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/>
  <mc:AlternateContent xmlns:mc="http://schemas.openxmlformats.org/markup-compatibility/2006">
    <mc:Choice Requires="x15">
      <x15ac:absPath xmlns:x15ac="http://schemas.microsoft.com/office/spreadsheetml/2010/11/ac" url="C:\Users\ruano\Downloads\"/>
    </mc:Choice>
  </mc:AlternateContent>
  <xr:revisionPtr revIDLastSave="0" documentId="13_ncr:1_{51FAC70B-AF0B-4288-AB0E-EBC676C4BF48}" xr6:coauthVersionLast="45" xr6:coauthVersionMax="45" xr10:uidLastSave="{00000000-0000-0000-0000-000000000000}"/>
  <bookViews>
    <workbookView xWindow="6504" yWindow="1524" windowWidth="15132" windowHeight="9240" xr2:uid="{00000000-000D-0000-FFFF-FFFF00000000}"/>
  </bookViews>
  <sheets>
    <sheet name="hydrogen production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I6" i="1"/>
  <c r="K10" i="1"/>
  <c r="K9" i="1"/>
  <c r="K7" i="1"/>
  <c r="K6" i="1"/>
  <c r="E19" i="1"/>
  <c r="D19" i="1"/>
  <c r="E29" i="1"/>
  <c r="E30" i="1" l="1"/>
  <c r="D21" i="1"/>
  <c r="D20" i="1"/>
  <c r="E21" i="1"/>
  <c r="E22" i="1" s="1"/>
  <c r="E20" i="1"/>
  <c r="D29" i="1"/>
  <c r="E31" i="1" l="1"/>
  <c r="E37" i="1"/>
  <c r="E23" i="1"/>
  <c r="E26" i="1" s="1"/>
  <c r="E24" i="1"/>
  <c r="D30" i="1"/>
  <c r="D37" i="1" s="1"/>
  <c r="I8" i="1"/>
  <c r="I10" i="1" s="1"/>
  <c r="E27" i="1" l="1"/>
  <c r="K5" i="1"/>
  <c r="K4" i="1" s="1"/>
  <c r="I7" i="1"/>
  <c r="K11" i="1" l="1"/>
  <c r="K12" i="1"/>
  <c r="D23" i="1"/>
  <c r="D26" i="1" s="1"/>
  <c r="I5" i="1" s="1"/>
  <c r="D22" i="1"/>
  <c r="E33" i="1" l="1"/>
  <c r="K13" i="1"/>
  <c r="E35" i="1" l="1"/>
  <c r="D24" i="1" l="1"/>
  <c r="D27" i="1" l="1"/>
  <c r="I4" i="1"/>
  <c r="I11" i="1" s="1"/>
  <c r="I13" i="1" s="1"/>
  <c r="D31" i="1"/>
  <c r="I12" i="1" l="1"/>
  <c r="D33" i="1"/>
  <c r="D35" i="1" l="1"/>
</calcChain>
</file>

<file path=xl/sharedStrings.xml><?xml version="1.0" encoding="utf-8"?>
<sst xmlns="http://schemas.openxmlformats.org/spreadsheetml/2006/main" count="92" uniqueCount="65">
  <si>
    <t>%</t>
  </si>
  <si>
    <t>Fixed Parameters</t>
  </si>
  <si>
    <t>Unit</t>
  </si>
  <si>
    <t>Value</t>
  </si>
  <si>
    <t>Optimistic Scenario</t>
  </si>
  <si>
    <t>Pessimistic Scenario</t>
  </si>
  <si>
    <t>installed capacity offshore wind farm</t>
  </si>
  <si>
    <t>MW</t>
  </si>
  <si>
    <t>System</t>
  </si>
  <si>
    <t>Energy Consumption (MWh)</t>
  </si>
  <si>
    <t>Hydrogen power plant installed capacity</t>
  </si>
  <si>
    <t>seawater density</t>
  </si>
  <si>
    <t xml:space="preserve"> kg/m3</t>
  </si>
  <si>
    <t>Transformation</t>
  </si>
  <si>
    <t>freshwater density</t>
  </si>
  <si>
    <t>Desalination</t>
  </si>
  <si>
    <t>1 Nm3 H2 to Kg</t>
  </si>
  <si>
    <t>kg/Nm3</t>
  </si>
  <si>
    <t>Compression</t>
  </si>
  <si>
    <t>Efficicieny of Transformer</t>
  </si>
  <si>
    <t>Cooling</t>
  </si>
  <si>
    <t>Hydrogen Flow Nm3 per hour*MW</t>
  </si>
  <si>
    <t>Nm3/h*MW</t>
  </si>
  <si>
    <t>Electrolyser</t>
  </si>
  <si>
    <t>Electrolysis energy ratio</t>
  </si>
  <si>
    <t xml:space="preserve"> kWh/Nm3</t>
  </si>
  <si>
    <t>Water supply</t>
  </si>
  <si>
    <t xml:space="preserve">Electrolysis energy ratio </t>
  </si>
  <si>
    <t>kWh/kg</t>
  </si>
  <si>
    <t>Electrolyser Losses</t>
  </si>
  <si>
    <t>Fresh water consumption</t>
  </si>
  <si>
    <t>liters/Nm3 H2</t>
  </si>
  <si>
    <t>Total Energy (MWh)</t>
  </si>
  <si>
    <t>Ratio between fresh water/seawater</t>
  </si>
  <si>
    <t>-</t>
  </si>
  <si>
    <t>Total Losses (MWh)</t>
  </si>
  <si>
    <t>Desalination energy ratio (fresh water)</t>
  </si>
  <si>
    <t xml:space="preserve"> kWh/m3 freshwater</t>
  </si>
  <si>
    <t>Overall Efficiency</t>
  </si>
  <si>
    <t xml:space="preserve">Energy recovery </t>
  </si>
  <si>
    <t>Hydrogen power density</t>
  </si>
  <si>
    <t xml:space="preserve"> kW/kg</t>
  </si>
  <si>
    <t>Variable Parameters</t>
  </si>
  <si>
    <t>Response</t>
  </si>
  <si>
    <t>Optimistic</t>
  </si>
  <si>
    <t>Pessimistic</t>
  </si>
  <si>
    <t>Nominal H2 flow</t>
  </si>
  <si>
    <t>Nm3/h</t>
  </si>
  <si>
    <t xml:space="preserve">Nominal H2 flow </t>
  </si>
  <si>
    <t>kg/h</t>
  </si>
  <si>
    <t>Freshwater consumption</t>
  </si>
  <si>
    <t>Liters/hours</t>
  </si>
  <si>
    <t>Pumped seawater</t>
  </si>
  <si>
    <t>m3/h</t>
  </si>
  <si>
    <t>PEM Electrolyser Utilised Power</t>
  </si>
  <si>
    <t>Desalination nominal power</t>
  </si>
  <si>
    <t>Transformation Losses</t>
  </si>
  <si>
    <t>PEM efficiency</t>
  </si>
  <si>
    <t>Hydrogen produced</t>
  </si>
  <si>
    <t>MW/h</t>
  </si>
  <si>
    <t>Kg/h</t>
  </si>
  <si>
    <t>Overall Power consumption of platform</t>
  </si>
  <si>
    <t>Overall Efficiency on hydrogen Production</t>
  </si>
  <si>
    <t>Hydrogen Production per day</t>
  </si>
  <si>
    <t>tons/day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</si>
</sst>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0.0"/>
    <numFmt numFmtId="171" formatCode="_(* #,##0.0000_);_(* \(#,##0.0000\);_(* &quot;-&quot;??_);_(@_)"/>
    <numFmt numFmtId="172" formatCode="_(* #,##0.00000_);_(* \(#,##0.00000\);_(* &quot;-&quot;?????_);_(@_)"/>
    <numFmt numFmtId="173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7E6E6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73" fontId="0" fillId="0" borderId="1" xfId="0" applyNumberFormat="1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9" xfId="0" applyBorder="1"/>
    <xf numFmtId="173" fontId="0" fillId="0" borderId="10" xfId="0" applyNumberFormat="1" applyBorder="1"/>
    <xf numFmtId="0" fontId="0" fillId="0" borderId="10" xfId="0" applyBorder="1"/>
    <xf numFmtId="171" fontId="0" fillId="0" borderId="10" xfId="0" applyNumberFormat="1" applyBorder="1"/>
    <xf numFmtId="0" fontId="2" fillId="3" borderId="9" xfId="0" applyFont="1" applyFill="1" applyBorder="1"/>
    <xf numFmtId="173" fontId="2" fillId="3" borderId="10" xfId="0" applyNumberFormat="1" applyFont="1" applyFill="1" applyBorder="1"/>
    <xf numFmtId="0" fontId="2" fillId="4" borderId="9" xfId="0" applyFont="1" applyFill="1" applyBorder="1"/>
    <xf numFmtId="172" fontId="2" fillId="4" borderId="10" xfId="0" applyNumberFormat="1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173" fontId="0" fillId="0" borderId="15" xfId="0" applyNumberFormat="1" applyBorder="1"/>
    <xf numFmtId="0" fontId="0" fillId="0" borderId="15" xfId="0" applyBorder="1"/>
    <xf numFmtId="171" fontId="0" fillId="0" borderId="15" xfId="0" applyNumberFormat="1" applyBorder="1"/>
    <xf numFmtId="173" fontId="2" fillId="3" borderId="15" xfId="0" applyNumberFormat="1" applyFont="1" applyFill="1" applyBorder="1"/>
    <xf numFmtId="172" fontId="2" fillId="4" borderId="15" xfId="0" applyNumberFormat="1" applyFont="1" applyFill="1" applyBorder="1"/>
    <xf numFmtId="0" fontId="2" fillId="2" borderId="16" xfId="0" applyFont="1" applyFill="1" applyBorder="1"/>
    <xf numFmtId="0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7" xfId="0" applyBorder="1"/>
    <xf numFmtId="0" fontId="0" fillId="0" borderId="8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165" fontId="0" fillId="0" borderId="1" xfId="0" applyNumberFormat="1" applyBorder="1"/>
    <xf numFmtId="9" fontId="0" fillId="0" borderId="1" xfId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7"/>
  <sheetViews>
    <sheetView tabSelected="1" topLeftCell="A15" workbookViewId="0">
      <selection activeCell="B37" sqref="B37"/>
    </sheetView>
  </sheetViews>
  <sheetFormatPr defaultRowHeight="14.4" x14ac:dyDescent="0.3"/>
  <cols>
    <col min="2" max="2" width="38.109375" customWidth="1"/>
    <col min="3" max="3" width="18.5546875" style="1" bestFit="1" customWidth="1"/>
    <col min="4" max="4" width="12.88671875" customWidth="1"/>
    <col min="5" max="5" width="14.88671875" customWidth="1"/>
    <col min="6" max="6" width="36.88671875" customWidth="1"/>
    <col min="7" max="7" width="10.6640625" bestFit="1" customWidth="1"/>
    <col min="8" max="8" width="33.5546875" customWidth="1"/>
    <col min="9" max="9" width="20.109375" customWidth="1"/>
    <col min="10" max="10" width="33.5546875" customWidth="1"/>
    <col min="11" max="11" width="20.109375" customWidth="1"/>
    <col min="12" max="12" width="17.44140625" customWidth="1"/>
  </cols>
  <sheetData>
    <row r="1" spans="2:11" ht="14.4" customHeight="1" x14ac:dyDescent="0.3">
      <c r="B1" s="23" t="s">
        <v>1</v>
      </c>
      <c r="C1" s="23" t="s">
        <v>2</v>
      </c>
      <c r="D1" s="23" t="s">
        <v>3</v>
      </c>
      <c r="H1" s="39" t="s">
        <v>4</v>
      </c>
      <c r="I1" s="40"/>
      <c r="J1" s="39" t="s">
        <v>5</v>
      </c>
      <c r="K1" s="41"/>
    </row>
    <row r="2" spans="2:11" ht="14.4" customHeight="1" x14ac:dyDescent="0.3">
      <c r="B2" s="2" t="s">
        <v>6</v>
      </c>
      <c r="C2" s="2" t="s">
        <v>7</v>
      </c>
      <c r="D2" s="2">
        <v>1000</v>
      </c>
      <c r="H2" s="34" t="s">
        <v>8</v>
      </c>
      <c r="I2" s="37" t="s">
        <v>9</v>
      </c>
      <c r="J2" s="34" t="s">
        <v>8</v>
      </c>
      <c r="K2" s="36" t="s">
        <v>9</v>
      </c>
    </row>
    <row r="3" spans="2:11" x14ac:dyDescent="0.3">
      <c r="B3" s="2" t="s">
        <v>10</v>
      </c>
      <c r="C3" s="2" t="s">
        <v>7</v>
      </c>
      <c r="D3" s="2">
        <v>780</v>
      </c>
      <c r="H3" s="35"/>
      <c r="I3" s="38"/>
      <c r="J3" s="35"/>
      <c r="K3" s="36"/>
    </row>
    <row r="4" spans="2:11" x14ac:dyDescent="0.3">
      <c r="B4" s="2" t="s">
        <v>11</v>
      </c>
      <c r="C4" s="2" t="s">
        <v>12</v>
      </c>
      <c r="D4" s="2">
        <v>1024</v>
      </c>
      <c r="H4" s="7" t="s">
        <v>13</v>
      </c>
      <c r="I4" s="17">
        <f>(I5+I6+I7+I8+I9)*0.02</f>
        <v>16.615609228330115</v>
      </c>
      <c r="J4" s="25" t="s">
        <v>13</v>
      </c>
      <c r="K4" s="8">
        <f>(K5+K6+K7+K8+K9)*0.02</f>
        <v>10.65103155662187</v>
      </c>
    </row>
    <row r="5" spans="2:11" x14ac:dyDescent="0.3">
      <c r="B5" s="2" t="s">
        <v>14</v>
      </c>
      <c r="C5" s="2" t="s">
        <v>12</v>
      </c>
      <c r="D5" s="2">
        <v>1000</v>
      </c>
      <c r="E5" s="1"/>
      <c r="H5" s="7" t="s">
        <v>15</v>
      </c>
      <c r="I5" s="18">
        <f>D26</f>
        <v>1.1231887680000001</v>
      </c>
      <c r="J5" s="25" t="s">
        <v>15</v>
      </c>
      <c r="K5" s="9">
        <f>E26</f>
        <v>0.71999279999999999</v>
      </c>
    </row>
    <row r="6" spans="2:11" x14ac:dyDescent="0.3">
      <c r="B6" s="2" t="s">
        <v>16</v>
      </c>
      <c r="C6" s="2" t="s">
        <v>17</v>
      </c>
      <c r="D6" s="2">
        <v>0.09</v>
      </c>
      <c r="F6" s="6"/>
      <c r="H6" s="7" t="s">
        <v>18</v>
      </c>
      <c r="I6" s="17">
        <f>0.509*((D19/60)*35.3147)*0.746*1.2/1000</f>
        <v>46.485753256592147</v>
      </c>
      <c r="J6" s="25" t="s">
        <v>18</v>
      </c>
      <c r="K6" s="8">
        <f>0.509*((E19/60)*35.3147)*0.746*1.2/1000</f>
        <v>29.798559779866757</v>
      </c>
    </row>
    <row r="7" spans="2:11" x14ac:dyDescent="0.3">
      <c r="B7" s="2" t="s">
        <v>19</v>
      </c>
      <c r="C7" s="2"/>
      <c r="D7" s="2">
        <v>0.98</v>
      </c>
      <c r="H7" s="7" t="s">
        <v>20</v>
      </c>
      <c r="I7" s="18">
        <f>0.0002*D30</f>
        <v>3.12</v>
      </c>
      <c r="J7" s="7" t="s">
        <v>20</v>
      </c>
      <c r="K7" s="26">
        <f>0.0002*E30</f>
        <v>2</v>
      </c>
    </row>
    <row r="8" spans="2:11" x14ac:dyDescent="0.3">
      <c r="B8" s="2" t="s">
        <v>21</v>
      </c>
      <c r="C8" s="2" t="s">
        <v>22</v>
      </c>
      <c r="D8" s="24">
        <v>222.22</v>
      </c>
      <c r="H8" s="7" t="s">
        <v>23</v>
      </c>
      <c r="I8" s="18">
        <f>D25</f>
        <v>780</v>
      </c>
      <c r="J8" s="7" t="s">
        <v>23</v>
      </c>
      <c r="K8" s="9">
        <v>500</v>
      </c>
    </row>
    <row r="9" spans="2:11" x14ac:dyDescent="0.3">
      <c r="B9" s="2" t="s">
        <v>24</v>
      </c>
      <c r="C9" s="2" t="s">
        <v>25</v>
      </c>
      <c r="D9" s="2">
        <v>4.5</v>
      </c>
      <c r="H9" s="7" t="s">
        <v>26</v>
      </c>
      <c r="I9" s="19">
        <f>0.042192706*(D22/60)/(1000*3.78541178)</f>
        <v>5.1519391913620573E-2</v>
      </c>
      <c r="J9" s="7" t="s">
        <v>26</v>
      </c>
      <c r="K9" s="10">
        <f>0.042192706*(E22/60)/(1000*3.78541178)</f>
        <v>3.3025251226679847E-2</v>
      </c>
    </row>
    <row r="10" spans="2:11" x14ac:dyDescent="0.3">
      <c r="B10" s="2" t="s">
        <v>27</v>
      </c>
      <c r="C10" s="2" t="s">
        <v>28</v>
      </c>
      <c r="D10" s="2">
        <v>50</v>
      </c>
      <c r="H10" s="7" t="s">
        <v>29</v>
      </c>
      <c r="I10" s="18">
        <f>I8*(1-D28)</f>
        <v>218.40000000000003</v>
      </c>
      <c r="J10" s="7" t="s">
        <v>29</v>
      </c>
      <c r="K10" s="9">
        <f>K8*(1-E28)</f>
        <v>140</v>
      </c>
    </row>
    <row r="11" spans="2:11" x14ac:dyDescent="0.3">
      <c r="B11" s="2" t="s">
        <v>30</v>
      </c>
      <c r="C11" s="2" t="s">
        <v>31</v>
      </c>
      <c r="D11" s="2">
        <v>1.2</v>
      </c>
      <c r="H11" s="11" t="s">
        <v>32</v>
      </c>
      <c r="I11" s="20">
        <f>SUM(I4:I9)</f>
        <v>847.39607064483585</v>
      </c>
      <c r="J11" s="11" t="s">
        <v>32</v>
      </c>
      <c r="K11" s="12">
        <f>SUM(K4:K9)</f>
        <v>543.20260938771537</v>
      </c>
    </row>
    <row r="12" spans="2:11" x14ac:dyDescent="0.3">
      <c r="B12" s="2" t="s">
        <v>33</v>
      </c>
      <c r="C12" s="2" t="s">
        <v>34</v>
      </c>
      <c r="D12" s="2">
        <v>0.75</v>
      </c>
      <c r="H12" s="13" t="s">
        <v>35</v>
      </c>
      <c r="I12" s="21">
        <f>SUM(I9:I10)+SUM(I4:I7)</f>
        <v>285.79607064483594</v>
      </c>
      <c r="J12" s="13" t="s">
        <v>35</v>
      </c>
      <c r="K12" s="14">
        <f>SUM(K9:K10)+SUM(K4:K7)</f>
        <v>183.20260938771531</v>
      </c>
    </row>
    <row r="13" spans="2:11" x14ac:dyDescent="0.3">
      <c r="B13" s="2" t="s">
        <v>36</v>
      </c>
      <c r="C13" s="2" t="s">
        <v>37</v>
      </c>
      <c r="D13" s="2">
        <v>6</v>
      </c>
      <c r="H13" s="15" t="s">
        <v>38</v>
      </c>
      <c r="I13" s="22">
        <f>D29/I11</f>
        <v>0.66273613892573757</v>
      </c>
      <c r="J13" s="15" t="s">
        <v>38</v>
      </c>
      <c r="K13" s="16">
        <f>E29/K11</f>
        <v>0.66273613892573735</v>
      </c>
    </row>
    <row r="14" spans="2:11" x14ac:dyDescent="0.3">
      <c r="B14" s="2" t="s">
        <v>39</v>
      </c>
      <c r="C14" s="2" t="s">
        <v>34</v>
      </c>
      <c r="D14" s="2">
        <v>0.1</v>
      </c>
    </row>
    <row r="15" spans="2:11" x14ac:dyDescent="0.3">
      <c r="B15" s="2" t="s">
        <v>40</v>
      </c>
      <c r="C15" s="2" t="s">
        <v>41</v>
      </c>
      <c r="D15" s="2">
        <v>36</v>
      </c>
      <c r="H15" s="5"/>
      <c r="I15" s="5"/>
      <c r="J15" s="5"/>
    </row>
    <row r="16" spans="2:11" x14ac:dyDescent="0.3">
      <c r="H16" s="5"/>
      <c r="I16" s="5"/>
      <c r="J16" s="5"/>
    </row>
    <row r="17" spans="2:10" x14ac:dyDescent="0.3">
      <c r="B17" s="33" t="s">
        <v>42</v>
      </c>
      <c r="C17" s="33" t="s">
        <v>2</v>
      </c>
      <c r="D17" s="33" t="s">
        <v>43</v>
      </c>
      <c r="E17" s="33"/>
      <c r="H17" s="5"/>
      <c r="I17" s="5"/>
      <c r="J17" s="5"/>
    </row>
    <row r="18" spans="2:10" x14ac:dyDescent="0.3">
      <c r="B18" s="33"/>
      <c r="C18" s="33"/>
      <c r="D18" s="27" t="s">
        <v>44</v>
      </c>
      <c r="E18" s="27" t="s">
        <v>45</v>
      </c>
      <c r="H18" s="5"/>
      <c r="I18" s="5"/>
      <c r="J18" s="5"/>
    </row>
    <row r="19" spans="2:10" x14ac:dyDescent="0.3">
      <c r="B19" s="3" t="s">
        <v>46</v>
      </c>
      <c r="C19" s="28" t="s">
        <v>47</v>
      </c>
      <c r="D19" s="3">
        <f>D25*D8</f>
        <v>173331.6</v>
      </c>
      <c r="E19" s="3">
        <f>E25*D8</f>
        <v>111110</v>
      </c>
      <c r="H19" s="5"/>
      <c r="I19" s="5"/>
      <c r="J19" s="5"/>
    </row>
    <row r="20" spans="2:10" x14ac:dyDescent="0.3">
      <c r="B20" s="3" t="s">
        <v>48</v>
      </c>
      <c r="C20" s="28" t="s">
        <v>49</v>
      </c>
      <c r="D20" s="3">
        <f>D19*D6</f>
        <v>15599.843999999999</v>
      </c>
      <c r="E20" s="3">
        <f>E19*D6</f>
        <v>9999.9</v>
      </c>
      <c r="H20" s="6"/>
      <c r="I20" s="6"/>
      <c r="J20" s="6"/>
    </row>
    <row r="21" spans="2:10" x14ac:dyDescent="0.3">
      <c r="B21" s="3" t="s">
        <v>50</v>
      </c>
      <c r="C21" s="28" t="s">
        <v>51</v>
      </c>
      <c r="D21" s="3">
        <f>D19*D11</f>
        <v>207997.92</v>
      </c>
      <c r="E21" s="3">
        <f>E19*D11</f>
        <v>133332</v>
      </c>
      <c r="H21" s="5"/>
      <c r="I21" s="5"/>
      <c r="J21" s="5"/>
    </row>
    <row r="22" spans="2:10" x14ac:dyDescent="0.3">
      <c r="B22" s="3" t="s">
        <v>52</v>
      </c>
      <c r="C22" s="28" t="s">
        <v>51</v>
      </c>
      <c r="D22" s="3">
        <f>D21/D12</f>
        <v>277330.56</v>
      </c>
      <c r="E22" s="3">
        <f>E21/D12</f>
        <v>177776</v>
      </c>
      <c r="H22" s="5"/>
      <c r="I22" s="5"/>
      <c r="J22" s="5"/>
    </row>
    <row r="23" spans="2:10" x14ac:dyDescent="0.3">
      <c r="B23" s="3" t="s">
        <v>50</v>
      </c>
      <c r="C23" s="28" t="s">
        <v>53</v>
      </c>
      <c r="D23" s="3">
        <f>D21/1000</f>
        <v>207.99792000000002</v>
      </c>
      <c r="E23" s="3">
        <f>E21/1000</f>
        <v>133.33199999999999</v>
      </c>
      <c r="H23" s="5"/>
      <c r="I23" s="5"/>
      <c r="J23" s="5"/>
    </row>
    <row r="24" spans="2:10" x14ac:dyDescent="0.3">
      <c r="B24" s="3" t="s">
        <v>52</v>
      </c>
      <c r="C24" s="28" t="s">
        <v>53</v>
      </c>
      <c r="D24" s="3">
        <f>D22/1000</f>
        <v>277.33055999999999</v>
      </c>
      <c r="E24" s="3">
        <f>E22/1000</f>
        <v>177.77600000000001</v>
      </c>
      <c r="H24" s="5"/>
      <c r="I24" s="5"/>
      <c r="J24" s="5"/>
    </row>
    <row r="25" spans="2:10" x14ac:dyDescent="0.3">
      <c r="B25" s="3" t="s">
        <v>54</v>
      </c>
      <c r="C25" s="28" t="s">
        <v>7</v>
      </c>
      <c r="D25" s="29">
        <v>780</v>
      </c>
      <c r="E25" s="29">
        <v>500</v>
      </c>
      <c r="H25" s="6"/>
      <c r="I25" s="6"/>
      <c r="J25" s="6"/>
    </row>
    <row r="26" spans="2:10" x14ac:dyDescent="0.3">
      <c r="B26" s="3" t="s">
        <v>55</v>
      </c>
      <c r="C26" s="28" t="s">
        <v>7</v>
      </c>
      <c r="D26" s="3">
        <f>D13*D23*(1-D14)/1000</f>
        <v>1.1231887680000001</v>
      </c>
      <c r="E26" s="3">
        <f>D13*E23*(1-D14)/1000</f>
        <v>0.71999279999999999</v>
      </c>
    </row>
    <row r="27" spans="2:10" x14ac:dyDescent="0.3">
      <c r="B27" s="3" t="s">
        <v>56</v>
      </c>
      <c r="C27" s="28" t="s">
        <v>7</v>
      </c>
      <c r="D27" s="3">
        <f>((D26+D25)/D7)-(D25+D26)</f>
        <v>15.941289566693854</v>
      </c>
      <c r="E27" s="3">
        <f>((E26+E25)/D7)-(E25+E26)</f>
        <v>10.218775363265308</v>
      </c>
    </row>
    <row r="28" spans="2:10" x14ac:dyDescent="0.3">
      <c r="B28" s="3" t="s">
        <v>57</v>
      </c>
      <c r="C28" s="28"/>
      <c r="D28" s="3">
        <v>0.72</v>
      </c>
      <c r="E28" s="3">
        <v>0.72</v>
      </c>
    </row>
    <row r="29" spans="2:10" x14ac:dyDescent="0.3">
      <c r="B29" s="3" t="s">
        <v>58</v>
      </c>
      <c r="C29" s="28" t="s">
        <v>59</v>
      </c>
      <c r="D29" s="3">
        <f>D28*D25</f>
        <v>561.6</v>
      </c>
      <c r="E29" s="3">
        <f>E28*E25</f>
        <v>360</v>
      </c>
    </row>
    <row r="30" spans="2:10" x14ac:dyDescent="0.3">
      <c r="B30" s="3" t="s">
        <v>58</v>
      </c>
      <c r="C30" s="28" t="s">
        <v>60</v>
      </c>
      <c r="D30" s="3">
        <f>D29*1000/D15</f>
        <v>15600</v>
      </c>
      <c r="E30" s="3">
        <f>E29*1000/D15</f>
        <v>10000</v>
      </c>
    </row>
    <row r="31" spans="2:10" x14ac:dyDescent="0.3">
      <c r="B31" s="3" t="s">
        <v>58</v>
      </c>
      <c r="C31" s="28" t="s">
        <v>47</v>
      </c>
      <c r="D31" s="30">
        <f>D30/D6</f>
        <v>173333.33333333334</v>
      </c>
      <c r="E31" s="30">
        <f>E30/D6</f>
        <v>111111.11111111111</v>
      </c>
    </row>
    <row r="32" spans="2:10" x14ac:dyDescent="0.3">
      <c r="B32" s="3"/>
      <c r="C32" s="28"/>
      <c r="D32" s="3"/>
      <c r="E32" s="3"/>
    </row>
    <row r="33" spans="2:5" x14ac:dyDescent="0.3">
      <c r="B33" s="32" t="s">
        <v>61</v>
      </c>
      <c r="C33" s="28" t="s">
        <v>7</v>
      </c>
      <c r="D33" s="4">
        <f>I11</f>
        <v>847.39607064483585</v>
      </c>
      <c r="E33" s="4">
        <f>K11</f>
        <v>543.20260938771537</v>
      </c>
    </row>
    <row r="34" spans="2:5" x14ac:dyDescent="0.3">
      <c r="B34" s="32"/>
      <c r="C34" s="28"/>
      <c r="D34" s="3"/>
      <c r="E34" s="3"/>
    </row>
    <row r="35" spans="2:5" x14ac:dyDescent="0.3">
      <c r="B35" s="32" t="s">
        <v>62</v>
      </c>
      <c r="C35" s="28" t="s">
        <v>0</v>
      </c>
      <c r="D35" s="31">
        <f>D29/D33</f>
        <v>0.66273613892573757</v>
      </c>
      <c r="E35" s="31">
        <f>E29/E33</f>
        <v>0.66273613892573735</v>
      </c>
    </row>
    <row r="36" spans="2:5" x14ac:dyDescent="0.3">
      <c r="B36" s="32"/>
      <c r="C36" s="28"/>
      <c r="D36" s="3"/>
      <c r="E36" s="3"/>
    </row>
    <row r="37" spans="2:5" x14ac:dyDescent="0.3">
      <c r="B37" s="32" t="s">
        <v>63</v>
      </c>
      <c r="C37" s="28" t="s">
        <v>64</v>
      </c>
      <c r="D37" s="3">
        <f>D30*24/1000</f>
        <v>374.4</v>
      </c>
      <c r="E37" s="3">
        <f>E30*24/1000</f>
        <v>240</v>
      </c>
    </row>
  </sheetData>
  <mergeCells count="9">
    <mergeCell ref="H1:I1"/>
    <mergeCell ref="J1:K1"/>
    <mergeCell ref="B17:B18"/>
    <mergeCell ref="C17:C18"/>
    <mergeCell ref="D17:E17"/>
    <mergeCell ref="J2:J3"/>
    <mergeCell ref="K2:K3"/>
    <mergeCell ref="H2:H3"/>
    <mergeCell ref="I2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hydrogen production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ruano</cp:lastModifiedBy>
  <cp:revision/>
  <dcterms:created xsi:type="dcterms:W3CDTF">2006-09-16T00:00:00Z</dcterms:created>
  <dcterms:modified xsi:type="dcterms:W3CDTF">2020-05-09T16:33:45Z</dcterms:modified>
  <cp:category/>
  <cp:contentStatus/>
</cp:coreProperties>
</file>