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on.dennison\Documents\Personal\Strathclyde\EF936\Supply Demand Matching\"/>
    </mc:Choice>
  </mc:AlternateContent>
  <xr:revisionPtr revIDLastSave="0" documentId="13_ncr:1_{FC1310D7-8A7D-4445-9DE3-FA72AF83873F}" xr6:coauthVersionLast="41" xr6:coauthVersionMax="41" xr10:uidLastSave="{00000000-0000-0000-0000-000000000000}"/>
  <bookViews>
    <workbookView xWindow="690" yWindow="690" windowWidth="23025" windowHeight="12345" xr2:uid="{71219DE2-3E17-4E92-8C30-5BD2B9757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C10" i="1"/>
  <c r="E10" i="1"/>
  <c r="E16" i="1" l="1"/>
  <c r="E14" i="1"/>
  <c r="E15" i="1"/>
  <c r="E4" i="1"/>
  <c r="E6" i="1"/>
  <c r="E7" i="1"/>
  <c r="E17" i="1"/>
  <c r="E8" i="1"/>
  <c r="E9" i="1"/>
  <c r="E24" i="1"/>
  <c r="E13" i="1"/>
  <c r="E19" i="1"/>
  <c r="E21" i="1"/>
  <c r="E22" i="1"/>
  <c r="E23" i="1"/>
  <c r="E20" i="1"/>
  <c r="E18" i="1"/>
  <c r="E25" i="1" l="1"/>
  <c r="E2" i="1"/>
  <c r="D12" i="1"/>
  <c r="C12" i="1"/>
  <c r="E12" i="1" l="1"/>
  <c r="E26" i="1" s="1"/>
</calcChain>
</file>

<file path=xl/sharedStrings.xml><?xml version="1.0" encoding="utf-8"?>
<sst xmlns="http://schemas.openxmlformats.org/spreadsheetml/2006/main" count="56" uniqueCount="55">
  <si>
    <t>Cooperative</t>
  </si>
  <si>
    <t>Hair dresser</t>
  </si>
  <si>
    <t>Aluminium Story/PO</t>
  </si>
  <si>
    <t>Bunkhouse</t>
  </si>
  <si>
    <t>MOD Hostel</t>
  </si>
  <si>
    <t>2 Inns</t>
  </si>
  <si>
    <t>MacDonald Hotel</t>
  </si>
  <si>
    <t>Hanover Housing (sheltered housing)</t>
  </si>
  <si>
    <t>4 Churches</t>
  </si>
  <si>
    <t>Masonic hall</t>
  </si>
  <si>
    <t>Data Source</t>
  </si>
  <si>
    <t>MWh/year</t>
  </si>
  <si>
    <t>TOTAL</t>
  </si>
  <si>
    <t>highland.gov.uk/downloads/file/3349/education_culture_sport_service_-_energy_consumption_from_2012_to_2013
The Leven Centre (2012-2013): 26,222.207 kWh</t>
  </si>
  <si>
    <t>Leven Centre (Schools, community sports centre)</t>
  </si>
  <si>
    <t>Public Toilets</t>
  </si>
  <si>
    <t>Mamores Lodge</t>
  </si>
  <si>
    <t>Blackwater Hostel</t>
  </si>
  <si>
    <t xml:space="preserve">Ice Factor </t>
  </si>
  <si>
    <t>Community Trust Office</t>
  </si>
  <si>
    <t>Vertical Descents</t>
  </si>
  <si>
    <t>Salvation Army</t>
  </si>
  <si>
    <t>Scottish Executive</t>
  </si>
  <si>
    <t>Tayvallich church is used fortnightly. The heating is on frost protection so if the temp drops below 7 degrees inside it comes on. In  the winter the heating goes on the night before but in the summer an hour before the service starts. For the year 13/10/16 to 11/10/17 we used 6261 KWH heating and 400 KWH on other.</t>
  </si>
  <si>
    <t>Brewery (River Leven Ales)</t>
  </si>
  <si>
    <t>Generic Profiles: esru.strath.ac.uk/Downloads/Misc/Generic%20energy%20demand%20profiles.zip</t>
  </si>
  <si>
    <t>Covered by EPCs</t>
  </si>
  <si>
    <t>Generic Profiles: City Arts Centre: 196 kWh / m2y
160 m2 * 196 = 31360 kWh/y</t>
  </si>
  <si>
    <t>Generic Profiles: Generic Leisure Centre: 647.9 kWh/m2y * 1028 m2
Ignored upper floor as mostly mezzanine</t>
  </si>
  <si>
    <t>Generic Profiles: (Medium) Generic Office: 144.73 kWh/m2y * 86.8 m2</t>
  </si>
  <si>
    <t>Generic Profiles: (Medium) Generic Office: 144.73 kWh/m2y * 90.7 m2</t>
  </si>
  <si>
    <t>Generic Profiles: (Medium) Generic Office: 144.73 kWh/m2y * 181.5 m2</t>
  </si>
  <si>
    <t>Generic Profiles: Generic Leisure Centre: 647.9 kWh/m2y * 253.4 m2</t>
  </si>
  <si>
    <t>highland.gov.uk/downloads/file/3342/transport_environmental_and_community_services_-_energy_consumption_2012_to_2013
Kinlochleven Public Toilets: 1,465.100 kWh
floor area: 31.4 m2</t>
  </si>
  <si>
    <t>Generic Profiles: Generic Hall: 134.88 kWh/m2y * 200.5 m2
Floor area: 200.5 m2</t>
  </si>
  <si>
    <t>Multi Activity Centre</t>
  </si>
  <si>
    <t>Generic Profiles: Generic Hall: 134.88 kWh/m2y * 90.7 m2</t>
  </si>
  <si>
    <t>Generic Profiles: Generic Care Home: 398.9 kWh/m2y * 1225 m2
Floor area: 1225 m2</t>
  </si>
  <si>
    <t>Fire Station</t>
  </si>
  <si>
    <t>Surgery</t>
  </si>
  <si>
    <t>Generic Profiles: Generic Care Home: 398.9 kWh/m2y * 935.8 m2
Floor area: 455.4 + 480.4 m2</t>
  </si>
  <si>
    <t>Chippy</t>
  </si>
  <si>
    <t>Generic Profiles: Generic Care Home: 398.9 kWh/m2y * 423.7 m2
Floor area: 423.7 m2</t>
  </si>
  <si>
    <t>Generic Profiles: Generic Care Home: 398.9 kWh/m2y * 1491 m2
Floor area: 1491 m2</t>
  </si>
  <si>
    <t>Generic Profiles: Generic Care Home: 398.9 kWh/m2y * 308.3 m2
Floor area: 308.3 m2</t>
  </si>
  <si>
    <t>Generic Profiles: (High) Generic Office: 184.82 kWh/m2y * 35.3 m2</t>
  </si>
  <si>
    <t>Generic Profiles: (High) Generic Office: 184.82 kWh/m2y
Floor area: 501.8 m2</t>
  </si>
  <si>
    <t>Generic Profiles: Fire Station: 277.9 kWh/m2y
Also: lancsfirerescue.org.uk/wp-content/uploads/2017/12/Property-Asset-Management-Plan.pdf
Floor area:489.0 m2</t>
  </si>
  <si>
    <t>Generic Profiles: (High) Generic Office: 184.82 kWh/m2y
Floor area: 95.0 m2</t>
  </si>
  <si>
    <t>Index</t>
  </si>
  <si>
    <t>Ross Boyd</t>
  </si>
  <si>
    <t>Total (MWh/year)</t>
  </si>
  <si>
    <t>Other (MWh/year)</t>
  </si>
  <si>
    <t>Heating (MWh/year)</t>
  </si>
  <si>
    <t>https://www.sciencedirect.com/science/article/pii/S1876610219311907
885 m2 * 565 kWh/m2y = 500025 kWh/y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</si>
</sst>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/>
    <xf numFmtId="0" fontId="3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/>
    <xf numFmtId="0" fontId="0" fillId="0" borderId="0" xfId="0"/>
    <xf numFmtId="0" fontId="0" fillId="0" borderId="0" xfId="0" applyFont="1" applyFill="1"/>
  </cellXfs>
  <cellStyles count="7">
    <cellStyle name="Normal" xfId="0" builtinId="0"/>
    <cellStyle name="Normal 2" xfId="1" xr:uid="{00000000-0005-0000-0000-00002F000000}"/>
    <cellStyle name="Normal 2 2" xfId="2" xr:uid="{00000000-0005-0000-0000-000030000000}"/>
    <cellStyle name="Normal 2 3" xfId="3" xr:uid="{00000000-0005-0000-0000-000031000000}"/>
    <cellStyle name="Normal 2 3 2" xfId="4" xr:uid="{00000000-0005-0000-0000-000032000000}"/>
    <cellStyle name="Normal 2 4" xfId="5" xr:uid="{00000000-0005-0000-0000-000033000000}"/>
    <cellStyle name="Normal 3" xfId="6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B3601-1B64-448E-92C1-E6C00CBD6FC7}">
  <dimension ref="A1:G29"/>
  <sheetViews>
    <sheetView tabSelected="1" workbookViewId="0"/>
  </sheetViews>
  <sheetFormatPr defaultRowHeight="15" x14ac:dyDescent="0.25"/>
  <cols>
    <col min="1" max="1" width="9.140625" style="7"/>
    <col min="2" max="2" width="19.85546875" style="7" customWidth="1"/>
    <col min="3" max="5" width="9.140625" style="2"/>
    <col min="6" max="6" width="62.140625" bestFit="1" customWidth="1"/>
  </cols>
  <sheetData>
    <row r="1" spans="1:7" x14ac:dyDescent="0.25">
      <c r="A1" s="7" t="s">
        <v>49</v>
      </c>
      <c r="B1" s="7" t="s">
        <v>11</v>
      </c>
      <c r="C1" s="6" t="s">
        <v>53</v>
      </c>
      <c r="D1" s="6" t="s">
        <v>52</v>
      </c>
      <c r="E1" s="6" t="s">
        <v>51</v>
      </c>
      <c r="F1" s="7" t="s">
        <v>10</v>
      </c>
    </row>
    <row r="2" spans="1:7" ht="45" x14ac:dyDescent="0.25">
      <c r="A2" s="9">
        <v>1</v>
      </c>
      <c r="B2" s="7" t="s">
        <v>14</v>
      </c>
      <c r="E2" s="2">
        <f>26222.207/1000</f>
        <v>26.222206999999997</v>
      </c>
      <c r="F2" s="1" t="s">
        <v>13</v>
      </c>
    </row>
    <row r="3" spans="1:7" ht="45" x14ac:dyDescent="0.25">
      <c r="A3" s="9">
        <v>2</v>
      </c>
      <c r="B3" s="7" t="s">
        <v>0</v>
      </c>
      <c r="E3" s="2">
        <v>500</v>
      </c>
      <c r="F3" s="1" t="s">
        <v>54</v>
      </c>
    </row>
    <row r="4" spans="1:7" x14ac:dyDescent="0.25">
      <c r="A4" s="9">
        <v>3</v>
      </c>
      <c r="B4" s="7" t="s">
        <v>1</v>
      </c>
      <c r="E4" s="2">
        <f>(184.82*35.3)/1000</f>
        <v>6.5241459999999991</v>
      </c>
      <c r="F4" s="8" t="s">
        <v>45</v>
      </c>
    </row>
    <row r="5" spans="1:7" ht="30" x14ac:dyDescent="0.25">
      <c r="A5" s="9">
        <v>4</v>
      </c>
      <c r="B5" s="7" t="s">
        <v>2</v>
      </c>
      <c r="E5" s="2">
        <v>31.36</v>
      </c>
      <c r="F5" s="1" t="s">
        <v>27</v>
      </c>
    </row>
    <row r="6" spans="1:7" ht="30" x14ac:dyDescent="0.25">
      <c r="A6" s="9">
        <v>5</v>
      </c>
      <c r="B6" s="7" t="s">
        <v>3</v>
      </c>
      <c r="E6" s="2">
        <f>(398.9*308.3)/1000</f>
        <v>122.98087</v>
      </c>
      <c r="F6" s="1" t="s">
        <v>44</v>
      </c>
    </row>
    <row r="7" spans="1:7" ht="30" x14ac:dyDescent="0.25">
      <c r="A7" s="9">
        <v>6</v>
      </c>
      <c r="B7" s="7" t="s">
        <v>4</v>
      </c>
      <c r="E7" s="2">
        <f>(398.9*1491)/1000</f>
        <v>594.75990000000002</v>
      </c>
      <c r="F7" s="1" t="s">
        <v>43</v>
      </c>
    </row>
    <row r="8" spans="1:7" ht="30" x14ac:dyDescent="0.25">
      <c r="A8" s="9">
        <v>7</v>
      </c>
      <c r="B8" s="7" t="s">
        <v>5</v>
      </c>
      <c r="E8" s="2">
        <f>(398.9*935.8)/1000</f>
        <v>373.29061999999993</v>
      </c>
      <c r="F8" s="1" t="s">
        <v>40</v>
      </c>
    </row>
    <row r="9" spans="1:7" ht="30" x14ac:dyDescent="0.25">
      <c r="A9" s="9">
        <v>8</v>
      </c>
      <c r="B9" s="7" t="s">
        <v>6</v>
      </c>
      <c r="E9" s="2">
        <f>(398.9*1225)/1000</f>
        <v>488.65249999999997</v>
      </c>
      <c r="F9" s="1" t="s">
        <v>37</v>
      </c>
    </row>
    <row r="10" spans="1:7" s="8" customFormat="1" x14ac:dyDescent="0.25">
      <c r="A10" s="9">
        <v>9</v>
      </c>
      <c r="B10" s="7" t="s">
        <v>16</v>
      </c>
      <c r="C10" s="2">
        <f>(6416+10773)/1000</f>
        <v>17.189</v>
      </c>
      <c r="D10" s="2">
        <f>(13805+2075)/1000</f>
        <v>15.88</v>
      </c>
      <c r="E10" s="2">
        <f>33460/1000</f>
        <v>33.46</v>
      </c>
      <c r="F10" s="8" t="s">
        <v>50</v>
      </c>
      <c r="G10" s="2"/>
    </row>
    <row r="11" spans="1:7" x14ac:dyDescent="0.25">
      <c r="A11" s="9">
        <v>10</v>
      </c>
      <c r="B11" s="4" t="s">
        <v>7</v>
      </c>
      <c r="C11" s="2">
        <v>0</v>
      </c>
      <c r="D11" s="2">
        <v>0</v>
      </c>
      <c r="E11" s="2">
        <v>0</v>
      </c>
      <c r="F11" s="8" t="s">
        <v>26</v>
      </c>
    </row>
    <row r="12" spans="1:7" ht="75" x14ac:dyDescent="0.25">
      <c r="A12" s="9">
        <v>11</v>
      </c>
      <c r="B12" s="7" t="s">
        <v>8</v>
      </c>
      <c r="C12" s="2">
        <f>4*6261/1000</f>
        <v>25.044</v>
      </c>
      <c r="D12" s="2">
        <f>4*400/1000</f>
        <v>1.6</v>
      </c>
      <c r="E12" s="2">
        <f>SUM(C12:D12)</f>
        <v>26.644000000000002</v>
      </c>
      <c r="F12" s="1" t="s">
        <v>23</v>
      </c>
    </row>
    <row r="13" spans="1:7" ht="30" x14ac:dyDescent="0.25">
      <c r="A13" s="9">
        <v>12</v>
      </c>
      <c r="B13" s="7" t="s">
        <v>9</v>
      </c>
      <c r="E13" s="2">
        <f>(134.88*200.5)/1000</f>
        <v>27.04344</v>
      </c>
      <c r="F13" s="1" t="s">
        <v>34</v>
      </c>
    </row>
    <row r="14" spans="1:7" s="8" customFormat="1" ht="60" x14ac:dyDescent="0.25">
      <c r="A14" s="9">
        <v>13</v>
      </c>
      <c r="B14" s="7" t="s">
        <v>38</v>
      </c>
      <c r="C14" s="2"/>
      <c r="D14" s="2"/>
      <c r="E14" s="2">
        <f>(277.9*489)/1000</f>
        <v>135.89309999999998</v>
      </c>
      <c r="F14" s="1" t="s">
        <v>47</v>
      </c>
    </row>
    <row r="15" spans="1:7" s="8" customFormat="1" ht="30" x14ac:dyDescent="0.25">
      <c r="A15" s="9">
        <v>14</v>
      </c>
      <c r="B15" s="7" t="s">
        <v>39</v>
      </c>
      <c r="C15" s="2"/>
      <c r="D15" s="2"/>
      <c r="E15" s="2">
        <f>(184.82*501.8)/1000</f>
        <v>92.742675999999989</v>
      </c>
      <c r="F15" s="1" t="s">
        <v>46</v>
      </c>
    </row>
    <row r="16" spans="1:7" s="8" customFormat="1" ht="30" x14ac:dyDescent="0.25">
      <c r="A16" s="9">
        <v>15</v>
      </c>
      <c r="B16" s="7" t="s">
        <v>41</v>
      </c>
      <c r="C16" s="2"/>
      <c r="D16" s="2"/>
      <c r="E16" s="2">
        <f>(184.82*95)/1000</f>
        <v>17.557899999999997</v>
      </c>
      <c r="F16" s="1" t="s">
        <v>48</v>
      </c>
    </row>
    <row r="17" spans="1:6" s="8" customFormat="1" ht="30" x14ac:dyDescent="0.25">
      <c r="A17" s="9">
        <v>16</v>
      </c>
      <c r="B17" s="7" t="s">
        <v>17</v>
      </c>
      <c r="C17" s="2"/>
      <c r="D17" s="2"/>
      <c r="E17" s="2">
        <f>(398.9*423.7)/1000</f>
        <v>169.01392999999999</v>
      </c>
      <c r="F17" s="1" t="s">
        <v>42</v>
      </c>
    </row>
    <row r="18" spans="1:6" s="8" customFormat="1" ht="30" x14ac:dyDescent="0.25">
      <c r="A18" s="9">
        <v>17</v>
      </c>
      <c r="B18" s="7" t="s">
        <v>18</v>
      </c>
      <c r="C18" s="2"/>
      <c r="D18" s="2"/>
      <c r="E18" s="2">
        <f>666103.705333333/1000</f>
        <v>666.10370533333298</v>
      </c>
      <c r="F18" s="1" t="s">
        <v>28</v>
      </c>
    </row>
    <row r="19" spans="1:6" s="8" customFormat="1" x14ac:dyDescent="0.25">
      <c r="A19" s="9">
        <v>18</v>
      </c>
      <c r="B19" s="7" t="s">
        <v>24</v>
      </c>
      <c r="C19" s="2"/>
      <c r="D19" s="2"/>
      <c r="E19" s="2">
        <f>(647.9*253.4)/1000</f>
        <v>164.17785999999998</v>
      </c>
      <c r="F19" s="1" t="s">
        <v>32</v>
      </c>
    </row>
    <row r="20" spans="1:6" s="8" customFormat="1" x14ac:dyDescent="0.25">
      <c r="A20" s="9">
        <v>19</v>
      </c>
      <c r="B20" s="7" t="s">
        <v>19</v>
      </c>
      <c r="C20" s="2"/>
      <c r="D20" s="2"/>
      <c r="E20" s="2">
        <f>(144.73*86.8)/1000</f>
        <v>12.562563999999998</v>
      </c>
      <c r="F20" s="8" t="s">
        <v>29</v>
      </c>
    </row>
    <row r="21" spans="1:6" s="8" customFormat="1" x14ac:dyDescent="0.25">
      <c r="A21" s="9">
        <v>20</v>
      </c>
      <c r="B21" s="7" t="s">
        <v>20</v>
      </c>
      <c r="C21" s="2"/>
      <c r="D21" s="2"/>
      <c r="E21" s="2">
        <f>(144.73*181.5)/1000</f>
        <v>26.268494999999998</v>
      </c>
      <c r="F21" s="8" t="s">
        <v>31</v>
      </c>
    </row>
    <row r="22" spans="1:6" s="8" customFormat="1" x14ac:dyDescent="0.25">
      <c r="A22" s="9">
        <v>21</v>
      </c>
      <c r="B22" s="7" t="s">
        <v>21</v>
      </c>
      <c r="C22" s="2"/>
      <c r="D22" s="2"/>
      <c r="E22" s="2">
        <f>(144.73*90.7)/1000</f>
        <v>13.127010999999998</v>
      </c>
      <c r="F22" s="8" t="s">
        <v>30</v>
      </c>
    </row>
    <row r="23" spans="1:6" s="8" customFormat="1" x14ac:dyDescent="0.25">
      <c r="A23" s="9">
        <v>22</v>
      </c>
      <c r="B23" s="7" t="s">
        <v>22</v>
      </c>
      <c r="C23" s="2"/>
      <c r="D23" s="2"/>
      <c r="E23" s="2">
        <f t="shared" ref="E23" si="0">(144.73*86.8)/1000</f>
        <v>12.562563999999998</v>
      </c>
      <c r="F23" s="8" t="s">
        <v>29</v>
      </c>
    </row>
    <row r="24" spans="1:6" s="8" customFormat="1" x14ac:dyDescent="0.25">
      <c r="A24" s="9">
        <v>23</v>
      </c>
      <c r="B24" s="7" t="s">
        <v>35</v>
      </c>
      <c r="C24" s="2"/>
      <c r="D24" s="2"/>
      <c r="E24" s="2">
        <f>(134.88*90.7)/1000</f>
        <v>12.233616</v>
      </c>
      <c r="F24" s="8" t="s">
        <v>36</v>
      </c>
    </row>
    <row r="25" spans="1:6" s="3" customFormat="1" ht="60" x14ac:dyDescent="0.25">
      <c r="A25" s="9">
        <v>24</v>
      </c>
      <c r="B25" s="5" t="s">
        <v>15</v>
      </c>
      <c r="C25" s="2"/>
      <c r="D25" s="2"/>
      <c r="E25" s="2">
        <f>1465.1/1000</f>
        <v>1.4650999999999998</v>
      </c>
      <c r="F25" s="1" t="s">
        <v>33</v>
      </c>
    </row>
    <row r="26" spans="1:6" x14ac:dyDescent="0.25">
      <c r="B26" s="7" t="s">
        <v>12</v>
      </c>
      <c r="C26" s="6"/>
      <c r="D26" s="6"/>
      <c r="E26" s="6">
        <f>SUM(E2:E25)</f>
        <v>3554.6462043333313</v>
      </c>
    </row>
    <row r="29" spans="1:6" x14ac:dyDescent="0.25">
      <c r="B29" s="7" t="s">
        <v>25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Dennison</dc:creator>
  <cp:lastModifiedBy>Simon Dennison</cp:lastModifiedBy>
  <dcterms:created xsi:type="dcterms:W3CDTF">2019-03-16T13:20:13Z</dcterms:created>
  <dcterms:modified xsi:type="dcterms:W3CDTF">2019-05-09T22:46:41Z</dcterms:modified>
</cp:coreProperties>
</file>