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80" yWindow="105" windowWidth="18210" windowHeight="7995"/>
  </bookViews>
  <sheets>
    <sheet name="Harmonic Analysis" sheetId="4" r:id="rId1"/>
  </sheets>
  <calcPr calcId="145621"/>
</workbook>
</file>

<file path=xl/calcChain.xml><?xml version="1.0" encoding="utf-8"?>
<calcChain xmlns="http://schemas.openxmlformats.org/spreadsheetml/2006/main">
  <c r="U8" i="4" l="1"/>
  <c r="AQ36" i="4"/>
  <c r="AQ8" i="4"/>
  <c r="AP23" i="4"/>
  <c r="AQ23" i="4"/>
  <c r="AO45" i="4" l="1"/>
  <c r="AP12" i="4"/>
  <c r="AQ7" i="4"/>
  <c r="AP55" i="4" l="1"/>
  <c r="AP56" i="4"/>
  <c r="AP57" i="4"/>
  <c r="AP58" i="4"/>
  <c r="AP59" i="4"/>
  <c r="AP60" i="4"/>
  <c r="AP61" i="4"/>
  <c r="AP62" i="4"/>
  <c r="AP63" i="4"/>
  <c r="AP64" i="4"/>
  <c r="AP65" i="4"/>
  <c r="AP66" i="4"/>
  <c r="AP67" i="4"/>
  <c r="AP10" i="4"/>
  <c r="AO34" i="4"/>
  <c r="AQ127" i="4" l="1"/>
  <c r="AP7" i="4"/>
  <c r="AP8" i="4"/>
  <c r="AP9" i="4"/>
  <c r="AP11" i="4"/>
  <c r="AP13" i="4"/>
  <c r="AP14" i="4"/>
  <c r="AP15" i="4"/>
  <c r="AP16" i="4"/>
  <c r="AP17" i="4"/>
  <c r="AP18" i="4"/>
  <c r="AP19" i="4"/>
  <c r="AP20" i="4"/>
  <c r="AP21" i="4"/>
  <c r="AP22" i="4"/>
  <c r="AP24" i="4"/>
  <c r="AP25" i="4"/>
  <c r="AQ11" i="4"/>
  <c r="AQ26" i="4"/>
  <c r="AO48" i="4"/>
  <c r="AQ126" i="4" l="1"/>
  <c r="AQ9" i="4"/>
  <c r="AQ10" i="4"/>
  <c r="AQ12" i="4"/>
  <c r="AQ13" i="4"/>
  <c r="AQ14" i="4"/>
  <c r="AQ15" i="4"/>
  <c r="AQ16" i="4"/>
  <c r="AQ17" i="4"/>
  <c r="AQ18" i="4"/>
  <c r="AQ19" i="4"/>
  <c r="AQ20" i="4"/>
  <c r="AQ21" i="4"/>
  <c r="AQ22" i="4"/>
  <c r="AQ24" i="4"/>
  <c r="AQ25" i="4"/>
  <c r="AQ27" i="4"/>
  <c r="AQ28" i="4"/>
  <c r="AQ29" i="4"/>
  <c r="AQ30" i="4"/>
  <c r="AQ31" i="4"/>
  <c r="AQ32" i="4"/>
  <c r="AQ33" i="4"/>
  <c r="AQ34" i="4"/>
  <c r="AQ35"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O54" i="4"/>
  <c r="AP54" i="4" s="1"/>
  <c r="AO53" i="4"/>
  <c r="AO49" i="4"/>
  <c r="AO50" i="4"/>
  <c r="AO51" i="4"/>
  <c r="AO44" i="4"/>
  <c r="AO46" i="4"/>
  <c r="AO43" i="4"/>
  <c r="AO39" i="4"/>
  <c r="AO40" i="4"/>
  <c r="AO41" i="4"/>
  <c r="AO38" i="4"/>
  <c r="AO36" i="4"/>
  <c r="AO29" i="4"/>
  <c r="AO30" i="4"/>
  <c r="AO31" i="4"/>
  <c r="AO32" i="4"/>
  <c r="AO33" i="4"/>
  <c r="AO28" i="4"/>
  <c r="AP26" i="4" l="1"/>
  <c r="K14" i="4"/>
  <c r="F11" i="4" l="1"/>
  <c r="F12" i="4"/>
  <c r="F13" i="4"/>
  <c r="F14" i="4"/>
  <c r="F15" i="4"/>
  <c r="F16" i="4"/>
  <c r="F17" i="4"/>
  <c r="F18" i="4"/>
  <c r="F19" i="4"/>
  <c r="F20" i="4"/>
  <c r="F21" i="4"/>
  <c r="F22" i="4"/>
  <c r="F10" i="4"/>
  <c r="G11" i="4"/>
  <c r="G12" i="4"/>
  <c r="G13" i="4"/>
  <c r="G14" i="4"/>
  <c r="G15" i="4"/>
  <c r="G16" i="4"/>
  <c r="G17" i="4"/>
  <c r="G18" i="4"/>
  <c r="G19" i="4"/>
  <c r="G20" i="4"/>
  <c r="G21" i="4"/>
  <c r="G22" i="4"/>
  <c r="G10" i="4"/>
  <c r="M22" i="4"/>
  <c r="N22" i="4"/>
  <c r="O22" i="4"/>
  <c r="L22" i="4"/>
  <c r="AE6" i="4" l="1"/>
  <c r="M11" i="4"/>
  <c r="U23" i="4" s="1"/>
  <c r="M12" i="4"/>
  <c r="M13" i="4"/>
  <c r="W8" i="4" s="1"/>
  <c r="M10" i="4"/>
  <c r="T23" i="4" s="1"/>
  <c r="K11" i="4"/>
  <c r="K12" i="4"/>
  <c r="K13" i="4"/>
  <c r="K10" i="4"/>
  <c r="W1101" i="4" l="1"/>
  <c r="W23" i="4"/>
  <c r="V1279" i="4"/>
  <c r="V23" i="4"/>
  <c r="X23" i="4" s="1"/>
  <c r="Y23" i="4" s="1"/>
  <c r="V1381" i="4"/>
  <c r="V1317" i="4"/>
  <c r="V1469" i="4"/>
  <c r="V1429" i="4"/>
  <c r="V1493" i="4"/>
  <c r="V1461" i="4"/>
  <c r="V1413" i="4"/>
  <c r="V1373" i="4"/>
  <c r="V1309" i="4"/>
  <c r="V1487" i="4"/>
  <c r="V1445" i="4"/>
  <c r="V1405" i="4"/>
  <c r="V1349" i="4"/>
  <c r="V1285" i="4"/>
  <c r="V1477" i="4"/>
  <c r="V1437" i="4"/>
  <c r="V1397" i="4"/>
  <c r="V1341" i="4"/>
  <c r="V1277" i="4"/>
  <c r="V1365" i="4"/>
  <c r="V1333" i="4"/>
  <c r="V1301" i="4"/>
  <c r="V1485" i="4"/>
  <c r="V1453" i="4"/>
  <c r="V1421" i="4"/>
  <c r="V1389" i="4"/>
  <c r="V1357" i="4"/>
  <c r="V1325" i="4"/>
  <c r="V1293" i="4"/>
  <c r="V1491" i="4"/>
  <c r="V1483" i="4"/>
  <c r="V1475" i="4"/>
  <c r="V1467" i="4"/>
  <c r="V1459" i="4"/>
  <c r="V1451" i="4"/>
  <c r="V1443" i="4"/>
  <c r="V1435" i="4"/>
  <c r="V1427" i="4"/>
  <c r="V1419" i="4"/>
  <c r="V1411" i="4"/>
  <c r="V1403" i="4"/>
  <c r="V1395" i="4"/>
  <c r="V1387" i="4"/>
  <c r="V1379" i="4"/>
  <c r="V1371" i="4"/>
  <c r="V1363" i="4"/>
  <c r="V1355" i="4"/>
  <c r="V1347" i="4"/>
  <c r="V1339" i="4"/>
  <c r="V1331" i="4"/>
  <c r="V1323" i="4"/>
  <c r="V1315" i="4"/>
  <c r="V1307" i="4"/>
  <c r="V1299" i="4"/>
  <c r="V1291" i="4"/>
  <c r="V1283" i="4"/>
  <c r="V1275" i="4"/>
  <c r="V1489" i="4"/>
  <c r="V1481" i="4"/>
  <c r="V1473" i="4"/>
  <c r="V1465" i="4"/>
  <c r="V1457" i="4"/>
  <c r="V1449" i="4"/>
  <c r="V1441" i="4"/>
  <c r="V1433" i="4"/>
  <c r="V1425" i="4"/>
  <c r="V1417" i="4"/>
  <c r="V1409" i="4"/>
  <c r="V1401" i="4"/>
  <c r="V1393" i="4"/>
  <c r="V1385" i="4"/>
  <c r="V1377" i="4"/>
  <c r="V1369" i="4"/>
  <c r="V1361" i="4"/>
  <c r="V1353" i="4"/>
  <c r="V1345" i="4"/>
  <c r="V1337" i="4"/>
  <c r="V1329" i="4"/>
  <c r="V1321" i="4"/>
  <c r="V1313" i="4"/>
  <c r="V1305" i="4"/>
  <c r="V1297" i="4"/>
  <c r="V1289" i="4"/>
  <c r="V1281" i="4"/>
  <c r="V1273" i="4"/>
  <c r="V1479" i="4"/>
  <c r="V1471" i="4"/>
  <c r="V1463" i="4"/>
  <c r="V1455" i="4"/>
  <c r="V1447" i="4"/>
  <c r="V1439" i="4"/>
  <c r="V1431" i="4"/>
  <c r="V1423" i="4"/>
  <c r="V1415" i="4"/>
  <c r="V1407" i="4"/>
  <c r="V1399" i="4"/>
  <c r="V1391" i="4"/>
  <c r="V1383" i="4"/>
  <c r="V1375" i="4"/>
  <c r="V1367" i="4"/>
  <c r="V1359" i="4"/>
  <c r="V1351" i="4"/>
  <c r="V1343" i="4"/>
  <c r="V1335" i="4"/>
  <c r="V1327" i="4"/>
  <c r="V1319" i="4"/>
  <c r="V1311" i="4"/>
  <c r="V1303" i="4"/>
  <c r="V1295" i="4"/>
  <c r="V1287" i="4"/>
  <c r="V808" i="4"/>
  <c r="V810" i="4"/>
  <c r="V812" i="4"/>
  <c r="V814" i="4"/>
  <c r="V816" i="4"/>
  <c r="V818" i="4"/>
  <c r="V820" i="4"/>
  <c r="V822" i="4"/>
  <c r="V824" i="4"/>
  <c r="V826" i="4"/>
  <c r="V828" i="4"/>
  <c r="V830" i="4"/>
  <c r="V832" i="4"/>
  <c r="V834" i="4"/>
  <c r="V836" i="4"/>
  <c r="V838" i="4"/>
  <c r="V840" i="4"/>
  <c r="V842" i="4"/>
  <c r="V844" i="4"/>
  <c r="V846" i="4"/>
  <c r="V848" i="4"/>
  <c r="V850" i="4"/>
  <c r="V852" i="4"/>
  <c r="V854" i="4"/>
  <c r="V856" i="4"/>
  <c r="V858" i="4"/>
  <c r="V860" i="4"/>
  <c r="V862" i="4"/>
  <c r="V864" i="4"/>
  <c r="V866" i="4"/>
  <c r="V868" i="4"/>
  <c r="V870" i="4"/>
  <c r="V872" i="4"/>
  <c r="V874" i="4"/>
  <c r="V876" i="4"/>
  <c r="V878" i="4"/>
  <c r="V880" i="4"/>
  <c r="V882" i="4"/>
  <c r="V884" i="4"/>
  <c r="V886" i="4"/>
  <c r="V888" i="4"/>
  <c r="V890" i="4"/>
  <c r="V892" i="4"/>
  <c r="V894" i="4"/>
  <c r="V896" i="4"/>
  <c r="V898" i="4"/>
  <c r="V900" i="4"/>
  <c r="V902" i="4"/>
  <c r="V904" i="4"/>
  <c r="V906" i="4"/>
  <c r="V908" i="4"/>
  <c r="V910" i="4"/>
  <c r="V912" i="4"/>
  <c r="V914" i="4"/>
  <c r="V916" i="4"/>
  <c r="V918" i="4"/>
  <c r="V920" i="4"/>
  <c r="V922" i="4"/>
  <c r="V924" i="4"/>
  <c r="V926" i="4"/>
  <c r="V928" i="4"/>
  <c r="V930" i="4"/>
  <c r="V932" i="4"/>
  <c r="V934" i="4"/>
  <c r="V936" i="4"/>
  <c r="V938" i="4"/>
  <c r="V940" i="4"/>
  <c r="V942" i="4"/>
  <c r="V944" i="4"/>
  <c r="V946" i="4"/>
  <c r="V948" i="4"/>
  <c r="V807" i="4"/>
  <c r="V809" i="4"/>
  <c r="V811" i="4"/>
  <c r="V813" i="4"/>
  <c r="V815" i="4"/>
  <c r="V817" i="4"/>
  <c r="V819" i="4"/>
  <c r="V821" i="4"/>
  <c r="V823" i="4"/>
  <c r="V825" i="4"/>
  <c r="V827" i="4"/>
  <c r="V829" i="4"/>
  <c r="V831" i="4"/>
  <c r="V833" i="4"/>
  <c r="V835" i="4"/>
  <c r="V837" i="4"/>
  <c r="V839" i="4"/>
  <c r="V841" i="4"/>
  <c r="V843" i="4"/>
  <c r="V845" i="4"/>
  <c r="V847" i="4"/>
  <c r="V849" i="4"/>
  <c r="V851" i="4"/>
  <c r="V853" i="4"/>
  <c r="V855" i="4"/>
  <c r="V857" i="4"/>
  <c r="V859" i="4"/>
  <c r="V861" i="4"/>
  <c r="V863" i="4"/>
  <c r="V865" i="4"/>
  <c r="V867" i="4"/>
  <c r="V869" i="4"/>
  <c r="V871" i="4"/>
  <c r="V873" i="4"/>
  <c r="V875" i="4"/>
  <c r="V877" i="4"/>
  <c r="V879" i="4"/>
  <c r="V881" i="4"/>
  <c r="V883" i="4"/>
  <c r="V885" i="4"/>
  <c r="V887" i="4"/>
  <c r="V889" i="4"/>
  <c r="V891" i="4"/>
  <c r="V893" i="4"/>
  <c r="V895" i="4"/>
  <c r="V897" i="4"/>
  <c r="V899" i="4"/>
  <c r="V901" i="4"/>
  <c r="V903" i="4"/>
  <c r="V905" i="4"/>
  <c r="V907" i="4"/>
  <c r="V909" i="4"/>
  <c r="V911" i="4"/>
  <c r="V913" i="4"/>
  <c r="V915" i="4"/>
  <c r="V917" i="4"/>
  <c r="V919" i="4"/>
  <c r="V921" i="4"/>
  <c r="V923" i="4"/>
  <c r="V925" i="4"/>
  <c r="V927" i="4"/>
  <c r="V929" i="4"/>
  <c r="V931" i="4"/>
  <c r="V933" i="4"/>
  <c r="V935" i="4"/>
  <c r="V937" i="4"/>
  <c r="V939" i="4"/>
  <c r="V941" i="4"/>
  <c r="V943" i="4"/>
  <c r="V945" i="4"/>
  <c r="V947" i="4"/>
  <c r="V949" i="4"/>
  <c r="V951" i="4"/>
  <c r="V953" i="4"/>
  <c r="V955" i="4"/>
  <c r="V957" i="4"/>
  <c r="V959" i="4"/>
  <c r="V961" i="4"/>
  <c r="V963" i="4"/>
  <c r="V965" i="4"/>
  <c r="V967" i="4"/>
  <c r="V969" i="4"/>
  <c r="V971" i="4"/>
  <c r="V973" i="4"/>
  <c r="V975" i="4"/>
  <c r="V977" i="4"/>
  <c r="V979" i="4"/>
  <c r="V981" i="4"/>
  <c r="V983" i="4"/>
  <c r="V985" i="4"/>
  <c r="V987" i="4"/>
  <c r="V989" i="4"/>
  <c r="V991" i="4"/>
  <c r="V993" i="4"/>
  <c r="V995" i="4"/>
  <c r="V997" i="4"/>
  <c r="V999" i="4"/>
  <c r="V1001" i="4"/>
  <c r="V1003" i="4"/>
  <c r="V1005" i="4"/>
  <c r="V1007" i="4"/>
  <c r="V1009" i="4"/>
  <c r="V1011" i="4"/>
  <c r="V1013" i="4"/>
  <c r="V1015" i="4"/>
  <c r="V1017" i="4"/>
  <c r="V1019" i="4"/>
  <c r="V1021" i="4"/>
  <c r="V1023" i="4"/>
  <c r="V1025" i="4"/>
  <c r="V1027" i="4"/>
  <c r="V1029" i="4"/>
  <c r="V1031" i="4"/>
  <c r="V1033" i="4"/>
  <c r="V1035" i="4"/>
  <c r="V1037" i="4"/>
  <c r="V1039" i="4"/>
  <c r="V1041" i="4"/>
  <c r="V1043" i="4"/>
  <c r="V1045" i="4"/>
  <c r="V1047" i="4"/>
  <c r="V1049" i="4"/>
  <c r="V1051" i="4"/>
  <c r="V1053" i="4"/>
  <c r="V1055" i="4"/>
  <c r="V1057" i="4"/>
  <c r="V1059" i="4"/>
  <c r="V1061" i="4"/>
  <c r="V1063" i="4"/>
  <c r="V1065" i="4"/>
  <c r="V1067" i="4"/>
  <c r="V1069" i="4"/>
  <c r="V1071" i="4"/>
  <c r="V1073" i="4"/>
  <c r="V1075" i="4"/>
  <c r="V1077" i="4"/>
  <c r="V1079" i="4"/>
  <c r="V1081" i="4"/>
  <c r="V1083" i="4"/>
  <c r="V1085" i="4"/>
  <c r="V1087" i="4"/>
  <c r="V1089" i="4"/>
  <c r="V1091" i="4"/>
  <c r="V1093" i="4"/>
  <c r="V1095" i="4"/>
  <c r="V1097" i="4"/>
  <c r="V1099" i="4"/>
  <c r="V1101" i="4"/>
  <c r="V1103" i="4"/>
  <c r="V1105" i="4"/>
  <c r="V1107" i="4"/>
  <c r="V1109" i="4"/>
  <c r="V1111" i="4"/>
  <c r="V1113" i="4"/>
  <c r="V1115" i="4"/>
  <c r="V1117" i="4"/>
  <c r="V1119" i="4"/>
  <c r="V1121" i="4"/>
  <c r="V1123" i="4"/>
  <c r="V1125" i="4"/>
  <c r="V1127" i="4"/>
  <c r="V1129" i="4"/>
  <c r="V1131" i="4"/>
  <c r="V1133" i="4"/>
  <c r="V1135" i="4"/>
  <c r="V1137" i="4"/>
  <c r="V1139" i="4"/>
  <c r="V1141" i="4"/>
  <c r="V1143" i="4"/>
  <c r="V1145" i="4"/>
  <c r="V1147" i="4"/>
  <c r="V1149" i="4"/>
  <c r="V1151" i="4"/>
  <c r="V1153" i="4"/>
  <c r="V1155" i="4"/>
  <c r="V1157" i="4"/>
  <c r="V1159" i="4"/>
  <c r="V1161" i="4"/>
  <c r="W1492" i="4"/>
  <c r="W1490" i="4"/>
  <c r="W1488" i="4"/>
  <c r="W1486" i="4"/>
  <c r="W1484" i="4"/>
  <c r="W1482" i="4"/>
  <c r="W1480" i="4"/>
  <c r="W1478" i="4"/>
  <c r="W1476" i="4"/>
  <c r="W1474" i="4"/>
  <c r="W1472" i="4"/>
  <c r="W1470" i="4"/>
  <c r="W1468" i="4"/>
  <c r="W1466" i="4"/>
  <c r="W1464" i="4"/>
  <c r="W1462" i="4"/>
  <c r="W1460" i="4"/>
  <c r="W1458" i="4"/>
  <c r="W1456" i="4"/>
  <c r="W1454" i="4"/>
  <c r="W1452" i="4"/>
  <c r="W1450" i="4"/>
  <c r="W1448" i="4"/>
  <c r="W1446" i="4"/>
  <c r="W1444" i="4"/>
  <c r="W1442" i="4"/>
  <c r="W1440" i="4"/>
  <c r="W1438" i="4"/>
  <c r="W1436" i="4"/>
  <c r="W1434" i="4"/>
  <c r="W1432" i="4"/>
  <c r="W1430" i="4"/>
  <c r="W1428" i="4"/>
  <c r="W1426" i="4"/>
  <c r="W1424" i="4"/>
  <c r="W1422" i="4"/>
  <c r="W1420" i="4"/>
  <c r="W1418" i="4"/>
  <c r="W1416" i="4"/>
  <c r="W1414" i="4"/>
  <c r="W1412" i="4"/>
  <c r="W1410" i="4"/>
  <c r="W1408" i="4"/>
  <c r="W1406" i="4"/>
  <c r="W1404" i="4"/>
  <c r="W1402" i="4"/>
  <c r="W1400" i="4"/>
  <c r="W1398" i="4"/>
  <c r="W1396" i="4"/>
  <c r="W1394" i="4"/>
  <c r="W1392" i="4"/>
  <c r="W1390" i="4"/>
  <c r="W1388" i="4"/>
  <c r="W1386" i="4"/>
  <c r="W1384" i="4"/>
  <c r="W1382" i="4"/>
  <c r="W1380" i="4"/>
  <c r="W1378" i="4"/>
  <c r="W1376" i="4"/>
  <c r="W1374" i="4"/>
  <c r="W1372" i="4"/>
  <c r="W1370" i="4"/>
  <c r="W1368" i="4"/>
  <c r="W1366" i="4"/>
  <c r="W1364" i="4"/>
  <c r="W1362" i="4"/>
  <c r="W1360" i="4"/>
  <c r="W1358" i="4"/>
  <c r="W1356" i="4"/>
  <c r="W1354" i="4"/>
  <c r="W1352" i="4"/>
  <c r="W1350" i="4"/>
  <c r="W1348" i="4"/>
  <c r="W1346" i="4"/>
  <c r="W1344" i="4"/>
  <c r="W1342" i="4"/>
  <c r="W1340" i="4"/>
  <c r="W1338" i="4"/>
  <c r="W1336" i="4"/>
  <c r="W1334" i="4"/>
  <c r="W1332" i="4"/>
  <c r="W1330" i="4"/>
  <c r="W1328" i="4"/>
  <c r="W1326" i="4"/>
  <c r="W1324" i="4"/>
  <c r="W1322" i="4"/>
  <c r="W1320" i="4"/>
  <c r="W1318" i="4"/>
  <c r="W1316" i="4"/>
  <c r="W1314" i="4"/>
  <c r="W1312" i="4"/>
  <c r="W1310" i="4"/>
  <c r="W1308" i="4"/>
  <c r="W1306" i="4"/>
  <c r="W1304" i="4"/>
  <c r="W1302" i="4"/>
  <c r="W1300" i="4"/>
  <c r="W1298" i="4"/>
  <c r="W1296" i="4"/>
  <c r="W1294" i="4"/>
  <c r="W1292" i="4"/>
  <c r="W1290" i="4"/>
  <c r="W1288" i="4"/>
  <c r="W1286" i="4"/>
  <c r="W1284" i="4"/>
  <c r="W1282" i="4"/>
  <c r="W1280" i="4"/>
  <c r="W1278" i="4"/>
  <c r="W1276" i="4"/>
  <c r="W1274" i="4"/>
  <c r="W1272" i="4"/>
  <c r="W1270" i="4"/>
  <c r="W1268" i="4"/>
  <c r="W1266" i="4"/>
  <c r="W1264" i="4"/>
  <c r="W1262" i="4"/>
  <c r="W1260" i="4"/>
  <c r="W1258" i="4"/>
  <c r="W1256" i="4"/>
  <c r="W1254" i="4"/>
  <c r="W1252" i="4"/>
  <c r="W1250" i="4"/>
  <c r="W1248" i="4"/>
  <c r="W1246" i="4"/>
  <c r="W1244" i="4"/>
  <c r="W1242" i="4"/>
  <c r="W1240" i="4"/>
  <c r="W1238" i="4"/>
  <c r="W1236" i="4"/>
  <c r="W1234" i="4"/>
  <c r="W1232" i="4"/>
  <c r="W1230" i="4"/>
  <c r="W1228" i="4"/>
  <c r="W1226" i="4"/>
  <c r="W1224" i="4"/>
  <c r="W1222" i="4"/>
  <c r="W1220" i="4"/>
  <c r="W1218" i="4"/>
  <c r="W1216" i="4"/>
  <c r="W1214" i="4"/>
  <c r="W1212" i="4"/>
  <c r="W1210" i="4"/>
  <c r="W1208" i="4"/>
  <c r="W1206" i="4"/>
  <c r="W1204" i="4"/>
  <c r="W1202" i="4"/>
  <c r="W1200" i="4"/>
  <c r="W1198" i="4"/>
  <c r="W1196" i="4"/>
  <c r="W1194" i="4"/>
  <c r="W1192" i="4"/>
  <c r="W1190" i="4"/>
  <c r="W1188" i="4"/>
  <c r="W1186" i="4"/>
  <c r="W1184" i="4"/>
  <c r="W1182" i="4"/>
  <c r="W1180" i="4"/>
  <c r="W1178" i="4"/>
  <c r="W1176" i="4"/>
  <c r="W1174" i="4"/>
  <c r="W1172" i="4"/>
  <c r="W1170" i="4"/>
  <c r="W1168" i="4"/>
  <c r="W1166" i="4"/>
  <c r="W1164" i="4"/>
  <c r="W1162" i="4"/>
  <c r="V1160" i="4"/>
  <c r="W1157" i="4"/>
  <c r="W1154" i="4"/>
  <c r="V1152" i="4"/>
  <c r="W1149" i="4"/>
  <c r="W1146" i="4"/>
  <c r="V1144" i="4"/>
  <c r="W1141" i="4"/>
  <c r="W1138" i="4"/>
  <c r="V1136" i="4"/>
  <c r="W1133" i="4"/>
  <c r="W1130" i="4"/>
  <c r="V1128" i="4"/>
  <c r="W1125" i="4"/>
  <c r="W1122" i="4"/>
  <c r="V1120" i="4"/>
  <c r="W1117" i="4"/>
  <c r="W1114" i="4"/>
  <c r="V1112" i="4"/>
  <c r="W1109" i="4"/>
  <c r="W1106" i="4"/>
  <c r="V1104" i="4"/>
  <c r="V1098" i="4"/>
  <c r="V1094" i="4"/>
  <c r="V1090" i="4"/>
  <c r="V1086" i="4"/>
  <c r="V1082" i="4"/>
  <c r="V1078" i="4"/>
  <c r="V1074" i="4"/>
  <c r="V1070" i="4"/>
  <c r="V1066" i="4"/>
  <c r="V1062" i="4"/>
  <c r="V1058" i="4"/>
  <c r="V1054" i="4"/>
  <c r="V1050" i="4"/>
  <c r="V1046" i="4"/>
  <c r="V1042" i="4"/>
  <c r="V1038" i="4"/>
  <c r="V1034" i="4"/>
  <c r="V1030" i="4"/>
  <c r="V1026" i="4"/>
  <c r="V1022" i="4"/>
  <c r="V1018" i="4"/>
  <c r="V1014" i="4"/>
  <c r="V1010" i="4"/>
  <c r="V1006" i="4"/>
  <c r="V1002" i="4"/>
  <c r="V998" i="4"/>
  <c r="V994" i="4"/>
  <c r="V990" i="4"/>
  <c r="V986" i="4"/>
  <c r="V982" i="4"/>
  <c r="V978" i="4"/>
  <c r="V974" i="4"/>
  <c r="V970" i="4"/>
  <c r="V966" i="4"/>
  <c r="V962" i="4"/>
  <c r="V958" i="4"/>
  <c r="V954" i="4"/>
  <c r="V950" i="4"/>
  <c r="W807" i="4"/>
  <c r="W809" i="4"/>
  <c r="W811" i="4"/>
  <c r="W813" i="4"/>
  <c r="W815" i="4"/>
  <c r="W817" i="4"/>
  <c r="W819" i="4"/>
  <c r="W821" i="4"/>
  <c r="W823" i="4"/>
  <c r="W825" i="4"/>
  <c r="W827" i="4"/>
  <c r="W829" i="4"/>
  <c r="W831" i="4"/>
  <c r="W833" i="4"/>
  <c r="W835" i="4"/>
  <c r="W837" i="4"/>
  <c r="W839" i="4"/>
  <c r="W841" i="4"/>
  <c r="W843" i="4"/>
  <c r="W845" i="4"/>
  <c r="W847" i="4"/>
  <c r="W849" i="4"/>
  <c r="W851" i="4"/>
  <c r="W853" i="4"/>
  <c r="W855" i="4"/>
  <c r="W857" i="4"/>
  <c r="W859" i="4"/>
  <c r="W861" i="4"/>
  <c r="W863" i="4"/>
  <c r="W865" i="4"/>
  <c r="W867" i="4"/>
  <c r="W869" i="4"/>
  <c r="W871" i="4"/>
  <c r="W873" i="4"/>
  <c r="W875" i="4"/>
  <c r="W877" i="4"/>
  <c r="W879" i="4"/>
  <c r="W881" i="4"/>
  <c r="W883" i="4"/>
  <c r="W885" i="4"/>
  <c r="W887" i="4"/>
  <c r="W889" i="4"/>
  <c r="W891" i="4"/>
  <c r="W893" i="4"/>
  <c r="W895" i="4"/>
  <c r="W897" i="4"/>
  <c r="W899" i="4"/>
  <c r="W901" i="4"/>
  <c r="W903" i="4"/>
  <c r="W905" i="4"/>
  <c r="W907" i="4"/>
  <c r="W909" i="4"/>
  <c r="W911" i="4"/>
  <c r="W913" i="4"/>
  <c r="W915" i="4"/>
  <c r="W917" i="4"/>
  <c r="W919" i="4"/>
  <c r="W921" i="4"/>
  <c r="W923" i="4"/>
  <c r="W925" i="4"/>
  <c r="W927" i="4"/>
  <c r="W929" i="4"/>
  <c r="W931" i="4"/>
  <c r="W933" i="4"/>
  <c r="W935" i="4"/>
  <c r="W937" i="4"/>
  <c r="W939" i="4"/>
  <c r="W941" i="4"/>
  <c r="W943" i="4"/>
  <c r="W945" i="4"/>
  <c r="W808" i="4"/>
  <c r="W810" i="4"/>
  <c r="W812" i="4"/>
  <c r="W814" i="4"/>
  <c r="W816" i="4"/>
  <c r="W818" i="4"/>
  <c r="W820" i="4"/>
  <c r="W822" i="4"/>
  <c r="W824" i="4"/>
  <c r="W826" i="4"/>
  <c r="W828" i="4"/>
  <c r="W830" i="4"/>
  <c r="W832" i="4"/>
  <c r="W834" i="4"/>
  <c r="W836" i="4"/>
  <c r="W838" i="4"/>
  <c r="W840" i="4"/>
  <c r="W842" i="4"/>
  <c r="W844" i="4"/>
  <c r="W846" i="4"/>
  <c r="W848" i="4"/>
  <c r="W850" i="4"/>
  <c r="W852" i="4"/>
  <c r="W854" i="4"/>
  <c r="W856" i="4"/>
  <c r="W858" i="4"/>
  <c r="W860" i="4"/>
  <c r="W862" i="4"/>
  <c r="W864" i="4"/>
  <c r="W866" i="4"/>
  <c r="W868" i="4"/>
  <c r="W870" i="4"/>
  <c r="W872" i="4"/>
  <c r="W874" i="4"/>
  <c r="W876" i="4"/>
  <c r="W878" i="4"/>
  <c r="W880" i="4"/>
  <c r="W882" i="4"/>
  <c r="W884" i="4"/>
  <c r="W886" i="4"/>
  <c r="W888" i="4"/>
  <c r="W890" i="4"/>
  <c r="W892" i="4"/>
  <c r="W894" i="4"/>
  <c r="W896" i="4"/>
  <c r="W898" i="4"/>
  <c r="W900" i="4"/>
  <c r="W902" i="4"/>
  <c r="W904" i="4"/>
  <c r="W906" i="4"/>
  <c r="W908" i="4"/>
  <c r="W910" i="4"/>
  <c r="W912" i="4"/>
  <c r="W914" i="4"/>
  <c r="W916" i="4"/>
  <c r="W918" i="4"/>
  <c r="W920" i="4"/>
  <c r="W922" i="4"/>
  <c r="W924" i="4"/>
  <c r="W926" i="4"/>
  <c r="W928" i="4"/>
  <c r="W930" i="4"/>
  <c r="W932" i="4"/>
  <c r="W934" i="4"/>
  <c r="W936" i="4"/>
  <c r="W938" i="4"/>
  <c r="W940" i="4"/>
  <c r="W942" i="4"/>
  <c r="W944" i="4"/>
  <c r="W946" i="4"/>
  <c r="W948" i="4"/>
  <c r="W950" i="4"/>
  <c r="W952" i="4"/>
  <c r="W954" i="4"/>
  <c r="W956" i="4"/>
  <c r="W958" i="4"/>
  <c r="W960" i="4"/>
  <c r="W962" i="4"/>
  <c r="W964" i="4"/>
  <c r="W966" i="4"/>
  <c r="W968" i="4"/>
  <c r="W970" i="4"/>
  <c r="W972" i="4"/>
  <c r="W974" i="4"/>
  <c r="W976" i="4"/>
  <c r="W978" i="4"/>
  <c r="W980" i="4"/>
  <c r="W982" i="4"/>
  <c r="W984" i="4"/>
  <c r="W986" i="4"/>
  <c r="W988" i="4"/>
  <c r="W990" i="4"/>
  <c r="W992" i="4"/>
  <c r="W994" i="4"/>
  <c r="W996" i="4"/>
  <c r="W998" i="4"/>
  <c r="W1000" i="4"/>
  <c r="W1002" i="4"/>
  <c r="W1004" i="4"/>
  <c r="W1006" i="4"/>
  <c r="W1008" i="4"/>
  <c r="W1010" i="4"/>
  <c r="W1012" i="4"/>
  <c r="W1014" i="4"/>
  <c r="W1016" i="4"/>
  <c r="W1018" i="4"/>
  <c r="W1020" i="4"/>
  <c r="W1022" i="4"/>
  <c r="W1024" i="4"/>
  <c r="W1026" i="4"/>
  <c r="W1028" i="4"/>
  <c r="W1030" i="4"/>
  <c r="W1032" i="4"/>
  <c r="W1034" i="4"/>
  <c r="W1036" i="4"/>
  <c r="W1038" i="4"/>
  <c r="W1040" i="4"/>
  <c r="W1042" i="4"/>
  <c r="W1044" i="4"/>
  <c r="W1046" i="4"/>
  <c r="W1048" i="4"/>
  <c r="W1050" i="4"/>
  <c r="W1052" i="4"/>
  <c r="W1054" i="4"/>
  <c r="W1056" i="4"/>
  <c r="W1058" i="4"/>
  <c r="W1060" i="4"/>
  <c r="W1062" i="4"/>
  <c r="W1064" i="4"/>
  <c r="W1066" i="4"/>
  <c r="W1068" i="4"/>
  <c r="W1070" i="4"/>
  <c r="W1072" i="4"/>
  <c r="W1074" i="4"/>
  <c r="W1076" i="4"/>
  <c r="W1078" i="4"/>
  <c r="W1080" i="4"/>
  <c r="W1082" i="4"/>
  <c r="W1084" i="4"/>
  <c r="W1086" i="4"/>
  <c r="W1088" i="4"/>
  <c r="W1090" i="4"/>
  <c r="W1092" i="4"/>
  <c r="W1094" i="4"/>
  <c r="W1096" i="4"/>
  <c r="W1098" i="4"/>
  <c r="U12" i="4"/>
  <c r="U16" i="4"/>
  <c r="U20" i="4"/>
  <c r="U24" i="4"/>
  <c r="U28" i="4"/>
  <c r="U32" i="4"/>
  <c r="U36" i="4"/>
  <c r="U40" i="4"/>
  <c r="U44" i="4"/>
  <c r="U48" i="4"/>
  <c r="U52" i="4"/>
  <c r="U56" i="4"/>
  <c r="U60" i="4"/>
  <c r="U64" i="4"/>
  <c r="U68" i="4"/>
  <c r="U72" i="4"/>
  <c r="U76" i="4"/>
  <c r="U80" i="4"/>
  <c r="U84" i="4"/>
  <c r="U88" i="4"/>
  <c r="U92" i="4"/>
  <c r="U96" i="4"/>
  <c r="U100" i="4"/>
  <c r="U104" i="4"/>
  <c r="U108" i="4"/>
  <c r="U112" i="4"/>
  <c r="U116" i="4"/>
  <c r="U120" i="4"/>
  <c r="U124" i="4"/>
  <c r="U128" i="4"/>
  <c r="U132" i="4"/>
  <c r="U136" i="4"/>
  <c r="U140" i="4"/>
  <c r="U144" i="4"/>
  <c r="U148" i="4"/>
  <c r="U152" i="4"/>
  <c r="U156" i="4"/>
  <c r="U160" i="4"/>
  <c r="U164" i="4"/>
  <c r="U168" i="4"/>
  <c r="U172" i="4"/>
  <c r="U176" i="4"/>
  <c r="U180" i="4"/>
  <c r="U184" i="4"/>
  <c r="U188" i="4"/>
  <c r="U192" i="4"/>
  <c r="U196" i="4"/>
  <c r="U200" i="4"/>
  <c r="U204" i="4"/>
  <c r="U208" i="4"/>
  <c r="U212" i="4"/>
  <c r="U216" i="4"/>
  <c r="U220" i="4"/>
  <c r="U224" i="4"/>
  <c r="U228" i="4"/>
  <c r="U232" i="4"/>
  <c r="U236" i="4"/>
  <c r="U240" i="4"/>
  <c r="U244" i="4"/>
  <c r="U248" i="4"/>
  <c r="U252" i="4"/>
  <c r="U256" i="4"/>
  <c r="U260" i="4"/>
  <c r="U264" i="4"/>
  <c r="U268" i="4"/>
  <c r="U272" i="4"/>
  <c r="U276" i="4"/>
  <c r="U280" i="4"/>
  <c r="U284" i="4"/>
  <c r="U288" i="4"/>
  <c r="U292" i="4"/>
  <c r="U296" i="4"/>
  <c r="U300" i="4"/>
  <c r="U304" i="4"/>
  <c r="U308" i="4"/>
  <c r="U312" i="4"/>
  <c r="U316" i="4"/>
  <c r="U320" i="4"/>
  <c r="U324" i="4"/>
  <c r="U328" i="4"/>
  <c r="U332" i="4"/>
  <c r="U336" i="4"/>
  <c r="U340" i="4"/>
  <c r="U344" i="4"/>
  <c r="U348" i="4"/>
  <c r="U352" i="4"/>
  <c r="U356" i="4"/>
  <c r="U360" i="4"/>
  <c r="U364" i="4"/>
  <c r="U368" i="4"/>
  <c r="U372" i="4"/>
  <c r="U376" i="4"/>
  <c r="U380" i="4"/>
  <c r="U384" i="4"/>
  <c r="U388" i="4"/>
  <c r="U392" i="4"/>
  <c r="U396" i="4"/>
  <c r="U400" i="4"/>
  <c r="U404" i="4"/>
  <c r="U408" i="4"/>
  <c r="U412" i="4"/>
  <c r="U416" i="4"/>
  <c r="U420" i="4"/>
  <c r="U424" i="4"/>
  <c r="U428" i="4"/>
  <c r="U432" i="4"/>
  <c r="U436" i="4"/>
  <c r="U440" i="4"/>
  <c r="U444" i="4"/>
  <c r="U448" i="4"/>
  <c r="U452" i="4"/>
  <c r="U456" i="4"/>
  <c r="U460" i="4"/>
  <c r="U464" i="4"/>
  <c r="U468" i="4"/>
  <c r="U472" i="4"/>
  <c r="U476" i="4"/>
  <c r="U480" i="4"/>
  <c r="U484" i="4"/>
  <c r="U488" i="4"/>
  <c r="U492" i="4"/>
  <c r="U496" i="4"/>
  <c r="U500" i="4"/>
  <c r="U504" i="4"/>
  <c r="U508" i="4"/>
  <c r="U512" i="4"/>
  <c r="U516" i="4"/>
  <c r="U9" i="4"/>
  <c r="U13" i="4"/>
  <c r="U17" i="4"/>
  <c r="U21" i="4"/>
  <c r="U25" i="4"/>
  <c r="U29" i="4"/>
  <c r="U33" i="4"/>
  <c r="U37" i="4"/>
  <c r="U41" i="4"/>
  <c r="U45" i="4"/>
  <c r="U49" i="4"/>
  <c r="U53" i="4"/>
  <c r="U57" i="4"/>
  <c r="U61" i="4"/>
  <c r="U65" i="4"/>
  <c r="U69" i="4"/>
  <c r="U73" i="4"/>
  <c r="U77" i="4"/>
  <c r="U81" i="4"/>
  <c r="U85" i="4"/>
  <c r="U89" i="4"/>
  <c r="U93" i="4"/>
  <c r="U97" i="4"/>
  <c r="U101" i="4"/>
  <c r="U105" i="4"/>
  <c r="U109" i="4"/>
  <c r="U113" i="4"/>
  <c r="U117" i="4"/>
  <c r="U121" i="4"/>
  <c r="U125" i="4"/>
  <c r="U129" i="4"/>
  <c r="U133" i="4"/>
  <c r="U137" i="4"/>
  <c r="U141" i="4"/>
  <c r="U145" i="4"/>
  <c r="U149" i="4"/>
  <c r="U153" i="4"/>
  <c r="U157" i="4"/>
  <c r="U161" i="4"/>
  <c r="U165" i="4"/>
  <c r="U169" i="4"/>
  <c r="U173" i="4"/>
  <c r="U177" i="4"/>
  <c r="U181" i="4"/>
  <c r="U185" i="4"/>
  <c r="U189" i="4"/>
  <c r="U193" i="4"/>
  <c r="U197" i="4"/>
  <c r="U201" i="4"/>
  <c r="U205" i="4"/>
  <c r="U209" i="4"/>
  <c r="U213" i="4"/>
  <c r="U217" i="4"/>
  <c r="U221" i="4"/>
  <c r="U225" i="4"/>
  <c r="U229" i="4"/>
  <c r="U233" i="4"/>
  <c r="U237" i="4"/>
  <c r="U241" i="4"/>
  <c r="U245" i="4"/>
  <c r="U249" i="4"/>
  <c r="U253" i="4"/>
  <c r="U257" i="4"/>
  <c r="U261" i="4"/>
  <c r="U265" i="4"/>
  <c r="U269" i="4"/>
  <c r="U273" i="4"/>
  <c r="U277" i="4"/>
  <c r="U281" i="4"/>
  <c r="U285" i="4"/>
  <c r="U289" i="4"/>
  <c r="U293" i="4"/>
  <c r="U297" i="4"/>
  <c r="U301" i="4"/>
  <c r="U305" i="4"/>
  <c r="U309" i="4"/>
  <c r="U313" i="4"/>
  <c r="U317" i="4"/>
  <c r="U321" i="4"/>
  <c r="U325" i="4"/>
  <c r="U329" i="4"/>
  <c r="U333" i="4"/>
  <c r="U337" i="4"/>
  <c r="U341" i="4"/>
  <c r="U345" i="4"/>
  <c r="U349" i="4"/>
  <c r="U353" i="4"/>
  <c r="U357" i="4"/>
  <c r="U361" i="4"/>
  <c r="U365" i="4"/>
  <c r="U369" i="4"/>
  <c r="U373" i="4"/>
  <c r="U377" i="4"/>
  <c r="U381" i="4"/>
  <c r="U385" i="4"/>
  <c r="U389" i="4"/>
  <c r="U393" i="4"/>
  <c r="U397" i="4"/>
  <c r="U401" i="4"/>
  <c r="U405" i="4"/>
  <c r="U409" i="4"/>
  <c r="U413" i="4"/>
  <c r="U417" i="4"/>
  <c r="U421" i="4"/>
  <c r="U425" i="4"/>
  <c r="U429" i="4"/>
  <c r="U433" i="4"/>
  <c r="U437" i="4"/>
  <c r="U441" i="4"/>
  <c r="U445" i="4"/>
  <c r="U449" i="4"/>
  <c r="U453" i="4"/>
  <c r="U457" i="4"/>
  <c r="U461" i="4"/>
  <c r="U465" i="4"/>
  <c r="U469" i="4"/>
  <c r="U473" i="4"/>
  <c r="U477" i="4"/>
  <c r="U11" i="4"/>
  <c r="U19" i="4"/>
  <c r="U27" i="4"/>
  <c r="U35" i="4"/>
  <c r="U43" i="4"/>
  <c r="U51" i="4"/>
  <c r="U59" i="4"/>
  <c r="U67" i="4"/>
  <c r="U75" i="4"/>
  <c r="U83" i="4"/>
  <c r="U91" i="4"/>
  <c r="U99" i="4"/>
  <c r="U107" i="4"/>
  <c r="U115" i="4"/>
  <c r="U123" i="4"/>
  <c r="U131" i="4"/>
  <c r="U139" i="4"/>
  <c r="U147" i="4"/>
  <c r="U155" i="4"/>
  <c r="U163" i="4"/>
  <c r="U171" i="4"/>
  <c r="U179" i="4"/>
  <c r="U187" i="4"/>
  <c r="U195" i="4"/>
  <c r="U203" i="4"/>
  <c r="U211" i="4"/>
  <c r="U219" i="4"/>
  <c r="U227" i="4"/>
  <c r="U235" i="4"/>
  <c r="U243" i="4"/>
  <c r="U251" i="4"/>
  <c r="U259" i="4"/>
  <c r="U267" i="4"/>
  <c r="U275" i="4"/>
  <c r="U283" i="4"/>
  <c r="U291" i="4"/>
  <c r="U299" i="4"/>
  <c r="U307" i="4"/>
  <c r="U315" i="4"/>
  <c r="U323" i="4"/>
  <c r="U331" i="4"/>
  <c r="U339" i="4"/>
  <c r="U347" i="4"/>
  <c r="U355" i="4"/>
  <c r="U363" i="4"/>
  <c r="U371" i="4"/>
  <c r="U379" i="4"/>
  <c r="U387" i="4"/>
  <c r="U395" i="4"/>
  <c r="U403" i="4"/>
  <c r="U411" i="4"/>
  <c r="U419" i="4"/>
  <c r="U427" i="4"/>
  <c r="U435" i="4"/>
  <c r="U443" i="4"/>
  <c r="U451" i="4"/>
  <c r="U459" i="4"/>
  <c r="U467" i="4"/>
  <c r="U475" i="4"/>
  <c r="U482" i="4"/>
  <c r="U487" i="4"/>
  <c r="U493" i="4"/>
  <c r="U498" i="4"/>
  <c r="U503" i="4"/>
  <c r="U509" i="4"/>
  <c r="U514" i="4"/>
  <c r="U519" i="4"/>
  <c r="U523" i="4"/>
  <c r="U527" i="4"/>
  <c r="U531" i="4"/>
  <c r="U535" i="4"/>
  <c r="U539" i="4"/>
  <c r="U543" i="4"/>
  <c r="U547" i="4"/>
  <c r="U551" i="4"/>
  <c r="U555" i="4"/>
  <c r="U559" i="4"/>
  <c r="U563" i="4"/>
  <c r="U567" i="4"/>
  <c r="U571" i="4"/>
  <c r="U575" i="4"/>
  <c r="U579" i="4"/>
  <c r="U583" i="4"/>
  <c r="U587" i="4"/>
  <c r="U591" i="4"/>
  <c r="U595" i="4"/>
  <c r="U599" i="4"/>
  <c r="U603" i="4"/>
  <c r="U607" i="4"/>
  <c r="U611" i="4"/>
  <c r="U615" i="4"/>
  <c r="U619" i="4"/>
  <c r="U623" i="4"/>
  <c r="U627" i="4"/>
  <c r="U631" i="4"/>
  <c r="U635" i="4"/>
  <c r="U639" i="4"/>
  <c r="U643" i="4"/>
  <c r="U647" i="4"/>
  <c r="U651" i="4"/>
  <c r="U655" i="4"/>
  <c r="U659" i="4"/>
  <c r="U663" i="4"/>
  <c r="U667" i="4"/>
  <c r="U671" i="4"/>
  <c r="U675" i="4"/>
  <c r="U679" i="4"/>
  <c r="U683" i="4"/>
  <c r="U687" i="4"/>
  <c r="U691" i="4"/>
  <c r="U695" i="4"/>
  <c r="U699" i="4"/>
  <c r="U703" i="4"/>
  <c r="U707" i="4"/>
  <c r="U711" i="4"/>
  <c r="U715" i="4"/>
  <c r="U719" i="4"/>
  <c r="U723" i="4"/>
  <c r="U727" i="4"/>
  <c r="U731" i="4"/>
  <c r="U735" i="4"/>
  <c r="U739" i="4"/>
  <c r="U743" i="4"/>
  <c r="U747" i="4"/>
  <c r="U751" i="4"/>
  <c r="U755" i="4"/>
  <c r="U759" i="4"/>
  <c r="U763" i="4"/>
  <c r="U767" i="4"/>
  <c r="U771" i="4"/>
  <c r="U775" i="4"/>
  <c r="U779" i="4"/>
  <c r="U783" i="4"/>
  <c r="U787" i="4"/>
  <c r="U791" i="4"/>
  <c r="U795" i="4"/>
  <c r="U799" i="4"/>
  <c r="U803" i="4"/>
  <c r="U807" i="4"/>
  <c r="U811" i="4"/>
  <c r="U815" i="4"/>
  <c r="U819" i="4"/>
  <c r="U823" i="4"/>
  <c r="U827" i="4"/>
  <c r="U831" i="4"/>
  <c r="U835" i="4"/>
  <c r="U839" i="4"/>
  <c r="U843" i="4"/>
  <c r="U847" i="4"/>
  <c r="U851" i="4"/>
  <c r="U855" i="4"/>
  <c r="U859" i="4"/>
  <c r="U863" i="4"/>
  <c r="U867" i="4"/>
  <c r="U871" i="4"/>
  <c r="U875" i="4"/>
  <c r="U879" i="4"/>
  <c r="U883" i="4"/>
  <c r="U887" i="4"/>
  <c r="U6" i="4"/>
  <c r="U14" i="4"/>
  <c r="U22" i="4"/>
  <c r="U30" i="4"/>
  <c r="U38" i="4"/>
  <c r="U46" i="4"/>
  <c r="U54" i="4"/>
  <c r="U62" i="4"/>
  <c r="U70" i="4"/>
  <c r="U78" i="4"/>
  <c r="U86" i="4"/>
  <c r="U94" i="4"/>
  <c r="U102" i="4"/>
  <c r="U110" i="4"/>
  <c r="U118" i="4"/>
  <c r="U126" i="4"/>
  <c r="U134" i="4"/>
  <c r="U142" i="4"/>
  <c r="U150" i="4"/>
  <c r="U158" i="4"/>
  <c r="U166" i="4"/>
  <c r="U174" i="4"/>
  <c r="U182" i="4"/>
  <c r="U190" i="4"/>
  <c r="U198" i="4"/>
  <c r="U206" i="4"/>
  <c r="U214" i="4"/>
  <c r="U222" i="4"/>
  <c r="U230" i="4"/>
  <c r="U238" i="4"/>
  <c r="U246" i="4"/>
  <c r="U254" i="4"/>
  <c r="U262" i="4"/>
  <c r="U270" i="4"/>
  <c r="U278" i="4"/>
  <c r="U286" i="4"/>
  <c r="U294" i="4"/>
  <c r="U302" i="4"/>
  <c r="U310" i="4"/>
  <c r="U318" i="4"/>
  <c r="U326" i="4"/>
  <c r="U334" i="4"/>
  <c r="U342" i="4"/>
  <c r="U350" i="4"/>
  <c r="U358" i="4"/>
  <c r="U366" i="4"/>
  <c r="U374" i="4"/>
  <c r="U382" i="4"/>
  <c r="U390" i="4"/>
  <c r="U398" i="4"/>
  <c r="U406" i="4"/>
  <c r="U414" i="4"/>
  <c r="U422" i="4"/>
  <c r="U430" i="4"/>
  <c r="U438" i="4"/>
  <c r="U446" i="4"/>
  <c r="U454" i="4"/>
  <c r="U462" i="4"/>
  <c r="U470" i="4"/>
  <c r="U478" i="4"/>
  <c r="U483" i="4"/>
  <c r="U489" i="4"/>
  <c r="U494" i="4"/>
  <c r="U499" i="4"/>
  <c r="U505" i="4"/>
  <c r="U510" i="4"/>
  <c r="U515" i="4"/>
  <c r="U520" i="4"/>
  <c r="U524" i="4"/>
  <c r="U528" i="4"/>
  <c r="U532" i="4"/>
  <c r="U536" i="4"/>
  <c r="U540" i="4"/>
  <c r="U544" i="4"/>
  <c r="U548" i="4"/>
  <c r="U552" i="4"/>
  <c r="U556" i="4"/>
  <c r="U560" i="4"/>
  <c r="U564" i="4"/>
  <c r="U568" i="4"/>
  <c r="U572" i="4"/>
  <c r="U576" i="4"/>
  <c r="U580" i="4"/>
  <c r="U584" i="4"/>
  <c r="U588" i="4"/>
  <c r="U592" i="4"/>
  <c r="U596" i="4"/>
  <c r="U600" i="4"/>
  <c r="U604" i="4"/>
  <c r="U608" i="4"/>
  <c r="U612" i="4"/>
  <c r="U616" i="4"/>
  <c r="U620" i="4"/>
  <c r="U624" i="4"/>
  <c r="U628" i="4"/>
  <c r="U632" i="4"/>
  <c r="U636" i="4"/>
  <c r="U640" i="4"/>
  <c r="U644" i="4"/>
  <c r="U648" i="4"/>
  <c r="U652" i="4"/>
  <c r="U656" i="4"/>
  <c r="U660" i="4"/>
  <c r="U664" i="4"/>
  <c r="U668" i="4"/>
  <c r="U672" i="4"/>
  <c r="U676" i="4"/>
  <c r="U680" i="4"/>
  <c r="U684" i="4"/>
  <c r="U688" i="4"/>
  <c r="U692" i="4"/>
  <c r="U696" i="4"/>
  <c r="U700" i="4"/>
  <c r="U704" i="4"/>
  <c r="U708" i="4"/>
  <c r="U712" i="4"/>
  <c r="U716" i="4"/>
  <c r="U720" i="4"/>
  <c r="U724" i="4"/>
  <c r="U728" i="4"/>
  <c r="U732" i="4"/>
  <c r="U736" i="4"/>
  <c r="U740" i="4"/>
  <c r="U744" i="4"/>
  <c r="U748" i="4"/>
  <c r="U752" i="4"/>
  <c r="U756" i="4"/>
  <c r="U760" i="4"/>
  <c r="U764" i="4"/>
  <c r="U768" i="4"/>
  <c r="U772" i="4"/>
  <c r="U776" i="4"/>
  <c r="U780" i="4"/>
  <c r="U784" i="4"/>
  <c r="U788" i="4"/>
  <c r="U792" i="4"/>
  <c r="U796" i="4"/>
  <c r="U800" i="4"/>
  <c r="U804" i="4"/>
  <c r="U808" i="4"/>
  <c r="U812" i="4"/>
  <c r="U816" i="4"/>
  <c r="U820" i="4"/>
  <c r="U824" i="4"/>
  <c r="U828" i="4"/>
  <c r="U832" i="4"/>
  <c r="U836" i="4"/>
  <c r="U840" i="4"/>
  <c r="U844" i="4"/>
  <c r="U848" i="4"/>
  <c r="U852" i="4"/>
  <c r="U856" i="4"/>
  <c r="U860" i="4"/>
  <c r="U864" i="4"/>
  <c r="U868" i="4"/>
  <c r="U872" i="4"/>
  <c r="U876" i="4"/>
  <c r="U880" i="4"/>
  <c r="U884" i="4"/>
  <c r="U888" i="4"/>
  <c r="U892" i="4"/>
  <c r="U896" i="4"/>
  <c r="U900" i="4"/>
  <c r="U904" i="4"/>
  <c r="U908" i="4"/>
  <c r="U912" i="4"/>
  <c r="U916" i="4"/>
  <c r="U920" i="4"/>
  <c r="U924" i="4"/>
  <c r="U928" i="4"/>
  <c r="U932" i="4"/>
  <c r="U936" i="4"/>
  <c r="U940" i="4"/>
  <c r="U944" i="4"/>
  <c r="U948" i="4"/>
  <c r="U952" i="4"/>
  <c r="U7" i="4"/>
  <c r="U15" i="4"/>
  <c r="U31" i="4"/>
  <c r="U39" i="4"/>
  <c r="U47" i="4"/>
  <c r="U55" i="4"/>
  <c r="U63" i="4"/>
  <c r="U71" i="4"/>
  <c r="U79" i="4"/>
  <c r="U87" i="4"/>
  <c r="U95" i="4"/>
  <c r="U103" i="4"/>
  <c r="U111" i="4"/>
  <c r="U119" i="4"/>
  <c r="U127" i="4"/>
  <c r="U135" i="4"/>
  <c r="U143" i="4"/>
  <c r="U151" i="4"/>
  <c r="U159" i="4"/>
  <c r="U167" i="4"/>
  <c r="U175" i="4"/>
  <c r="U183" i="4"/>
  <c r="U191" i="4"/>
  <c r="U199" i="4"/>
  <c r="U207" i="4"/>
  <c r="U215" i="4"/>
  <c r="U223" i="4"/>
  <c r="U231" i="4"/>
  <c r="U239" i="4"/>
  <c r="U247" i="4"/>
  <c r="U255" i="4"/>
  <c r="U263" i="4"/>
  <c r="U271" i="4"/>
  <c r="U279" i="4"/>
  <c r="U287" i="4"/>
  <c r="U295" i="4"/>
  <c r="U303" i="4"/>
  <c r="U311" i="4"/>
  <c r="U319" i="4"/>
  <c r="U327" i="4"/>
  <c r="U335" i="4"/>
  <c r="U343" i="4"/>
  <c r="U351" i="4"/>
  <c r="U359" i="4"/>
  <c r="U367" i="4"/>
  <c r="U375" i="4"/>
  <c r="U383" i="4"/>
  <c r="U391" i="4"/>
  <c r="U399" i="4"/>
  <c r="U407" i="4"/>
  <c r="U415" i="4"/>
  <c r="U423" i="4"/>
  <c r="U431" i="4"/>
  <c r="U439" i="4"/>
  <c r="U447" i="4"/>
  <c r="U455" i="4"/>
  <c r="U463" i="4"/>
  <c r="U471" i="4"/>
  <c r="U479" i="4"/>
  <c r="U485" i="4"/>
  <c r="U490" i="4"/>
  <c r="U495" i="4"/>
  <c r="U501" i="4"/>
  <c r="U506" i="4"/>
  <c r="U511" i="4"/>
  <c r="U517" i="4"/>
  <c r="U521" i="4"/>
  <c r="U525" i="4"/>
  <c r="U529" i="4"/>
  <c r="U533" i="4"/>
  <c r="U537" i="4"/>
  <c r="U541" i="4"/>
  <c r="U545" i="4"/>
  <c r="U549" i="4"/>
  <c r="U553" i="4"/>
  <c r="U557" i="4"/>
  <c r="U561" i="4"/>
  <c r="U565" i="4"/>
  <c r="U569" i="4"/>
  <c r="U573" i="4"/>
  <c r="U577" i="4"/>
  <c r="U581" i="4"/>
  <c r="U585" i="4"/>
  <c r="U589" i="4"/>
  <c r="U593" i="4"/>
  <c r="U597" i="4"/>
  <c r="U601" i="4"/>
  <c r="U605" i="4"/>
  <c r="U609" i="4"/>
  <c r="U613" i="4"/>
  <c r="U617" i="4"/>
  <c r="U621" i="4"/>
  <c r="U625" i="4"/>
  <c r="U629" i="4"/>
  <c r="U633" i="4"/>
  <c r="U637" i="4"/>
  <c r="U641" i="4"/>
  <c r="U645" i="4"/>
  <c r="U649" i="4"/>
  <c r="U653" i="4"/>
  <c r="U657" i="4"/>
  <c r="U661" i="4"/>
  <c r="U665" i="4"/>
  <c r="U669" i="4"/>
  <c r="U673" i="4"/>
  <c r="U677" i="4"/>
  <c r="U681" i="4"/>
  <c r="U685" i="4"/>
  <c r="U689" i="4"/>
  <c r="U693" i="4"/>
  <c r="U697" i="4"/>
  <c r="U701" i="4"/>
  <c r="U705" i="4"/>
  <c r="U709" i="4"/>
  <c r="U713" i="4"/>
  <c r="U717" i="4"/>
  <c r="U721" i="4"/>
  <c r="U725" i="4"/>
  <c r="U729" i="4"/>
  <c r="U733" i="4"/>
  <c r="U737" i="4"/>
  <c r="U741" i="4"/>
  <c r="U745" i="4"/>
  <c r="U749" i="4"/>
  <c r="U753" i="4"/>
  <c r="U757" i="4"/>
  <c r="U761" i="4"/>
  <c r="U765" i="4"/>
  <c r="U769" i="4"/>
  <c r="U773" i="4"/>
  <c r="U777" i="4"/>
  <c r="U781" i="4"/>
  <c r="U785" i="4"/>
  <c r="U789" i="4"/>
  <c r="U793" i="4"/>
  <c r="U797" i="4"/>
  <c r="U801" i="4"/>
  <c r="U805" i="4"/>
  <c r="U809" i="4"/>
  <c r="U813" i="4"/>
  <c r="U817" i="4"/>
  <c r="U821" i="4"/>
  <c r="U825" i="4"/>
  <c r="U829" i="4"/>
  <c r="U833" i="4"/>
  <c r="U837" i="4"/>
  <c r="U841" i="4"/>
  <c r="U845" i="4"/>
  <c r="U849" i="4"/>
  <c r="U853" i="4"/>
  <c r="U857" i="4"/>
  <c r="U861" i="4"/>
  <c r="U865" i="4"/>
  <c r="U869" i="4"/>
  <c r="U873" i="4"/>
  <c r="U877" i="4"/>
  <c r="U881" i="4"/>
  <c r="U885" i="4"/>
  <c r="U889" i="4"/>
  <c r="U893" i="4"/>
  <c r="U897" i="4"/>
  <c r="U901" i="4"/>
  <c r="U905" i="4"/>
  <c r="U909" i="4"/>
  <c r="U913" i="4"/>
  <c r="U917" i="4"/>
  <c r="U921" i="4"/>
  <c r="U925" i="4"/>
  <c r="U929" i="4"/>
  <c r="U933" i="4"/>
  <c r="U937" i="4"/>
  <c r="U941" i="4"/>
  <c r="U945" i="4"/>
  <c r="U949" i="4"/>
  <c r="U953" i="4"/>
  <c r="U957" i="4"/>
  <c r="U961" i="4"/>
  <c r="U965" i="4"/>
  <c r="U969" i="4"/>
  <c r="U973" i="4"/>
  <c r="U977" i="4"/>
  <c r="U981" i="4"/>
  <c r="U985" i="4"/>
  <c r="U989" i="4"/>
  <c r="U993" i="4"/>
  <c r="U997" i="4"/>
  <c r="U1001" i="4"/>
  <c r="U1005" i="4"/>
  <c r="U1009" i="4"/>
  <c r="U1013" i="4"/>
  <c r="U1017" i="4"/>
  <c r="U1021" i="4"/>
  <c r="U1025" i="4"/>
  <c r="U1029" i="4"/>
  <c r="U1033" i="4"/>
  <c r="U1037" i="4"/>
  <c r="U1041" i="4"/>
  <c r="U1045" i="4"/>
  <c r="U1049" i="4"/>
  <c r="U1053" i="4"/>
  <c r="U1057" i="4"/>
  <c r="U1061" i="4"/>
  <c r="U1065" i="4"/>
  <c r="U1069" i="4"/>
  <c r="U1073" i="4"/>
  <c r="U1077" i="4"/>
  <c r="U1081" i="4"/>
  <c r="U1085" i="4"/>
  <c r="U1089" i="4"/>
  <c r="U1093" i="4"/>
  <c r="U1097" i="4"/>
  <c r="U1101" i="4"/>
  <c r="U1105" i="4"/>
  <c r="U1109" i="4"/>
  <c r="U1113" i="4"/>
  <c r="U1117" i="4"/>
  <c r="U1121" i="4"/>
  <c r="U1125" i="4"/>
  <c r="U1129" i="4"/>
  <c r="U1133" i="4"/>
  <c r="U1137" i="4"/>
  <c r="U1141" i="4"/>
  <c r="U1145" i="4"/>
  <c r="U1149" i="4"/>
  <c r="U1153" i="4"/>
  <c r="U1157" i="4"/>
  <c r="U1161" i="4"/>
  <c r="U1165" i="4"/>
  <c r="U1169" i="4"/>
  <c r="U1173" i="4"/>
  <c r="U1177" i="4"/>
  <c r="U1181" i="4"/>
  <c r="U1185" i="4"/>
  <c r="U1189" i="4"/>
  <c r="U1193" i="4"/>
  <c r="U1197" i="4"/>
  <c r="U1201" i="4"/>
  <c r="U1205" i="4"/>
  <c r="U1209" i="4"/>
  <c r="U1213" i="4"/>
  <c r="U1217" i="4"/>
  <c r="U1221" i="4"/>
  <c r="U1225" i="4"/>
  <c r="U1229" i="4"/>
  <c r="U1233" i="4"/>
  <c r="U1237" i="4"/>
  <c r="U1241" i="4"/>
  <c r="U1245" i="4"/>
  <c r="U1249" i="4"/>
  <c r="U1253" i="4"/>
  <c r="U1257" i="4"/>
  <c r="U1261" i="4"/>
  <c r="U1265" i="4"/>
  <c r="U1269" i="4"/>
  <c r="U1273" i="4"/>
  <c r="U1277" i="4"/>
  <c r="U1281" i="4"/>
  <c r="U1285" i="4"/>
  <c r="U1289" i="4"/>
  <c r="U1293" i="4"/>
  <c r="U1297" i="4"/>
  <c r="U1301" i="4"/>
  <c r="U1305" i="4"/>
  <c r="U1309" i="4"/>
  <c r="U1313" i="4"/>
  <c r="U1317" i="4"/>
  <c r="U1321" i="4"/>
  <c r="U1325" i="4"/>
  <c r="U1329" i="4"/>
  <c r="U1333" i="4"/>
  <c r="U1337" i="4"/>
  <c r="U1341" i="4"/>
  <c r="U1345" i="4"/>
  <c r="U1349" i="4"/>
  <c r="U1353" i="4"/>
  <c r="U1357" i="4"/>
  <c r="U1361" i="4"/>
  <c r="U1365" i="4"/>
  <c r="U1369" i="4"/>
  <c r="U1373" i="4"/>
  <c r="U1377" i="4"/>
  <c r="U1381" i="4"/>
  <c r="U1385" i="4"/>
  <c r="U1389" i="4"/>
  <c r="U1393" i="4"/>
  <c r="U1397" i="4"/>
  <c r="U1401" i="4"/>
  <c r="U1405" i="4"/>
  <c r="U1409" i="4"/>
  <c r="U1413" i="4"/>
  <c r="U1417" i="4"/>
  <c r="U1421" i="4"/>
  <c r="U1425" i="4"/>
  <c r="U1429" i="4"/>
  <c r="U1433" i="4"/>
  <c r="U1437" i="4"/>
  <c r="U1441" i="4"/>
  <c r="U1445" i="4"/>
  <c r="U1449" i="4"/>
  <c r="U1453" i="4"/>
  <c r="U1457" i="4"/>
  <c r="U1461" i="4"/>
  <c r="U1465" i="4"/>
  <c r="U1469" i="4"/>
  <c r="U1473" i="4"/>
  <c r="U1477" i="4"/>
  <c r="U1481" i="4"/>
  <c r="U1485" i="4"/>
  <c r="U1489" i="4"/>
  <c r="U1493" i="4"/>
  <c r="U10" i="4"/>
  <c r="U18" i="4"/>
  <c r="U26" i="4"/>
  <c r="U34" i="4"/>
  <c r="U42" i="4"/>
  <c r="U50" i="4"/>
  <c r="U58" i="4"/>
  <c r="U66" i="4"/>
  <c r="U74" i="4"/>
  <c r="U82" i="4"/>
  <c r="U90" i="4"/>
  <c r="U98" i="4"/>
  <c r="U106" i="4"/>
  <c r="U114" i="4"/>
  <c r="U122" i="4"/>
  <c r="U130" i="4"/>
  <c r="U138" i="4"/>
  <c r="U146" i="4"/>
  <c r="U154" i="4"/>
  <c r="U162" i="4"/>
  <c r="U170" i="4"/>
  <c r="U178" i="4"/>
  <c r="U186" i="4"/>
  <c r="U194" i="4"/>
  <c r="U202" i="4"/>
  <c r="U210" i="4"/>
  <c r="U218" i="4"/>
  <c r="U226" i="4"/>
  <c r="U234" i="4"/>
  <c r="U242" i="4"/>
  <c r="U250" i="4"/>
  <c r="U258" i="4"/>
  <c r="U266" i="4"/>
  <c r="U274" i="4"/>
  <c r="U282" i="4"/>
  <c r="U290" i="4"/>
  <c r="U298" i="4"/>
  <c r="U306" i="4"/>
  <c r="U314" i="4"/>
  <c r="U322" i="4"/>
  <c r="U330" i="4"/>
  <c r="U338" i="4"/>
  <c r="U346" i="4"/>
  <c r="U354" i="4"/>
  <c r="U362" i="4"/>
  <c r="U370" i="4"/>
  <c r="U378" i="4"/>
  <c r="U386" i="4"/>
  <c r="U394" i="4"/>
  <c r="U402" i="4"/>
  <c r="U410" i="4"/>
  <c r="U418" i="4"/>
  <c r="U426" i="4"/>
  <c r="U434" i="4"/>
  <c r="U442" i="4"/>
  <c r="U450" i="4"/>
  <c r="U458" i="4"/>
  <c r="U466" i="4"/>
  <c r="U474" i="4"/>
  <c r="U481" i="4"/>
  <c r="U486" i="4"/>
  <c r="U491" i="4"/>
  <c r="U497" i="4"/>
  <c r="U502" i="4"/>
  <c r="U507" i="4"/>
  <c r="U513" i="4"/>
  <c r="U518" i="4"/>
  <c r="U522" i="4"/>
  <c r="U526" i="4"/>
  <c r="U530" i="4"/>
  <c r="U534" i="4"/>
  <c r="U538" i="4"/>
  <c r="U542" i="4"/>
  <c r="U546" i="4"/>
  <c r="U550" i="4"/>
  <c r="U554" i="4"/>
  <c r="U558" i="4"/>
  <c r="U562" i="4"/>
  <c r="U566" i="4"/>
  <c r="U570" i="4"/>
  <c r="U574" i="4"/>
  <c r="U578" i="4"/>
  <c r="U582" i="4"/>
  <c r="U586" i="4"/>
  <c r="U590" i="4"/>
  <c r="U594" i="4"/>
  <c r="U598" i="4"/>
  <c r="U602" i="4"/>
  <c r="U606" i="4"/>
  <c r="U610" i="4"/>
  <c r="U614" i="4"/>
  <c r="U618" i="4"/>
  <c r="U622" i="4"/>
  <c r="U626" i="4"/>
  <c r="U630" i="4"/>
  <c r="U634" i="4"/>
  <c r="U638" i="4"/>
  <c r="U642" i="4"/>
  <c r="U646" i="4"/>
  <c r="U650" i="4"/>
  <c r="U654" i="4"/>
  <c r="U658" i="4"/>
  <c r="U662" i="4"/>
  <c r="U666" i="4"/>
  <c r="U670" i="4"/>
  <c r="U674" i="4"/>
  <c r="U678" i="4"/>
  <c r="U682" i="4"/>
  <c r="U686" i="4"/>
  <c r="U690" i="4"/>
  <c r="U694" i="4"/>
  <c r="U698" i="4"/>
  <c r="U702" i="4"/>
  <c r="U706" i="4"/>
  <c r="U710" i="4"/>
  <c r="U714" i="4"/>
  <c r="U718" i="4"/>
  <c r="U722" i="4"/>
  <c r="U726" i="4"/>
  <c r="U730" i="4"/>
  <c r="U734" i="4"/>
  <c r="U738" i="4"/>
  <c r="U742" i="4"/>
  <c r="U746" i="4"/>
  <c r="U750" i="4"/>
  <c r="U754" i="4"/>
  <c r="U758" i="4"/>
  <c r="U762" i="4"/>
  <c r="U766" i="4"/>
  <c r="U770" i="4"/>
  <c r="U774" i="4"/>
  <c r="U778" i="4"/>
  <c r="U782" i="4"/>
  <c r="U786" i="4"/>
  <c r="U790" i="4"/>
  <c r="U794" i="4"/>
  <c r="U798" i="4"/>
  <c r="U802" i="4"/>
  <c r="U806" i="4"/>
  <c r="U810" i="4"/>
  <c r="U814" i="4"/>
  <c r="U818" i="4"/>
  <c r="U822" i="4"/>
  <c r="U826" i="4"/>
  <c r="U830" i="4"/>
  <c r="U834" i="4"/>
  <c r="U838" i="4"/>
  <c r="U842" i="4"/>
  <c r="U846" i="4"/>
  <c r="U850" i="4"/>
  <c r="U854" i="4"/>
  <c r="U858" i="4"/>
  <c r="U862" i="4"/>
  <c r="U866" i="4"/>
  <c r="U870" i="4"/>
  <c r="U874" i="4"/>
  <c r="U878" i="4"/>
  <c r="U882" i="4"/>
  <c r="U886" i="4"/>
  <c r="U890" i="4"/>
  <c r="U894" i="4"/>
  <c r="U898" i="4"/>
  <c r="U902" i="4"/>
  <c r="U906" i="4"/>
  <c r="U910" i="4"/>
  <c r="U914" i="4"/>
  <c r="U918" i="4"/>
  <c r="U922" i="4"/>
  <c r="U926" i="4"/>
  <c r="U930" i="4"/>
  <c r="U934" i="4"/>
  <c r="U938" i="4"/>
  <c r="U942" i="4"/>
  <c r="U946" i="4"/>
  <c r="U950" i="4"/>
  <c r="U954" i="4"/>
  <c r="U958" i="4"/>
  <c r="U962" i="4"/>
  <c r="U966" i="4"/>
  <c r="U970" i="4"/>
  <c r="U974" i="4"/>
  <c r="U978" i="4"/>
  <c r="U982" i="4"/>
  <c r="U986" i="4"/>
  <c r="U990" i="4"/>
  <c r="U994" i="4"/>
  <c r="U998" i="4"/>
  <c r="U1002" i="4"/>
  <c r="U1006" i="4"/>
  <c r="U1010" i="4"/>
  <c r="U1014" i="4"/>
  <c r="U1018" i="4"/>
  <c r="U1022" i="4"/>
  <c r="U1026" i="4"/>
  <c r="U1030" i="4"/>
  <c r="U1034" i="4"/>
  <c r="U1038" i="4"/>
  <c r="U1042" i="4"/>
  <c r="U1046" i="4"/>
  <c r="U1050" i="4"/>
  <c r="U1054" i="4"/>
  <c r="U1058" i="4"/>
  <c r="U1062" i="4"/>
  <c r="U1066" i="4"/>
  <c r="U1070" i="4"/>
  <c r="U1074" i="4"/>
  <c r="U1078" i="4"/>
  <c r="U1082" i="4"/>
  <c r="U1086" i="4"/>
  <c r="U1090" i="4"/>
  <c r="U1094" i="4"/>
  <c r="U1098" i="4"/>
  <c r="U1102" i="4"/>
  <c r="U1106" i="4"/>
  <c r="U1110" i="4"/>
  <c r="U1114" i="4"/>
  <c r="U1118" i="4"/>
  <c r="U1122" i="4"/>
  <c r="U1126" i="4"/>
  <c r="U1130" i="4"/>
  <c r="U1134" i="4"/>
  <c r="U1138" i="4"/>
  <c r="U1142" i="4"/>
  <c r="U1146" i="4"/>
  <c r="U1150" i="4"/>
  <c r="U1154" i="4"/>
  <c r="U1158" i="4"/>
  <c r="U1162" i="4"/>
  <c r="U1166" i="4"/>
  <c r="U1170" i="4"/>
  <c r="U1174" i="4"/>
  <c r="U1178" i="4"/>
  <c r="U1182" i="4"/>
  <c r="U1186" i="4"/>
  <c r="U1190" i="4"/>
  <c r="U1194" i="4"/>
  <c r="U1198" i="4"/>
  <c r="U1202" i="4"/>
  <c r="U1206" i="4"/>
  <c r="U1210" i="4"/>
  <c r="U1214" i="4"/>
  <c r="U1218" i="4"/>
  <c r="U1222" i="4"/>
  <c r="U1226" i="4"/>
  <c r="U1230" i="4"/>
  <c r="U1234" i="4"/>
  <c r="U1238" i="4"/>
  <c r="U1242" i="4"/>
  <c r="U1246" i="4"/>
  <c r="U1250" i="4"/>
  <c r="U1254" i="4"/>
  <c r="U1258" i="4"/>
  <c r="U1262" i="4"/>
  <c r="U1266" i="4"/>
  <c r="U1270" i="4"/>
  <c r="U1274" i="4"/>
  <c r="U1278" i="4"/>
  <c r="U1282" i="4"/>
  <c r="U1286" i="4"/>
  <c r="U1290" i="4"/>
  <c r="U1294" i="4"/>
  <c r="U1298" i="4"/>
  <c r="U1302" i="4"/>
  <c r="U1306" i="4"/>
  <c r="U1310" i="4"/>
  <c r="U1314" i="4"/>
  <c r="U1318" i="4"/>
  <c r="U1322" i="4"/>
  <c r="U1326" i="4"/>
  <c r="U1330" i="4"/>
  <c r="U1334" i="4"/>
  <c r="U1338" i="4"/>
  <c r="U1342" i="4"/>
  <c r="U1346" i="4"/>
  <c r="U1350" i="4"/>
  <c r="U1354" i="4"/>
  <c r="U1358" i="4"/>
  <c r="U1362" i="4"/>
  <c r="U1366" i="4"/>
  <c r="U1370" i="4"/>
  <c r="U1374" i="4"/>
  <c r="U1378" i="4"/>
  <c r="U1382" i="4"/>
  <c r="U1386" i="4"/>
  <c r="U1390" i="4"/>
  <c r="U1394" i="4"/>
  <c r="U1398" i="4"/>
  <c r="U1402" i="4"/>
  <c r="U1406" i="4"/>
  <c r="U1410" i="4"/>
  <c r="U1414" i="4"/>
  <c r="U1418" i="4"/>
  <c r="U1422" i="4"/>
  <c r="U1426" i="4"/>
  <c r="U1430" i="4"/>
  <c r="U1434" i="4"/>
  <c r="U1438" i="4"/>
  <c r="U1442" i="4"/>
  <c r="U1446" i="4"/>
  <c r="U1450" i="4"/>
  <c r="U1454" i="4"/>
  <c r="U1458" i="4"/>
  <c r="U1462" i="4"/>
  <c r="U1466" i="4"/>
  <c r="U1470" i="4"/>
  <c r="U1474" i="4"/>
  <c r="U1478" i="4"/>
  <c r="U1482" i="4"/>
  <c r="U1486" i="4"/>
  <c r="U1490" i="4"/>
  <c r="U891" i="4"/>
  <c r="U907" i="4"/>
  <c r="U923" i="4"/>
  <c r="U939" i="4"/>
  <c r="U955" i="4"/>
  <c r="U963" i="4"/>
  <c r="U971" i="4"/>
  <c r="U979" i="4"/>
  <c r="U987" i="4"/>
  <c r="U995" i="4"/>
  <c r="U1003" i="4"/>
  <c r="U1011" i="4"/>
  <c r="U1019" i="4"/>
  <c r="U1027" i="4"/>
  <c r="U1035" i="4"/>
  <c r="U1043" i="4"/>
  <c r="U1051" i="4"/>
  <c r="U1059" i="4"/>
  <c r="U1067" i="4"/>
  <c r="U1075" i="4"/>
  <c r="U1083" i="4"/>
  <c r="U1091" i="4"/>
  <c r="U1099" i="4"/>
  <c r="U1107" i="4"/>
  <c r="U1115" i="4"/>
  <c r="U1123" i="4"/>
  <c r="U1131" i="4"/>
  <c r="U1139" i="4"/>
  <c r="U1147" i="4"/>
  <c r="U1155" i="4"/>
  <c r="U1163" i="4"/>
  <c r="U1171" i="4"/>
  <c r="U1179" i="4"/>
  <c r="U1187" i="4"/>
  <c r="U1195" i="4"/>
  <c r="U1203" i="4"/>
  <c r="U1211" i="4"/>
  <c r="U1219" i="4"/>
  <c r="U1227" i="4"/>
  <c r="U1235" i="4"/>
  <c r="U1243" i="4"/>
  <c r="U1251" i="4"/>
  <c r="U1259" i="4"/>
  <c r="U1267" i="4"/>
  <c r="U1275" i="4"/>
  <c r="U1283" i="4"/>
  <c r="U1291" i="4"/>
  <c r="U1299" i="4"/>
  <c r="U1307" i="4"/>
  <c r="U1315" i="4"/>
  <c r="U1323" i="4"/>
  <c r="U1331" i="4"/>
  <c r="U1339" i="4"/>
  <c r="U1347" i="4"/>
  <c r="U1355" i="4"/>
  <c r="U1363" i="4"/>
  <c r="U1371" i="4"/>
  <c r="U1379" i="4"/>
  <c r="U1387" i="4"/>
  <c r="U1395" i="4"/>
  <c r="U1403" i="4"/>
  <c r="U1411" i="4"/>
  <c r="U1419" i="4"/>
  <c r="U1427" i="4"/>
  <c r="U1435" i="4"/>
  <c r="U1443" i="4"/>
  <c r="U1451" i="4"/>
  <c r="U1459" i="4"/>
  <c r="U1467" i="4"/>
  <c r="U1475" i="4"/>
  <c r="U1483" i="4"/>
  <c r="U1491" i="4"/>
  <c r="U895" i="4"/>
  <c r="U911" i="4"/>
  <c r="U927" i="4"/>
  <c r="U943" i="4"/>
  <c r="U956" i="4"/>
  <c r="U964" i="4"/>
  <c r="U972" i="4"/>
  <c r="U980" i="4"/>
  <c r="U988" i="4"/>
  <c r="U996" i="4"/>
  <c r="U1004" i="4"/>
  <c r="U1012" i="4"/>
  <c r="U1020" i="4"/>
  <c r="U1028" i="4"/>
  <c r="U1036" i="4"/>
  <c r="U1044" i="4"/>
  <c r="U1052" i="4"/>
  <c r="U1060" i="4"/>
  <c r="U1068" i="4"/>
  <c r="U1076" i="4"/>
  <c r="U1084" i="4"/>
  <c r="U1092" i="4"/>
  <c r="U1100" i="4"/>
  <c r="U1108" i="4"/>
  <c r="U1116" i="4"/>
  <c r="U1124" i="4"/>
  <c r="U1132" i="4"/>
  <c r="U1140" i="4"/>
  <c r="U1148" i="4"/>
  <c r="U1156" i="4"/>
  <c r="U1164" i="4"/>
  <c r="U1172" i="4"/>
  <c r="U1180" i="4"/>
  <c r="U1188" i="4"/>
  <c r="U1196" i="4"/>
  <c r="U1204" i="4"/>
  <c r="U1212" i="4"/>
  <c r="U1220" i="4"/>
  <c r="U1228" i="4"/>
  <c r="U1236" i="4"/>
  <c r="U1244" i="4"/>
  <c r="U1252" i="4"/>
  <c r="U1260" i="4"/>
  <c r="U1268" i="4"/>
  <c r="U1276" i="4"/>
  <c r="U1284" i="4"/>
  <c r="U1292" i="4"/>
  <c r="U1300" i="4"/>
  <c r="U1308" i="4"/>
  <c r="U1316" i="4"/>
  <c r="U1324" i="4"/>
  <c r="U1332" i="4"/>
  <c r="U1340" i="4"/>
  <c r="U1348" i="4"/>
  <c r="U1356" i="4"/>
  <c r="U1364" i="4"/>
  <c r="U1372" i="4"/>
  <c r="U1380" i="4"/>
  <c r="U1388" i="4"/>
  <c r="U1396" i="4"/>
  <c r="U1404" i="4"/>
  <c r="U1412" i="4"/>
  <c r="U1420" i="4"/>
  <c r="U1428" i="4"/>
  <c r="U1436" i="4"/>
  <c r="U1444" i="4"/>
  <c r="U1452" i="4"/>
  <c r="U1460" i="4"/>
  <c r="U1468" i="4"/>
  <c r="U1476" i="4"/>
  <c r="U1484" i="4"/>
  <c r="U1492" i="4"/>
  <c r="U899" i="4"/>
  <c r="U915" i="4"/>
  <c r="U931" i="4"/>
  <c r="U947" i="4"/>
  <c r="U959" i="4"/>
  <c r="U967" i="4"/>
  <c r="U975" i="4"/>
  <c r="U983" i="4"/>
  <c r="U991" i="4"/>
  <c r="U999" i="4"/>
  <c r="U1007" i="4"/>
  <c r="U1015" i="4"/>
  <c r="U1023" i="4"/>
  <c r="U1031" i="4"/>
  <c r="U1039" i="4"/>
  <c r="U1047" i="4"/>
  <c r="U1055" i="4"/>
  <c r="U1063" i="4"/>
  <c r="U1071" i="4"/>
  <c r="U1079" i="4"/>
  <c r="U1087" i="4"/>
  <c r="U1095" i="4"/>
  <c r="U1103" i="4"/>
  <c r="U1111" i="4"/>
  <c r="U1119" i="4"/>
  <c r="U1127" i="4"/>
  <c r="U1135" i="4"/>
  <c r="U1143" i="4"/>
  <c r="U1151" i="4"/>
  <c r="U1159" i="4"/>
  <c r="U1167" i="4"/>
  <c r="U1175" i="4"/>
  <c r="U1183" i="4"/>
  <c r="U1191" i="4"/>
  <c r="U1199" i="4"/>
  <c r="U1207" i="4"/>
  <c r="U1215" i="4"/>
  <c r="U1223" i="4"/>
  <c r="U1231" i="4"/>
  <c r="U1239" i="4"/>
  <c r="U1247" i="4"/>
  <c r="U1255" i="4"/>
  <c r="U1263" i="4"/>
  <c r="U1271" i="4"/>
  <c r="U1279" i="4"/>
  <c r="U1287" i="4"/>
  <c r="U1295" i="4"/>
  <c r="U1303" i="4"/>
  <c r="U1311" i="4"/>
  <c r="U1319" i="4"/>
  <c r="U1327" i="4"/>
  <c r="U1335" i="4"/>
  <c r="U1343" i="4"/>
  <c r="U1351" i="4"/>
  <c r="U1359" i="4"/>
  <c r="U1367" i="4"/>
  <c r="U1375" i="4"/>
  <c r="U1383" i="4"/>
  <c r="U1391" i="4"/>
  <c r="U1399" i="4"/>
  <c r="U1407" i="4"/>
  <c r="U1415" i="4"/>
  <c r="U1423" i="4"/>
  <c r="U1431" i="4"/>
  <c r="U1439" i="4"/>
  <c r="U1447" i="4"/>
  <c r="U1455" i="4"/>
  <c r="U1463" i="4"/>
  <c r="U1471" i="4"/>
  <c r="U1479" i="4"/>
  <c r="U1487" i="4"/>
  <c r="U903" i="4"/>
  <c r="U960" i="4"/>
  <c r="U992" i="4"/>
  <c r="U1024" i="4"/>
  <c r="U1056" i="4"/>
  <c r="U1088" i="4"/>
  <c r="U1120" i="4"/>
  <c r="U1152" i="4"/>
  <c r="U1184" i="4"/>
  <c r="U1216" i="4"/>
  <c r="U1248" i="4"/>
  <c r="U1280" i="4"/>
  <c r="U1312" i="4"/>
  <c r="U1344" i="4"/>
  <c r="U1376" i="4"/>
  <c r="U1408" i="4"/>
  <c r="U1440" i="4"/>
  <c r="U1472" i="4"/>
  <c r="U919" i="4"/>
  <c r="U968" i="4"/>
  <c r="U1000" i="4"/>
  <c r="U1032" i="4"/>
  <c r="U1064" i="4"/>
  <c r="U1096" i="4"/>
  <c r="U1128" i="4"/>
  <c r="U1160" i="4"/>
  <c r="U1192" i="4"/>
  <c r="U1224" i="4"/>
  <c r="U1256" i="4"/>
  <c r="U1288" i="4"/>
  <c r="U1320" i="4"/>
  <c r="U1352" i="4"/>
  <c r="U1384" i="4"/>
  <c r="U1416" i="4"/>
  <c r="U1448" i="4"/>
  <c r="U1480" i="4"/>
  <c r="U935" i="4"/>
  <c r="U976" i="4"/>
  <c r="U1008" i="4"/>
  <c r="U1040" i="4"/>
  <c r="U1072" i="4"/>
  <c r="U1104" i="4"/>
  <c r="U1136" i="4"/>
  <c r="U1168" i="4"/>
  <c r="U1200" i="4"/>
  <c r="U1232" i="4"/>
  <c r="U1264" i="4"/>
  <c r="U1296" i="4"/>
  <c r="U1328" i="4"/>
  <c r="U1360" i="4"/>
  <c r="U1392" i="4"/>
  <c r="U1424" i="4"/>
  <c r="U1456" i="4"/>
  <c r="U1488" i="4"/>
  <c r="U951" i="4"/>
  <c r="U984" i="4"/>
  <c r="U1016" i="4"/>
  <c r="U1048" i="4"/>
  <c r="U1080" i="4"/>
  <c r="U1112" i="4"/>
  <c r="U1144" i="4"/>
  <c r="U1176" i="4"/>
  <c r="U1208" i="4"/>
  <c r="U1240" i="4"/>
  <c r="U1272" i="4"/>
  <c r="U1304" i="4"/>
  <c r="U1336" i="4"/>
  <c r="U1368" i="4"/>
  <c r="U1400" i="4"/>
  <c r="U1432" i="4"/>
  <c r="U1464" i="4"/>
  <c r="V1492" i="4"/>
  <c r="V1490" i="4"/>
  <c r="V1488" i="4"/>
  <c r="V1486" i="4"/>
  <c r="V1484" i="4"/>
  <c r="V1482" i="4"/>
  <c r="V1480" i="4"/>
  <c r="V1478" i="4"/>
  <c r="V1476" i="4"/>
  <c r="V1474" i="4"/>
  <c r="V1472" i="4"/>
  <c r="V1470" i="4"/>
  <c r="V1468" i="4"/>
  <c r="V1466" i="4"/>
  <c r="V1464" i="4"/>
  <c r="V1462" i="4"/>
  <c r="V1460" i="4"/>
  <c r="V1458" i="4"/>
  <c r="V1456" i="4"/>
  <c r="V1454" i="4"/>
  <c r="V1452" i="4"/>
  <c r="V1450" i="4"/>
  <c r="V1448" i="4"/>
  <c r="V1446" i="4"/>
  <c r="V1444" i="4"/>
  <c r="V1442" i="4"/>
  <c r="V1440" i="4"/>
  <c r="V1438" i="4"/>
  <c r="V1436" i="4"/>
  <c r="V1434" i="4"/>
  <c r="V1432" i="4"/>
  <c r="V1430" i="4"/>
  <c r="V1428" i="4"/>
  <c r="V1426" i="4"/>
  <c r="V1424" i="4"/>
  <c r="V1422" i="4"/>
  <c r="V1420" i="4"/>
  <c r="V1418" i="4"/>
  <c r="V1416" i="4"/>
  <c r="V1414" i="4"/>
  <c r="V1412" i="4"/>
  <c r="V1410" i="4"/>
  <c r="V1408" i="4"/>
  <c r="V1406" i="4"/>
  <c r="V1404" i="4"/>
  <c r="V1402" i="4"/>
  <c r="V1400" i="4"/>
  <c r="V1398" i="4"/>
  <c r="V1396" i="4"/>
  <c r="V1394" i="4"/>
  <c r="V1392" i="4"/>
  <c r="V1390" i="4"/>
  <c r="V1388" i="4"/>
  <c r="V1386" i="4"/>
  <c r="V1384" i="4"/>
  <c r="V1382" i="4"/>
  <c r="V1380" i="4"/>
  <c r="V1378" i="4"/>
  <c r="V1376" i="4"/>
  <c r="V1374" i="4"/>
  <c r="V1372" i="4"/>
  <c r="V1370" i="4"/>
  <c r="V1368" i="4"/>
  <c r="V1366" i="4"/>
  <c r="V1364" i="4"/>
  <c r="V1362" i="4"/>
  <c r="V1360" i="4"/>
  <c r="V1358" i="4"/>
  <c r="V1356" i="4"/>
  <c r="V1354" i="4"/>
  <c r="V1352" i="4"/>
  <c r="V1350" i="4"/>
  <c r="V1348" i="4"/>
  <c r="V1346" i="4"/>
  <c r="V1344" i="4"/>
  <c r="V1342" i="4"/>
  <c r="V1340" i="4"/>
  <c r="V1338" i="4"/>
  <c r="V1336" i="4"/>
  <c r="V1334" i="4"/>
  <c r="V1332" i="4"/>
  <c r="V1330" i="4"/>
  <c r="V1328" i="4"/>
  <c r="V1326" i="4"/>
  <c r="V1324" i="4"/>
  <c r="V1322" i="4"/>
  <c r="V1320" i="4"/>
  <c r="V1318" i="4"/>
  <c r="V1316" i="4"/>
  <c r="V1314" i="4"/>
  <c r="V1312" i="4"/>
  <c r="V1310" i="4"/>
  <c r="V1308" i="4"/>
  <c r="V1306" i="4"/>
  <c r="V1304" i="4"/>
  <c r="V1302" i="4"/>
  <c r="V1300" i="4"/>
  <c r="V1298" i="4"/>
  <c r="V1296" i="4"/>
  <c r="V1294" i="4"/>
  <c r="V1292" i="4"/>
  <c r="V1290" i="4"/>
  <c r="V1288" i="4"/>
  <c r="V1286" i="4"/>
  <c r="V1284" i="4"/>
  <c r="V1282" i="4"/>
  <c r="V1280" i="4"/>
  <c r="V1278" i="4"/>
  <c r="V1276" i="4"/>
  <c r="V1274" i="4"/>
  <c r="V1272" i="4"/>
  <c r="V1270" i="4"/>
  <c r="V1268" i="4"/>
  <c r="V1266" i="4"/>
  <c r="V1264" i="4"/>
  <c r="V1262" i="4"/>
  <c r="V1260" i="4"/>
  <c r="V1258" i="4"/>
  <c r="V1256" i="4"/>
  <c r="V1254" i="4"/>
  <c r="V1252" i="4"/>
  <c r="V1250" i="4"/>
  <c r="V1248" i="4"/>
  <c r="V1246" i="4"/>
  <c r="V1244" i="4"/>
  <c r="V1242" i="4"/>
  <c r="V1240" i="4"/>
  <c r="V1238" i="4"/>
  <c r="V1236" i="4"/>
  <c r="V1234" i="4"/>
  <c r="V1232" i="4"/>
  <c r="V1230" i="4"/>
  <c r="V1228" i="4"/>
  <c r="V1226" i="4"/>
  <c r="V1224" i="4"/>
  <c r="V1222" i="4"/>
  <c r="V1220" i="4"/>
  <c r="V1218" i="4"/>
  <c r="V1216" i="4"/>
  <c r="V1214" i="4"/>
  <c r="V1212" i="4"/>
  <c r="V1210" i="4"/>
  <c r="V1208" i="4"/>
  <c r="V1206" i="4"/>
  <c r="V1204" i="4"/>
  <c r="V1202" i="4"/>
  <c r="V1200" i="4"/>
  <c r="V1198" i="4"/>
  <c r="V1196" i="4"/>
  <c r="V1194" i="4"/>
  <c r="V1192" i="4"/>
  <c r="V1190" i="4"/>
  <c r="V1188" i="4"/>
  <c r="V1186" i="4"/>
  <c r="V1184" i="4"/>
  <c r="V1182" i="4"/>
  <c r="V1180" i="4"/>
  <c r="V1178" i="4"/>
  <c r="V1176" i="4"/>
  <c r="V1174" i="4"/>
  <c r="V1172" i="4"/>
  <c r="V1170" i="4"/>
  <c r="V1168" i="4"/>
  <c r="V1166" i="4"/>
  <c r="V1164" i="4"/>
  <c r="V1162" i="4"/>
  <c r="W1159" i="4"/>
  <c r="W1156" i="4"/>
  <c r="V1154" i="4"/>
  <c r="W1151" i="4"/>
  <c r="W1148" i="4"/>
  <c r="V1146" i="4"/>
  <c r="W1143" i="4"/>
  <c r="W1140" i="4"/>
  <c r="V1138" i="4"/>
  <c r="W1135" i="4"/>
  <c r="W1132" i="4"/>
  <c r="V1130" i="4"/>
  <c r="W1127" i="4"/>
  <c r="W1124" i="4"/>
  <c r="V1122" i="4"/>
  <c r="W1119" i="4"/>
  <c r="W1116" i="4"/>
  <c r="V1114" i="4"/>
  <c r="W1111" i="4"/>
  <c r="W1108" i="4"/>
  <c r="V1106" i="4"/>
  <c r="W1103" i="4"/>
  <c r="W1100" i="4"/>
  <c r="W1097" i="4"/>
  <c r="W1093" i="4"/>
  <c r="W1089" i="4"/>
  <c r="W1085" i="4"/>
  <c r="W1081" i="4"/>
  <c r="W1077" i="4"/>
  <c r="W1073" i="4"/>
  <c r="W1069" i="4"/>
  <c r="W1065" i="4"/>
  <c r="W1061" i="4"/>
  <c r="W1057" i="4"/>
  <c r="W1053" i="4"/>
  <c r="W1049" i="4"/>
  <c r="W1045" i="4"/>
  <c r="W1041" i="4"/>
  <c r="W1037" i="4"/>
  <c r="W1033" i="4"/>
  <c r="W1029" i="4"/>
  <c r="W1025" i="4"/>
  <c r="W1021" i="4"/>
  <c r="W1017" i="4"/>
  <c r="W1013" i="4"/>
  <c r="W1009" i="4"/>
  <c r="W1005" i="4"/>
  <c r="W1001" i="4"/>
  <c r="W997" i="4"/>
  <c r="W993" i="4"/>
  <c r="W989" i="4"/>
  <c r="W985" i="4"/>
  <c r="W981" i="4"/>
  <c r="W977" i="4"/>
  <c r="W973" i="4"/>
  <c r="W969" i="4"/>
  <c r="W965" i="4"/>
  <c r="W961" i="4"/>
  <c r="W957" i="4"/>
  <c r="W953" i="4"/>
  <c r="W949" i="4"/>
  <c r="T8" i="4"/>
  <c r="T12" i="4"/>
  <c r="T16" i="4"/>
  <c r="T20" i="4"/>
  <c r="T24" i="4"/>
  <c r="T28" i="4"/>
  <c r="T9" i="4"/>
  <c r="T13" i="4"/>
  <c r="T17" i="4"/>
  <c r="T11" i="4"/>
  <c r="T19" i="4"/>
  <c r="T25" i="4"/>
  <c r="T30" i="4"/>
  <c r="T34" i="4"/>
  <c r="T38" i="4"/>
  <c r="T42" i="4"/>
  <c r="T46" i="4"/>
  <c r="T50" i="4"/>
  <c r="T54" i="4"/>
  <c r="T58" i="4"/>
  <c r="T62" i="4"/>
  <c r="T66" i="4"/>
  <c r="T70" i="4"/>
  <c r="T6" i="4"/>
  <c r="T14" i="4"/>
  <c r="T21" i="4"/>
  <c r="T26" i="4"/>
  <c r="T31" i="4"/>
  <c r="T35" i="4"/>
  <c r="T39" i="4"/>
  <c r="T43" i="4"/>
  <c r="T47" i="4"/>
  <c r="T51" i="4"/>
  <c r="T55" i="4"/>
  <c r="T59" i="4"/>
  <c r="T63" i="4"/>
  <c r="T67" i="4"/>
  <c r="T71" i="4"/>
  <c r="T75" i="4"/>
  <c r="T79" i="4"/>
  <c r="T83" i="4"/>
  <c r="T87" i="4"/>
  <c r="T91" i="4"/>
  <c r="T95" i="4"/>
  <c r="T99" i="4"/>
  <c r="T103" i="4"/>
  <c r="T107" i="4"/>
  <c r="T111" i="4"/>
  <c r="T115" i="4"/>
  <c r="T7" i="4"/>
  <c r="T15" i="4"/>
  <c r="T22" i="4"/>
  <c r="T27" i="4"/>
  <c r="T32" i="4"/>
  <c r="T36" i="4"/>
  <c r="T40" i="4"/>
  <c r="T44" i="4"/>
  <c r="T48" i="4"/>
  <c r="T52" i="4"/>
  <c r="T56" i="4"/>
  <c r="T60" i="4"/>
  <c r="T64" i="4"/>
  <c r="T68" i="4"/>
  <c r="T72" i="4"/>
  <c r="T76" i="4"/>
  <c r="T80" i="4"/>
  <c r="T84" i="4"/>
  <c r="T88" i="4"/>
  <c r="T92" i="4"/>
  <c r="T96" i="4"/>
  <c r="T100" i="4"/>
  <c r="T104" i="4"/>
  <c r="T108" i="4"/>
  <c r="T112" i="4"/>
  <c r="T116" i="4"/>
  <c r="T120" i="4"/>
  <c r="T124" i="4"/>
  <c r="T128" i="4"/>
  <c r="T132" i="4"/>
  <c r="T136" i="4"/>
  <c r="T140" i="4"/>
  <c r="T144" i="4"/>
  <c r="T148" i="4"/>
  <c r="T152" i="4"/>
  <c r="T156" i="4"/>
  <c r="T160" i="4"/>
  <c r="T164" i="4"/>
  <c r="T168" i="4"/>
  <c r="T172" i="4"/>
  <c r="T176" i="4"/>
  <c r="T180" i="4"/>
  <c r="T184" i="4"/>
  <c r="T188" i="4"/>
  <c r="T192" i="4"/>
  <c r="T196" i="4"/>
  <c r="T200" i="4"/>
  <c r="T204" i="4"/>
  <c r="T208" i="4"/>
  <c r="T212" i="4"/>
  <c r="T216" i="4"/>
  <c r="T220" i="4"/>
  <c r="T224" i="4"/>
  <c r="T228" i="4"/>
  <c r="T232" i="4"/>
  <c r="T236" i="4"/>
  <c r="T240" i="4"/>
  <c r="T244" i="4"/>
  <c r="T248" i="4"/>
  <c r="T252" i="4"/>
  <c r="T256" i="4"/>
  <c r="T260" i="4"/>
  <c r="T264" i="4"/>
  <c r="T268" i="4"/>
  <c r="T272" i="4"/>
  <c r="T276" i="4"/>
  <c r="T280" i="4"/>
  <c r="T284" i="4"/>
  <c r="T288" i="4"/>
  <c r="T292" i="4"/>
  <c r="T296" i="4"/>
  <c r="T300" i="4"/>
  <c r="T304" i="4"/>
  <c r="T308" i="4"/>
  <c r="T312" i="4"/>
  <c r="T316" i="4"/>
  <c r="T320" i="4"/>
  <c r="T324" i="4"/>
  <c r="T328" i="4"/>
  <c r="T332" i="4"/>
  <c r="T336" i="4"/>
  <c r="T340" i="4"/>
  <c r="T344" i="4"/>
  <c r="T348" i="4"/>
  <c r="T352" i="4"/>
  <c r="T356" i="4"/>
  <c r="T360" i="4"/>
  <c r="T364" i="4"/>
  <c r="T368" i="4"/>
  <c r="T372" i="4"/>
  <c r="T376" i="4"/>
  <c r="T380" i="4"/>
  <c r="T384" i="4"/>
  <c r="T388" i="4"/>
  <c r="T392" i="4"/>
  <c r="T396" i="4"/>
  <c r="T400" i="4"/>
  <c r="T404" i="4"/>
  <c r="T408" i="4"/>
  <c r="T412" i="4"/>
  <c r="T416" i="4"/>
  <c r="T420" i="4"/>
  <c r="T424" i="4"/>
  <c r="T428" i="4"/>
  <c r="T432" i="4"/>
  <c r="T436" i="4"/>
  <c r="T440" i="4"/>
  <c r="T444" i="4"/>
  <c r="T448" i="4"/>
  <c r="T452" i="4"/>
  <c r="T456" i="4"/>
  <c r="T460" i="4"/>
  <c r="T464" i="4"/>
  <c r="T468" i="4"/>
  <c r="T472" i="4"/>
  <c r="T476" i="4"/>
  <c r="T480" i="4"/>
  <c r="T484" i="4"/>
  <c r="T488" i="4"/>
  <c r="T492" i="4"/>
  <c r="T496" i="4"/>
  <c r="T500" i="4"/>
  <c r="T504" i="4"/>
  <c r="T508" i="4"/>
  <c r="T512" i="4"/>
  <c r="T516" i="4"/>
  <c r="T520" i="4"/>
  <c r="T524" i="4"/>
  <c r="T528" i="4"/>
  <c r="T532" i="4"/>
  <c r="T536" i="4"/>
  <c r="T540" i="4"/>
  <c r="T544" i="4"/>
  <c r="T548" i="4"/>
  <c r="T552" i="4"/>
  <c r="T556" i="4"/>
  <c r="T560" i="4"/>
  <c r="T564" i="4"/>
  <c r="T568" i="4"/>
  <c r="T572" i="4"/>
  <c r="T576" i="4"/>
  <c r="T580" i="4"/>
  <c r="T584" i="4"/>
  <c r="T588" i="4"/>
  <c r="T592" i="4"/>
  <c r="T596" i="4"/>
  <c r="T600" i="4"/>
  <c r="T604" i="4"/>
  <c r="T608" i="4"/>
  <c r="T612" i="4"/>
  <c r="T616" i="4"/>
  <c r="T620" i="4"/>
  <c r="T624" i="4"/>
  <c r="T628" i="4"/>
  <c r="T632" i="4"/>
  <c r="T636" i="4"/>
  <c r="T640" i="4"/>
  <c r="T644" i="4"/>
  <c r="T648" i="4"/>
  <c r="T652" i="4"/>
  <c r="T656" i="4"/>
  <c r="T660" i="4"/>
  <c r="T664" i="4"/>
  <c r="T668" i="4"/>
  <c r="T672" i="4"/>
  <c r="T676" i="4"/>
  <c r="T680" i="4"/>
  <c r="T684" i="4"/>
  <c r="T688" i="4"/>
  <c r="T692" i="4"/>
  <c r="T696" i="4"/>
  <c r="T700" i="4"/>
  <c r="T704" i="4"/>
  <c r="T708" i="4"/>
  <c r="T712" i="4"/>
  <c r="T716" i="4"/>
  <c r="T720" i="4"/>
  <c r="T724" i="4"/>
  <c r="T728" i="4"/>
  <c r="T732" i="4"/>
  <c r="T736" i="4"/>
  <c r="T740" i="4"/>
  <c r="T744" i="4"/>
  <c r="T748" i="4"/>
  <c r="T752" i="4"/>
  <c r="T756" i="4"/>
  <c r="T760" i="4"/>
  <c r="T764" i="4"/>
  <c r="T768" i="4"/>
  <c r="T772" i="4"/>
  <c r="T776" i="4"/>
  <c r="T780" i="4"/>
  <c r="T784" i="4"/>
  <c r="T788" i="4"/>
  <c r="T792" i="4"/>
  <c r="T796" i="4"/>
  <c r="T800" i="4"/>
  <c r="T804" i="4"/>
  <c r="T808" i="4"/>
  <c r="T812" i="4"/>
  <c r="T816" i="4"/>
  <c r="T820" i="4"/>
  <c r="T824" i="4"/>
  <c r="T828" i="4"/>
  <c r="T832" i="4"/>
  <c r="T836" i="4"/>
  <c r="T840" i="4"/>
  <c r="T844" i="4"/>
  <c r="T848" i="4"/>
  <c r="T10" i="4"/>
  <c r="T18" i="4"/>
  <c r="T29" i="4"/>
  <c r="T33" i="4"/>
  <c r="T37" i="4"/>
  <c r="T41" i="4"/>
  <c r="T45" i="4"/>
  <c r="T49" i="4"/>
  <c r="T53" i="4"/>
  <c r="T57" i="4"/>
  <c r="T61" i="4"/>
  <c r="T65" i="4"/>
  <c r="T69" i="4"/>
  <c r="T73" i="4"/>
  <c r="T77" i="4"/>
  <c r="T81" i="4"/>
  <c r="T85" i="4"/>
  <c r="T89" i="4"/>
  <c r="T93" i="4"/>
  <c r="T97" i="4"/>
  <c r="T101" i="4"/>
  <c r="T105" i="4"/>
  <c r="T109" i="4"/>
  <c r="T113" i="4"/>
  <c r="T117" i="4"/>
  <c r="T121" i="4"/>
  <c r="T125" i="4"/>
  <c r="T129" i="4"/>
  <c r="T133" i="4"/>
  <c r="T137" i="4"/>
  <c r="T141" i="4"/>
  <c r="T145" i="4"/>
  <c r="T149" i="4"/>
  <c r="T153" i="4"/>
  <c r="T157" i="4"/>
  <c r="T161" i="4"/>
  <c r="T165" i="4"/>
  <c r="T169" i="4"/>
  <c r="T173" i="4"/>
  <c r="T177" i="4"/>
  <c r="T181" i="4"/>
  <c r="T185" i="4"/>
  <c r="T189" i="4"/>
  <c r="T193" i="4"/>
  <c r="T197" i="4"/>
  <c r="T201" i="4"/>
  <c r="T205" i="4"/>
  <c r="T209" i="4"/>
  <c r="T213" i="4"/>
  <c r="T217" i="4"/>
  <c r="T221" i="4"/>
  <c r="T225" i="4"/>
  <c r="T229" i="4"/>
  <c r="T233" i="4"/>
  <c r="T237" i="4"/>
  <c r="T241" i="4"/>
  <c r="T245" i="4"/>
  <c r="T249" i="4"/>
  <c r="T253" i="4"/>
  <c r="T257" i="4"/>
  <c r="T261" i="4"/>
  <c r="T265" i="4"/>
  <c r="T269" i="4"/>
  <c r="T273" i="4"/>
  <c r="T277" i="4"/>
  <c r="T281" i="4"/>
  <c r="T285" i="4"/>
  <c r="T289" i="4"/>
  <c r="T293" i="4"/>
  <c r="T297" i="4"/>
  <c r="T301" i="4"/>
  <c r="T305" i="4"/>
  <c r="T309" i="4"/>
  <c r="T313" i="4"/>
  <c r="T317" i="4"/>
  <c r="T321" i="4"/>
  <c r="T325" i="4"/>
  <c r="T329" i="4"/>
  <c r="T333" i="4"/>
  <c r="T337" i="4"/>
  <c r="T341" i="4"/>
  <c r="T345" i="4"/>
  <c r="T349" i="4"/>
  <c r="T353" i="4"/>
  <c r="T357" i="4"/>
  <c r="T361" i="4"/>
  <c r="T365" i="4"/>
  <c r="T369" i="4"/>
  <c r="T373" i="4"/>
  <c r="T377" i="4"/>
  <c r="T381" i="4"/>
  <c r="T385" i="4"/>
  <c r="T389" i="4"/>
  <c r="T393" i="4"/>
  <c r="T397" i="4"/>
  <c r="T401" i="4"/>
  <c r="T405" i="4"/>
  <c r="T409" i="4"/>
  <c r="T413" i="4"/>
  <c r="T417" i="4"/>
  <c r="T421" i="4"/>
  <c r="T425" i="4"/>
  <c r="T429" i="4"/>
  <c r="T433" i="4"/>
  <c r="T437" i="4"/>
  <c r="T441" i="4"/>
  <c r="T445" i="4"/>
  <c r="T449" i="4"/>
  <c r="T453" i="4"/>
  <c r="T457" i="4"/>
  <c r="T461" i="4"/>
  <c r="T465" i="4"/>
  <c r="T469" i="4"/>
  <c r="T473" i="4"/>
  <c r="T477" i="4"/>
  <c r="T481" i="4"/>
  <c r="T485" i="4"/>
  <c r="T489" i="4"/>
  <c r="T493" i="4"/>
  <c r="T497" i="4"/>
  <c r="T501" i="4"/>
  <c r="T505" i="4"/>
  <c r="T509" i="4"/>
  <c r="T513" i="4"/>
  <c r="T517" i="4"/>
  <c r="T521" i="4"/>
  <c r="T525" i="4"/>
  <c r="T529" i="4"/>
  <c r="T533" i="4"/>
  <c r="T537" i="4"/>
  <c r="T541" i="4"/>
  <c r="T545" i="4"/>
  <c r="T549" i="4"/>
  <c r="T553" i="4"/>
  <c r="T557" i="4"/>
  <c r="T561" i="4"/>
  <c r="T565" i="4"/>
  <c r="T569" i="4"/>
  <c r="T573" i="4"/>
  <c r="T577" i="4"/>
  <c r="T581" i="4"/>
  <c r="T585" i="4"/>
  <c r="T589" i="4"/>
  <c r="T593" i="4"/>
  <c r="T597" i="4"/>
  <c r="T601" i="4"/>
  <c r="T605" i="4"/>
  <c r="T609" i="4"/>
  <c r="T613" i="4"/>
  <c r="T617" i="4"/>
  <c r="T621" i="4"/>
  <c r="T625" i="4"/>
  <c r="T629" i="4"/>
  <c r="T633" i="4"/>
  <c r="T637" i="4"/>
  <c r="T641" i="4"/>
  <c r="T645" i="4"/>
  <c r="T649" i="4"/>
  <c r="T653" i="4"/>
  <c r="T657" i="4"/>
  <c r="T661" i="4"/>
  <c r="T665" i="4"/>
  <c r="T669" i="4"/>
  <c r="T673" i="4"/>
  <c r="T677" i="4"/>
  <c r="T681" i="4"/>
  <c r="T685" i="4"/>
  <c r="T689" i="4"/>
  <c r="T693" i="4"/>
  <c r="T697" i="4"/>
  <c r="T701" i="4"/>
  <c r="T705" i="4"/>
  <c r="T709" i="4"/>
  <c r="T713" i="4"/>
  <c r="T717" i="4"/>
  <c r="T721" i="4"/>
  <c r="T725" i="4"/>
  <c r="T729" i="4"/>
  <c r="T733" i="4"/>
  <c r="T737" i="4"/>
  <c r="T741" i="4"/>
  <c r="T745" i="4"/>
  <c r="T749" i="4"/>
  <c r="T753" i="4"/>
  <c r="T757" i="4"/>
  <c r="T761" i="4"/>
  <c r="T765" i="4"/>
  <c r="T769" i="4"/>
  <c r="T773" i="4"/>
  <c r="T777" i="4"/>
  <c r="T781" i="4"/>
  <c r="T785" i="4"/>
  <c r="T789" i="4"/>
  <c r="T793" i="4"/>
  <c r="T797" i="4"/>
  <c r="T801" i="4"/>
  <c r="T805" i="4"/>
  <c r="T809" i="4"/>
  <c r="T813" i="4"/>
  <c r="T817" i="4"/>
  <c r="T821" i="4"/>
  <c r="T825" i="4"/>
  <c r="T829" i="4"/>
  <c r="T833" i="4"/>
  <c r="T837" i="4"/>
  <c r="T841" i="4"/>
  <c r="T845" i="4"/>
  <c r="T74" i="4"/>
  <c r="T90" i="4"/>
  <c r="T106" i="4"/>
  <c r="T119" i="4"/>
  <c r="T127" i="4"/>
  <c r="T135" i="4"/>
  <c r="T143" i="4"/>
  <c r="T151" i="4"/>
  <c r="T159" i="4"/>
  <c r="T167" i="4"/>
  <c r="T175" i="4"/>
  <c r="T183" i="4"/>
  <c r="T191" i="4"/>
  <c r="T199" i="4"/>
  <c r="T207" i="4"/>
  <c r="T215" i="4"/>
  <c r="T223" i="4"/>
  <c r="T231" i="4"/>
  <c r="T239" i="4"/>
  <c r="T247" i="4"/>
  <c r="T255" i="4"/>
  <c r="T263" i="4"/>
  <c r="T271" i="4"/>
  <c r="T279" i="4"/>
  <c r="T287" i="4"/>
  <c r="T295" i="4"/>
  <c r="T303" i="4"/>
  <c r="T311" i="4"/>
  <c r="T319" i="4"/>
  <c r="T327" i="4"/>
  <c r="T335" i="4"/>
  <c r="T343" i="4"/>
  <c r="T351" i="4"/>
  <c r="T359" i="4"/>
  <c r="T367" i="4"/>
  <c r="T375" i="4"/>
  <c r="T383" i="4"/>
  <c r="T391" i="4"/>
  <c r="T399" i="4"/>
  <c r="T407" i="4"/>
  <c r="T415" i="4"/>
  <c r="T423" i="4"/>
  <c r="T431" i="4"/>
  <c r="T439" i="4"/>
  <c r="T447" i="4"/>
  <c r="T455" i="4"/>
  <c r="T463" i="4"/>
  <c r="T471" i="4"/>
  <c r="T479" i="4"/>
  <c r="T487" i="4"/>
  <c r="T495" i="4"/>
  <c r="T503" i="4"/>
  <c r="T511" i="4"/>
  <c r="T519" i="4"/>
  <c r="T527" i="4"/>
  <c r="T535" i="4"/>
  <c r="T543" i="4"/>
  <c r="T551" i="4"/>
  <c r="T559" i="4"/>
  <c r="T567" i="4"/>
  <c r="T575" i="4"/>
  <c r="T583" i="4"/>
  <c r="T591" i="4"/>
  <c r="T599" i="4"/>
  <c r="T607" i="4"/>
  <c r="T615" i="4"/>
  <c r="T623" i="4"/>
  <c r="T631" i="4"/>
  <c r="T639" i="4"/>
  <c r="T647" i="4"/>
  <c r="T655" i="4"/>
  <c r="T663" i="4"/>
  <c r="T671" i="4"/>
  <c r="T679" i="4"/>
  <c r="T687" i="4"/>
  <c r="T695" i="4"/>
  <c r="T703" i="4"/>
  <c r="T711" i="4"/>
  <c r="T719" i="4"/>
  <c r="T727" i="4"/>
  <c r="T735" i="4"/>
  <c r="T743" i="4"/>
  <c r="T751" i="4"/>
  <c r="T759" i="4"/>
  <c r="T767" i="4"/>
  <c r="T78" i="4"/>
  <c r="T94" i="4"/>
  <c r="T110" i="4"/>
  <c r="T122" i="4"/>
  <c r="T130" i="4"/>
  <c r="T138" i="4"/>
  <c r="T146" i="4"/>
  <c r="T154" i="4"/>
  <c r="T162" i="4"/>
  <c r="T170" i="4"/>
  <c r="T178" i="4"/>
  <c r="T186" i="4"/>
  <c r="T194" i="4"/>
  <c r="T202" i="4"/>
  <c r="T210" i="4"/>
  <c r="T218" i="4"/>
  <c r="T226" i="4"/>
  <c r="T234" i="4"/>
  <c r="T242" i="4"/>
  <c r="T250" i="4"/>
  <c r="T258" i="4"/>
  <c r="T266" i="4"/>
  <c r="T274" i="4"/>
  <c r="T282" i="4"/>
  <c r="T290" i="4"/>
  <c r="T298" i="4"/>
  <c r="T306" i="4"/>
  <c r="T314" i="4"/>
  <c r="T322" i="4"/>
  <c r="T330" i="4"/>
  <c r="T338" i="4"/>
  <c r="T346" i="4"/>
  <c r="T354" i="4"/>
  <c r="T362" i="4"/>
  <c r="T370" i="4"/>
  <c r="T378" i="4"/>
  <c r="T386" i="4"/>
  <c r="T394" i="4"/>
  <c r="T402" i="4"/>
  <c r="T410" i="4"/>
  <c r="T418" i="4"/>
  <c r="T426" i="4"/>
  <c r="T434" i="4"/>
  <c r="T442" i="4"/>
  <c r="T450" i="4"/>
  <c r="T458" i="4"/>
  <c r="T466" i="4"/>
  <c r="T474" i="4"/>
  <c r="T482" i="4"/>
  <c r="T490" i="4"/>
  <c r="T498" i="4"/>
  <c r="T506" i="4"/>
  <c r="T514" i="4"/>
  <c r="T522" i="4"/>
  <c r="T530" i="4"/>
  <c r="T538" i="4"/>
  <c r="T546" i="4"/>
  <c r="T554" i="4"/>
  <c r="T562" i="4"/>
  <c r="T570" i="4"/>
  <c r="T578" i="4"/>
  <c r="T586" i="4"/>
  <c r="T594" i="4"/>
  <c r="T602" i="4"/>
  <c r="T610" i="4"/>
  <c r="T618" i="4"/>
  <c r="T626" i="4"/>
  <c r="T634" i="4"/>
  <c r="T642" i="4"/>
  <c r="T650" i="4"/>
  <c r="T658" i="4"/>
  <c r="T666" i="4"/>
  <c r="T674" i="4"/>
  <c r="T682" i="4"/>
  <c r="T690" i="4"/>
  <c r="T698" i="4"/>
  <c r="T706" i="4"/>
  <c r="T714" i="4"/>
  <c r="T722" i="4"/>
  <c r="T730" i="4"/>
  <c r="T738" i="4"/>
  <c r="T746" i="4"/>
  <c r="T82" i="4"/>
  <c r="T98" i="4"/>
  <c r="T114" i="4"/>
  <c r="T123" i="4"/>
  <c r="T131" i="4"/>
  <c r="T139" i="4"/>
  <c r="T147" i="4"/>
  <c r="T155" i="4"/>
  <c r="T163" i="4"/>
  <c r="T171" i="4"/>
  <c r="T179" i="4"/>
  <c r="T187" i="4"/>
  <c r="T195" i="4"/>
  <c r="T203" i="4"/>
  <c r="T211" i="4"/>
  <c r="T219" i="4"/>
  <c r="T227" i="4"/>
  <c r="T235" i="4"/>
  <c r="T243" i="4"/>
  <c r="T251" i="4"/>
  <c r="T259" i="4"/>
  <c r="T267" i="4"/>
  <c r="T275" i="4"/>
  <c r="T283" i="4"/>
  <c r="T291" i="4"/>
  <c r="T299" i="4"/>
  <c r="T307" i="4"/>
  <c r="T315" i="4"/>
  <c r="T323" i="4"/>
  <c r="T331" i="4"/>
  <c r="T339" i="4"/>
  <c r="T347" i="4"/>
  <c r="T355" i="4"/>
  <c r="T363" i="4"/>
  <c r="T371" i="4"/>
  <c r="T379" i="4"/>
  <c r="T387" i="4"/>
  <c r="T395" i="4"/>
  <c r="T403" i="4"/>
  <c r="T411" i="4"/>
  <c r="T419" i="4"/>
  <c r="T427" i="4"/>
  <c r="T435" i="4"/>
  <c r="T443" i="4"/>
  <c r="T451" i="4"/>
  <c r="T459" i="4"/>
  <c r="T467" i="4"/>
  <c r="T475" i="4"/>
  <c r="T483" i="4"/>
  <c r="T491" i="4"/>
  <c r="T499" i="4"/>
  <c r="T507" i="4"/>
  <c r="T515" i="4"/>
  <c r="T523" i="4"/>
  <c r="T531" i="4"/>
  <c r="T539" i="4"/>
  <c r="T547" i="4"/>
  <c r="T555" i="4"/>
  <c r="T563" i="4"/>
  <c r="T571" i="4"/>
  <c r="T579" i="4"/>
  <c r="T587" i="4"/>
  <c r="T595" i="4"/>
  <c r="T603" i="4"/>
  <c r="T611" i="4"/>
  <c r="T619" i="4"/>
  <c r="T627" i="4"/>
  <c r="T635" i="4"/>
  <c r="T643" i="4"/>
  <c r="T651" i="4"/>
  <c r="T659" i="4"/>
  <c r="T667" i="4"/>
  <c r="T675" i="4"/>
  <c r="T683" i="4"/>
  <c r="T691" i="4"/>
  <c r="T699" i="4"/>
  <c r="T707" i="4"/>
  <c r="T715" i="4"/>
  <c r="T723" i="4"/>
  <c r="T731" i="4"/>
  <c r="T739" i="4"/>
  <c r="T747" i="4"/>
  <c r="T755" i="4"/>
  <c r="T763" i="4"/>
  <c r="T771" i="4"/>
  <c r="T779" i="4"/>
  <c r="T787" i="4"/>
  <c r="T795" i="4"/>
  <c r="T803" i="4"/>
  <c r="T811" i="4"/>
  <c r="T819" i="4"/>
  <c r="T827" i="4"/>
  <c r="T835" i="4"/>
  <c r="T843" i="4"/>
  <c r="T850" i="4"/>
  <c r="T854" i="4"/>
  <c r="T858" i="4"/>
  <c r="T862" i="4"/>
  <c r="T866" i="4"/>
  <c r="T870" i="4"/>
  <c r="T874" i="4"/>
  <c r="T878" i="4"/>
  <c r="T882" i="4"/>
  <c r="T886" i="4"/>
  <c r="T890" i="4"/>
  <c r="T894" i="4"/>
  <c r="T898" i="4"/>
  <c r="T902" i="4"/>
  <c r="T906" i="4"/>
  <c r="T910" i="4"/>
  <c r="T914" i="4"/>
  <c r="T86" i="4"/>
  <c r="T134" i="4"/>
  <c r="T166" i="4"/>
  <c r="T198" i="4"/>
  <c r="T230" i="4"/>
  <c r="T262" i="4"/>
  <c r="T294" i="4"/>
  <c r="T326" i="4"/>
  <c r="T358" i="4"/>
  <c r="T390" i="4"/>
  <c r="T422" i="4"/>
  <c r="T454" i="4"/>
  <c r="T486" i="4"/>
  <c r="T518" i="4"/>
  <c r="T550" i="4"/>
  <c r="T582" i="4"/>
  <c r="T614" i="4"/>
  <c r="T646" i="4"/>
  <c r="T678" i="4"/>
  <c r="T710" i="4"/>
  <c r="T742" i="4"/>
  <c r="T762" i="4"/>
  <c r="T775" i="4"/>
  <c r="T786" i="4"/>
  <c r="T798" i="4"/>
  <c r="T807" i="4"/>
  <c r="X807" i="4" s="1"/>
  <c r="Y807" i="4" s="1"/>
  <c r="T818" i="4"/>
  <c r="T830" i="4"/>
  <c r="T839" i="4"/>
  <c r="T849" i="4"/>
  <c r="T855" i="4"/>
  <c r="T860" i="4"/>
  <c r="T865" i="4"/>
  <c r="T871" i="4"/>
  <c r="X871" i="4" s="1"/>
  <c r="Y871" i="4" s="1"/>
  <c r="T876" i="4"/>
  <c r="X876" i="4" s="1"/>
  <c r="Y876" i="4" s="1"/>
  <c r="T881" i="4"/>
  <c r="T887" i="4"/>
  <c r="T892" i="4"/>
  <c r="T897" i="4"/>
  <c r="T903" i="4"/>
  <c r="T908" i="4"/>
  <c r="T913" i="4"/>
  <c r="T918" i="4"/>
  <c r="T922" i="4"/>
  <c r="T926" i="4"/>
  <c r="T930" i="4"/>
  <c r="T934" i="4"/>
  <c r="T938" i="4"/>
  <c r="T942" i="4"/>
  <c r="T946" i="4"/>
  <c r="T950" i="4"/>
  <c r="T954" i="4"/>
  <c r="T958" i="4"/>
  <c r="T962" i="4"/>
  <c r="T966" i="4"/>
  <c r="T970" i="4"/>
  <c r="T974" i="4"/>
  <c r="T978" i="4"/>
  <c r="T982" i="4"/>
  <c r="T986" i="4"/>
  <c r="T990" i="4"/>
  <c r="T994" i="4"/>
  <c r="T998" i="4"/>
  <c r="T1002" i="4"/>
  <c r="T1006" i="4"/>
  <c r="T1010" i="4"/>
  <c r="T1014" i="4"/>
  <c r="T1018" i="4"/>
  <c r="T1022" i="4"/>
  <c r="T1026" i="4"/>
  <c r="T1030" i="4"/>
  <c r="T1034" i="4"/>
  <c r="T1038" i="4"/>
  <c r="T1042" i="4"/>
  <c r="T1046" i="4"/>
  <c r="T1050" i="4"/>
  <c r="T1054" i="4"/>
  <c r="T1058" i="4"/>
  <c r="T1062" i="4"/>
  <c r="T1066" i="4"/>
  <c r="T1070" i="4"/>
  <c r="T1074" i="4"/>
  <c r="T1078" i="4"/>
  <c r="T1082" i="4"/>
  <c r="T1086" i="4"/>
  <c r="T1090" i="4"/>
  <c r="T1094" i="4"/>
  <c r="T1098" i="4"/>
  <c r="T1102" i="4"/>
  <c r="T1106" i="4"/>
  <c r="T1110" i="4"/>
  <c r="T1114" i="4"/>
  <c r="T1118" i="4"/>
  <c r="T1122" i="4"/>
  <c r="T1126" i="4"/>
  <c r="T1130" i="4"/>
  <c r="T1134" i="4"/>
  <c r="T1138" i="4"/>
  <c r="T1142" i="4"/>
  <c r="T1146" i="4"/>
  <c r="T1150" i="4"/>
  <c r="T1154" i="4"/>
  <c r="T1158" i="4"/>
  <c r="T1162" i="4"/>
  <c r="T1166" i="4"/>
  <c r="T1170" i="4"/>
  <c r="T1174" i="4"/>
  <c r="T1178" i="4"/>
  <c r="T1182" i="4"/>
  <c r="T1186" i="4"/>
  <c r="T1190" i="4"/>
  <c r="T1194" i="4"/>
  <c r="T1198" i="4"/>
  <c r="T1202" i="4"/>
  <c r="T1206" i="4"/>
  <c r="T1210" i="4"/>
  <c r="T1214" i="4"/>
  <c r="T1218" i="4"/>
  <c r="T1222" i="4"/>
  <c r="T1226" i="4"/>
  <c r="T1230" i="4"/>
  <c r="T1234" i="4"/>
  <c r="T1238" i="4"/>
  <c r="T1242" i="4"/>
  <c r="T1246" i="4"/>
  <c r="T1250" i="4"/>
  <c r="T1254" i="4"/>
  <c r="T1258" i="4"/>
  <c r="T1262" i="4"/>
  <c r="T1266" i="4"/>
  <c r="T1270" i="4"/>
  <c r="T1274" i="4"/>
  <c r="T1278" i="4"/>
  <c r="T1282" i="4"/>
  <c r="T1286" i="4"/>
  <c r="T1290" i="4"/>
  <c r="T1294" i="4"/>
  <c r="T1298" i="4"/>
  <c r="T1302" i="4"/>
  <c r="T1306" i="4"/>
  <c r="T1310" i="4"/>
  <c r="T1314" i="4"/>
  <c r="T1318" i="4"/>
  <c r="T1322" i="4"/>
  <c r="T1326" i="4"/>
  <c r="T1330" i="4"/>
  <c r="T1334" i="4"/>
  <c r="T1338" i="4"/>
  <c r="T1342" i="4"/>
  <c r="T1346" i="4"/>
  <c r="T1350" i="4"/>
  <c r="T1354" i="4"/>
  <c r="T1358" i="4"/>
  <c r="T1362" i="4"/>
  <c r="T1366" i="4"/>
  <c r="T1370" i="4"/>
  <c r="T1374" i="4"/>
  <c r="T1378" i="4"/>
  <c r="T1382" i="4"/>
  <c r="T1386" i="4"/>
  <c r="T1390" i="4"/>
  <c r="T102" i="4"/>
  <c r="T142" i="4"/>
  <c r="T174" i="4"/>
  <c r="T206" i="4"/>
  <c r="T238" i="4"/>
  <c r="T270" i="4"/>
  <c r="T302" i="4"/>
  <c r="T334" i="4"/>
  <c r="T366" i="4"/>
  <c r="T398" i="4"/>
  <c r="T430" i="4"/>
  <c r="T462" i="4"/>
  <c r="T494" i="4"/>
  <c r="T526" i="4"/>
  <c r="T558" i="4"/>
  <c r="T590" i="4"/>
  <c r="T622" i="4"/>
  <c r="T654" i="4"/>
  <c r="T686" i="4"/>
  <c r="T718" i="4"/>
  <c r="T750" i="4"/>
  <c r="T766" i="4"/>
  <c r="T778" i="4"/>
  <c r="T790" i="4"/>
  <c r="T799" i="4"/>
  <c r="T810" i="4"/>
  <c r="T822" i="4"/>
  <c r="T831" i="4"/>
  <c r="T842" i="4"/>
  <c r="T851" i="4"/>
  <c r="T856" i="4"/>
  <c r="T861" i="4"/>
  <c r="T867" i="4"/>
  <c r="T872" i="4"/>
  <c r="T877" i="4"/>
  <c r="T883" i="4"/>
  <c r="T888" i="4"/>
  <c r="T893" i="4"/>
  <c r="X893" i="4" s="1"/>
  <c r="Y893" i="4" s="1"/>
  <c r="T899" i="4"/>
  <c r="T904" i="4"/>
  <c r="T909" i="4"/>
  <c r="T915" i="4"/>
  <c r="T919" i="4"/>
  <c r="T923" i="4"/>
  <c r="T927" i="4"/>
  <c r="X927" i="4" s="1"/>
  <c r="Y927" i="4" s="1"/>
  <c r="T931" i="4"/>
  <c r="T935" i="4"/>
  <c r="T939" i="4"/>
  <c r="T943" i="4"/>
  <c r="T947" i="4"/>
  <c r="T951" i="4"/>
  <c r="T955" i="4"/>
  <c r="T959" i="4"/>
  <c r="T963" i="4"/>
  <c r="T967" i="4"/>
  <c r="T971" i="4"/>
  <c r="T975" i="4"/>
  <c r="T979" i="4"/>
  <c r="T983" i="4"/>
  <c r="T987" i="4"/>
  <c r="T991" i="4"/>
  <c r="T995" i="4"/>
  <c r="T999" i="4"/>
  <c r="T1003" i="4"/>
  <c r="T1007" i="4"/>
  <c r="T1011" i="4"/>
  <c r="T1015" i="4"/>
  <c r="T1019" i="4"/>
  <c r="T1023" i="4"/>
  <c r="T1027" i="4"/>
  <c r="T1031" i="4"/>
  <c r="T1035" i="4"/>
  <c r="T1039" i="4"/>
  <c r="T1043" i="4"/>
  <c r="T1047" i="4"/>
  <c r="T1051" i="4"/>
  <c r="T1055" i="4"/>
  <c r="T1059" i="4"/>
  <c r="T1063" i="4"/>
  <c r="T1067" i="4"/>
  <c r="T1071" i="4"/>
  <c r="T1075" i="4"/>
  <c r="T1079" i="4"/>
  <c r="T1083" i="4"/>
  <c r="T1087" i="4"/>
  <c r="T1091" i="4"/>
  <c r="T1095" i="4"/>
  <c r="T1099" i="4"/>
  <c r="T1103" i="4"/>
  <c r="X1103" i="4" s="1"/>
  <c r="Y1103" i="4" s="1"/>
  <c r="T1107" i="4"/>
  <c r="T1111" i="4"/>
  <c r="T1115" i="4"/>
  <c r="T1119" i="4"/>
  <c r="T1123" i="4"/>
  <c r="T1127" i="4"/>
  <c r="T1131" i="4"/>
  <c r="T1135" i="4"/>
  <c r="X1135" i="4" s="1"/>
  <c r="Y1135" i="4" s="1"/>
  <c r="T1139" i="4"/>
  <c r="T1143" i="4"/>
  <c r="T1147" i="4"/>
  <c r="T1151" i="4"/>
  <c r="T1155" i="4"/>
  <c r="T1159" i="4"/>
  <c r="T1163" i="4"/>
  <c r="T1167" i="4"/>
  <c r="T1171" i="4"/>
  <c r="T1175" i="4"/>
  <c r="T1179" i="4"/>
  <c r="T1183" i="4"/>
  <c r="T1187" i="4"/>
  <c r="T1191" i="4"/>
  <c r="T1195" i="4"/>
  <c r="T1199" i="4"/>
  <c r="T1203" i="4"/>
  <c r="T1207" i="4"/>
  <c r="T1211" i="4"/>
  <c r="T1215" i="4"/>
  <c r="T1219" i="4"/>
  <c r="T1223" i="4"/>
  <c r="T1227" i="4"/>
  <c r="T1231" i="4"/>
  <c r="T1235" i="4"/>
  <c r="T1239" i="4"/>
  <c r="T1243" i="4"/>
  <c r="T1247" i="4"/>
  <c r="T1251" i="4"/>
  <c r="T1255" i="4"/>
  <c r="T1259" i="4"/>
  <c r="T1263" i="4"/>
  <c r="T1267" i="4"/>
  <c r="T1271" i="4"/>
  <c r="T1275" i="4"/>
  <c r="T1279" i="4"/>
  <c r="T1283" i="4"/>
  <c r="T1287" i="4"/>
  <c r="T1291" i="4"/>
  <c r="T1295" i="4"/>
  <c r="T1299" i="4"/>
  <c r="T1303" i="4"/>
  <c r="T1307" i="4"/>
  <c r="T1311" i="4"/>
  <c r="T1315" i="4"/>
  <c r="T1319" i="4"/>
  <c r="T1323" i="4"/>
  <c r="T1327" i="4"/>
  <c r="T1331" i="4"/>
  <c r="T1335" i="4"/>
  <c r="T1339" i="4"/>
  <c r="T1343" i="4"/>
  <c r="T1347" i="4"/>
  <c r="T1351" i="4"/>
  <c r="T1355" i="4"/>
  <c r="T1359" i="4"/>
  <c r="T1363" i="4"/>
  <c r="T1367" i="4"/>
  <c r="T1371" i="4"/>
  <c r="T1375" i="4"/>
  <c r="T1379" i="4"/>
  <c r="T1383" i="4"/>
  <c r="T1387" i="4"/>
  <c r="T1391" i="4"/>
  <c r="T1395" i="4"/>
  <c r="T1399" i="4"/>
  <c r="T1403" i="4"/>
  <c r="T1407" i="4"/>
  <c r="T1411" i="4"/>
  <c r="T1415" i="4"/>
  <c r="T1419" i="4"/>
  <c r="T1423" i="4"/>
  <c r="T1427" i="4"/>
  <c r="T118" i="4"/>
  <c r="T150" i="4"/>
  <c r="T182" i="4"/>
  <c r="T214" i="4"/>
  <c r="T246" i="4"/>
  <c r="T278" i="4"/>
  <c r="T310" i="4"/>
  <c r="T342" i="4"/>
  <c r="T374" i="4"/>
  <c r="T406" i="4"/>
  <c r="T438" i="4"/>
  <c r="T470" i="4"/>
  <c r="T502" i="4"/>
  <c r="T534" i="4"/>
  <c r="T566" i="4"/>
  <c r="T598" i="4"/>
  <c r="T630" i="4"/>
  <c r="T662" i="4"/>
  <c r="T694" i="4"/>
  <c r="T726" i="4"/>
  <c r="T754" i="4"/>
  <c r="T770" i="4"/>
  <c r="T782" i="4"/>
  <c r="T791" i="4"/>
  <c r="T802" i="4"/>
  <c r="T814" i="4"/>
  <c r="T823" i="4"/>
  <c r="X823" i="4" s="1"/>
  <c r="Y823" i="4" s="1"/>
  <c r="T834" i="4"/>
  <c r="T846" i="4"/>
  <c r="T852" i="4"/>
  <c r="X852" i="4" s="1"/>
  <c r="Y852" i="4" s="1"/>
  <c r="T857" i="4"/>
  <c r="T863" i="4"/>
  <c r="T868" i="4"/>
  <c r="X868" i="4" s="1"/>
  <c r="Y868" i="4" s="1"/>
  <c r="T873" i="4"/>
  <c r="T879" i="4"/>
  <c r="T884" i="4"/>
  <c r="X884" i="4" s="1"/>
  <c r="Y884" i="4" s="1"/>
  <c r="T889" i="4"/>
  <c r="T895" i="4"/>
  <c r="T900" i="4"/>
  <c r="X900" i="4" s="1"/>
  <c r="Y900" i="4" s="1"/>
  <c r="T905" i="4"/>
  <c r="X905" i="4" s="1"/>
  <c r="Y905" i="4" s="1"/>
  <c r="T911" i="4"/>
  <c r="T916" i="4"/>
  <c r="X916" i="4" s="1"/>
  <c r="Y916" i="4" s="1"/>
  <c r="T920" i="4"/>
  <c r="T924" i="4"/>
  <c r="X924" i="4" s="1"/>
  <c r="Y924" i="4" s="1"/>
  <c r="T928" i="4"/>
  <c r="T932" i="4"/>
  <c r="X932" i="4" s="1"/>
  <c r="Y932" i="4" s="1"/>
  <c r="T936" i="4"/>
  <c r="T940" i="4"/>
  <c r="X940" i="4" s="1"/>
  <c r="Y940" i="4" s="1"/>
  <c r="T944" i="4"/>
  <c r="T948" i="4"/>
  <c r="X948" i="4" s="1"/>
  <c r="Y948" i="4" s="1"/>
  <c r="T952" i="4"/>
  <c r="T956" i="4"/>
  <c r="T960" i="4"/>
  <c r="T964" i="4"/>
  <c r="T968" i="4"/>
  <c r="T972" i="4"/>
  <c r="T976" i="4"/>
  <c r="T980" i="4"/>
  <c r="T984" i="4"/>
  <c r="T988" i="4"/>
  <c r="T992" i="4"/>
  <c r="T996" i="4"/>
  <c r="T1000" i="4"/>
  <c r="T1004" i="4"/>
  <c r="T1008" i="4"/>
  <c r="T1012" i="4"/>
  <c r="T1016" i="4"/>
  <c r="T1020" i="4"/>
  <c r="T1024" i="4"/>
  <c r="T1028" i="4"/>
  <c r="T1032" i="4"/>
  <c r="T1036" i="4"/>
  <c r="T1040" i="4"/>
  <c r="T1044" i="4"/>
  <c r="T1048" i="4"/>
  <c r="T1052" i="4"/>
  <c r="T1056" i="4"/>
  <c r="T1060" i="4"/>
  <c r="T1064" i="4"/>
  <c r="T1068" i="4"/>
  <c r="T1072" i="4"/>
  <c r="T1076" i="4"/>
  <c r="T1080" i="4"/>
  <c r="T1084" i="4"/>
  <c r="T1088" i="4"/>
  <c r="T1092" i="4"/>
  <c r="T1096" i="4"/>
  <c r="T1100" i="4"/>
  <c r="T1104" i="4"/>
  <c r="T1108" i="4"/>
  <c r="T1112" i="4"/>
  <c r="T1116" i="4"/>
  <c r="T1120" i="4"/>
  <c r="T1124" i="4"/>
  <c r="T1128" i="4"/>
  <c r="T1132" i="4"/>
  <c r="T1136" i="4"/>
  <c r="T1140" i="4"/>
  <c r="T1144" i="4"/>
  <c r="T1148" i="4"/>
  <c r="T1152" i="4"/>
  <c r="T1156" i="4"/>
  <c r="T1160" i="4"/>
  <c r="T1164" i="4"/>
  <c r="T1168" i="4"/>
  <c r="T1172" i="4"/>
  <c r="T1176" i="4"/>
  <c r="T1180" i="4"/>
  <c r="T1184" i="4"/>
  <c r="T1188" i="4"/>
  <c r="T1192" i="4"/>
  <c r="T1196" i="4"/>
  <c r="T1200" i="4"/>
  <c r="T1204" i="4"/>
  <c r="T1208" i="4"/>
  <c r="T1212" i="4"/>
  <c r="T1216" i="4"/>
  <c r="X1216" i="4" s="1"/>
  <c r="Y1216" i="4" s="1"/>
  <c r="T1220" i="4"/>
  <c r="T1224" i="4"/>
  <c r="T1228" i="4"/>
  <c r="T1232" i="4"/>
  <c r="X1232" i="4" s="1"/>
  <c r="Y1232" i="4" s="1"/>
  <c r="T1236" i="4"/>
  <c r="T1240" i="4"/>
  <c r="T1244" i="4"/>
  <c r="T1248" i="4"/>
  <c r="T1252" i="4"/>
  <c r="T1256" i="4"/>
  <c r="T1260" i="4"/>
  <c r="T1264" i="4"/>
  <c r="T1268" i="4"/>
  <c r="T1272" i="4"/>
  <c r="T1276" i="4"/>
  <c r="T1280" i="4"/>
  <c r="T1284" i="4"/>
  <c r="T1288" i="4"/>
  <c r="T1292" i="4"/>
  <c r="T1296" i="4"/>
  <c r="T1300" i="4"/>
  <c r="T1304" i="4"/>
  <c r="T1308" i="4"/>
  <c r="T1312" i="4"/>
  <c r="T1316" i="4"/>
  <c r="T1320" i="4"/>
  <c r="T1324" i="4"/>
  <c r="T1328" i="4"/>
  <c r="T1332" i="4"/>
  <c r="T1336" i="4"/>
  <c r="T1340" i="4"/>
  <c r="T1344" i="4"/>
  <c r="X1344" i="4" s="1"/>
  <c r="Y1344" i="4" s="1"/>
  <c r="T1348" i="4"/>
  <c r="T1352" i="4"/>
  <c r="T1356" i="4"/>
  <c r="T1360" i="4"/>
  <c r="X1360" i="4" s="1"/>
  <c r="Y1360" i="4" s="1"/>
  <c r="T1364" i="4"/>
  <c r="T1368" i="4"/>
  <c r="T1372" i="4"/>
  <c r="T1376" i="4"/>
  <c r="T1380" i="4"/>
  <c r="T1384" i="4"/>
  <c r="T1388" i="4"/>
  <c r="T1392" i="4"/>
  <c r="T1396" i="4"/>
  <c r="T1400" i="4"/>
  <c r="T1404" i="4"/>
  <c r="T1408" i="4"/>
  <c r="T1412" i="4"/>
  <c r="T1416" i="4"/>
  <c r="T1420" i="4"/>
  <c r="T1424" i="4"/>
  <c r="T1428" i="4"/>
  <c r="T1432" i="4"/>
  <c r="T1436" i="4"/>
  <c r="T1440" i="4"/>
  <c r="T1444" i="4"/>
  <c r="T1448" i="4"/>
  <c r="T1452" i="4"/>
  <c r="T1456" i="4"/>
  <c r="T1460" i="4"/>
  <c r="T1464" i="4"/>
  <c r="T1468" i="4"/>
  <c r="T1472" i="4"/>
  <c r="X1472" i="4" s="1"/>
  <c r="Y1472" i="4" s="1"/>
  <c r="T1476" i="4"/>
  <c r="T1480" i="4"/>
  <c r="T1484" i="4"/>
  <c r="T1488" i="4"/>
  <c r="X1488" i="4" s="1"/>
  <c r="Y1488" i="4" s="1"/>
  <c r="T1492" i="4"/>
  <c r="T126" i="4"/>
  <c r="T158" i="4"/>
  <c r="T190" i="4"/>
  <c r="T222" i="4"/>
  <c r="T254" i="4"/>
  <c r="T286" i="4"/>
  <c r="T318" i="4"/>
  <c r="T350" i="4"/>
  <c r="T382" i="4"/>
  <c r="T414" i="4"/>
  <c r="T446" i="4"/>
  <c r="T478" i="4"/>
  <c r="T510" i="4"/>
  <c r="T542" i="4"/>
  <c r="T574" i="4"/>
  <c r="T606" i="4"/>
  <c r="T638" i="4"/>
  <c r="T670" i="4"/>
  <c r="T702" i="4"/>
  <c r="T734" i="4"/>
  <c r="T758" i="4"/>
  <c r="T774" i="4"/>
  <c r="T783" i="4"/>
  <c r="T794" i="4"/>
  <c r="T806" i="4"/>
  <c r="T815" i="4"/>
  <c r="T826" i="4"/>
  <c r="T838" i="4"/>
  <c r="T847" i="4"/>
  <c r="T853" i="4"/>
  <c r="T859" i="4"/>
  <c r="T864" i="4"/>
  <c r="T869" i="4"/>
  <c r="X869" i="4" s="1"/>
  <c r="Y869" i="4" s="1"/>
  <c r="T875" i="4"/>
  <c r="T880" i="4"/>
  <c r="T885" i="4"/>
  <c r="T891" i="4"/>
  <c r="T896" i="4"/>
  <c r="T901" i="4"/>
  <c r="T907" i="4"/>
  <c r="T912" i="4"/>
  <c r="T917" i="4"/>
  <c r="T921" i="4"/>
  <c r="T925" i="4"/>
  <c r="T929" i="4"/>
  <c r="T933" i="4"/>
  <c r="T937" i="4"/>
  <c r="T941" i="4"/>
  <c r="T945" i="4"/>
  <c r="T949" i="4"/>
  <c r="T953" i="4"/>
  <c r="T957" i="4"/>
  <c r="T961" i="4"/>
  <c r="T965" i="4"/>
  <c r="T969" i="4"/>
  <c r="T973" i="4"/>
  <c r="T977" i="4"/>
  <c r="T981" i="4"/>
  <c r="T985" i="4"/>
  <c r="T989" i="4"/>
  <c r="T993" i="4"/>
  <c r="T997" i="4"/>
  <c r="T1001" i="4"/>
  <c r="T1005" i="4"/>
  <c r="T1009" i="4"/>
  <c r="T1013" i="4"/>
  <c r="T1017" i="4"/>
  <c r="T1021" i="4"/>
  <c r="T1025" i="4"/>
  <c r="T1029" i="4"/>
  <c r="T1033" i="4"/>
  <c r="T1037" i="4"/>
  <c r="T1041" i="4"/>
  <c r="T1045" i="4"/>
  <c r="T1049" i="4"/>
  <c r="T1053" i="4"/>
  <c r="T1057" i="4"/>
  <c r="T1061" i="4"/>
  <c r="T1065" i="4"/>
  <c r="T1069" i="4"/>
  <c r="T1073" i="4"/>
  <c r="T1077" i="4"/>
  <c r="T1081" i="4"/>
  <c r="T1085" i="4"/>
  <c r="T1089" i="4"/>
  <c r="T1093" i="4"/>
  <c r="T1097" i="4"/>
  <c r="T1101" i="4"/>
  <c r="T1105" i="4"/>
  <c r="T1109" i="4"/>
  <c r="T1113" i="4"/>
  <c r="T1117" i="4"/>
  <c r="T1121" i="4"/>
  <c r="T1125" i="4"/>
  <c r="T1129" i="4"/>
  <c r="T1133" i="4"/>
  <c r="T1137" i="4"/>
  <c r="T1141" i="4"/>
  <c r="T1145" i="4"/>
  <c r="T1149" i="4"/>
  <c r="T1153" i="4"/>
  <c r="T1157" i="4"/>
  <c r="T1161" i="4"/>
  <c r="T1165" i="4"/>
  <c r="T1169" i="4"/>
  <c r="T1173" i="4"/>
  <c r="T1177" i="4"/>
  <c r="T1181" i="4"/>
  <c r="T1185" i="4"/>
  <c r="T1189" i="4"/>
  <c r="T1193" i="4"/>
  <c r="T1197" i="4"/>
  <c r="T1201" i="4"/>
  <c r="T1205" i="4"/>
  <c r="T1209" i="4"/>
  <c r="T1213" i="4"/>
  <c r="T1217" i="4"/>
  <c r="T1221" i="4"/>
  <c r="T1225" i="4"/>
  <c r="T1229" i="4"/>
  <c r="T1233" i="4"/>
  <c r="T1237" i="4"/>
  <c r="T1241" i="4"/>
  <c r="T1245" i="4"/>
  <c r="T1249" i="4"/>
  <c r="T1253" i="4"/>
  <c r="T1257" i="4"/>
  <c r="T1261" i="4"/>
  <c r="T1265" i="4"/>
  <c r="T1269" i="4"/>
  <c r="T1273" i="4"/>
  <c r="T1277" i="4"/>
  <c r="T1281" i="4"/>
  <c r="T1285" i="4"/>
  <c r="T1289" i="4"/>
  <c r="T1293" i="4"/>
  <c r="T1297" i="4"/>
  <c r="T1301" i="4"/>
  <c r="T1305" i="4"/>
  <c r="T1309" i="4"/>
  <c r="T1313" i="4"/>
  <c r="T1317" i="4"/>
  <c r="T1321" i="4"/>
  <c r="T1325" i="4"/>
  <c r="T1329" i="4"/>
  <c r="T1333" i="4"/>
  <c r="T1337" i="4"/>
  <c r="T1341" i="4"/>
  <c r="T1345" i="4"/>
  <c r="T1349" i="4"/>
  <c r="T1353" i="4"/>
  <c r="T1357" i="4"/>
  <c r="T1361" i="4"/>
  <c r="T1365" i="4"/>
  <c r="T1369" i="4"/>
  <c r="T1373" i="4"/>
  <c r="T1377" i="4"/>
  <c r="T1381" i="4"/>
  <c r="T1385" i="4"/>
  <c r="T1389" i="4"/>
  <c r="T1393" i="4"/>
  <c r="T1397" i="4"/>
  <c r="T1401" i="4"/>
  <c r="T1405" i="4"/>
  <c r="T1409" i="4"/>
  <c r="T1413" i="4"/>
  <c r="T1417" i="4"/>
  <c r="T1421" i="4"/>
  <c r="T1425" i="4"/>
  <c r="T1429" i="4"/>
  <c r="T1433" i="4"/>
  <c r="T1437" i="4"/>
  <c r="T1441" i="4"/>
  <c r="T1445" i="4"/>
  <c r="T1449" i="4"/>
  <c r="T1453" i="4"/>
  <c r="T1457" i="4"/>
  <c r="T1461" i="4"/>
  <c r="T1465" i="4"/>
  <c r="T1469" i="4"/>
  <c r="T1473" i="4"/>
  <c r="T1477" i="4"/>
  <c r="T1481" i="4"/>
  <c r="T1485" i="4"/>
  <c r="T1489" i="4"/>
  <c r="T1493" i="4"/>
  <c r="T1394" i="4"/>
  <c r="T1410" i="4"/>
  <c r="T1426" i="4"/>
  <c r="T1435" i="4"/>
  <c r="T1443" i="4"/>
  <c r="T1451" i="4"/>
  <c r="T1459" i="4"/>
  <c r="T1467" i="4"/>
  <c r="T1475" i="4"/>
  <c r="T1483" i="4"/>
  <c r="T1491" i="4"/>
  <c r="T1398" i="4"/>
  <c r="T1414" i="4"/>
  <c r="T1430" i="4"/>
  <c r="T1438" i="4"/>
  <c r="T1446" i="4"/>
  <c r="T1454" i="4"/>
  <c r="T1462" i="4"/>
  <c r="T1470" i="4"/>
  <c r="T1478" i="4"/>
  <c r="T1486" i="4"/>
  <c r="T1402" i="4"/>
  <c r="T1418" i="4"/>
  <c r="T1431" i="4"/>
  <c r="T1439" i="4"/>
  <c r="T1447" i="4"/>
  <c r="T1455" i="4"/>
  <c r="T1463" i="4"/>
  <c r="T1471" i="4"/>
  <c r="T1479" i="4"/>
  <c r="T1487" i="4"/>
  <c r="T1406" i="4"/>
  <c r="T1422" i="4"/>
  <c r="T1434" i="4"/>
  <c r="T1442" i="4"/>
  <c r="T1450" i="4"/>
  <c r="T1458" i="4"/>
  <c r="T1466" i="4"/>
  <c r="T1474" i="4"/>
  <c r="T1482" i="4"/>
  <c r="T1490" i="4"/>
  <c r="W1493" i="4"/>
  <c r="W1491" i="4"/>
  <c r="W1489" i="4"/>
  <c r="W1487" i="4"/>
  <c r="W1485" i="4"/>
  <c r="W1483" i="4"/>
  <c r="W1481" i="4"/>
  <c r="W1479" i="4"/>
  <c r="W1477" i="4"/>
  <c r="W1475" i="4"/>
  <c r="W1473" i="4"/>
  <c r="W1471" i="4"/>
  <c r="W1469" i="4"/>
  <c r="W1467" i="4"/>
  <c r="W1465" i="4"/>
  <c r="W1463" i="4"/>
  <c r="W1461" i="4"/>
  <c r="W1459" i="4"/>
  <c r="W1457" i="4"/>
  <c r="W1455" i="4"/>
  <c r="W1453" i="4"/>
  <c r="W1451" i="4"/>
  <c r="W1449" i="4"/>
  <c r="W1447" i="4"/>
  <c r="W1445" i="4"/>
  <c r="W1443" i="4"/>
  <c r="W1441" i="4"/>
  <c r="W1439" i="4"/>
  <c r="W1437" i="4"/>
  <c r="W1435" i="4"/>
  <c r="W1433" i="4"/>
  <c r="W1431" i="4"/>
  <c r="W1429" i="4"/>
  <c r="W1427" i="4"/>
  <c r="W1425" i="4"/>
  <c r="W1423" i="4"/>
  <c r="W1421" i="4"/>
  <c r="W1419" i="4"/>
  <c r="W1417" i="4"/>
  <c r="W1415" i="4"/>
  <c r="W1413" i="4"/>
  <c r="W1411" i="4"/>
  <c r="W1409" i="4"/>
  <c r="W1407" i="4"/>
  <c r="W1405" i="4"/>
  <c r="W1403" i="4"/>
  <c r="W1401" i="4"/>
  <c r="W1399" i="4"/>
  <c r="W1397" i="4"/>
  <c r="W1395" i="4"/>
  <c r="W1393" i="4"/>
  <c r="W1391" i="4"/>
  <c r="W1389" i="4"/>
  <c r="W1387" i="4"/>
  <c r="W1385" i="4"/>
  <c r="W1383" i="4"/>
  <c r="W1381" i="4"/>
  <c r="W1379" i="4"/>
  <c r="W1377" i="4"/>
  <c r="W1375" i="4"/>
  <c r="W1373" i="4"/>
  <c r="W1371" i="4"/>
  <c r="W1369" i="4"/>
  <c r="W1367" i="4"/>
  <c r="W1365" i="4"/>
  <c r="W1363" i="4"/>
  <c r="W1361" i="4"/>
  <c r="W1359" i="4"/>
  <c r="W1357" i="4"/>
  <c r="W1355" i="4"/>
  <c r="W1353" i="4"/>
  <c r="W1351" i="4"/>
  <c r="W1349" i="4"/>
  <c r="W1347" i="4"/>
  <c r="W1345" i="4"/>
  <c r="W1343" i="4"/>
  <c r="W1341" i="4"/>
  <c r="W1339" i="4"/>
  <c r="W1337" i="4"/>
  <c r="W1335" i="4"/>
  <c r="W1333" i="4"/>
  <c r="W1331" i="4"/>
  <c r="W1329" i="4"/>
  <c r="W1327" i="4"/>
  <c r="W1325" i="4"/>
  <c r="W1323" i="4"/>
  <c r="W1321" i="4"/>
  <c r="W1319" i="4"/>
  <c r="W1317" i="4"/>
  <c r="W1315" i="4"/>
  <c r="W1313" i="4"/>
  <c r="W1311" i="4"/>
  <c r="W1309" i="4"/>
  <c r="W1307" i="4"/>
  <c r="W1305" i="4"/>
  <c r="W1303" i="4"/>
  <c r="W1301" i="4"/>
  <c r="W1299" i="4"/>
  <c r="W1297" i="4"/>
  <c r="W1295" i="4"/>
  <c r="W1293" i="4"/>
  <c r="W1291" i="4"/>
  <c r="W1289" i="4"/>
  <c r="W1287" i="4"/>
  <c r="W1285" i="4"/>
  <c r="W1283" i="4"/>
  <c r="W1281" i="4"/>
  <c r="W1279" i="4"/>
  <c r="W1277" i="4"/>
  <c r="W1275" i="4"/>
  <c r="W1273" i="4"/>
  <c r="W1271" i="4"/>
  <c r="W1269" i="4"/>
  <c r="W1267" i="4"/>
  <c r="W1265" i="4"/>
  <c r="W1263" i="4"/>
  <c r="W1261" i="4"/>
  <c r="W1259" i="4"/>
  <c r="W1257" i="4"/>
  <c r="W1255" i="4"/>
  <c r="W1253" i="4"/>
  <c r="W1251" i="4"/>
  <c r="W1249" i="4"/>
  <c r="W1247" i="4"/>
  <c r="W1245" i="4"/>
  <c r="W1243" i="4"/>
  <c r="W1241" i="4"/>
  <c r="W1239" i="4"/>
  <c r="W1237" i="4"/>
  <c r="W1235" i="4"/>
  <c r="W1233" i="4"/>
  <c r="W1231" i="4"/>
  <c r="W1229" i="4"/>
  <c r="W1227" i="4"/>
  <c r="W1225" i="4"/>
  <c r="W1223" i="4"/>
  <c r="W1221" i="4"/>
  <c r="W1219" i="4"/>
  <c r="W1217" i="4"/>
  <c r="W1215" i="4"/>
  <c r="W1213" i="4"/>
  <c r="W1211" i="4"/>
  <c r="W1209" i="4"/>
  <c r="W1207" i="4"/>
  <c r="W1205" i="4"/>
  <c r="W1203" i="4"/>
  <c r="W1201" i="4"/>
  <c r="W1199" i="4"/>
  <c r="W1197" i="4"/>
  <c r="W1195" i="4"/>
  <c r="W1193" i="4"/>
  <c r="W1191" i="4"/>
  <c r="W1189" i="4"/>
  <c r="W1187" i="4"/>
  <c r="W1185" i="4"/>
  <c r="W1183" i="4"/>
  <c r="W1181" i="4"/>
  <c r="W1179" i="4"/>
  <c r="W1177" i="4"/>
  <c r="W1175" i="4"/>
  <c r="W1173" i="4"/>
  <c r="W1171" i="4"/>
  <c r="W1169" i="4"/>
  <c r="W1167" i="4"/>
  <c r="W1165" i="4"/>
  <c r="W1163" i="4"/>
  <c r="W1161" i="4"/>
  <c r="W1158" i="4"/>
  <c r="V1156" i="4"/>
  <c r="W1153" i="4"/>
  <c r="W1150" i="4"/>
  <c r="V1148" i="4"/>
  <c r="W1145" i="4"/>
  <c r="W1142" i="4"/>
  <c r="V1140" i="4"/>
  <c r="W1137" i="4"/>
  <c r="W1134" i="4"/>
  <c r="V1132" i="4"/>
  <c r="W1129" i="4"/>
  <c r="W1126" i="4"/>
  <c r="V1124" i="4"/>
  <c r="W1121" i="4"/>
  <c r="W1118" i="4"/>
  <c r="V1116" i="4"/>
  <c r="W1113" i="4"/>
  <c r="W1110" i="4"/>
  <c r="V1108" i="4"/>
  <c r="W1105" i="4"/>
  <c r="W1102" i="4"/>
  <c r="V1100" i="4"/>
  <c r="V1096" i="4"/>
  <c r="V1092" i="4"/>
  <c r="V1088" i="4"/>
  <c r="V1084" i="4"/>
  <c r="V1080" i="4"/>
  <c r="V1076" i="4"/>
  <c r="V1072" i="4"/>
  <c r="V1068" i="4"/>
  <c r="V1064" i="4"/>
  <c r="V1060" i="4"/>
  <c r="V1056" i="4"/>
  <c r="V1052" i="4"/>
  <c r="V1048" i="4"/>
  <c r="V1044" i="4"/>
  <c r="V1040" i="4"/>
  <c r="V1036" i="4"/>
  <c r="V1032" i="4"/>
  <c r="V1028" i="4"/>
  <c r="V1024" i="4"/>
  <c r="V1020" i="4"/>
  <c r="V1016" i="4"/>
  <c r="V1012" i="4"/>
  <c r="V1008" i="4"/>
  <c r="V1004" i="4"/>
  <c r="V1000" i="4"/>
  <c r="V996" i="4"/>
  <c r="V992" i="4"/>
  <c r="V988" i="4"/>
  <c r="V984" i="4"/>
  <c r="V980" i="4"/>
  <c r="V976" i="4"/>
  <c r="V972" i="4"/>
  <c r="V968" i="4"/>
  <c r="V964" i="4"/>
  <c r="V960" i="4"/>
  <c r="V956" i="4"/>
  <c r="V952" i="4"/>
  <c r="W947" i="4"/>
  <c r="V1271" i="4"/>
  <c r="V1269" i="4"/>
  <c r="V1267" i="4"/>
  <c r="V1265" i="4"/>
  <c r="V1263" i="4"/>
  <c r="V1261" i="4"/>
  <c r="V1259" i="4"/>
  <c r="V1257" i="4"/>
  <c r="V1255" i="4"/>
  <c r="V1253" i="4"/>
  <c r="V1251" i="4"/>
  <c r="V1249" i="4"/>
  <c r="V1247" i="4"/>
  <c r="V1245" i="4"/>
  <c r="V1243" i="4"/>
  <c r="V1241" i="4"/>
  <c r="V1239" i="4"/>
  <c r="V1237" i="4"/>
  <c r="V1235" i="4"/>
  <c r="V1233" i="4"/>
  <c r="V1231" i="4"/>
  <c r="V1229" i="4"/>
  <c r="V1227" i="4"/>
  <c r="V1225" i="4"/>
  <c r="V1223" i="4"/>
  <c r="V1221" i="4"/>
  <c r="V1219" i="4"/>
  <c r="V1217" i="4"/>
  <c r="V1215" i="4"/>
  <c r="V1213" i="4"/>
  <c r="V1211" i="4"/>
  <c r="V1209" i="4"/>
  <c r="V1207" i="4"/>
  <c r="V1205" i="4"/>
  <c r="V1203" i="4"/>
  <c r="V1201" i="4"/>
  <c r="V1199" i="4"/>
  <c r="V1197" i="4"/>
  <c r="V1195" i="4"/>
  <c r="V1193" i="4"/>
  <c r="V1191" i="4"/>
  <c r="V1189" i="4"/>
  <c r="V1187" i="4"/>
  <c r="V1185" i="4"/>
  <c r="V1183" i="4"/>
  <c r="V1181" i="4"/>
  <c r="V1179" i="4"/>
  <c r="V1177" i="4"/>
  <c r="V1175" i="4"/>
  <c r="V1173" i="4"/>
  <c r="V1171" i="4"/>
  <c r="V1169" i="4"/>
  <c r="V1167" i="4"/>
  <c r="V1165" i="4"/>
  <c r="V1163" i="4"/>
  <c r="W1160" i="4"/>
  <c r="V1158" i="4"/>
  <c r="W1155" i="4"/>
  <c r="W1152" i="4"/>
  <c r="V1150" i="4"/>
  <c r="W1147" i="4"/>
  <c r="W1144" i="4"/>
  <c r="V1142" i="4"/>
  <c r="W1139" i="4"/>
  <c r="W1136" i="4"/>
  <c r="V1134" i="4"/>
  <c r="W1131" i="4"/>
  <c r="W1128" i="4"/>
  <c r="V1126" i="4"/>
  <c r="W1123" i="4"/>
  <c r="W1120" i="4"/>
  <c r="V1118" i="4"/>
  <c r="W1115" i="4"/>
  <c r="W1112" i="4"/>
  <c r="V1110" i="4"/>
  <c r="W1107" i="4"/>
  <c r="W1104" i="4"/>
  <c r="V1102" i="4"/>
  <c r="W1099" i="4"/>
  <c r="W1095" i="4"/>
  <c r="W1091" i="4"/>
  <c r="W1087" i="4"/>
  <c r="W1083" i="4"/>
  <c r="W1079" i="4"/>
  <c r="W1075" i="4"/>
  <c r="W1071" i="4"/>
  <c r="W1067" i="4"/>
  <c r="W1063" i="4"/>
  <c r="W1059" i="4"/>
  <c r="W1055" i="4"/>
  <c r="W1051" i="4"/>
  <c r="W1047" i="4"/>
  <c r="W1043" i="4"/>
  <c r="W1039" i="4"/>
  <c r="W1035" i="4"/>
  <c r="W1031" i="4"/>
  <c r="W1027" i="4"/>
  <c r="W1023" i="4"/>
  <c r="W1019" i="4"/>
  <c r="W1015" i="4"/>
  <c r="W1011" i="4"/>
  <c r="W1007" i="4"/>
  <c r="W1003" i="4"/>
  <c r="W999" i="4"/>
  <c r="W995" i="4"/>
  <c r="W991" i="4"/>
  <c r="W987" i="4"/>
  <c r="W983" i="4"/>
  <c r="W979" i="4"/>
  <c r="W975" i="4"/>
  <c r="W971" i="4"/>
  <c r="W967" i="4"/>
  <c r="W963" i="4"/>
  <c r="W959" i="4"/>
  <c r="W955" i="4"/>
  <c r="W951" i="4"/>
  <c r="W9" i="4"/>
  <c r="W13" i="4"/>
  <c r="W17" i="4"/>
  <c r="W21" i="4"/>
  <c r="W25" i="4"/>
  <c r="W29" i="4"/>
  <c r="W33" i="4"/>
  <c r="W37" i="4"/>
  <c r="W41" i="4"/>
  <c r="W45" i="4"/>
  <c r="W49" i="4"/>
  <c r="W53" i="4"/>
  <c r="W57" i="4"/>
  <c r="W61" i="4"/>
  <c r="W65" i="4"/>
  <c r="W69" i="4"/>
  <c r="W73" i="4"/>
  <c r="W77" i="4"/>
  <c r="W81" i="4"/>
  <c r="W85" i="4"/>
  <c r="W89" i="4"/>
  <c r="W93" i="4"/>
  <c r="W97" i="4"/>
  <c r="W101" i="4"/>
  <c r="W105" i="4"/>
  <c r="W109" i="4"/>
  <c r="W113" i="4"/>
  <c r="W117" i="4"/>
  <c r="W121" i="4"/>
  <c r="W125" i="4"/>
  <c r="W129" i="4"/>
  <c r="W133" i="4"/>
  <c r="W137" i="4"/>
  <c r="W141" i="4"/>
  <c r="W145" i="4"/>
  <c r="W149" i="4"/>
  <c r="W153" i="4"/>
  <c r="W157" i="4"/>
  <c r="W161" i="4"/>
  <c r="W165" i="4"/>
  <c r="W169" i="4"/>
  <c r="W173" i="4"/>
  <c r="W177" i="4"/>
  <c r="W181" i="4"/>
  <c r="W185" i="4"/>
  <c r="W189" i="4"/>
  <c r="W193" i="4"/>
  <c r="W197" i="4"/>
  <c r="W201" i="4"/>
  <c r="W205" i="4"/>
  <c r="W209" i="4"/>
  <c r="W213" i="4"/>
  <c r="W217" i="4"/>
  <c r="W221" i="4"/>
  <c r="W225" i="4"/>
  <c r="W229" i="4"/>
  <c r="W233" i="4"/>
  <c r="W237" i="4"/>
  <c r="W241" i="4"/>
  <c r="W245" i="4"/>
  <c r="W249" i="4"/>
  <c r="W253" i="4"/>
  <c r="W257" i="4"/>
  <c r="W261" i="4"/>
  <c r="W265" i="4"/>
  <c r="W269" i="4"/>
  <c r="W273" i="4"/>
  <c r="W277" i="4"/>
  <c r="W281" i="4"/>
  <c r="W285" i="4"/>
  <c r="W289" i="4"/>
  <c r="W293" i="4"/>
  <c r="W297" i="4"/>
  <c r="W301" i="4"/>
  <c r="W305" i="4"/>
  <c r="W309" i="4"/>
  <c r="W313" i="4"/>
  <c r="W317" i="4"/>
  <c r="W321" i="4"/>
  <c r="W325" i="4"/>
  <c r="W329" i="4"/>
  <c r="W333" i="4"/>
  <c r="W337" i="4"/>
  <c r="W341" i="4"/>
  <c r="W345" i="4"/>
  <c r="W349" i="4"/>
  <c r="W353" i="4"/>
  <c r="W357" i="4"/>
  <c r="W11" i="4"/>
  <c r="W7" i="4"/>
  <c r="W12" i="4"/>
  <c r="W18" i="4"/>
  <c r="W28" i="4"/>
  <c r="W34" i="4"/>
  <c r="W39" i="4"/>
  <c r="W44" i="4"/>
  <c r="W50" i="4"/>
  <c r="W55" i="4"/>
  <c r="W60" i="4"/>
  <c r="W66" i="4"/>
  <c r="W71" i="4"/>
  <c r="W76" i="4"/>
  <c r="W82" i="4"/>
  <c r="W87" i="4"/>
  <c r="W92" i="4"/>
  <c r="W98" i="4"/>
  <c r="W103" i="4"/>
  <c r="W108" i="4"/>
  <c r="W114" i="4"/>
  <c r="W119" i="4"/>
  <c r="W124" i="4"/>
  <c r="W130" i="4"/>
  <c r="W135" i="4"/>
  <c r="W140" i="4"/>
  <c r="W146" i="4"/>
  <c r="W151" i="4"/>
  <c r="W156" i="4"/>
  <c r="W162" i="4"/>
  <c r="W167" i="4"/>
  <c r="W172" i="4"/>
  <c r="W178" i="4"/>
  <c r="W183" i="4"/>
  <c r="W188" i="4"/>
  <c r="W194" i="4"/>
  <c r="W199" i="4"/>
  <c r="W204" i="4"/>
  <c r="W210" i="4"/>
  <c r="W215" i="4"/>
  <c r="W220" i="4"/>
  <c r="W226" i="4"/>
  <c r="W231" i="4"/>
  <c r="W236" i="4"/>
  <c r="W242" i="4"/>
  <c r="W247" i="4"/>
  <c r="W252" i="4"/>
  <c r="W258" i="4"/>
  <c r="W263" i="4"/>
  <c r="W268" i="4"/>
  <c r="W274" i="4"/>
  <c r="W279" i="4"/>
  <c r="W14" i="4"/>
  <c r="W19" i="4"/>
  <c r="W24" i="4"/>
  <c r="W30" i="4"/>
  <c r="W35" i="4"/>
  <c r="W40" i="4"/>
  <c r="W46" i="4"/>
  <c r="W51" i="4"/>
  <c r="W56" i="4"/>
  <c r="W62" i="4"/>
  <c r="W67" i="4"/>
  <c r="W72" i="4"/>
  <c r="W78" i="4"/>
  <c r="W83" i="4"/>
  <c r="W88" i="4"/>
  <c r="W94" i="4"/>
  <c r="W99" i="4"/>
  <c r="W104" i="4"/>
  <c r="W110" i="4"/>
  <c r="W115" i="4"/>
  <c r="W120" i="4"/>
  <c r="W126" i="4"/>
  <c r="W131" i="4"/>
  <c r="W136" i="4"/>
  <c r="W142" i="4"/>
  <c r="W147" i="4"/>
  <c r="W152" i="4"/>
  <c r="W158" i="4"/>
  <c r="W163" i="4"/>
  <c r="W168" i="4"/>
  <c r="W174" i="4"/>
  <c r="W179" i="4"/>
  <c r="W184" i="4"/>
  <c r="W190" i="4"/>
  <c r="W195" i="4"/>
  <c r="W200" i="4"/>
  <c r="W206" i="4"/>
  <c r="W211" i="4"/>
  <c r="W216" i="4"/>
  <c r="W222" i="4"/>
  <c r="W227" i="4"/>
  <c r="W232" i="4"/>
  <c r="W238" i="4"/>
  <c r="W243" i="4"/>
  <c r="W248" i="4"/>
  <c r="W254" i="4"/>
  <c r="W259" i="4"/>
  <c r="W264" i="4"/>
  <c r="W270" i="4"/>
  <c r="W275" i="4"/>
  <c r="W280" i="4"/>
  <c r="W286" i="4"/>
  <c r="W291" i="4"/>
  <c r="W296" i="4"/>
  <c r="W302" i="4"/>
  <c r="W307" i="4"/>
  <c r="W312" i="4"/>
  <c r="W318" i="4"/>
  <c r="W20" i="4"/>
  <c r="W31" i="4"/>
  <c r="W42" i="4"/>
  <c r="W52" i="4"/>
  <c r="W63" i="4"/>
  <c r="W74" i="4"/>
  <c r="W84" i="4"/>
  <c r="W95" i="4"/>
  <c r="W106" i="4"/>
  <c r="W116" i="4"/>
  <c r="W127" i="4"/>
  <c r="W138" i="4"/>
  <c r="W148" i="4"/>
  <c r="W159" i="4"/>
  <c r="W170" i="4"/>
  <c r="W180" i="4"/>
  <c r="W191" i="4"/>
  <c r="W202" i="4"/>
  <c r="W212" i="4"/>
  <c r="W10" i="4"/>
  <c r="W22" i="4"/>
  <c r="W32" i="4"/>
  <c r="W43" i="4"/>
  <c r="W54" i="4"/>
  <c r="W64" i="4"/>
  <c r="W75" i="4"/>
  <c r="W86" i="4"/>
  <c r="W96" i="4"/>
  <c r="W107" i="4"/>
  <c r="W118" i="4"/>
  <c r="W128" i="4"/>
  <c r="W139" i="4"/>
  <c r="W150" i="4"/>
  <c r="W160" i="4"/>
  <c r="W171" i="4"/>
  <c r="W182" i="4"/>
  <c r="W192" i="4"/>
  <c r="W203" i="4"/>
  <c r="W214" i="4"/>
  <c r="W224" i="4"/>
  <c r="W235" i="4"/>
  <c r="W246" i="4"/>
  <c r="W256" i="4"/>
  <c r="W267" i="4"/>
  <c r="W278" i="4"/>
  <c r="W287" i="4"/>
  <c r="W294" i="4"/>
  <c r="W300" i="4"/>
  <c r="W308" i="4"/>
  <c r="W315" i="4"/>
  <c r="W322" i="4"/>
  <c r="W327" i="4"/>
  <c r="W332" i="4"/>
  <c r="W338" i="4"/>
  <c r="W343" i="4"/>
  <c r="W348" i="4"/>
  <c r="W354" i="4"/>
  <c r="W359" i="4"/>
  <c r="W363" i="4"/>
  <c r="W367" i="4"/>
  <c r="W371" i="4"/>
  <c r="W375" i="4"/>
  <c r="W379" i="4"/>
  <c r="W383" i="4"/>
  <c r="W387" i="4"/>
  <c r="W391" i="4"/>
  <c r="W395" i="4"/>
  <c r="W399" i="4"/>
  <c r="W403" i="4"/>
  <c r="W407" i="4"/>
  <c r="W411" i="4"/>
  <c r="W415" i="4"/>
  <c r="W419" i="4"/>
  <c r="W423" i="4"/>
  <c r="W427" i="4"/>
  <c r="W431" i="4"/>
  <c r="W435" i="4"/>
  <c r="W439" i="4"/>
  <c r="W443" i="4"/>
  <c r="W447" i="4"/>
  <c r="W451" i="4"/>
  <c r="W455" i="4"/>
  <c r="W459" i="4"/>
  <c r="W463" i="4"/>
  <c r="W467" i="4"/>
  <c r="W471" i="4"/>
  <c r="W475" i="4"/>
  <c r="W479" i="4"/>
  <c r="W483" i="4"/>
  <c r="W487" i="4"/>
  <c r="W491" i="4"/>
  <c r="W495" i="4"/>
  <c r="W499" i="4"/>
  <c r="W503" i="4"/>
  <c r="W507" i="4"/>
  <c r="W511" i="4"/>
  <c r="W515" i="4"/>
  <c r="W519" i="4"/>
  <c r="W523" i="4"/>
  <c r="W527" i="4"/>
  <c r="W531" i="4"/>
  <c r="W535" i="4"/>
  <c r="W539" i="4"/>
  <c r="W543" i="4"/>
  <c r="W547" i="4"/>
  <c r="W551" i="4"/>
  <c r="W555" i="4"/>
  <c r="W559" i="4"/>
  <c r="W563" i="4"/>
  <c r="W567" i="4"/>
  <c r="W571" i="4"/>
  <c r="W575" i="4"/>
  <c r="W579" i="4"/>
  <c r="W583" i="4"/>
  <c r="W587" i="4"/>
  <c r="W591" i="4"/>
  <c r="W595" i="4"/>
  <c r="W599" i="4"/>
  <c r="W603" i="4"/>
  <c r="W607" i="4"/>
  <c r="W611" i="4"/>
  <c r="W615" i="4"/>
  <c r="W619" i="4"/>
  <c r="W623" i="4"/>
  <c r="W627" i="4"/>
  <c r="W631" i="4"/>
  <c r="W635" i="4"/>
  <c r="W639" i="4"/>
  <c r="W643" i="4"/>
  <c r="W647" i="4"/>
  <c r="W651" i="4"/>
  <c r="W655" i="4"/>
  <c r="W659" i="4"/>
  <c r="W663" i="4"/>
  <c r="W667" i="4"/>
  <c r="W671" i="4"/>
  <c r="W675" i="4"/>
  <c r="W679" i="4"/>
  <c r="W683" i="4"/>
  <c r="W687" i="4"/>
  <c r="W691" i="4"/>
  <c r="W695" i="4"/>
  <c r="W699" i="4"/>
  <c r="W703" i="4"/>
  <c r="W707" i="4"/>
  <c r="W711" i="4"/>
  <c r="W715" i="4"/>
  <c r="W719" i="4"/>
  <c r="W723" i="4"/>
  <c r="W727" i="4"/>
  <c r="W731" i="4"/>
  <c r="W735" i="4"/>
  <c r="W739" i="4"/>
  <c r="W743" i="4"/>
  <c r="W747" i="4"/>
  <c r="W751" i="4"/>
  <c r="W755" i="4"/>
  <c r="W759" i="4"/>
  <c r="W763" i="4"/>
  <c r="W767" i="4"/>
  <c r="W771" i="4"/>
  <c r="W775" i="4"/>
  <c r="W779" i="4"/>
  <c r="W783" i="4"/>
  <c r="W787" i="4"/>
  <c r="W791" i="4"/>
  <c r="W795" i="4"/>
  <c r="W799" i="4"/>
  <c r="W803" i="4"/>
  <c r="W6" i="4"/>
  <c r="W15" i="4"/>
  <c r="W26" i="4"/>
  <c r="W36" i="4"/>
  <c r="W47" i="4"/>
  <c r="W58" i="4"/>
  <c r="W68" i="4"/>
  <c r="W79" i="4"/>
  <c r="W90" i="4"/>
  <c r="W100" i="4"/>
  <c r="W111" i="4"/>
  <c r="W122" i="4"/>
  <c r="W132" i="4"/>
  <c r="W143" i="4"/>
  <c r="W154" i="4"/>
  <c r="W164" i="4"/>
  <c r="W175" i="4"/>
  <c r="W186" i="4"/>
  <c r="W196" i="4"/>
  <c r="W207" i="4"/>
  <c r="W218" i="4"/>
  <c r="W228" i="4"/>
  <c r="W239" i="4"/>
  <c r="W250" i="4"/>
  <c r="W260" i="4"/>
  <c r="W271" i="4"/>
  <c r="W282" i="4"/>
  <c r="W288" i="4"/>
  <c r="W295" i="4"/>
  <c r="W303" i="4"/>
  <c r="W310" i="4"/>
  <c r="W316" i="4"/>
  <c r="W323" i="4"/>
  <c r="W328" i="4"/>
  <c r="W334" i="4"/>
  <c r="W339" i="4"/>
  <c r="W344" i="4"/>
  <c r="W350" i="4"/>
  <c r="W355" i="4"/>
  <c r="W360" i="4"/>
  <c r="W364" i="4"/>
  <c r="W368" i="4"/>
  <c r="W372" i="4"/>
  <c r="W376" i="4"/>
  <c r="W380" i="4"/>
  <c r="W384" i="4"/>
  <c r="W388" i="4"/>
  <c r="W392" i="4"/>
  <c r="W396" i="4"/>
  <c r="W400" i="4"/>
  <c r="W404" i="4"/>
  <c r="W408" i="4"/>
  <c r="W412" i="4"/>
  <c r="W416" i="4"/>
  <c r="W420" i="4"/>
  <c r="W424" i="4"/>
  <c r="W428" i="4"/>
  <c r="W432" i="4"/>
  <c r="W436" i="4"/>
  <c r="W440" i="4"/>
  <c r="W444" i="4"/>
  <c r="W448" i="4"/>
  <c r="W452" i="4"/>
  <c r="W456" i="4"/>
  <c r="W460" i="4"/>
  <c r="W464" i="4"/>
  <c r="W468" i="4"/>
  <c r="W472" i="4"/>
  <c r="W476" i="4"/>
  <c r="W480" i="4"/>
  <c r="W484" i="4"/>
  <c r="W16" i="4"/>
  <c r="W59" i="4"/>
  <c r="W102" i="4"/>
  <c r="W144" i="4"/>
  <c r="W187" i="4"/>
  <c r="W223" i="4"/>
  <c r="W244" i="4"/>
  <c r="W266" i="4"/>
  <c r="W284" i="4"/>
  <c r="W299" i="4"/>
  <c r="W314" i="4"/>
  <c r="W326" i="4"/>
  <c r="W336" i="4"/>
  <c r="W347" i="4"/>
  <c r="W358" i="4"/>
  <c r="W366" i="4"/>
  <c r="W374" i="4"/>
  <c r="W382" i="4"/>
  <c r="W390" i="4"/>
  <c r="W398" i="4"/>
  <c r="W406" i="4"/>
  <c r="W414" i="4"/>
  <c r="W422" i="4"/>
  <c r="W430" i="4"/>
  <c r="W438" i="4"/>
  <c r="W446" i="4"/>
  <c r="W454" i="4"/>
  <c r="W462" i="4"/>
  <c r="W470" i="4"/>
  <c r="W478" i="4"/>
  <c r="W486" i="4"/>
  <c r="W492" i="4"/>
  <c r="W497" i="4"/>
  <c r="W502" i="4"/>
  <c r="W508" i="4"/>
  <c r="W513" i="4"/>
  <c r="W518" i="4"/>
  <c r="W524" i="4"/>
  <c r="W529" i="4"/>
  <c r="W534" i="4"/>
  <c r="W540" i="4"/>
  <c r="W545" i="4"/>
  <c r="W550" i="4"/>
  <c r="W556" i="4"/>
  <c r="W561" i="4"/>
  <c r="W566" i="4"/>
  <c r="W572" i="4"/>
  <c r="W577" i="4"/>
  <c r="W582" i="4"/>
  <c r="W588" i="4"/>
  <c r="W593" i="4"/>
  <c r="W598" i="4"/>
  <c r="W604" i="4"/>
  <c r="W609" i="4"/>
  <c r="W614" i="4"/>
  <c r="W620" i="4"/>
  <c r="W625" i="4"/>
  <c r="W630" i="4"/>
  <c r="W636" i="4"/>
  <c r="W641" i="4"/>
  <c r="W646" i="4"/>
  <c r="W652" i="4"/>
  <c r="W657" i="4"/>
  <c r="W662" i="4"/>
  <c r="W668" i="4"/>
  <c r="W673" i="4"/>
  <c r="W678" i="4"/>
  <c r="W684" i="4"/>
  <c r="W689" i="4"/>
  <c r="W694" i="4"/>
  <c r="W700" i="4"/>
  <c r="W705" i="4"/>
  <c r="W710" i="4"/>
  <c r="W716" i="4"/>
  <c r="W721" i="4"/>
  <c r="W726" i="4"/>
  <c r="W732" i="4"/>
  <c r="W737" i="4"/>
  <c r="W742" i="4"/>
  <c r="W748" i="4"/>
  <c r="W753" i="4"/>
  <c r="W758" i="4"/>
  <c r="W764" i="4"/>
  <c r="W769" i="4"/>
  <c r="W774" i="4"/>
  <c r="W780" i="4"/>
  <c r="W785" i="4"/>
  <c r="W790" i="4"/>
  <c r="W796" i="4"/>
  <c r="W801" i="4"/>
  <c r="W806" i="4"/>
  <c r="W27" i="4"/>
  <c r="W70" i="4"/>
  <c r="W112" i="4"/>
  <c r="W155" i="4"/>
  <c r="W198" i="4"/>
  <c r="W230" i="4"/>
  <c r="W251" i="4"/>
  <c r="W272" i="4"/>
  <c r="W290" i="4"/>
  <c r="W304" i="4"/>
  <c r="W319" i="4"/>
  <c r="W330" i="4"/>
  <c r="W340" i="4"/>
  <c r="W351" i="4"/>
  <c r="W361" i="4"/>
  <c r="W369" i="4"/>
  <c r="W377" i="4"/>
  <c r="W385" i="4"/>
  <c r="W393" i="4"/>
  <c r="W401" i="4"/>
  <c r="W409" i="4"/>
  <c r="W417" i="4"/>
  <c r="W425" i="4"/>
  <c r="W433" i="4"/>
  <c r="W441" i="4"/>
  <c r="W449" i="4"/>
  <c r="W457" i="4"/>
  <c r="W465" i="4"/>
  <c r="W473" i="4"/>
  <c r="W481" i="4"/>
  <c r="W488" i="4"/>
  <c r="W493" i="4"/>
  <c r="W498" i="4"/>
  <c r="W504" i="4"/>
  <c r="W509" i="4"/>
  <c r="W514" i="4"/>
  <c r="W520" i="4"/>
  <c r="W525" i="4"/>
  <c r="W530" i="4"/>
  <c r="W536" i="4"/>
  <c r="W541" i="4"/>
  <c r="W546" i="4"/>
  <c r="W552" i="4"/>
  <c r="W557" i="4"/>
  <c r="W562" i="4"/>
  <c r="W568" i="4"/>
  <c r="W573" i="4"/>
  <c r="W578" i="4"/>
  <c r="W584" i="4"/>
  <c r="W589" i="4"/>
  <c r="W594" i="4"/>
  <c r="W600" i="4"/>
  <c r="W605" i="4"/>
  <c r="W610" i="4"/>
  <c r="W616" i="4"/>
  <c r="W621" i="4"/>
  <c r="W626" i="4"/>
  <c r="W632" i="4"/>
  <c r="W637" i="4"/>
  <c r="W642" i="4"/>
  <c r="W648" i="4"/>
  <c r="W653" i="4"/>
  <c r="W658" i="4"/>
  <c r="W664" i="4"/>
  <c r="W669" i="4"/>
  <c r="W674" i="4"/>
  <c r="W680" i="4"/>
  <c r="W685" i="4"/>
  <c r="W690" i="4"/>
  <c r="W696" i="4"/>
  <c r="W701" i="4"/>
  <c r="W706" i="4"/>
  <c r="W712" i="4"/>
  <c r="W717" i="4"/>
  <c r="W722" i="4"/>
  <c r="W728" i="4"/>
  <c r="W733" i="4"/>
  <c r="W738" i="4"/>
  <c r="W744" i="4"/>
  <c r="W749" i="4"/>
  <c r="W754" i="4"/>
  <c r="W760" i="4"/>
  <c r="W765" i="4"/>
  <c r="W770" i="4"/>
  <c r="W776" i="4"/>
  <c r="W781" i="4"/>
  <c r="W786" i="4"/>
  <c r="W792" i="4"/>
  <c r="W797" i="4"/>
  <c r="W802" i="4"/>
  <c r="W38" i="4"/>
  <c r="W80" i="4"/>
  <c r="W123" i="4"/>
  <c r="W166" i="4"/>
  <c r="W208" i="4"/>
  <c r="W234" i="4"/>
  <c r="W255" i="4"/>
  <c r="W276" i="4"/>
  <c r="W292" i="4"/>
  <c r="W306" i="4"/>
  <c r="W320" i="4"/>
  <c r="W331" i="4"/>
  <c r="W342" i="4"/>
  <c r="W352" i="4"/>
  <c r="W362" i="4"/>
  <c r="W370" i="4"/>
  <c r="W378" i="4"/>
  <c r="W386" i="4"/>
  <c r="W394" i="4"/>
  <c r="W402" i="4"/>
  <c r="W410" i="4"/>
  <c r="W418" i="4"/>
  <c r="W426" i="4"/>
  <c r="W434" i="4"/>
  <c r="W442" i="4"/>
  <c r="W450" i="4"/>
  <c r="W458" i="4"/>
  <c r="W466" i="4"/>
  <c r="W474" i="4"/>
  <c r="W482" i="4"/>
  <c r="W489" i="4"/>
  <c r="W494" i="4"/>
  <c r="W500" i="4"/>
  <c r="W505" i="4"/>
  <c r="W510" i="4"/>
  <c r="W516" i="4"/>
  <c r="W521" i="4"/>
  <c r="W526" i="4"/>
  <c r="W532" i="4"/>
  <c r="W537" i="4"/>
  <c r="W542" i="4"/>
  <c r="W548" i="4"/>
  <c r="W553" i="4"/>
  <c r="W558" i="4"/>
  <c r="W564" i="4"/>
  <c r="W569" i="4"/>
  <c r="W574" i="4"/>
  <c r="W580" i="4"/>
  <c r="W585" i="4"/>
  <c r="W590" i="4"/>
  <c r="W596" i="4"/>
  <c r="W601" i="4"/>
  <c r="W606" i="4"/>
  <c r="W612" i="4"/>
  <c r="W617" i="4"/>
  <c r="W622" i="4"/>
  <c r="W628" i="4"/>
  <c r="W633" i="4"/>
  <c r="W638" i="4"/>
  <c r="W644" i="4"/>
  <c r="W649" i="4"/>
  <c r="W654" i="4"/>
  <c r="W660" i="4"/>
  <c r="W665" i="4"/>
  <c r="W670" i="4"/>
  <c r="W676" i="4"/>
  <c r="W681" i="4"/>
  <c r="W686" i="4"/>
  <c r="W692" i="4"/>
  <c r="W697" i="4"/>
  <c r="W702" i="4"/>
  <c r="W708" i="4"/>
  <c r="W713" i="4"/>
  <c r="W718" i="4"/>
  <c r="W724" i="4"/>
  <c r="W729" i="4"/>
  <c r="W734" i="4"/>
  <c r="W740" i="4"/>
  <c r="W745" i="4"/>
  <c r="W750" i="4"/>
  <c r="W756" i="4"/>
  <c r="W761" i="4"/>
  <c r="W766" i="4"/>
  <c r="W772" i="4"/>
  <c r="W777" i="4"/>
  <c r="W782" i="4"/>
  <c r="W788" i="4"/>
  <c r="W793" i="4"/>
  <c r="W798" i="4"/>
  <c r="W804" i="4"/>
  <c r="W48" i="4"/>
  <c r="W91" i="4"/>
  <c r="W134" i="4"/>
  <c r="W176" i="4"/>
  <c r="W219" i="4"/>
  <c r="W240" i="4"/>
  <c r="W262" i="4"/>
  <c r="W283" i="4"/>
  <c r="W298" i="4"/>
  <c r="W311" i="4"/>
  <c r="W324" i="4"/>
  <c r="W335" i="4"/>
  <c r="W346" i="4"/>
  <c r="W356" i="4"/>
  <c r="W365" i="4"/>
  <c r="W373" i="4"/>
  <c r="W381" i="4"/>
  <c r="W389" i="4"/>
  <c r="W397" i="4"/>
  <c r="W405" i="4"/>
  <c r="W413" i="4"/>
  <c r="W421" i="4"/>
  <c r="W429" i="4"/>
  <c r="W437" i="4"/>
  <c r="W445" i="4"/>
  <c r="W453" i="4"/>
  <c r="W461" i="4"/>
  <c r="W469" i="4"/>
  <c r="W477" i="4"/>
  <c r="W485" i="4"/>
  <c r="W490" i="4"/>
  <c r="W496" i="4"/>
  <c r="W501" i="4"/>
  <c r="W506" i="4"/>
  <c r="W512" i="4"/>
  <c r="W517" i="4"/>
  <c r="W522" i="4"/>
  <c r="W528" i="4"/>
  <c r="W533" i="4"/>
  <c r="W538" i="4"/>
  <c r="W544" i="4"/>
  <c r="W549" i="4"/>
  <c r="W554" i="4"/>
  <c r="W560" i="4"/>
  <c r="W565" i="4"/>
  <c r="W570" i="4"/>
  <c r="W576" i="4"/>
  <c r="W581" i="4"/>
  <c r="W586" i="4"/>
  <c r="W592" i="4"/>
  <c r="W597" i="4"/>
  <c r="W602" i="4"/>
  <c r="W608" i="4"/>
  <c r="W613" i="4"/>
  <c r="W618" i="4"/>
  <c r="W624" i="4"/>
  <c r="W629" i="4"/>
  <c r="W634" i="4"/>
  <c r="W640" i="4"/>
  <c r="W645" i="4"/>
  <c r="W650" i="4"/>
  <c r="W656" i="4"/>
  <c r="W661" i="4"/>
  <c r="W666" i="4"/>
  <c r="W672" i="4"/>
  <c r="W677" i="4"/>
  <c r="W682" i="4"/>
  <c r="W688" i="4"/>
  <c r="W693" i="4"/>
  <c r="W698" i="4"/>
  <c r="W704" i="4"/>
  <c r="W709" i="4"/>
  <c r="W714" i="4"/>
  <c r="W720" i="4"/>
  <c r="W725" i="4"/>
  <c r="W730" i="4"/>
  <c r="W736" i="4"/>
  <c r="W741" i="4"/>
  <c r="W746" i="4"/>
  <c r="W752" i="4"/>
  <c r="W757" i="4"/>
  <c r="W762" i="4"/>
  <c r="W768" i="4"/>
  <c r="W773" i="4"/>
  <c r="W778" i="4"/>
  <c r="W784" i="4"/>
  <c r="W789" i="4"/>
  <c r="W794" i="4"/>
  <c r="W800" i="4"/>
  <c r="W805" i="4"/>
  <c r="V10" i="4"/>
  <c r="V14" i="4"/>
  <c r="V18" i="4"/>
  <c r="V22" i="4"/>
  <c r="V26" i="4"/>
  <c r="V30" i="4"/>
  <c r="V34" i="4"/>
  <c r="V38" i="4"/>
  <c r="V42" i="4"/>
  <c r="V46" i="4"/>
  <c r="V50" i="4"/>
  <c r="V11" i="4"/>
  <c r="V16" i="4"/>
  <c r="V21" i="4"/>
  <c r="V27" i="4"/>
  <c r="V32" i="4"/>
  <c r="V37" i="4"/>
  <c r="V43" i="4"/>
  <c r="V48" i="4"/>
  <c r="V53" i="4"/>
  <c r="V57" i="4"/>
  <c r="V61" i="4"/>
  <c r="V65" i="4"/>
  <c r="V69" i="4"/>
  <c r="V73" i="4"/>
  <c r="V77" i="4"/>
  <c r="V81" i="4"/>
  <c r="V85" i="4"/>
  <c r="V89" i="4"/>
  <c r="V93" i="4"/>
  <c r="V97" i="4"/>
  <c r="V101" i="4"/>
  <c r="V105" i="4"/>
  <c r="V109" i="4"/>
  <c r="V113" i="4"/>
  <c r="V117" i="4"/>
  <c r="V121" i="4"/>
  <c r="V125" i="4"/>
  <c r="V129" i="4"/>
  <c r="V133" i="4"/>
  <c r="V137" i="4"/>
  <c r="V141" i="4"/>
  <c r="V145" i="4"/>
  <c r="V149" i="4"/>
  <c r="V153" i="4"/>
  <c r="V157" i="4"/>
  <c r="V7" i="4"/>
  <c r="V12" i="4"/>
  <c r="V17" i="4"/>
  <c r="V28" i="4"/>
  <c r="V33" i="4"/>
  <c r="V39" i="4"/>
  <c r="V44" i="4"/>
  <c r="V49" i="4"/>
  <c r="V54" i="4"/>
  <c r="V58" i="4"/>
  <c r="V62" i="4"/>
  <c r="V66" i="4"/>
  <c r="V70" i="4"/>
  <c r="V74" i="4"/>
  <c r="V78" i="4"/>
  <c r="V82" i="4"/>
  <c r="V86" i="4"/>
  <c r="V90" i="4"/>
  <c r="V94" i="4"/>
  <c r="V98" i="4"/>
  <c r="V102" i="4"/>
  <c r="V106" i="4"/>
  <c r="V110" i="4"/>
  <c r="V114" i="4"/>
  <c r="V118" i="4"/>
  <c r="V122" i="4"/>
  <c r="V126" i="4"/>
  <c r="V130" i="4"/>
  <c r="V134" i="4"/>
  <c r="V138" i="4"/>
  <c r="V142" i="4"/>
  <c r="V146" i="4"/>
  <c r="V150" i="4"/>
  <c r="V154" i="4"/>
  <c r="V158" i="4"/>
  <c r="V162" i="4"/>
  <c r="V166" i="4"/>
  <c r="V170" i="4"/>
  <c r="V174" i="4"/>
  <c r="V178" i="4"/>
  <c r="V182" i="4"/>
  <c r="V186" i="4"/>
  <c r="V190" i="4"/>
  <c r="V194" i="4"/>
  <c r="V198" i="4"/>
  <c r="V202" i="4"/>
  <c r="V206" i="4"/>
  <c r="V210" i="4"/>
  <c r="V214" i="4"/>
  <c r="V218" i="4"/>
  <c r="V222" i="4"/>
  <c r="V226" i="4"/>
  <c r="V230" i="4"/>
  <c r="V234" i="4"/>
  <c r="V238" i="4"/>
  <c r="V242" i="4"/>
  <c r="V246" i="4"/>
  <c r="V250" i="4"/>
  <c r="V254" i="4"/>
  <c r="V258" i="4"/>
  <c r="V262" i="4"/>
  <c r="V266" i="4"/>
  <c r="V270" i="4"/>
  <c r="V274" i="4"/>
  <c r="V278" i="4"/>
  <c r="V282" i="4"/>
  <c r="V286" i="4"/>
  <c r="V290" i="4"/>
  <c r="V294" i="4"/>
  <c r="V298" i="4"/>
  <c r="V302" i="4"/>
  <c r="V306" i="4"/>
  <c r="V310" i="4"/>
  <c r="V314" i="4"/>
  <c r="V318" i="4"/>
  <c r="V322" i="4"/>
  <c r="V326" i="4"/>
  <c r="V330" i="4"/>
  <c r="V334" i="4"/>
  <c r="V338" i="4"/>
  <c r="V342" i="4"/>
  <c r="V346" i="4"/>
  <c r="V350" i="4"/>
  <c r="V354" i="4"/>
  <c r="V358" i="4"/>
  <c r="V362" i="4"/>
  <c r="V366" i="4"/>
  <c r="V370" i="4"/>
  <c r="V374" i="4"/>
  <c r="V378" i="4"/>
  <c r="V382" i="4"/>
  <c r="V386" i="4"/>
  <c r="V390" i="4"/>
  <c r="V394" i="4"/>
  <c r="V398" i="4"/>
  <c r="V402" i="4"/>
  <c r="V406" i="4"/>
  <c r="V410" i="4"/>
  <c r="V414" i="4"/>
  <c r="V418" i="4"/>
  <c r="V422" i="4"/>
  <c r="V426" i="4"/>
  <c r="V430" i="4"/>
  <c r="V434" i="4"/>
  <c r="V438" i="4"/>
  <c r="V442" i="4"/>
  <c r="V446" i="4"/>
  <c r="V450" i="4"/>
  <c r="V454" i="4"/>
  <c r="V458" i="4"/>
  <c r="V462" i="4"/>
  <c r="V466" i="4"/>
  <c r="V470" i="4"/>
  <c r="V474" i="4"/>
  <c r="V478" i="4"/>
  <c r="V482" i="4"/>
  <c r="V486" i="4"/>
  <c r="V490" i="4"/>
  <c r="V494" i="4"/>
  <c r="V498" i="4"/>
  <c r="V502" i="4"/>
  <c r="V506" i="4"/>
  <c r="V510" i="4"/>
  <c r="V514" i="4"/>
  <c r="V518" i="4"/>
  <c r="V522" i="4"/>
  <c r="V526" i="4"/>
  <c r="V530" i="4"/>
  <c r="V534" i="4"/>
  <c r="V538" i="4"/>
  <c r="V542" i="4"/>
  <c r="V546" i="4"/>
  <c r="V550" i="4"/>
  <c r="V554" i="4"/>
  <c r="V558" i="4"/>
  <c r="V562" i="4"/>
  <c r="V566" i="4"/>
  <c r="V570" i="4"/>
  <c r="V574" i="4"/>
  <c r="V578" i="4"/>
  <c r="V582" i="4"/>
  <c r="V586" i="4"/>
  <c r="V590" i="4"/>
  <c r="V594" i="4"/>
  <c r="V598" i="4"/>
  <c r="V602" i="4"/>
  <c r="V606" i="4"/>
  <c r="V610" i="4"/>
  <c r="V614" i="4"/>
  <c r="V618" i="4"/>
  <c r="V622" i="4"/>
  <c r="V626" i="4"/>
  <c r="V630" i="4"/>
  <c r="V634" i="4"/>
  <c r="V638" i="4"/>
  <c r="V642" i="4"/>
  <c r="V646" i="4"/>
  <c r="V650" i="4"/>
  <c r="V654" i="4"/>
  <c r="V658" i="4"/>
  <c r="V662" i="4"/>
  <c r="V666" i="4"/>
  <c r="V670" i="4"/>
  <c r="V674" i="4"/>
  <c r="V678" i="4"/>
  <c r="V682" i="4"/>
  <c r="V686" i="4"/>
  <c r="V690" i="4"/>
  <c r="V694" i="4"/>
  <c r="V698" i="4"/>
  <c r="V702" i="4"/>
  <c r="V706" i="4"/>
  <c r="V710" i="4"/>
  <c r="V714" i="4"/>
  <c r="V718" i="4"/>
  <c r="V722" i="4"/>
  <c r="V726" i="4"/>
  <c r="V730" i="4"/>
  <c r="V734" i="4"/>
  <c r="V738" i="4"/>
  <c r="V742" i="4"/>
  <c r="V746" i="4"/>
  <c r="V750" i="4"/>
  <c r="V8" i="4"/>
  <c r="V13" i="4"/>
  <c r="V19" i="4"/>
  <c r="V24" i="4"/>
  <c r="V29" i="4"/>
  <c r="V35" i="4"/>
  <c r="V40" i="4"/>
  <c r="V45" i="4"/>
  <c r="V51" i="4"/>
  <c r="V55" i="4"/>
  <c r="V59" i="4"/>
  <c r="V63" i="4"/>
  <c r="V67" i="4"/>
  <c r="V71" i="4"/>
  <c r="V75" i="4"/>
  <c r="V79" i="4"/>
  <c r="V83" i="4"/>
  <c r="V87" i="4"/>
  <c r="V91" i="4"/>
  <c r="V95" i="4"/>
  <c r="V99" i="4"/>
  <c r="V103" i="4"/>
  <c r="V107" i="4"/>
  <c r="V111" i="4"/>
  <c r="V115" i="4"/>
  <c r="V119" i="4"/>
  <c r="V123" i="4"/>
  <c r="V127" i="4"/>
  <c r="V131" i="4"/>
  <c r="V135" i="4"/>
  <c r="V139" i="4"/>
  <c r="V143" i="4"/>
  <c r="V147" i="4"/>
  <c r="V151" i="4"/>
  <c r="V155" i="4"/>
  <c r="V159" i="4"/>
  <c r="V163" i="4"/>
  <c r="V167" i="4"/>
  <c r="V171" i="4"/>
  <c r="V175" i="4"/>
  <c r="V179" i="4"/>
  <c r="V183" i="4"/>
  <c r="V187" i="4"/>
  <c r="V191" i="4"/>
  <c r="V195" i="4"/>
  <c r="V199" i="4"/>
  <c r="V203" i="4"/>
  <c r="V207" i="4"/>
  <c r="V211" i="4"/>
  <c r="V215" i="4"/>
  <c r="V219" i="4"/>
  <c r="V223" i="4"/>
  <c r="V227" i="4"/>
  <c r="V231" i="4"/>
  <c r="V235" i="4"/>
  <c r="V239" i="4"/>
  <c r="V243" i="4"/>
  <c r="V247" i="4"/>
  <c r="V251" i="4"/>
  <c r="V255" i="4"/>
  <c r="V259" i="4"/>
  <c r="V263" i="4"/>
  <c r="V267" i="4"/>
  <c r="V271" i="4"/>
  <c r="V275" i="4"/>
  <c r="V279" i="4"/>
  <c r="V283" i="4"/>
  <c r="V287" i="4"/>
  <c r="V291" i="4"/>
  <c r="V295" i="4"/>
  <c r="V299" i="4"/>
  <c r="V303" i="4"/>
  <c r="V307" i="4"/>
  <c r="V311" i="4"/>
  <c r="V315" i="4"/>
  <c r="V319" i="4"/>
  <c r="V323" i="4"/>
  <c r="V327" i="4"/>
  <c r="V9" i="4"/>
  <c r="V15" i="4"/>
  <c r="V20" i="4"/>
  <c r="V25" i="4"/>
  <c r="V31" i="4"/>
  <c r="V36" i="4"/>
  <c r="V41" i="4"/>
  <c r="V47" i="4"/>
  <c r="V52" i="4"/>
  <c r="V56" i="4"/>
  <c r="V60" i="4"/>
  <c r="V64" i="4"/>
  <c r="V68" i="4"/>
  <c r="V72" i="4"/>
  <c r="V76" i="4"/>
  <c r="V80" i="4"/>
  <c r="V84" i="4"/>
  <c r="V88" i="4"/>
  <c r="V92" i="4"/>
  <c r="V96" i="4"/>
  <c r="V100" i="4"/>
  <c r="V104" i="4"/>
  <c r="V108" i="4"/>
  <c r="V112" i="4"/>
  <c r="V116" i="4"/>
  <c r="V120" i="4"/>
  <c r="V124" i="4"/>
  <c r="V128" i="4"/>
  <c r="V132" i="4"/>
  <c r="V136" i="4"/>
  <c r="V140" i="4"/>
  <c r="V144" i="4"/>
  <c r="V148" i="4"/>
  <c r="V152" i="4"/>
  <c r="V156" i="4"/>
  <c r="V160" i="4"/>
  <c r="V164" i="4"/>
  <c r="V168" i="4"/>
  <c r="V172" i="4"/>
  <c r="V176" i="4"/>
  <c r="V180" i="4"/>
  <c r="V184" i="4"/>
  <c r="V188" i="4"/>
  <c r="V192" i="4"/>
  <c r="V196" i="4"/>
  <c r="V200" i="4"/>
  <c r="V204" i="4"/>
  <c r="V208" i="4"/>
  <c r="V212" i="4"/>
  <c r="V216" i="4"/>
  <c r="V220" i="4"/>
  <c r="V224" i="4"/>
  <c r="V228" i="4"/>
  <c r="V232" i="4"/>
  <c r="V236" i="4"/>
  <c r="V240" i="4"/>
  <c r="V244" i="4"/>
  <c r="V248" i="4"/>
  <c r="V252" i="4"/>
  <c r="V256" i="4"/>
  <c r="V260" i="4"/>
  <c r="V264" i="4"/>
  <c r="V268" i="4"/>
  <c r="V272" i="4"/>
  <c r="V276" i="4"/>
  <c r="V280" i="4"/>
  <c r="V284" i="4"/>
  <c r="V288" i="4"/>
  <c r="V292" i="4"/>
  <c r="V296" i="4"/>
  <c r="V300" i="4"/>
  <c r="V304" i="4"/>
  <c r="V308" i="4"/>
  <c r="V312" i="4"/>
  <c r="V316" i="4"/>
  <c r="V320" i="4"/>
  <c r="V161" i="4"/>
  <c r="V177" i="4"/>
  <c r="V193" i="4"/>
  <c r="V209" i="4"/>
  <c r="V225" i="4"/>
  <c r="V241" i="4"/>
  <c r="V257" i="4"/>
  <c r="V273" i="4"/>
  <c r="V289" i="4"/>
  <c r="V305" i="4"/>
  <c r="V321" i="4"/>
  <c r="V329" i="4"/>
  <c r="V335" i="4"/>
  <c r="V340" i="4"/>
  <c r="V345" i="4"/>
  <c r="V351" i="4"/>
  <c r="V356" i="4"/>
  <c r="V361" i="4"/>
  <c r="V367" i="4"/>
  <c r="V372" i="4"/>
  <c r="V377" i="4"/>
  <c r="V383" i="4"/>
  <c r="V388" i="4"/>
  <c r="V393" i="4"/>
  <c r="V399" i="4"/>
  <c r="V404" i="4"/>
  <c r="V409" i="4"/>
  <c r="V415" i="4"/>
  <c r="V420" i="4"/>
  <c r="V425" i="4"/>
  <c r="V431" i="4"/>
  <c r="V436" i="4"/>
  <c r="V441" i="4"/>
  <c r="V447" i="4"/>
  <c r="V452" i="4"/>
  <c r="V457" i="4"/>
  <c r="V463" i="4"/>
  <c r="V468" i="4"/>
  <c r="V473" i="4"/>
  <c r="V479" i="4"/>
  <c r="V484" i="4"/>
  <c r="V489" i="4"/>
  <c r="V495" i="4"/>
  <c r="V500" i="4"/>
  <c r="V505" i="4"/>
  <c r="V511" i="4"/>
  <c r="V516" i="4"/>
  <c r="V521" i="4"/>
  <c r="V527" i="4"/>
  <c r="V532" i="4"/>
  <c r="V537" i="4"/>
  <c r="V543" i="4"/>
  <c r="V548" i="4"/>
  <c r="V553" i="4"/>
  <c r="V559" i="4"/>
  <c r="V564" i="4"/>
  <c r="V569" i="4"/>
  <c r="V575" i="4"/>
  <c r="V580" i="4"/>
  <c r="V585" i="4"/>
  <c r="V591" i="4"/>
  <c r="V596" i="4"/>
  <c r="V601" i="4"/>
  <c r="V607" i="4"/>
  <c r="V612" i="4"/>
  <c r="V617" i="4"/>
  <c r="V623" i="4"/>
  <c r="V628" i="4"/>
  <c r="V633" i="4"/>
  <c r="V639" i="4"/>
  <c r="V644" i="4"/>
  <c r="V649" i="4"/>
  <c r="V655" i="4"/>
  <c r="V660" i="4"/>
  <c r="V665" i="4"/>
  <c r="V671" i="4"/>
  <c r="V676" i="4"/>
  <c r="V681" i="4"/>
  <c r="V687" i="4"/>
  <c r="V692" i="4"/>
  <c r="V697" i="4"/>
  <c r="V703" i="4"/>
  <c r="V708" i="4"/>
  <c r="V713" i="4"/>
  <c r="V719" i="4"/>
  <c r="V724" i="4"/>
  <c r="V729" i="4"/>
  <c r="V735" i="4"/>
  <c r="V740" i="4"/>
  <c r="V745" i="4"/>
  <c r="V751" i="4"/>
  <c r="V755" i="4"/>
  <c r="V759" i="4"/>
  <c r="V763" i="4"/>
  <c r="V767" i="4"/>
  <c r="V771" i="4"/>
  <c r="V775" i="4"/>
  <c r="V779" i="4"/>
  <c r="V783" i="4"/>
  <c r="V787" i="4"/>
  <c r="V791" i="4"/>
  <c r="V795" i="4"/>
  <c r="V799" i="4"/>
  <c r="V803" i="4"/>
  <c r="V6" i="4"/>
  <c r="V165" i="4"/>
  <c r="V181" i="4"/>
  <c r="V197" i="4"/>
  <c r="V213" i="4"/>
  <c r="V229" i="4"/>
  <c r="V245" i="4"/>
  <c r="V261" i="4"/>
  <c r="V277" i="4"/>
  <c r="V293" i="4"/>
  <c r="V309" i="4"/>
  <c r="V324" i="4"/>
  <c r="V331" i="4"/>
  <c r="V336" i="4"/>
  <c r="V341" i="4"/>
  <c r="V347" i="4"/>
  <c r="V352" i="4"/>
  <c r="V357" i="4"/>
  <c r="V363" i="4"/>
  <c r="V368" i="4"/>
  <c r="V373" i="4"/>
  <c r="V379" i="4"/>
  <c r="V384" i="4"/>
  <c r="V389" i="4"/>
  <c r="V395" i="4"/>
  <c r="V400" i="4"/>
  <c r="V405" i="4"/>
  <c r="V411" i="4"/>
  <c r="V416" i="4"/>
  <c r="V421" i="4"/>
  <c r="V427" i="4"/>
  <c r="V432" i="4"/>
  <c r="V437" i="4"/>
  <c r="V443" i="4"/>
  <c r="V448" i="4"/>
  <c r="V453" i="4"/>
  <c r="V459" i="4"/>
  <c r="V464" i="4"/>
  <c r="V469" i="4"/>
  <c r="V475" i="4"/>
  <c r="V480" i="4"/>
  <c r="V485" i="4"/>
  <c r="V491" i="4"/>
  <c r="V496" i="4"/>
  <c r="V501" i="4"/>
  <c r="V507" i="4"/>
  <c r="V512" i="4"/>
  <c r="V517" i="4"/>
  <c r="V523" i="4"/>
  <c r="V528" i="4"/>
  <c r="V533" i="4"/>
  <c r="V539" i="4"/>
  <c r="V544" i="4"/>
  <c r="V549" i="4"/>
  <c r="V555" i="4"/>
  <c r="V560" i="4"/>
  <c r="V565" i="4"/>
  <c r="V571" i="4"/>
  <c r="V576" i="4"/>
  <c r="V581" i="4"/>
  <c r="V587" i="4"/>
  <c r="V592" i="4"/>
  <c r="V597" i="4"/>
  <c r="V603" i="4"/>
  <c r="V608" i="4"/>
  <c r="V613" i="4"/>
  <c r="V619" i="4"/>
  <c r="V624" i="4"/>
  <c r="V629" i="4"/>
  <c r="V635" i="4"/>
  <c r="V640" i="4"/>
  <c r="V645" i="4"/>
  <c r="V651" i="4"/>
  <c r="V656" i="4"/>
  <c r="V661" i="4"/>
  <c r="V667" i="4"/>
  <c r="V672" i="4"/>
  <c r="V677" i="4"/>
  <c r="V683" i="4"/>
  <c r="V688" i="4"/>
  <c r="V693" i="4"/>
  <c r="V699" i="4"/>
  <c r="V704" i="4"/>
  <c r="V709" i="4"/>
  <c r="V715" i="4"/>
  <c r="V720" i="4"/>
  <c r="V725" i="4"/>
  <c r="V731" i="4"/>
  <c r="V736" i="4"/>
  <c r="V741" i="4"/>
  <c r="V747" i="4"/>
  <c r="V752" i="4"/>
  <c r="V756" i="4"/>
  <c r="V760" i="4"/>
  <c r="V764" i="4"/>
  <c r="V768" i="4"/>
  <c r="V772" i="4"/>
  <c r="V776" i="4"/>
  <c r="V780" i="4"/>
  <c r="V784" i="4"/>
  <c r="V788" i="4"/>
  <c r="V792" i="4"/>
  <c r="V796" i="4"/>
  <c r="V800" i="4"/>
  <c r="V804" i="4"/>
  <c r="V169" i="4"/>
  <c r="V185" i="4"/>
  <c r="V201" i="4"/>
  <c r="V217" i="4"/>
  <c r="V233" i="4"/>
  <c r="V249" i="4"/>
  <c r="V265" i="4"/>
  <c r="V281" i="4"/>
  <c r="V297" i="4"/>
  <c r="V313" i="4"/>
  <c r="V325" i="4"/>
  <c r="V332" i="4"/>
  <c r="V337" i="4"/>
  <c r="V343" i="4"/>
  <c r="V348" i="4"/>
  <c r="V353" i="4"/>
  <c r="V359" i="4"/>
  <c r="V364" i="4"/>
  <c r="V369" i="4"/>
  <c r="V375" i="4"/>
  <c r="V380" i="4"/>
  <c r="V385" i="4"/>
  <c r="V391" i="4"/>
  <c r="V396" i="4"/>
  <c r="V401" i="4"/>
  <c r="V407" i="4"/>
  <c r="V412" i="4"/>
  <c r="V417" i="4"/>
  <c r="V423" i="4"/>
  <c r="V428" i="4"/>
  <c r="V433" i="4"/>
  <c r="V439" i="4"/>
  <c r="V444" i="4"/>
  <c r="V449" i="4"/>
  <c r="V455" i="4"/>
  <c r="V460" i="4"/>
  <c r="V465" i="4"/>
  <c r="V471" i="4"/>
  <c r="V476" i="4"/>
  <c r="V481" i="4"/>
  <c r="V487" i="4"/>
  <c r="V492" i="4"/>
  <c r="V497" i="4"/>
  <c r="V503" i="4"/>
  <c r="V508" i="4"/>
  <c r="V513" i="4"/>
  <c r="V519" i="4"/>
  <c r="V524" i="4"/>
  <c r="V529" i="4"/>
  <c r="V535" i="4"/>
  <c r="V540" i="4"/>
  <c r="V545" i="4"/>
  <c r="V551" i="4"/>
  <c r="V556" i="4"/>
  <c r="V561" i="4"/>
  <c r="V567" i="4"/>
  <c r="V572" i="4"/>
  <c r="V577" i="4"/>
  <c r="V583" i="4"/>
  <c r="V588" i="4"/>
  <c r="V593" i="4"/>
  <c r="V599" i="4"/>
  <c r="V604" i="4"/>
  <c r="V609" i="4"/>
  <c r="V615" i="4"/>
  <c r="V620" i="4"/>
  <c r="V625" i="4"/>
  <c r="V631" i="4"/>
  <c r="V636" i="4"/>
  <c r="V641" i="4"/>
  <c r="V647" i="4"/>
  <c r="V652" i="4"/>
  <c r="V657" i="4"/>
  <c r="V663" i="4"/>
  <c r="V668" i="4"/>
  <c r="V673" i="4"/>
  <c r="V679" i="4"/>
  <c r="V684" i="4"/>
  <c r="V689" i="4"/>
  <c r="V695" i="4"/>
  <c r="V700" i="4"/>
  <c r="V705" i="4"/>
  <c r="V711" i="4"/>
  <c r="V716" i="4"/>
  <c r="V721" i="4"/>
  <c r="V727" i="4"/>
  <c r="V732" i="4"/>
  <c r="V737" i="4"/>
  <c r="V743" i="4"/>
  <c r="V748" i="4"/>
  <c r="V753" i="4"/>
  <c r="V757" i="4"/>
  <c r="V761" i="4"/>
  <c r="V765" i="4"/>
  <c r="V769" i="4"/>
  <c r="V773" i="4"/>
  <c r="V777" i="4"/>
  <c r="V781" i="4"/>
  <c r="V785" i="4"/>
  <c r="V789" i="4"/>
  <c r="V793" i="4"/>
  <c r="V797" i="4"/>
  <c r="V801" i="4"/>
  <c r="V805" i="4"/>
  <c r="V173" i="4"/>
  <c r="V189" i="4"/>
  <c r="V205" i="4"/>
  <c r="V221" i="4"/>
  <c r="V237" i="4"/>
  <c r="V253" i="4"/>
  <c r="V269" i="4"/>
  <c r="V285" i="4"/>
  <c r="V301" i="4"/>
  <c r="V317" i="4"/>
  <c r="V328" i="4"/>
  <c r="V333" i="4"/>
  <c r="V339" i="4"/>
  <c r="V344" i="4"/>
  <c r="V349" i="4"/>
  <c r="V355" i="4"/>
  <c r="V360" i="4"/>
  <c r="V365" i="4"/>
  <c r="V371" i="4"/>
  <c r="V376" i="4"/>
  <c r="V381" i="4"/>
  <c r="V387" i="4"/>
  <c r="V392" i="4"/>
  <c r="V397" i="4"/>
  <c r="V403" i="4"/>
  <c r="V408" i="4"/>
  <c r="V413" i="4"/>
  <c r="V419" i="4"/>
  <c r="V424" i="4"/>
  <c r="V429" i="4"/>
  <c r="V435" i="4"/>
  <c r="V440" i="4"/>
  <c r="V445" i="4"/>
  <c r="V451" i="4"/>
  <c r="V456" i="4"/>
  <c r="V461" i="4"/>
  <c r="V467" i="4"/>
  <c r="V472" i="4"/>
  <c r="V477" i="4"/>
  <c r="V483" i="4"/>
  <c r="V488" i="4"/>
  <c r="V493" i="4"/>
  <c r="V499" i="4"/>
  <c r="V504" i="4"/>
  <c r="V509" i="4"/>
  <c r="V515" i="4"/>
  <c r="V520" i="4"/>
  <c r="V525" i="4"/>
  <c r="V531" i="4"/>
  <c r="V536" i="4"/>
  <c r="V541" i="4"/>
  <c r="V547" i="4"/>
  <c r="V552" i="4"/>
  <c r="V557" i="4"/>
  <c r="V563" i="4"/>
  <c r="V568" i="4"/>
  <c r="V573" i="4"/>
  <c r="V579" i="4"/>
  <c r="V584" i="4"/>
  <c r="V589" i="4"/>
  <c r="V595" i="4"/>
  <c r="V600" i="4"/>
  <c r="V605" i="4"/>
  <c r="V611" i="4"/>
  <c r="V616" i="4"/>
  <c r="V621" i="4"/>
  <c r="V627" i="4"/>
  <c r="V632" i="4"/>
  <c r="V637" i="4"/>
  <c r="V643" i="4"/>
  <c r="V648" i="4"/>
  <c r="V653" i="4"/>
  <c r="V659" i="4"/>
  <c r="V664" i="4"/>
  <c r="V669" i="4"/>
  <c r="V675" i="4"/>
  <c r="V680" i="4"/>
  <c r="V685" i="4"/>
  <c r="V691" i="4"/>
  <c r="V696" i="4"/>
  <c r="V701" i="4"/>
  <c r="V707" i="4"/>
  <c r="V712" i="4"/>
  <c r="V717" i="4"/>
  <c r="V723" i="4"/>
  <c r="V728" i="4"/>
  <c r="V733" i="4"/>
  <c r="V739" i="4"/>
  <c r="V744" i="4"/>
  <c r="V749" i="4"/>
  <c r="V754" i="4"/>
  <c r="V758" i="4"/>
  <c r="V762" i="4"/>
  <c r="V766" i="4"/>
  <c r="V770" i="4"/>
  <c r="V774" i="4"/>
  <c r="V778" i="4"/>
  <c r="V782" i="4"/>
  <c r="V786" i="4"/>
  <c r="V790" i="4"/>
  <c r="V794" i="4"/>
  <c r="V798" i="4"/>
  <c r="V802" i="4"/>
  <c r="V806" i="4"/>
  <c r="AB23" i="4" l="1"/>
  <c r="Z23" i="4"/>
  <c r="AA23" i="4"/>
  <c r="X885" i="4"/>
  <c r="Y885" i="4" s="1"/>
  <c r="AA885" i="4" s="1"/>
  <c r="X901" i="4"/>
  <c r="Y901" i="4" s="1"/>
  <c r="X826" i="4"/>
  <c r="Y826" i="4" s="1"/>
  <c r="X1392" i="4"/>
  <c r="Y1392" i="4" s="1"/>
  <c r="AB1392" i="4" s="1"/>
  <c r="X1376" i="4"/>
  <c r="Y1376" i="4" s="1"/>
  <c r="AB1376" i="4" s="1"/>
  <c r="X1264" i="4"/>
  <c r="Y1264" i="4" s="1"/>
  <c r="X1248" i="4"/>
  <c r="Y1248" i="4" s="1"/>
  <c r="X911" i="4"/>
  <c r="Y911" i="4" s="1"/>
  <c r="Z911" i="4" s="1"/>
  <c r="X1159" i="4"/>
  <c r="Y1159" i="4" s="1"/>
  <c r="AB1159" i="4" s="1"/>
  <c r="X1127" i="4"/>
  <c r="Y1127" i="4" s="1"/>
  <c r="X919" i="4"/>
  <c r="Y919" i="4" s="1"/>
  <c r="X899" i="4"/>
  <c r="Y899" i="4" s="1"/>
  <c r="AA899" i="4" s="1"/>
  <c r="X1098" i="4"/>
  <c r="Y1098" i="4" s="1"/>
  <c r="AA1098" i="4" s="1"/>
  <c r="X1082" i="4"/>
  <c r="Y1082" i="4" s="1"/>
  <c r="X1066" i="4"/>
  <c r="Y1066" i="4" s="1"/>
  <c r="X1050" i="4"/>
  <c r="Y1050" i="4" s="1"/>
  <c r="AA1050" i="4" s="1"/>
  <c r="X1034" i="4"/>
  <c r="Y1034" i="4" s="1"/>
  <c r="AB1034" i="4" s="1"/>
  <c r="X1018" i="4"/>
  <c r="Y1018" i="4" s="1"/>
  <c r="X1002" i="4"/>
  <c r="Y1002" i="4" s="1"/>
  <c r="X986" i="4"/>
  <c r="Y986" i="4" s="1"/>
  <c r="AA986" i="4" s="1"/>
  <c r="X970" i="4"/>
  <c r="Y970" i="4" s="1"/>
  <c r="AB970" i="4" s="1"/>
  <c r="X954" i="4"/>
  <c r="Y954" i="4" s="1"/>
  <c r="X938" i="4"/>
  <c r="Y938" i="4" s="1"/>
  <c r="X922" i="4"/>
  <c r="Y922" i="4" s="1"/>
  <c r="AA922" i="4" s="1"/>
  <c r="X819" i="4"/>
  <c r="Y819" i="4" s="1"/>
  <c r="AB819" i="4" s="1"/>
  <c r="X837" i="4"/>
  <c r="Y837" i="4" s="1"/>
  <c r="X821" i="4"/>
  <c r="Y821" i="4" s="1"/>
  <c r="X1482" i="4"/>
  <c r="Y1482" i="4" s="1"/>
  <c r="AA1482" i="4" s="1"/>
  <c r="X1450" i="4"/>
  <c r="Y1450" i="4" s="1"/>
  <c r="AA1450" i="4" s="1"/>
  <c r="X1406" i="4"/>
  <c r="Y1406" i="4" s="1"/>
  <c r="X1157" i="4"/>
  <c r="Y1157" i="4" s="1"/>
  <c r="X1141" i="4"/>
  <c r="Y1141" i="4" s="1"/>
  <c r="AA1141" i="4" s="1"/>
  <c r="X1125" i="4"/>
  <c r="Y1125" i="4" s="1"/>
  <c r="AB1125" i="4" s="1"/>
  <c r="X1109" i="4"/>
  <c r="Y1109" i="4" s="1"/>
  <c r="X933" i="4"/>
  <c r="Y933" i="4" s="1"/>
  <c r="X917" i="4"/>
  <c r="Y917" i="4" s="1"/>
  <c r="AA917" i="4" s="1"/>
  <c r="X853" i="4"/>
  <c r="Y853" i="4" s="1"/>
  <c r="Z853" i="4" s="1"/>
  <c r="AB901" i="4"/>
  <c r="AA901" i="4"/>
  <c r="AB826" i="4"/>
  <c r="AA826" i="4"/>
  <c r="AB1488" i="4"/>
  <c r="AA1488" i="4"/>
  <c r="AB1472" i="4"/>
  <c r="AA1472" i="4"/>
  <c r="AB1360" i="4"/>
  <c r="AA1360" i="4"/>
  <c r="AB1344" i="4"/>
  <c r="AA1344" i="4"/>
  <c r="AB1264" i="4"/>
  <c r="AA1264" i="4"/>
  <c r="AB1248" i="4"/>
  <c r="AA1248" i="4"/>
  <c r="AB1232" i="4"/>
  <c r="AA1232" i="4"/>
  <c r="AB1216" i="4"/>
  <c r="AA1216" i="4"/>
  <c r="AB868" i="4"/>
  <c r="AA868" i="4"/>
  <c r="AB1127" i="4"/>
  <c r="AA1127" i="4"/>
  <c r="AB919" i="4"/>
  <c r="AA919" i="4"/>
  <c r="AB899" i="4"/>
  <c r="AB1098" i="4"/>
  <c r="AB1082" i="4"/>
  <c r="AA1082" i="4"/>
  <c r="AB1066" i="4"/>
  <c r="AA1066" i="4"/>
  <c r="AB1050" i="4"/>
  <c r="AB1018" i="4"/>
  <c r="AA1018" i="4"/>
  <c r="AB1002" i="4"/>
  <c r="AA1002" i="4"/>
  <c r="AB986" i="4"/>
  <c r="AB954" i="4"/>
  <c r="AA954" i="4"/>
  <c r="AB938" i="4"/>
  <c r="AA938" i="4"/>
  <c r="AB922" i="4"/>
  <c r="AB837" i="4"/>
  <c r="AA837" i="4"/>
  <c r="AB821" i="4"/>
  <c r="AA821" i="4"/>
  <c r="AB1482" i="4"/>
  <c r="AB1406" i="4"/>
  <c r="AA1406" i="4"/>
  <c r="AB1157" i="4"/>
  <c r="AA1157" i="4"/>
  <c r="AB1141" i="4"/>
  <c r="AB1109" i="4"/>
  <c r="AA1109" i="4"/>
  <c r="AB933" i="4"/>
  <c r="AA933" i="4"/>
  <c r="AB917" i="4"/>
  <c r="AB940" i="4"/>
  <c r="AA940" i="4"/>
  <c r="AB924" i="4"/>
  <c r="AA924" i="4"/>
  <c r="AB905" i="4"/>
  <c r="AA905" i="4"/>
  <c r="AB884" i="4"/>
  <c r="AA884" i="4"/>
  <c r="AB893" i="4"/>
  <c r="AA893" i="4"/>
  <c r="AB876" i="4"/>
  <c r="AA876" i="4"/>
  <c r="AB869" i="4"/>
  <c r="AA869" i="4"/>
  <c r="AB900" i="4"/>
  <c r="AA900" i="4"/>
  <c r="AB823" i="4"/>
  <c r="AA823" i="4"/>
  <c r="AB1135" i="4"/>
  <c r="AA1135" i="4"/>
  <c r="AB1103" i="4"/>
  <c r="AA1103" i="4"/>
  <c r="AB927" i="4"/>
  <c r="AA927" i="4"/>
  <c r="AB871" i="4"/>
  <c r="AA871" i="4"/>
  <c r="AB807" i="4"/>
  <c r="AA807" i="4"/>
  <c r="AB948" i="4"/>
  <c r="AA948" i="4"/>
  <c r="AB932" i="4"/>
  <c r="AA932" i="4"/>
  <c r="AB916" i="4"/>
  <c r="AA916" i="4"/>
  <c r="AB852" i="4"/>
  <c r="AA852" i="4"/>
  <c r="X1478" i="4"/>
  <c r="Y1478" i="4" s="1"/>
  <c r="Z1478" i="4" s="1"/>
  <c r="X1446" i="4"/>
  <c r="Y1446" i="4" s="1"/>
  <c r="X1398" i="4"/>
  <c r="Y1398" i="4" s="1"/>
  <c r="Z1398" i="4" s="1"/>
  <c r="X1093" i="4"/>
  <c r="Y1093" i="4" s="1"/>
  <c r="X1077" i="4"/>
  <c r="Y1077" i="4" s="1"/>
  <c r="Z1077" i="4" s="1"/>
  <c r="X1061" i="4"/>
  <c r="Y1061" i="4" s="1"/>
  <c r="X1045" i="4"/>
  <c r="Y1045" i="4" s="1"/>
  <c r="Z1045" i="4" s="1"/>
  <c r="X1029" i="4"/>
  <c r="Y1029" i="4" s="1"/>
  <c r="X1013" i="4"/>
  <c r="Y1013" i="4" s="1"/>
  <c r="X997" i="4"/>
  <c r="Y997" i="4" s="1"/>
  <c r="X981" i="4"/>
  <c r="Y981" i="4" s="1"/>
  <c r="Z981" i="4" s="1"/>
  <c r="X965" i="4"/>
  <c r="Y965" i="4" s="1"/>
  <c r="X949" i="4"/>
  <c r="Y949" i="4" s="1"/>
  <c r="X896" i="4"/>
  <c r="Y896" i="4" s="1"/>
  <c r="X875" i="4"/>
  <c r="Y875" i="4" s="1"/>
  <c r="Z875" i="4" s="1"/>
  <c r="X815" i="4"/>
  <c r="Y815" i="4" s="1"/>
  <c r="X863" i="4"/>
  <c r="Y863" i="4" s="1"/>
  <c r="X834" i="4"/>
  <c r="Y834" i="4" s="1"/>
  <c r="X915" i="4"/>
  <c r="Y915" i="4" s="1"/>
  <c r="Z915" i="4" s="1"/>
  <c r="X872" i="4"/>
  <c r="Y872" i="4" s="1"/>
  <c r="X851" i="4"/>
  <c r="Y851" i="4" s="1"/>
  <c r="Z851" i="4" s="1"/>
  <c r="X810" i="4"/>
  <c r="Y810" i="4" s="1"/>
  <c r="X1382" i="4"/>
  <c r="Y1382" i="4" s="1"/>
  <c r="Z1382" i="4" s="1"/>
  <c r="X1366" i="4"/>
  <c r="Y1366" i="4" s="1"/>
  <c r="X1350" i="4"/>
  <c r="Y1350" i="4" s="1"/>
  <c r="X1334" i="4"/>
  <c r="Y1334" i="4" s="1"/>
  <c r="X1318" i="4"/>
  <c r="Y1318" i="4" s="1"/>
  <c r="Z1318" i="4" s="1"/>
  <c r="X1302" i="4"/>
  <c r="Y1302" i="4" s="1"/>
  <c r="X1286" i="4"/>
  <c r="Y1286" i="4" s="1"/>
  <c r="Z1286" i="4" s="1"/>
  <c r="X1270" i="4"/>
  <c r="Y1270" i="4" s="1"/>
  <c r="X1254" i="4"/>
  <c r="Y1254" i="4" s="1"/>
  <c r="Z1254" i="4" s="1"/>
  <c r="X1238" i="4"/>
  <c r="Y1238" i="4" s="1"/>
  <c r="X1222" i="4"/>
  <c r="Y1222" i="4" s="1"/>
  <c r="Z1222" i="4" s="1"/>
  <c r="X1206" i="4"/>
  <c r="Y1206" i="4" s="1"/>
  <c r="X1190" i="4"/>
  <c r="Y1190" i="4" s="1"/>
  <c r="Z1190" i="4" s="1"/>
  <c r="X1174" i="4"/>
  <c r="Y1174" i="4" s="1"/>
  <c r="X1094" i="4"/>
  <c r="Y1094" i="4" s="1"/>
  <c r="Z1094" i="4" s="1"/>
  <c r="X1078" i="4"/>
  <c r="Y1078" i="4" s="1"/>
  <c r="X1062" i="4"/>
  <c r="Y1062" i="4" s="1"/>
  <c r="Z1062" i="4" s="1"/>
  <c r="X1046" i="4"/>
  <c r="Y1046" i="4" s="1"/>
  <c r="X1030" i="4"/>
  <c r="Y1030" i="4" s="1"/>
  <c r="Z1030" i="4" s="1"/>
  <c r="X1014" i="4"/>
  <c r="Y1014" i="4" s="1"/>
  <c r="X998" i="4"/>
  <c r="Y998" i="4" s="1"/>
  <c r="Z998" i="4" s="1"/>
  <c r="X982" i="4"/>
  <c r="Y982" i="4" s="1"/>
  <c r="X966" i="4"/>
  <c r="Y966" i="4" s="1"/>
  <c r="Z966" i="4" s="1"/>
  <c r="X950" i="4"/>
  <c r="Y950" i="4" s="1"/>
  <c r="X934" i="4"/>
  <c r="Y934" i="4" s="1"/>
  <c r="Z934" i="4" s="1"/>
  <c r="X918" i="4"/>
  <c r="Y918" i="4" s="1"/>
  <c r="X897" i="4"/>
  <c r="Y897" i="4" s="1"/>
  <c r="Z897" i="4" s="1"/>
  <c r="X818" i="4"/>
  <c r="Y818" i="4" s="1"/>
  <c r="X843" i="4"/>
  <c r="Y843" i="4" s="1"/>
  <c r="Z843" i="4" s="1"/>
  <c r="X811" i="4"/>
  <c r="Y811" i="4" s="1"/>
  <c r="X833" i="4"/>
  <c r="Y833" i="4" s="1"/>
  <c r="Z833" i="4" s="1"/>
  <c r="X817" i="4"/>
  <c r="Y817" i="4" s="1"/>
  <c r="X891" i="4"/>
  <c r="Y891" i="4" s="1"/>
  <c r="Z891" i="4" s="1"/>
  <c r="X847" i="4"/>
  <c r="Y847" i="4" s="1"/>
  <c r="X1480" i="4"/>
  <c r="Y1480" i="4" s="1"/>
  <c r="Z1480" i="4" s="1"/>
  <c r="X1464" i="4"/>
  <c r="Y1464" i="4" s="1"/>
  <c r="X1448" i="4"/>
  <c r="Y1448" i="4" s="1"/>
  <c r="Z1448" i="4" s="1"/>
  <c r="X1432" i="4"/>
  <c r="Y1432" i="4" s="1"/>
  <c r="X1416" i="4"/>
  <c r="Y1416" i="4" s="1"/>
  <c r="X1368" i="4"/>
  <c r="Y1368" i="4" s="1"/>
  <c r="X1352" i="4"/>
  <c r="Y1352" i="4" s="1"/>
  <c r="Z1352" i="4" s="1"/>
  <c r="X1336" i="4"/>
  <c r="Y1336" i="4" s="1"/>
  <c r="X1320" i="4"/>
  <c r="Y1320" i="4" s="1"/>
  <c r="Z1320" i="4" s="1"/>
  <c r="X1304" i="4"/>
  <c r="Y1304" i="4" s="1"/>
  <c r="X1288" i="4"/>
  <c r="Y1288" i="4" s="1"/>
  <c r="Z1288" i="4" s="1"/>
  <c r="X1240" i="4"/>
  <c r="Y1240" i="4" s="1"/>
  <c r="X1224" i="4"/>
  <c r="Y1224" i="4" s="1"/>
  <c r="Z1224" i="4" s="1"/>
  <c r="X1208" i="4"/>
  <c r="Y1208" i="4" s="1"/>
  <c r="X1192" i="4"/>
  <c r="Y1192" i="4" s="1"/>
  <c r="Z1192" i="4" s="1"/>
  <c r="X1176" i="4"/>
  <c r="Y1176" i="4" s="1"/>
  <c r="X879" i="4"/>
  <c r="Y879" i="4" s="1"/>
  <c r="Z879" i="4" s="1"/>
  <c r="X867" i="4"/>
  <c r="Y867" i="4" s="1"/>
  <c r="X842" i="4"/>
  <c r="Y842" i="4" s="1"/>
  <c r="Z842" i="4" s="1"/>
  <c r="X906" i="4"/>
  <c r="Y906" i="4" s="1"/>
  <c r="X890" i="4"/>
  <c r="Y890" i="4" s="1"/>
  <c r="Z890" i="4" s="1"/>
  <c r="X874" i="4"/>
  <c r="Y874" i="4" s="1"/>
  <c r="X858" i="4"/>
  <c r="Y858" i="4" s="1"/>
  <c r="Z858" i="4" s="1"/>
  <c r="X835" i="4"/>
  <c r="Y835" i="4" s="1"/>
  <c r="X907" i="4"/>
  <c r="Y907" i="4" s="1"/>
  <c r="Z907" i="4" s="1"/>
  <c r="X895" i="4"/>
  <c r="Y895" i="4" s="1"/>
  <c r="X883" i="4"/>
  <c r="Y883" i="4" s="1"/>
  <c r="Z883" i="4" s="1"/>
  <c r="X831" i="4"/>
  <c r="Y831" i="4" s="1"/>
  <c r="X1424" i="4"/>
  <c r="Y1424" i="4" s="1"/>
  <c r="Z1424" i="4" s="1"/>
  <c r="X1408" i="4"/>
  <c r="Y1408" i="4" s="1"/>
  <c r="X1296" i="4"/>
  <c r="Y1296" i="4" s="1"/>
  <c r="Z1296" i="4" s="1"/>
  <c r="X1280" i="4"/>
  <c r="Y1280" i="4" s="1"/>
  <c r="X1168" i="4"/>
  <c r="Y1168" i="4" s="1"/>
  <c r="Z1168" i="4" s="1"/>
  <c r="X1484" i="4"/>
  <c r="Y1484" i="4" s="1"/>
  <c r="X1468" i="4"/>
  <c r="Y1468" i="4" s="1"/>
  <c r="Z1468" i="4" s="1"/>
  <c r="X1452" i="4"/>
  <c r="Y1452" i="4" s="1"/>
  <c r="X1436" i="4"/>
  <c r="Y1436" i="4" s="1"/>
  <c r="X1420" i="4"/>
  <c r="Y1420" i="4" s="1"/>
  <c r="X1404" i="4"/>
  <c r="Y1404" i="4" s="1"/>
  <c r="Z1404" i="4" s="1"/>
  <c r="X1388" i="4"/>
  <c r="Y1388" i="4" s="1"/>
  <c r="X1372" i="4"/>
  <c r="Y1372" i="4" s="1"/>
  <c r="Z1372" i="4" s="1"/>
  <c r="X1356" i="4"/>
  <c r="Y1356" i="4" s="1"/>
  <c r="X1340" i="4"/>
  <c r="Y1340" i="4" s="1"/>
  <c r="Z1340" i="4" s="1"/>
  <c r="X1324" i="4"/>
  <c r="Y1324" i="4" s="1"/>
  <c r="X1308" i="4"/>
  <c r="Y1308" i="4" s="1"/>
  <c r="X1292" i="4"/>
  <c r="Y1292" i="4" s="1"/>
  <c r="X1276" i="4"/>
  <c r="Y1276" i="4" s="1"/>
  <c r="Z1276" i="4" s="1"/>
  <c r="X1260" i="4"/>
  <c r="Y1260" i="4" s="1"/>
  <c r="X1244" i="4"/>
  <c r="Y1244" i="4" s="1"/>
  <c r="Z1244" i="4" s="1"/>
  <c r="X1228" i="4"/>
  <c r="Y1228" i="4" s="1"/>
  <c r="Z1228" i="4" s="1"/>
  <c r="X1212" i="4"/>
  <c r="Y1212" i="4" s="1"/>
  <c r="Z1212" i="4" s="1"/>
  <c r="X1196" i="4"/>
  <c r="Y1196" i="4" s="1"/>
  <c r="X1180" i="4"/>
  <c r="Y1180" i="4" s="1"/>
  <c r="Z1180" i="4" s="1"/>
  <c r="X1164" i="4"/>
  <c r="Y1164" i="4" s="1"/>
  <c r="X931" i="4"/>
  <c r="Y931" i="4" s="1"/>
  <c r="Z931" i="4" s="1"/>
  <c r="X855" i="4"/>
  <c r="Y855" i="4" s="1"/>
  <c r="X910" i="4"/>
  <c r="Y910" i="4" s="1"/>
  <c r="Z910" i="4" s="1"/>
  <c r="X894" i="4"/>
  <c r="Y894" i="4" s="1"/>
  <c r="X878" i="4"/>
  <c r="Y878" i="4" s="1"/>
  <c r="Z878" i="4" s="1"/>
  <c r="X862" i="4"/>
  <c r="Y862" i="4" s="1"/>
  <c r="X836" i="4"/>
  <c r="Y836" i="4" s="1"/>
  <c r="X820" i="4"/>
  <c r="Y820" i="4" s="1"/>
  <c r="X1476" i="4"/>
  <c r="Y1476" i="4" s="1"/>
  <c r="Z1476" i="4" s="1"/>
  <c r="X1444" i="4"/>
  <c r="Y1444" i="4" s="1"/>
  <c r="X1412" i="4"/>
  <c r="Y1412" i="4" s="1"/>
  <c r="X1380" i="4"/>
  <c r="Y1380" i="4" s="1"/>
  <c r="X1348" i="4"/>
  <c r="Y1348" i="4" s="1"/>
  <c r="Z1348" i="4" s="1"/>
  <c r="X1316" i="4"/>
  <c r="Y1316" i="4" s="1"/>
  <c r="X1284" i="4"/>
  <c r="Y1284" i="4" s="1"/>
  <c r="Z1284" i="4" s="1"/>
  <c r="X1252" i="4"/>
  <c r="Y1252" i="4" s="1"/>
  <c r="X1220" i="4"/>
  <c r="Y1220" i="4" s="1"/>
  <c r="Z1220" i="4" s="1"/>
  <c r="X1188" i="4"/>
  <c r="Y1188" i="4" s="1"/>
  <c r="X923" i="4"/>
  <c r="Y923" i="4" s="1"/>
  <c r="Z923" i="4" s="1"/>
  <c r="X887" i="4"/>
  <c r="Y887" i="4" s="1"/>
  <c r="Z887" i="4" s="1"/>
  <c r="X839" i="4"/>
  <c r="Y839" i="4" s="1"/>
  <c r="Z1109" i="4"/>
  <c r="Z949" i="4"/>
  <c r="Z940" i="4"/>
  <c r="Z884" i="4"/>
  <c r="X1490" i="4"/>
  <c r="Y1490" i="4" s="1"/>
  <c r="X1458" i="4"/>
  <c r="Y1458" i="4" s="1"/>
  <c r="X1422" i="4"/>
  <c r="Y1422" i="4" s="1"/>
  <c r="X1486" i="4"/>
  <c r="Y1486" i="4" s="1"/>
  <c r="X1454" i="4"/>
  <c r="Y1454" i="4" s="1"/>
  <c r="X1414" i="4"/>
  <c r="Y1414" i="4" s="1"/>
  <c r="X1394" i="4"/>
  <c r="Y1394" i="4" s="1"/>
  <c r="X1097" i="4"/>
  <c r="Y1097" i="4" s="1"/>
  <c r="X1081" i="4"/>
  <c r="Y1081" i="4" s="1"/>
  <c r="X1065" i="4"/>
  <c r="Y1065" i="4" s="1"/>
  <c r="X1049" i="4"/>
  <c r="Y1049" i="4" s="1"/>
  <c r="X1033" i="4"/>
  <c r="Y1033" i="4" s="1"/>
  <c r="X1017" i="4"/>
  <c r="Y1017" i="4" s="1"/>
  <c r="X1001" i="4"/>
  <c r="Y1001" i="4" s="1"/>
  <c r="X985" i="4"/>
  <c r="Y985" i="4" s="1"/>
  <c r="X969" i="4"/>
  <c r="Y969" i="4" s="1"/>
  <c r="X953" i="4"/>
  <c r="Y953" i="4" s="1"/>
  <c r="X937" i="4"/>
  <c r="Y937" i="4" s="1"/>
  <c r="X921" i="4"/>
  <c r="Y921" i="4" s="1"/>
  <c r="Z901" i="4"/>
  <c r="X880" i="4"/>
  <c r="Y880" i="4" s="1"/>
  <c r="X859" i="4"/>
  <c r="Y859" i="4" s="1"/>
  <c r="Z826" i="4"/>
  <c r="Z1488" i="4"/>
  <c r="Z1472" i="4"/>
  <c r="X1456" i="4"/>
  <c r="Y1456" i="4" s="1"/>
  <c r="X1440" i="4"/>
  <c r="Y1440" i="4" s="1"/>
  <c r="Z1392" i="4"/>
  <c r="Z1360" i="4"/>
  <c r="Z1344" i="4"/>
  <c r="X1328" i="4"/>
  <c r="Y1328" i="4" s="1"/>
  <c r="X1312" i="4"/>
  <c r="Y1312" i="4" s="1"/>
  <c r="Z1280" i="4"/>
  <c r="Z1264" i="4"/>
  <c r="Z1248" i="4"/>
  <c r="Z1232" i="4"/>
  <c r="Z1216" i="4"/>
  <c r="X1200" i="4"/>
  <c r="Y1200" i="4" s="1"/>
  <c r="X1184" i="4"/>
  <c r="Y1184" i="4" s="1"/>
  <c r="X944" i="4"/>
  <c r="Y944" i="4" s="1"/>
  <c r="X928" i="4"/>
  <c r="Y928" i="4" s="1"/>
  <c r="X889" i="4"/>
  <c r="Y889" i="4" s="1"/>
  <c r="Z868" i="4"/>
  <c r="X846" i="4"/>
  <c r="Y846" i="4" s="1"/>
  <c r="X1143" i="4"/>
  <c r="Y1143" i="4" s="1"/>
  <c r="Z1127" i="4"/>
  <c r="X1111" i="4"/>
  <c r="Y1111" i="4" s="1"/>
  <c r="X935" i="4"/>
  <c r="Y935" i="4" s="1"/>
  <c r="Z919" i="4"/>
  <c r="X877" i="4"/>
  <c r="Y877" i="4" s="1"/>
  <c r="X856" i="4"/>
  <c r="Y856" i="4" s="1"/>
  <c r="X822" i="4"/>
  <c r="Y822" i="4" s="1"/>
  <c r="X1386" i="4"/>
  <c r="Y1386" i="4" s="1"/>
  <c r="X1370" i="4"/>
  <c r="Y1370" i="4" s="1"/>
  <c r="X1354" i="4"/>
  <c r="Y1354" i="4" s="1"/>
  <c r="X1338" i="4"/>
  <c r="Y1338" i="4" s="1"/>
  <c r="X1322" i="4"/>
  <c r="Y1322" i="4" s="1"/>
  <c r="X1306" i="4"/>
  <c r="Y1306" i="4" s="1"/>
  <c r="X1290" i="4"/>
  <c r="Y1290" i="4" s="1"/>
  <c r="X1274" i="4"/>
  <c r="Y1274" i="4" s="1"/>
  <c r="X1258" i="4"/>
  <c r="Y1258" i="4" s="1"/>
  <c r="X1242" i="4"/>
  <c r="Y1242" i="4" s="1"/>
  <c r="X1226" i="4"/>
  <c r="Y1226" i="4" s="1"/>
  <c r="X1210" i="4"/>
  <c r="Y1210" i="4" s="1"/>
  <c r="X1194" i="4"/>
  <c r="Y1194" i="4" s="1"/>
  <c r="X1178" i="4"/>
  <c r="Y1178" i="4" s="1"/>
  <c r="X1162" i="4"/>
  <c r="Y1162" i="4" s="1"/>
  <c r="X1146" i="4"/>
  <c r="Y1146" i="4" s="1"/>
  <c r="X1130" i="4"/>
  <c r="Y1130" i="4" s="1"/>
  <c r="X1114" i="4"/>
  <c r="Y1114" i="4" s="1"/>
  <c r="Z1082" i="4"/>
  <c r="Z1066" i="4"/>
  <c r="Z1050" i="4"/>
  <c r="Z1018" i="4"/>
  <c r="Z1002" i="4"/>
  <c r="Z986" i="4"/>
  <c r="Z954" i="4"/>
  <c r="Z938" i="4"/>
  <c r="Z922" i="4"/>
  <c r="X903" i="4"/>
  <c r="Y903" i="4" s="1"/>
  <c r="X881" i="4"/>
  <c r="Y881" i="4" s="1"/>
  <c r="X860" i="4"/>
  <c r="Y860" i="4" s="1"/>
  <c r="X830" i="4"/>
  <c r="Y830" i="4" s="1"/>
  <c r="X914" i="4"/>
  <c r="Y914" i="4" s="1"/>
  <c r="X898" i="4"/>
  <c r="Y898" i="4" s="1"/>
  <c r="X882" i="4"/>
  <c r="Y882" i="4" s="1"/>
  <c r="X866" i="4"/>
  <c r="Y866" i="4" s="1"/>
  <c r="X850" i="4"/>
  <c r="Y850" i="4" s="1"/>
  <c r="Z837" i="4"/>
  <c r="Z821" i="4"/>
  <c r="X840" i="4"/>
  <c r="Y840" i="4" s="1"/>
  <c r="X824" i="4"/>
  <c r="Y824" i="4" s="1"/>
  <c r="X808" i="4"/>
  <c r="Y808" i="4" s="1"/>
  <c r="X6" i="4"/>
  <c r="Z863" i="4"/>
  <c r="Z1141" i="4"/>
  <c r="Z1013" i="4"/>
  <c r="Z933" i="4"/>
  <c r="Z905" i="4"/>
  <c r="Z1350" i="4"/>
  <c r="Z876" i="4"/>
  <c r="X1474" i="4"/>
  <c r="Y1474" i="4" s="1"/>
  <c r="X1442" i="4"/>
  <c r="Y1442" i="4" s="1"/>
  <c r="X1418" i="4"/>
  <c r="Y1418" i="4" s="1"/>
  <c r="X1470" i="4"/>
  <c r="Y1470" i="4" s="1"/>
  <c r="X1438" i="4"/>
  <c r="Y1438" i="4" s="1"/>
  <c r="X1426" i="4"/>
  <c r="Y1426" i="4" s="1"/>
  <c r="X1089" i="4"/>
  <c r="Y1089" i="4" s="1"/>
  <c r="X1073" i="4"/>
  <c r="Y1073" i="4" s="1"/>
  <c r="X1057" i="4"/>
  <c r="Y1057" i="4" s="1"/>
  <c r="X1041" i="4"/>
  <c r="Y1041" i="4" s="1"/>
  <c r="X1025" i="4"/>
  <c r="Y1025" i="4" s="1"/>
  <c r="X1009" i="4"/>
  <c r="Y1009" i="4" s="1"/>
  <c r="X993" i="4"/>
  <c r="Y993" i="4" s="1"/>
  <c r="X977" i="4"/>
  <c r="Y977" i="4" s="1"/>
  <c r="X961" i="4"/>
  <c r="Y961" i="4" s="1"/>
  <c r="X945" i="4"/>
  <c r="Y945" i="4" s="1"/>
  <c r="X929" i="4"/>
  <c r="Y929" i="4" s="1"/>
  <c r="X912" i="4"/>
  <c r="Y912" i="4" s="1"/>
  <c r="Z869" i="4"/>
  <c r="Z1416" i="4"/>
  <c r="X1400" i="4"/>
  <c r="Y1400" i="4" s="1"/>
  <c r="X1384" i="4"/>
  <c r="Y1384" i="4" s="1"/>
  <c r="X1272" i="4"/>
  <c r="Y1272" i="4" s="1"/>
  <c r="X1256" i="4"/>
  <c r="Y1256" i="4" s="1"/>
  <c r="X936" i="4"/>
  <c r="Y936" i="4" s="1"/>
  <c r="X920" i="4"/>
  <c r="Y920" i="4" s="1"/>
  <c r="Z900" i="4"/>
  <c r="X857" i="4"/>
  <c r="Y857" i="4" s="1"/>
  <c r="Z823" i="4"/>
  <c r="X1151" i="4"/>
  <c r="Y1151" i="4" s="1"/>
  <c r="Z1135" i="4"/>
  <c r="X1119" i="4"/>
  <c r="Y1119" i="4" s="1"/>
  <c r="Z1103" i="4"/>
  <c r="X943" i="4"/>
  <c r="Y943" i="4" s="1"/>
  <c r="Z927" i="4"/>
  <c r="X909" i="4"/>
  <c r="Y909" i="4" s="1"/>
  <c r="X888" i="4"/>
  <c r="Y888" i="4" s="1"/>
  <c r="X1378" i="4"/>
  <c r="Y1378" i="4" s="1"/>
  <c r="X1362" i="4"/>
  <c r="Y1362" i="4" s="1"/>
  <c r="X1346" i="4"/>
  <c r="Y1346" i="4" s="1"/>
  <c r="X1330" i="4"/>
  <c r="Y1330" i="4" s="1"/>
  <c r="X1314" i="4"/>
  <c r="Y1314" i="4" s="1"/>
  <c r="X1298" i="4"/>
  <c r="Y1298" i="4" s="1"/>
  <c r="X1282" i="4"/>
  <c r="Y1282" i="4" s="1"/>
  <c r="X1266" i="4"/>
  <c r="Y1266" i="4" s="1"/>
  <c r="X1250" i="4"/>
  <c r="Y1250" i="4" s="1"/>
  <c r="X1234" i="4"/>
  <c r="Y1234" i="4" s="1"/>
  <c r="X1218" i="4"/>
  <c r="Y1218" i="4" s="1"/>
  <c r="X1202" i="4"/>
  <c r="Y1202" i="4" s="1"/>
  <c r="X1186" i="4"/>
  <c r="Y1186" i="4" s="1"/>
  <c r="X1170" i="4"/>
  <c r="Y1170" i="4" s="1"/>
  <c r="X1154" i="4"/>
  <c r="Y1154" i="4" s="1"/>
  <c r="X1138" i="4"/>
  <c r="Y1138" i="4" s="1"/>
  <c r="X1122" i="4"/>
  <c r="Y1122" i="4" s="1"/>
  <c r="X1106" i="4"/>
  <c r="Y1106" i="4" s="1"/>
  <c r="X1090" i="4"/>
  <c r="Y1090" i="4" s="1"/>
  <c r="X1074" i="4"/>
  <c r="Y1074" i="4" s="1"/>
  <c r="X1058" i="4"/>
  <c r="Y1058" i="4" s="1"/>
  <c r="X1042" i="4"/>
  <c r="Y1042" i="4" s="1"/>
  <c r="X1026" i="4"/>
  <c r="Y1026" i="4" s="1"/>
  <c r="X1010" i="4"/>
  <c r="Y1010" i="4" s="1"/>
  <c r="X994" i="4"/>
  <c r="Y994" i="4" s="1"/>
  <c r="X978" i="4"/>
  <c r="Y978" i="4" s="1"/>
  <c r="X962" i="4"/>
  <c r="Y962" i="4" s="1"/>
  <c r="X946" i="4"/>
  <c r="Y946" i="4" s="1"/>
  <c r="X930" i="4"/>
  <c r="Y930" i="4" s="1"/>
  <c r="X913" i="4"/>
  <c r="Y913" i="4" s="1"/>
  <c r="X892" i="4"/>
  <c r="Y892" i="4" s="1"/>
  <c r="Z871" i="4"/>
  <c r="X849" i="4"/>
  <c r="Y849" i="4" s="1"/>
  <c r="Z807" i="4"/>
  <c r="X845" i="4"/>
  <c r="Y845" i="4" s="1"/>
  <c r="X829" i="4"/>
  <c r="Y829" i="4" s="1"/>
  <c r="X813" i="4"/>
  <c r="Y813" i="4" s="1"/>
  <c r="X848" i="4"/>
  <c r="Y848" i="4" s="1"/>
  <c r="X832" i="4"/>
  <c r="Y832" i="4" s="1"/>
  <c r="X816" i="4"/>
  <c r="Y816" i="4" s="1"/>
  <c r="X7" i="4"/>
  <c r="Z1406" i="4"/>
  <c r="Z1157" i="4"/>
  <c r="Z1029" i="4"/>
  <c r="Z965" i="4"/>
  <c r="Z1452" i="4"/>
  <c r="Z1388" i="4"/>
  <c r="Z924" i="4"/>
  <c r="Z893" i="4"/>
  <c r="Z1366" i="4"/>
  <c r="Z1302" i="4"/>
  <c r="Z1238" i="4"/>
  <c r="Z1174" i="4"/>
  <c r="Z1046" i="4"/>
  <c r="Z982" i="4"/>
  <c r="Z918" i="4"/>
  <c r="Z855" i="4"/>
  <c r="Z836" i="4"/>
  <c r="X1466" i="4"/>
  <c r="Y1466" i="4" s="1"/>
  <c r="X1434" i="4"/>
  <c r="Y1434" i="4" s="1"/>
  <c r="X1402" i="4"/>
  <c r="Y1402" i="4" s="1"/>
  <c r="X1462" i="4"/>
  <c r="Y1462" i="4" s="1"/>
  <c r="X1430" i="4"/>
  <c r="Y1430" i="4" s="1"/>
  <c r="X1410" i="4"/>
  <c r="Y1410" i="4" s="1"/>
  <c r="X1149" i="4"/>
  <c r="Y1149" i="4" s="1"/>
  <c r="X1133" i="4"/>
  <c r="Y1133" i="4" s="1"/>
  <c r="X1117" i="4"/>
  <c r="Y1117" i="4" s="1"/>
  <c r="X1101" i="4"/>
  <c r="Y1101" i="4" s="1"/>
  <c r="X1085" i="4"/>
  <c r="Y1085" i="4" s="1"/>
  <c r="X1069" i="4"/>
  <c r="Y1069" i="4" s="1"/>
  <c r="X1053" i="4"/>
  <c r="Y1053" i="4" s="1"/>
  <c r="X1037" i="4"/>
  <c r="Y1037" i="4" s="1"/>
  <c r="X1021" i="4"/>
  <c r="Y1021" i="4" s="1"/>
  <c r="X1005" i="4"/>
  <c r="Y1005" i="4" s="1"/>
  <c r="X989" i="4"/>
  <c r="Y989" i="4" s="1"/>
  <c r="X973" i="4"/>
  <c r="Y973" i="4" s="1"/>
  <c r="X957" i="4"/>
  <c r="Y957" i="4" s="1"/>
  <c r="X941" i="4"/>
  <c r="Y941" i="4" s="1"/>
  <c r="X925" i="4"/>
  <c r="Y925" i="4" s="1"/>
  <c r="X864" i="4"/>
  <c r="Y864" i="4" s="1"/>
  <c r="X838" i="4"/>
  <c r="Y838" i="4" s="1"/>
  <c r="X1492" i="4"/>
  <c r="Y1492" i="4" s="1"/>
  <c r="X1460" i="4"/>
  <c r="Y1460" i="4" s="1"/>
  <c r="X1428" i="4"/>
  <c r="Y1428" i="4" s="1"/>
  <c r="Z1412" i="4"/>
  <c r="X1396" i="4"/>
  <c r="Y1396" i="4" s="1"/>
  <c r="X1364" i="4"/>
  <c r="Y1364" i="4" s="1"/>
  <c r="X1332" i="4"/>
  <c r="Y1332" i="4" s="1"/>
  <c r="X1300" i="4"/>
  <c r="Y1300" i="4" s="1"/>
  <c r="X1268" i="4"/>
  <c r="Y1268" i="4" s="1"/>
  <c r="X1236" i="4"/>
  <c r="Y1236" i="4" s="1"/>
  <c r="X1204" i="4"/>
  <c r="Y1204" i="4" s="1"/>
  <c r="X1172" i="4"/>
  <c r="Y1172" i="4" s="1"/>
  <c r="Z948" i="4"/>
  <c r="Z932" i="4"/>
  <c r="Z916" i="4"/>
  <c r="X873" i="4"/>
  <c r="Y873" i="4" s="1"/>
  <c r="Z852" i="4"/>
  <c r="X814" i="4"/>
  <c r="Y814" i="4" s="1"/>
  <c r="X939" i="4"/>
  <c r="Y939" i="4" s="1"/>
  <c r="X904" i="4"/>
  <c r="Y904" i="4" s="1"/>
  <c r="X861" i="4"/>
  <c r="Y861" i="4" s="1"/>
  <c r="X1390" i="4"/>
  <c r="Y1390" i="4" s="1"/>
  <c r="X1374" i="4"/>
  <c r="Y1374" i="4" s="1"/>
  <c r="X1358" i="4"/>
  <c r="Y1358" i="4" s="1"/>
  <c r="X1342" i="4"/>
  <c r="Y1342" i="4" s="1"/>
  <c r="X1326" i="4"/>
  <c r="Y1326" i="4" s="1"/>
  <c r="X1310" i="4"/>
  <c r="Y1310" i="4" s="1"/>
  <c r="X1294" i="4"/>
  <c r="Y1294" i="4" s="1"/>
  <c r="X1278" i="4"/>
  <c r="Y1278" i="4" s="1"/>
  <c r="X1262" i="4"/>
  <c r="Y1262" i="4" s="1"/>
  <c r="X1246" i="4"/>
  <c r="Y1246" i="4" s="1"/>
  <c r="X1230" i="4"/>
  <c r="Y1230" i="4" s="1"/>
  <c r="X1214" i="4"/>
  <c r="Y1214" i="4" s="1"/>
  <c r="X1198" i="4"/>
  <c r="Y1198" i="4" s="1"/>
  <c r="X1182" i="4"/>
  <c r="Y1182" i="4" s="1"/>
  <c r="X1166" i="4"/>
  <c r="Y1166" i="4" s="1"/>
  <c r="X1086" i="4"/>
  <c r="Y1086" i="4" s="1"/>
  <c r="X1070" i="4"/>
  <c r="Y1070" i="4" s="1"/>
  <c r="X1054" i="4"/>
  <c r="Y1054" i="4" s="1"/>
  <c r="X1038" i="4"/>
  <c r="Y1038" i="4" s="1"/>
  <c r="X1022" i="4"/>
  <c r="Y1022" i="4" s="1"/>
  <c r="X1006" i="4"/>
  <c r="Y1006" i="4" s="1"/>
  <c r="X990" i="4"/>
  <c r="Y990" i="4" s="1"/>
  <c r="X974" i="4"/>
  <c r="Y974" i="4" s="1"/>
  <c r="X958" i="4"/>
  <c r="Y958" i="4" s="1"/>
  <c r="X942" i="4"/>
  <c r="Y942" i="4" s="1"/>
  <c r="X926" i="4"/>
  <c r="Y926" i="4" s="1"/>
  <c r="X908" i="4"/>
  <c r="Y908" i="4" s="1"/>
  <c r="X865" i="4"/>
  <c r="Y865" i="4" s="1"/>
  <c r="Z839" i="4"/>
  <c r="X902" i="4"/>
  <c r="Y902" i="4" s="1"/>
  <c r="X886" i="4"/>
  <c r="Y886" i="4" s="1"/>
  <c r="X870" i="4"/>
  <c r="Y870" i="4" s="1"/>
  <c r="X854" i="4"/>
  <c r="Y854" i="4" s="1"/>
  <c r="X827" i="4"/>
  <c r="Y827" i="4" s="1"/>
  <c r="X841" i="4"/>
  <c r="Y841" i="4" s="1"/>
  <c r="X825" i="4"/>
  <c r="Y825" i="4" s="1"/>
  <c r="X809" i="4"/>
  <c r="Y809" i="4" s="1"/>
  <c r="X844" i="4"/>
  <c r="Y844" i="4" s="1"/>
  <c r="X828" i="4"/>
  <c r="Y828" i="4" s="1"/>
  <c r="X812" i="4"/>
  <c r="Y812" i="4" s="1"/>
  <c r="X1487" i="4"/>
  <c r="X1455" i="4"/>
  <c r="X1479" i="4"/>
  <c r="X1447" i="4"/>
  <c r="X1489" i="4"/>
  <c r="X1473" i="4"/>
  <c r="X1491" i="4"/>
  <c r="X1459" i="4"/>
  <c r="X1457" i="4"/>
  <c r="X1441" i="4"/>
  <c r="X1425" i="4"/>
  <c r="X1409" i="4"/>
  <c r="X1393" i="4"/>
  <c r="X1377" i="4"/>
  <c r="X1361" i="4"/>
  <c r="X1345" i="4"/>
  <c r="X1329" i="4"/>
  <c r="X1313" i="4"/>
  <c r="X1297" i="4"/>
  <c r="X1281" i="4"/>
  <c r="X1265" i="4"/>
  <c r="X1249" i="4"/>
  <c r="X1233" i="4"/>
  <c r="X1217" i="4"/>
  <c r="X1201" i="4"/>
  <c r="X1185" i="4"/>
  <c r="X1169" i="4"/>
  <c r="X1153" i="4"/>
  <c r="X1137" i="4"/>
  <c r="X1121" i="4"/>
  <c r="X1105" i="4"/>
  <c r="X806" i="4"/>
  <c r="X758" i="4"/>
  <c r="X638" i="4"/>
  <c r="X510" i="4"/>
  <c r="X382" i="4"/>
  <c r="X254" i="4"/>
  <c r="X126" i="4"/>
  <c r="X1160" i="4"/>
  <c r="X1144" i="4"/>
  <c r="X1128" i="4"/>
  <c r="X1112" i="4"/>
  <c r="X1096" i="4"/>
  <c r="X1080" i="4"/>
  <c r="X1064" i="4"/>
  <c r="X1048" i="4"/>
  <c r="X1032" i="4"/>
  <c r="X1016" i="4"/>
  <c r="X1000" i="4"/>
  <c r="X984" i="4"/>
  <c r="X968" i="4"/>
  <c r="X952" i="4"/>
  <c r="X782" i="4"/>
  <c r="X694" i="4"/>
  <c r="X566" i="4"/>
  <c r="X438" i="4"/>
  <c r="X310" i="4"/>
  <c r="X182" i="4"/>
  <c r="X1423" i="4"/>
  <c r="X1407" i="4"/>
  <c r="X1391" i="4"/>
  <c r="X1375" i="4"/>
  <c r="X1359" i="4"/>
  <c r="X1343" i="4"/>
  <c r="X1327" i="4"/>
  <c r="X1311" i="4"/>
  <c r="X1295" i="4"/>
  <c r="X1279" i="4"/>
  <c r="X1263" i="4"/>
  <c r="X1247" i="4"/>
  <c r="X1231" i="4"/>
  <c r="X1215" i="4"/>
  <c r="X1199" i="4"/>
  <c r="X1183" i="4"/>
  <c r="X1167" i="4"/>
  <c r="X1087" i="4"/>
  <c r="X1071" i="4"/>
  <c r="X1055" i="4"/>
  <c r="X1039" i="4"/>
  <c r="X1023" i="4"/>
  <c r="X1007" i="4"/>
  <c r="X991" i="4"/>
  <c r="X975" i="4"/>
  <c r="X959" i="4"/>
  <c r="X799" i="4"/>
  <c r="X750" i="4"/>
  <c r="X622" i="4"/>
  <c r="X494" i="4"/>
  <c r="X366" i="4"/>
  <c r="X238" i="4"/>
  <c r="X102" i="4"/>
  <c r="X762" i="4"/>
  <c r="X646" i="4"/>
  <c r="X518" i="4"/>
  <c r="X390" i="4"/>
  <c r="X262" i="4"/>
  <c r="X134" i="4"/>
  <c r="X803" i="4"/>
  <c r="X771" i="4"/>
  <c r="X739" i="4"/>
  <c r="X707" i="4"/>
  <c r="X675" i="4"/>
  <c r="X643" i="4"/>
  <c r="X611" i="4"/>
  <c r="X579" i="4"/>
  <c r="X547" i="4"/>
  <c r="X515" i="4"/>
  <c r="X483" i="4"/>
  <c r="X451" i="4"/>
  <c r="X419" i="4"/>
  <c r="X387" i="4"/>
  <c r="X355" i="4"/>
  <c r="X323" i="4"/>
  <c r="X291" i="4"/>
  <c r="X259" i="4"/>
  <c r="X227" i="4"/>
  <c r="X195" i="4"/>
  <c r="X163" i="4"/>
  <c r="X131" i="4"/>
  <c r="X82" i="4"/>
  <c r="X722" i="4"/>
  <c r="X690" i="4"/>
  <c r="X658" i="4"/>
  <c r="X626" i="4"/>
  <c r="X594" i="4"/>
  <c r="X562" i="4"/>
  <c r="X530" i="4"/>
  <c r="X498" i="4"/>
  <c r="X466" i="4"/>
  <c r="X434" i="4"/>
  <c r="X402" i="4"/>
  <c r="X370" i="4"/>
  <c r="X338" i="4"/>
  <c r="X306" i="4"/>
  <c r="X274" i="4"/>
  <c r="X242" i="4"/>
  <c r="X210" i="4"/>
  <c r="X178" i="4"/>
  <c r="X146" i="4"/>
  <c r="X110" i="4"/>
  <c r="X759" i="4"/>
  <c r="X727" i="4"/>
  <c r="X695" i="4"/>
  <c r="X663" i="4"/>
  <c r="X631" i="4"/>
  <c r="X599" i="4"/>
  <c r="X567" i="4"/>
  <c r="X535" i="4"/>
  <c r="X503" i="4"/>
  <c r="X471" i="4"/>
  <c r="X439" i="4"/>
  <c r="X407" i="4"/>
  <c r="X375" i="4"/>
  <c r="X343" i="4"/>
  <c r="X311" i="4"/>
  <c r="X279" i="4"/>
  <c r="X247" i="4"/>
  <c r="X215" i="4"/>
  <c r="X183" i="4"/>
  <c r="X151" i="4"/>
  <c r="X119" i="4"/>
  <c r="X797" i="4"/>
  <c r="X781" i="4"/>
  <c r="X765" i="4"/>
  <c r="X749" i="4"/>
  <c r="X733" i="4"/>
  <c r="X717" i="4"/>
  <c r="X701" i="4"/>
  <c r="X685" i="4"/>
  <c r="X669" i="4"/>
  <c r="X653" i="4"/>
  <c r="X637" i="4"/>
  <c r="X621" i="4"/>
  <c r="X605" i="4"/>
  <c r="X589" i="4"/>
  <c r="X573" i="4"/>
  <c r="X557" i="4"/>
  <c r="X541" i="4"/>
  <c r="X525" i="4"/>
  <c r="X509" i="4"/>
  <c r="X493" i="4"/>
  <c r="X477" i="4"/>
  <c r="X461" i="4"/>
  <c r="X445" i="4"/>
  <c r="X429" i="4"/>
  <c r="X413" i="4"/>
  <c r="X397" i="4"/>
  <c r="X381" i="4"/>
  <c r="X365" i="4"/>
  <c r="X349" i="4"/>
  <c r="X333" i="4"/>
  <c r="X317" i="4"/>
  <c r="X301" i="4"/>
  <c r="X285" i="4"/>
  <c r="X269" i="4"/>
  <c r="X253" i="4"/>
  <c r="X237" i="4"/>
  <c r="X221" i="4"/>
  <c r="X205" i="4"/>
  <c r="X189" i="4"/>
  <c r="X173" i="4"/>
  <c r="X157" i="4"/>
  <c r="X141" i="4"/>
  <c r="X125" i="4"/>
  <c r="X109" i="4"/>
  <c r="X93" i="4"/>
  <c r="X77" i="4"/>
  <c r="X61" i="4"/>
  <c r="X45" i="4"/>
  <c r="X29" i="4"/>
  <c r="X800" i="4"/>
  <c r="X784" i="4"/>
  <c r="X768" i="4"/>
  <c r="X752" i="4"/>
  <c r="X736" i="4"/>
  <c r="X720" i="4"/>
  <c r="X704" i="4"/>
  <c r="X688" i="4"/>
  <c r="X672" i="4"/>
  <c r="X656" i="4"/>
  <c r="X640" i="4"/>
  <c r="X624" i="4"/>
  <c r="X608" i="4"/>
  <c r="X592" i="4"/>
  <c r="X576" i="4"/>
  <c r="X560" i="4"/>
  <c r="X544" i="4"/>
  <c r="X528" i="4"/>
  <c r="X512" i="4"/>
  <c r="X496" i="4"/>
  <c r="X480" i="4"/>
  <c r="X464" i="4"/>
  <c r="X448" i="4"/>
  <c r="X432" i="4"/>
  <c r="X416" i="4"/>
  <c r="X400" i="4"/>
  <c r="X384" i="4"/>
  <c r="X368" i="4"/>
  <c r="X352" i="4"/>
  <c r="X336" i="4"/>
  <c r="X320" i="4"/>
  <c r="X304" i="4"/>
  <c r="X288" i="4"/>
  <c r="X272" i="4"/>
  <c r="X256" i="4"/>
  <c r="X240" i="4"/>
  <c r="X224" i="4"/>
  <c r="X208" i="4"/>
  <c r="X192" i="4"/>
  <c r="X176" i="4"/>
  <c r="X160" i="4"/>
  <c r="X144" i="4"/>
  <c r="X128" i="4"/>
  <c r="X112" i="4"/>
  <c r="X96" i="4"/>
  <c r="X80" i="4"/>
  <c r="X64" i="4"/>
  <c r="X48" i="4"/>
  <c r="X32" i="4"/>
  <c r="X103" i="4"/>
  <c r="X87" i="4"/>
  <c r="X71" i="4"/>
  <c r="X55" i="4"/>
  <c r="X39" i="4"/>
  <c r="X21" i="4"/>
  <c r="X66" i="4"/>
  <c r="X50" i="4"/>
  <c r="X34" i="4"/>
  <c r="X11" i="4"/>
  <c r="X28" i="4"/>
  <c r="X12" i="4"/>
  <c r="X1483" i="4"/>
  <c r="X1451" i="4"/>
  <c r="X1485" i="4"/>
  <c r="X1469" i="4"/>
  <c r="X1453" i="4"/>
  <c r="X1437" i="4"/>
  <c r="X1421" i="4"/>
  <c r="X1405" i="4"/>
  <c r="X1389" i="4"/>
  <c r="X1373" i="4"/>
  <c r="X1357" i="4"/>
  <c r="X1341" i="4"/>
  <c r="X1325" i="4"/>
  <c r="X1309" i="4"/>
  <c r="X1293" i="4"/>
  <c r="X1277" i="4"/>
  <c r="X1261" i="4"/>
  <c r="X1245" i="4"/>
  <c r="X1229" i="4"/>
  <c r="X1213" i="4"/>
  <c r="X1197" i="4"/>
  <c r="X1181" i="4"/>
  <c r="X1165" i="4"/>
  <c r="X794" i="4"/>
  <c r="X734" i="4"/>
  <c r="X606" i="4"/>
  <c r="X478" i="4"/>
  <c r="X350" i="4"/>
  <c r="X222" i="4"/>
  <c r="X1156" i="4"/>
  <c r="X1140" i="4"/>
  <c r="X1124" i="4"/>
  <c r="X1108" i="4"/>
  <c r="X1092" i="4"/>
  <c r="X1076" i="4"/>
  <c r="X1060" i="4"/>
  <c r="X1044" i="4"/>
  <c r="X1028" i="4"/>
  <c r="X1012" i="4"/>
  <c r="X996" i="4"/>
  <c r="X980" i="4"/>
  <c r="X964" i="4"/>
  <c r="X770" i="4"/>
  <c r="X662" i="4"/>
  <c r="X534" i="4"/>
  <c r="X406" i="4"/>
  <c r="X278" i="4"/>
  <c r="X150" i="4"/>
  <c r="X1419" i="4"/>
  <c r="X1403" i="4"/>
  <c r="X1387" i="4"/>
  <c r="X1371" i="4"/>
  <c r="X1355" i="4"/>
  <c r="X1339" i="4"/>
  <c r="X1323" i="4"/>
  <c r="X1307" i="4"/>
  <c r="X1291" i="4"/>
  <c r="X1275" i="4"/>
  <c r="X1259" i="4"/>
  <c r="X1243" i="4"/>
  <c r="X1227" i="4"/>
  <c r="X1211" i="4"/>
  <c r="X1195" i="4"/>
  <c r="X1179" i="4"/>
  <c r="X1163" i="4"/>
  <c r="X1147" i="4"/>
  <c r="X1131" i="4"/>
  <c r="X1115" i="4"/>
  <c r="X1099" i="4"/>
  <c r="X1083" i="4"/>
  <c r="X1067" i="4"/>
  <c r="X1051" i="4"/>
  <c r="X1035" i="4"/>
  <c r="X1019" i="4"/>
  <c r="X1003" i="4"/>
  <c r="X987" i="4"/>
  <c r="X971" i="4"/>
  <c r="X955" i="4"/>
  <c r="X790" i="4"/>
  <c r="X718" i="4"/>
  <c r="X590" i="4"/>
  <c r="X462" i="4"/>
  <c r="X334" i="4"/>
  <c r="X206" i="4"/>
  <c r="X1150" i="4"/>
  <c r="X1134" i="4"/>
  <c r="X1118" i="4"/>
  <c r="X1102" i="4"/>
  <c r="X798" i="4"/>
  <c r="X742" i="4"/>
  <c r="X614" i="4"/>
  <c r="X486" i="4"/>
  <c r="X358" i="4"/>
  <c r="X230" i="4"/>
  <c r="X86" i="4"/>
  <c r="X795" i="4"/>
  <c r="X763" i="4"/>
  <c r="X731" i="4"/>
  <c r="X699" i="4"/>
  <c r="X667" i="4"/>
  <c r="X635" i="4"/>
  <c r="X603" i="4"/>
  <c r="X571" i="4"/>
  <c r="X539" i="4"/>
  <c r="X507" i="4"/>
  <c r="X475" i="4"/>
  <c r="X443" i="4"/>
  <c r="X411" i="4"/>
  <c r="X379" i="4"/>
  <c r="X347" i="4"/>
  <c r="X315" i="4"/>
  <c r="X283" i="4"/>
  <c r="X251" i="4"/>
  <c r="X219" i="4"/>
  <c r="X187" i="4"/>
  <c r="X155" i="4"/>
  <c r="X123" i="4"/>
  <c r="X746" i="4"/>
  <c r="X714" i="4"/>
  <c r="X682" i="4"/>
  <c r="X650" i="4"/>
  <c r="X618" i="4"/>
  <c r="X586" i="4"/>
  <c r="X554" i="4"/>
  <c r="X522" i="4"/>
  <c r="X490" i="4"/>
  <c r="X458" i="4"/>
  <c r="X426" i="4"/>
  <c r="X394" i="4"/>
  <c r="X362" i="4"/>
  <c r="X330" i="4"/>
  <c r="X298" i="4"/>
  <c r="X266" i="4"/>
  <c r="X234" i="4"/>
  <c r="X202" i="4"/>
  <c r="X170" i="4"/>
  <c r="X138" i="4"/>
  <c r="X94" i="4"/>
  <c r="X751" i="4"/>
  <c r="X719" i="4"/>
  <c r="X687" i="4"/>
  <c r="X655" i="4"/>
  <c r="X623" i="4"/>
  <c r="X591" i="4"/>
  <c r="X559" i="4"/>
  <c r="X527" i="4"/>
  <c r="X495" i="4"/>
  <c r="X463" i="4"/>
  <c r="X431" i="4"/>
  <c r="X399" i="4"/>
  <c r="X367" i="4"/>
  <c r="X335" i="4"/>
  <c r="X303" i="4"/>
  <c r="X271" i="4"/>
  <c r="X239" i="4"/>
  <c r="X207" i="4"/>
  <c r="X175" i="4"/>
  <c r="X143" i="4"/>
  <c r="X106" i="4"/>
  <c r="X793" i="4"/>
  <c r="X777" i="4"/>
  <c r="X761" i="4"/>
  <c r="X745" i="4"/>
  <c r="X729" i="4"/>
  <c r="X713" i="4"/>
  <c r="X697" i="4"/>
  <c r="X681" i="4"/>
  <c r="X665" i="4"/>
  <c r="X649" i="4"/>
  <c r="X633" i="4"/>
  <c r="X617" i="4"/>
  <c r="X601" i="4"/>
  <c r="X585" i="4"/>
  <c r="X569" i="4"/>
  <c r="X553" i="4"/>
  <c r="X537" i="4"/>
  <c r="X521" i="4"/>
  <c r="X505" i="4"/>
  <c r="X489" i="4"/>
  <c r="X473" i="4"/>
  <c r="X457" i="4"/>
  <c r="X441" i="4"/>
  <c r="X425" i="4"/>
  <c r="X409" i="4"/>
  <c r="X393" i="4"/>
  <c r="X377" i="4"/>
  <c r="X361" i="4"/>
  <c r="X345" i="4"/>
  <c r="X329" i="4"/>
  <c r="X313" i="4"/>
  <c r="X297" i="4"/>
  <c r="X281" i="4"/>
  <c r="X265" i="4"/>
  <c r="X249" i="4"/>
  <c r="X233" i="4"/>
  <c r="X217" i="4"/>
  <c r="X201" i="4"/>
  <c r="X185" i="4"/>
  <c r="X169" i="4"/>
  <c r="X153" i="4"/>
  <c r="X137" i="4"/>
  <c r="X121" i="4"/>
  <c r="X105" i="4"/>
  <c r="X89" i="4"/>
  <c r="X73" i="4"/>
  <c r="X57" i="4"/>
  <c r="X41" i="4"/>
  <c r="X796" i="4"/>
  <c r="X780" i="4"/>
  <c r="X764" i="4"/>
  <c r="X748" i="4"/>
  <c r="X732" i="4"/>
  <c r="X716" i="4"/>
  <c r="X700" i="4"/>
  <c r="X684" i="4"/>
  <c r="X668" i="4"/>
  <c r="X652" i="4"/>
  <c r="X636" i="4"/>
  <c r="X620" i="4"/>
  <c r="X604" i="4"/>
  <c r="X588" i="4"/>
  <c r="X572" i="4"/>
  <c r="X556" i="4"/>
  <c r="X540" i="4"/>
  <c r="X524" i="4"/>
  <c r="X508" i="4"/>
  <c r="X492" i="4"/>
  <c r="X476" i="4"/>
  <c r="X460" i="4"/>
  <c r="X444" i="4"/>
  <c r="X428" i="4"/>
  <c r="X412" i="4"/>
  <c r="X396" i="4"/>
  <c r="X380" i="4"/>
  <c r="X364" i="4"/>
  <c r="X348" i="4"/>
  <c r="X332" i="4"/>
  <c r="X316" i="4"/>
  <c r="X300" i="4"/>
  <c r="X284" i="4"/>
  <c r="X268" i="4"/>
  <c r="X252" i="4"/>
  <c r="X236" i="4"/>
  <c r="X220" i="4"/>
  <c r="X204" i="4"/>
  <c r="X188" i="4"/>
  <c r="X172" i="4"/>
  <c r="X156" i="4"/>
  <c r="X140" i="4"/>
  <c r="X124" i="4"/>
  <c r="X108" i="4"/>
  <c r="X92" i="4"/>
  <c r="X76" i="4"/>
  <c r="X60" i="4"/>
  <c r="X44" i="4"/>
  <c r="X27" i="4"/>
  <c r="X115" i="4"/>
  <c r="X99" i="4"/>
  <c r="X83" i="4"/>
  <c r="X67" i="4"/>
  <c r="X51" i="4"/>
  <c r="X35" i="4"/>
  <c r="X14" i="4"/>
  <c r="X62" i="4"/>
  <c r="X46" i="4"/>
  <c r="X30" i="4"/>
  <c r="X17" i="4"/>
  <c r="X24" i="4"/>
  <c r="X8" i="4"/>
  <c r="X1471" i="4"/>
  <c r="X1439" i="4"/>
  <c r="X1475" i="4"/>
  <c r="X1443" i="4"/>
  <c r="X1481" i="4"/>
  <c r="X1465" i="4"/>
  <c r="X1449" i="4"/>
  <c r="X1433" i="4"/>
  <c r="X1417" i="4"/>
  <c r="X1401" i="4"/>
  <c r="X1385" i="4"/>
  <c r="X1369" i="4"/>
  <c r="X1353" i="4"/>
  <c r="X1337" i="4"/>
  <c r="X1321" i="4"/>
  <c r="X1305" i="4"/>
  <c r="X1289" i="4"/>
  <c r="X1273" i="4"/>
  <c r="X1257" i="4"/>
  <c r="X1241" i="4"/>
  <c r="X1225" i="4"/>
  <c r="X1209" i="4"/>
  <c r="X1193" i="4"/>
  <c r="X1177" i="4"/>
  <c r="X1161" i="4"/>
  <c r="X1145" i="4"/>
  <c r="X1129" i="4"/>
  <c r="X1113" i="4"/>
  <c r="X783" i="4"/>
  <c r="X702" i="4"/>
  <c r="X574" i="4"/>
  <c r="X446" i="4"/>
  <c r="X318" i="4"/>
  <c r="X190" i="4"/>
  <c r="X1152" i="4"/>
  <c r="X1136" i="4"/>
  <c r="X1120" i="4"/>
  <c r="X1104" i="4"/>
  <c r="X1088" i="4"/>
  <c r="X1072" i="4"/>
  <c r="X1056" i="4"/>
  <c r="X1040" i="4"/>
  <c r="X1024" i="4"/>
  <c r="X1008" i="4"/>
  <c r="X992" i="4"/>
  <c r="X976" i="4"/>
  <c r="X960" i="4"/>
  <c r="X802" i="4"/>
  <c r="X754" i="4"/>
  <c r="X630" i="4"/>
  <c r="X502" i="4"/>
  <c r="X374" i="4"/>
  <c r="X246" i="4"/>
  <c r="X118" i="4"/>
  <c r="X1415" i="4"/>
  <c r="X1399" i="4"/>
  <c r="X1383" i="4"/>
  <c r="X1367" i="4"/>
  <c r="X1351" i="4"/>
  <c r="X1335" i="4"/>
  <c r="X1319" i="4"/>
  <c r="X1303" i="4"/>
  <c r="X1287" i="4"/>
  <c r="X1271" i="4"/>
  <c r="X1255" i="4"/>
  <c r="X1239" i="4"/>
  <c r="X1223" i="4"/>
  <c r="X1207" i="4"/>
  <c r="X1191" i="4"/>
  <c r="X1175" i="4"/>
  <c r="X1095" i="4"/>
  <c r="X1079" i="4"/>
  <c r="X1063" i="4"/>
  <c r="X1047" i="4"/>
  <c r="X1031" i="4"/>
  <c r="X1015" i="4"/>
  <c r="X999" i="4"/>
  <c r="X983" i="4"/>
  <c r="X967" i="4"/>
  <c r="X951" i="4"/>
  <c r="X778" i="4"/>
  <c r="X686" i="4"/>
  <c r="X558" i="4"/>
  <c r="X430" i="4"/>
  <c r="X302" i="4"/>
  <c r="X174" i="4"/>
  <c r="X786" i="4"/>
  <c r="X710" i="4"/>
  <c r="X582" i="4"/>
  <c r="X454" i="4"/>
  <c r="X326" i="4"/>
  <c r="X198" i="4"/>
  <c r="X787" i="4"/>
  <c r="X755" i="4"/>
  <c r="X723" i="4"/>
  <c r="X691" i="4"/>
  <c r="X659" i="4"/>
  <c r="X627" i="4"/>
  <c r="X595" i="4"/>
  <c r="X563" i="4"/>
  <c r="X531" i="4"/>
  <c r="X499" i="4"/>
  <c r="X467" i="4"/>
  <c r="X435" i="4"/>
  <c r="X403" i="4"/>
  <c r="X371" i="4"/>
  <c r="X339" i="4"/>
  <c r="X307" i="4"/>
  <c r="X275" i="4"/>
  <c r="X243" i="4"/>
  <c r="X211" i="4"/>
  <c r="X179" i="4"/>
  <c r="X147" i="4"/>
  <c r="X114" i="4"/>
  <c r="X738" i="4"/>
  <c r="X706" i="4"/>
  <c r="X674" i="4"/>
  <c r="X642" i="4"/>
  <c r="X610" i="4"/>
  <c r="X578" i="4"/>
  <c r="X546" i="4"/>
  <c r="X514" i="4"/>
  <c r="X482" i="4"/>
  <c r="X450" i="4"/>
  <c r="X418" i="4"/>
  <c r="X386" i="4"/>
  <c r="X354" i="4"/>
  <c r="X322" i="4"/>
  <c r="X290" i="4"/>
  <c r="X258" i="4"/>
  <c r="X226" i="4"/>
  <c r="X194" i="4"/>
  <c r="X162" i="4"/>
  <c r="X130" i="4"/>
  <c r="X78" i="4"/>
  <c r="X743" i="4"/>
  <c r="X711" i="4"/>
  <c r="X679" i="4"/>
  <c r="X647" i="4"/>
  <c r="X615" i="4"/>
  <c r="X583" i="4"/>
  <c r="X551" i="4"/>
  <c r="X519" i="4"/>
  <c r="X487" i="4"/>
  <c r="X455" i="4"/>
  <c r="X423" i="4"/>
  <c r="X391" i="4"/>
  <c r="X359" i="4"/>
  <c r="X327" i="4"/>
  <c r="X295" i="4"/>
  <c r="X263" i="4"/>
  <c r="X231" i="4"/>
  <c r="X199" i="4"/>
  <c r="X167" i="4"/>
  <c r="X135" i="4"/>
  <c r="X90" i="4"/>
  <c r="X805" i="4"/>
  <c r="X789" i="4"/>
  <c r="X773" i="4"/>
  <c r="X757" i="4"/>
  <c r="X741" i="4"/>
  <c r="X725" i="4"/>
  <c r="X709" i="4"/>
  <c r="X693" i="4"/>
  <c r="X677" i="4"/>
  <c r="X661" i="4"/>
  <c r="X645" i="4"/>
  <c r="X629" i="4"/>
  <c r="X613" i="4"/>
  <c r="X597" i="4"/>
  <c r="X581" i="4"/>
  <c r="X565" i="4"/>
  <c r="X549" i="4"/>
  <c r="X533" i="4"/>
  <c r="X517" i="4"/>
  <c r="X501" i="4"/>
  <c r="X485" i="4"/>
  <c r="X469" i="4"/>
  <c r="X453" i="4"/>
  <c r="X437" i="4"/>
  <c r="X421" i="4"/>
  <c r="X405" i="4"/>
  <c r="X389" i="4"/>
  <c r="X373" i="4"/>
  <c r="X357" i="4"/>
  <c r="X341" i="4"/>
  <c r="X325" i="4"/>
  <c r="X309" i="4"/>
  <c r="X293" i="4"/>
  <c r="X277" i="4"/>
  <c r="X261" i="4"/>
  <c r="X245" i="4"/>
  <c r="X229" i="4"/>
  <c r="X213" i="4"/>
  <c r="X197" i="4"/>
  <c r="X181" i="4"/>
  <c r="X165" i="4"/>
  <c r="X149" i="4"/>
  <c r="X133" i="4"/>
  <c r="X117" i="4"/>
  <c r="X101" i="4"/>
  <c r="X85" i="4"/>
  <c r="X69" i="4"/>
  <c r="X53" i="4"/>
  <c r="X37" i="4"/>
  <c r="X18" i="4"/>
  <c r="X792" i="4"/>
  <c r="X776" i="4"/>
  <c r="X760" i="4"/>
  <c r="X744" i="4"/>
  <c r="X728" i="4"/>
  <c r="X712" i="4"/>
  <c r="X696" i="4"/>
  <c r="X680" i="4"/>
  <c r="X664" i="4"/>
  <c r="X648" i="4"/>
  <c r="X632" i="4"/>
  <c r="X616" i="4"/>
  <c r="X600" i="4"/>
  <c r="X584" i="4"/>
  <c r="X568" i="4"/>
  <c r="X552" i="4"/>
  <c r="X536" i="4"/>
  <c r="X520" i="4"/>
  <c r="X504" i="4"/>
  <c r="X488" i="4"/>
  <c r="X472" i="4"/>
  <c r="X456" i="4"/>
  <c r="X440" i="4"/>
  <c r="X424" i="4"/>
  <c r="X408" i="4"/>
  <c r="X392" i="4"/>
  <c r="X376" i="4"/>
  <c r="X360" i="4"/>
  <c r="X344" i="4"/>
  <c r="X328" i="4"/>
  <c r="X312" i="4"/>
  <c r="X296" i="4"/>
  <c r="X280" i="4"/>
  <c r="X264" i="4"/>
  <c r="X248" i="4"/>
  <c r="X232" i="4"/>
  <c r="X216" i="4"/>
  <c r="X200" i="4"/>
  <c r="X184" i="4"/>
  <c r="X168" i="4"/>
  <c r="X152" i="4"/>
  <c r="X136" i="4"/>
  <c r="X120" i="4"/>
  <c r="X104" i="4"/>
  <c r="X88" i="4"/>
  <c r="X72" i="4"/>
  <c r="X56" i="4"/>
  <c r="X40" i="4"/>
  <c r="X22" i="4"/>
  <c r="X111" i="4"/>
  <c r="X95" i="4"/>
  <c r="X79" i="4"/>
  <c r="X63" i="4"/>
  <c r="X47" i="4"/>
  <c r="X31" i="4"/>
  <c r="X58" i="4"/>
  <c r="X42" i="4"/>
  <c r="X25" i="4"/>
  <c r="X13" i="4"/>
  <c r="X20" i="4"/>
  <c r="X1463" i="4"/>
  <c r="X1431" i="4"/>
  <c r="X1467" i="4"/>
  <c r="X1435" i="4"/>
  <c r="X1493" i="4"/>
  <c r="X1477" i="4"/>
  <c r="X1461" i="4"/>
  <c r="X1445" i="4"/>
  <c r="X1429" i="4"/>
  <c r="X1413" i="4"/>
  <c r="X1397" i="4"/>
  <c r="X1381" i="4"/>
  <c r="X1365" i="4"/>
  <c r="X1349" i="4"/>
  <c r="X1333" i="4"/>
  <c r="X1317" i="4"/>
  <c r="X1301" i="4"/>
  <c r="X1285" i="4"/>
  <c r="X1269" i="4"/>
  <c r="X1253" i="4"/>
  <c r="X1237" i="4"/>
  <c r="X1221" i="4"/>
  <c r="X1205" i="4"/>
  <c r="X1189" i="4"/>
  <c r="X1173" i="4"/>
  <c r="X774" i="4"/>
  <c r="X670" i="4"/>
  <c r="X542" i="4"/>
  <c r="X414" i="4"/>
  <c r="X286" i="4"/>
  <c r="X158" i="4"/>
  <c r="X1148" i="4"/>
  <c r="X1132" i="4"/>
  <c r="X1116" i="4"/>
  <c r="X1100" i="4"/>
  <c r="X1084" i="4"/>
  <c r="X1068" i="4"/>
  <c r="X1052" i="4"/>
  <c r="X1036" i="4"/>
  <c r="X1020" i="4"/>
  <c r="X1004" i="4"/>
  <c r="X988" i="4"/>
  <c r="X972" i="4"/>
  <c r="X956" i="4"/>
  <c r="X791" i="4"/>
  <c r="X726" i="4"/>
  <c r="X598" i="4"/>
  <c r="X470" i="4"/>
  <c r="X342" i="4"/>
  <c r="X214" i="4"/>
  <c r="X1427" i="4"/>
  <c r="X1411" i="4"/>
  <c r="X1395" i="4"/>
  <c r="X1379" i="4"/>
  <c r="X1363" i="4"/>
  <c r="X1347" i="4"/>
  <c r="X1331" i="4"/>
  <c r="X1315" i="4"/>
  <c r="X1299" i="4"/>
  <c r="X1283" i="4"/>
  <c r="X1267" i="4"/>
  <c r="X1251" i="4"/>
  <c r="X1235" i="4"/>
  <c r="X1219" i="4"/>
  <c r="X1203" i="4"/>
  <c r="X1187" i="4"/>
  <c r="X1171" i="4"/>
  <c r="X1155" i="4"/>
  <c r="X1139" i="4"/>
  <c r="X1123" i="4"/>
  <c r="X1107" i="4"/>
  <c r="X1091" i="4"/>
  <c r="X1075" i="4"/>
  <c r="X1059" i="4"/>
  <c r="X1043" i="4"/>
  <c r="X1027" i="4"/>
  <c r="X1011" i="4"/>
  <c r="X995" i="4"/>
  <c r="X979" i="4"/>
  <c r="X963" i="4"/>
  <c r="X947" i="4"/>
  <c r="X766" i="4"/>
  <c r="X654" i="4"/>
  <c r="X526" i="4"/>
  <c r="X398" i="4"/>
  <c r="X270" i="4"/>
  <c r="X142" i="4"/>
  <c r="X1158" i="4"/>
  <c r="X1142" i="4"/>
  <c r="X1126" i="4"/>
  <c r="X1110" i="4"/>
  <c r="X775" i="4"/>
  <c r="X678" i="4"/>
  <c r="X550" i="4"/>
  <c r="X422" i="4"/>
  <c r="X294" i="4"/>
  <c r="X166" i="4"/>
  <c r="X779" i="4"/>
  <c r="X747" i="4"/>
  <c r="X715" i="4"/>
  <c r="X683" i="4"/>
  <c r="X651" i="4"/>
  <c r="X619" i="4"/>
  <c r="X587" i="4"/>
  <c r="X555" i="4"/>
  <c r="X523" i="4"/>
  <c r="X491" i="4"/>
  <c r="X459" i="4"/>
  <c r="X427" i="4"/>
  <c r="X395" i="4"/>
  <c r="X363" i="4"/>
  <c r="X331" i="4"/>
  <c r="X299" i="4"/>
  <c r="X267" i="4"/>
  <c r="X235" i="4"/>
  <c r="X203" i="4"/>
  <c r="X171" i="4"/>
  <c r="X139" i="4"/>
  <c r="X98" i="4"/>
  <c r="X730" i="4"/>
  <c r="X698" i="4"/>
  <c r="X666" i="4"/>
  <c r="X634" i="4"/>
  <c r="X602" i="4"/>
  <c r="X570" i="4"/>
  <c r="X538" i="4"/>
  <c r="X506" i="4"/>
  <c r="X474" i="4"/>
  <c r="X442" i="4"/>
  <c r="X410" i="4"/>
  <c r="X378" i="4"/>
  <c r="X346" i="4"/>
  <c r="X314" i="4"/>
  <c r="X282" i="4"/>
  <c r="X250" i="4"/>
  <c r="X218" i="4"/>
  <c r="X186" i="4"/>
  <c r="X154" i="4"/>
  <c r="X122" i="4"/>
  <c r="X767" i="4"/>
  <c r="X735" i="4"/>
  <c r="X703" i="4"/>
  <c r="X671" i="4"/>
  <c r="X639" i="4"/>
  <c r="X607" i="4"/>
  <c r="X575" i="4"/>
  <c r="X543" i="4"/>
  <c r="X511" i="4"/>
  <c r="X479" i="4"/>
  <c r="X447" i="4"/>
  <c r="X415" i="4"/>
  <c r="X383" i="4"/>
  <c r="X351" i="4"/>
  <c r="X319" i="4"/>
  <c r="X287" i="4"/>
  <c r="X255" i="4"/>
  <c r="X223" i="4"/>
  <c r="X191" i="4"/>
  <c r="X159" i="4"/>
  <c r="X127" i="4"/>
  <c r="X74" i="4"/>
  <c r="X801" i="4"/>
  <c r="X785" i="4"/>
  <c r="X769" i="4"/>
  <c r="X753" i="4"/>
  <c r="X737" i="4"/>
  <c r="X721" i="4"/>
  <c r="X705" i="4"/>
  <c r="X689" i="4"/>
  <c r="X673" i="4"/>
  <c r="X657" i="4"/>
  <c r="X641" i="4"/>
  <c r="X625" i="4"/>
  <c r="X609" i="4"/>
  <c r="X593" i="4"/>
  <c r="X577" i="4"/>
  <c r="X561" i="4"/>
  <c r="X545" i="4"/>
  <c r="X529" i="4"/>
  <c r="X513" i="4"/>
  <c r="X497" i="4"/>
  <c r="X481" i="4"/>
  <c r="X465" i="4"/>
  <c r="X449" i="4"/>
  <c r="X433" i="4"/>
  <c r="X417" i="4"/>
  <c r="X401" i="4"/>
  <c r="X385" i="4"/>
  <c r="X369" i="4"/>
  <c r="X353" i="4"/>
  <c r="X337" i="4"/>
  <c r="X321" i="4"/>
  <c r="X305" i="4"/>
  <c r="X289" i="4"/>
  <c r="X273" i="4"/>
  <c r="X257" i="4"/>
  <c r="X241" i="4"/>
  <c r="X225" i="4"/>
  <c r="X209" i="4"/>
  <c r="X193" i="4"/>
  <c r="X177" i="4"/>
  <c r="X161" i="4"/>
  <c r="X145" i="4"/>
  <c r="X129" i="4"/>
  <c r="X113" i="4"/>
  <c r="X97" i="4"/>
  <c r="X81" i="4"/>
  <c r="X65" i="4"/>
  <c r="X49" i="4"/>
  <c r="X33" i="4"/>
  <c r="X10" i="4"/>
  <c r="X804" i="4"/>
  <c r="X788" i="4"/>
  <c r="X772" i="4"/>
  <c r="X756" i="4"/>
  <c r="X740" i="4"/>
  <c r="X724" i="4"/>
  <c r="X708" i="4"/>
  <c r="X692" i="4"/>
  <c r="X676" i="4"/>
  <c r="X660" i="4"/>
  <c r="X644" i="4"/>
  <c r="X628" i="4"/>
  <c r="X612" i="4"/>
  <c r="X596" i="4"/>
  <c r="X580" i="4"/>
  <c r="X564" i="4"/>
  <c r="X548" i="4"/>
  <c r="X532" i="4"/>
  <c r="X516" i="4"/>
  <c r="X500" i="4"/>
  <c r="X484" i="4"/>
  <c r="X468" i="4"/>
  <c r="X452" i="4"/>
  <c r="X436" i="4"/>
  <c r="X420" i="4"/>
  <c r="X404" i="4"/>
  <c r="X388" i="4"/>
  <c r="X372" i="4"/>
  <c r="X356" i="4"/>
  <c r="X340" i="4"/>
  <c r="X324" i="4"/>
  <c r="X308" i="4"/>
  <c r="X292" i="4"/>
  <c r="X276" i="4"/>
  <c r="X260" i="4"/>
  <c r="X244" i="4"/>
  <c r="X228" i="4"/>
  <c r="X212" i="4"/>
  <c r="X196" i="4"/>
  <c r="X180" i="4"/>
  <c r="X164" i="4"/>
  <c r="X148" i="4"/>
  <c r="X132" i="4"/>
  <c r="X116" i="4"/>
  <c r="X100" i="4"/>
  <c r="X84" i="4"/>
  <c r="X68" i="4"/>
  <c r="X52" i="4"/>
  <c r="X36" i="4"/>
  <c r="X15" i="4"/>
  <c r="X107" i="4"/>
  <c r="X91" i="4"/>
  <c r="X75" i="4"/>
  <c r="X59" i="4"/>
  <c r="X43" i="4"/>
  <c r="X26" i="4"/>
  <c r="X70" i="4"/>
  <c r="X54" i="4"/>
  <c r="X38" i="4"/>
  <c r="X19" i="4"/>
  <c r="X9" i="4"/>
  <c r="X16" i="4"/>
  <c r="X4" i="4" l="1"/>
  <c r="AC6" i="4" s="1"/>
  <c r="AA1125" i="4"/>
  <c r="Z970" i="4"/>
  <c r="Z1034" i="4"/>
  <c r="Z1098" i="4"/>
  <c r="AB885" i="4"/>
  <c r="AB1450" i="4"/>
  <c r="AA1034" i="4"/>
  <c r="Z1450" i="4"/>
  <c r="Z1125" i="4"/>
  <c r="Z1376" i="4"/>
  <c r="AA853" i="4"/>
  <c r="AA970" i="4"/>
  <c r="AB853" i="4"/>
  <c r="AA819" i="4"/>
  <c r="AA1159" i="4"/>
  <c r="AA1376" i="4"/>
  <c r="Z885" i="4"/>
  <c r="Z819" i="4"/>
  <c r="Z1159" i="4"/>
  <c r="Z917" i="4"/>
  <c r="Z899" i="4"/>
  <c r="AA911" i="4"/>
  <c r="AA1392" i="4"/>
  <c r="AB911" i="4"/>
  <c r="Z1482" i="4"/>
  <c r="AB809" i="4"/>
  <c r="AA809" i="4"/>
  <c r="AB854" i="4"/>
  <c r="AA854" i="4"/>
  <c r="AB926" i="4"/>
  <c r="AA926" i="4"/>
  <c r="AB990" i="4"/>
  <c r="AA990" i="4"/>
  <c r="AB1054" i="4"/>
  <c r="AA1054" i="4"/>
  <c r="AB1182" i="4"/>
  <c r="AA1182" i="4"/>
  <c r="AB1246" i="4"/>
  <c r="AA1246" i="4"/>
  <c r="AB1310" i="4"/>
  <c r="AA1310" i="4"/>
  <c r="AB1374" i="4"/>
  <c r="AA1374" i="4"/>
  <c r="AB904" i="4"/>
  <c r="AA904" i="4"/>
  <c r="AB1236" i="4"/>
  <c r="AA1236" i="4"/>
  <c r="AB1332" i="4"/>
  <c r="AA1332" i="4"/>
  <c r="AB1492" i="4"/>
  <c r="AA1492" i="4"/>
  <c r="AB973" i="4"/>
  <c r="AA973" i="4"/>
  <c r="AB1037" i="4"/>
  <c r="AA1037" i="4"/>
  <c r="AB1101" i="4"/>
  <c r="AA1101" i="4"/>
  <c r="AB1410" i="4"/>
  <c r="AA1410" i="4"/>
  <c r="AB1434" i="4"/>
  <c r="AA1434" i="4"/>
  <c r="AB813" i="4"/>
  <c r="AA813" i="4"/>
  <c r="AB892" i="4"/>
  <c r="AA892" i="4"/>
  <c r="AB962" i="4"/>
  <c r="AA962" i="4"/>
  <c r="AB1026" i="4"/>
  <c r="AA1026" i="4"/>
  <c r="AB1090" i="4"/>
  <c r="AA1090" i="4"/>
  <c r="AB1154" i="4"/>
  <c r="AA1154" i="4"/>
  <c r="AB1218" i="4"/>
  <c r="AA1218" i="4"/>
  <c r="AB1282" i="4"/>
  <c r="AA1282" i="4"/>
  <c r="AB1346" i="4"/>
  <c r="AA1346" i="4"/>
  <c r="AB888" i="4"/>
  <c r="AA888" i="4"/>
  <c r="AB920" i="4"/>
  <c r="AA920" i="4"/>
  <c r="AB1256" i="4"/>
  <c r="AA1256" i="4"/>
  <c r="AB912" i="4"/>
  <c r="AA912" i="4"/>
  <c r="AB977" i="4"/>
  <c r="AA977" i="4"/>
  <c r="AB1041" i="4"/>
  <c r="AA1041" i="4"/>
  <c r="AB1426" i="4"/>
  <c r="AA1426" i="4"/>
  <c r="AB1442" i="4"/>
  <c r="AA1442" i="4"/>
  <c r="AB866" i="4"/>
  <c r="AA866" i="4"/>
  <c r="AB830" i="4"/>
  <c r="AA830" i="4"/>
  <c r="AB1114" i="4"/>
  <c r="AA1114" i="4"/>
  <c r="AB1178" i="4"/>
  <c r="AA1178" i="4"/>
  <c r="AB1242" i="4"/>
  <c r="AA1242" i="4"/>
  <c r="AB1306" i="4"/>
  <c r="AA1306" i="4"/>
  <c r="AB1370" i="4"/>
  <c r="AA1370" i="4"/>
  <c r="AB877" i="4"/>
  <c r="AA877" i="4"/>
  <c r="AB1111" i="4"/>
  <c r="AA1111" i="4"/>
  <c r="AB846" i="4"/>
  <c r="AA846" i="4"/>
  <c r="AB928" i="4"/>
  <c r="AA928" i="4"/>
  <c r="AB1200" i="4"/>
  <c r="AA1200" i="4"/>
  <c r="AB1328" i="4"/>
  <c r="AA1328" i="4"/>
  <c r="AB880" i="4"/>
  <c r="AA880" i="4"/>
  <c r="AB953" i="4"/>
  <c r="AA953" i="4"/>
  <c r="AB1017" i="4"/>
  <c r="AA1017" i="4"/>
  <c r="AB1081" i="4"/>
  <c r="AA1081" i="4"/>
  <c r="AB1454" i="4"/>
  <c r="AA1454" i="4"/>
  <c r="AB1490" i="4"/>
  <c r="AA1490" i="4"/>
  <c r="Z1188" i="4"/>
  <c r="AB1188" i="4"/>
  <c r="AA1188" i="4"/>
  <c r="Z1316" i="4"/>
  <c r="AB1316" i="4"/>
  <c r="AA1316" i="4"/>
  <c r="Z1444" i="4"/>
  <c r="AB1444" i="4"/>
  <c r="AA1444" i="4"/>
  <c r="Z862" i="4"/>
  <c r="AB862" i="4"/>
  <c r="AA862" i="4"/>
  <c r="AB855" i="4"/>
  <c r="AA855" i="4"/>
  <c r="Z1196" i="4"/>
  <c r="AB1196" i="4"/>
  <c r="AA1196" i="4"/>
  <c r="Z1260" i="4"/>
  <c r="AB1260" i="4"/>
  <c r="AA1260" i="4"/>
  <c r="Z1324" i="4"/>
  <c r="AB1324" i="4"/>
  <c r="AA1324" i="4"/>
  <c r="AB1388" i="4"/>
  <c r="AA1388" i="4"/>
  <c r="AB1452" i="4"/>
  <c r="AA1452" i="4"/>
  <c r="AB1280" i="4"/>
  <c r="AA1280" i="4"/>
  <c r="Z831" i="4"/>
  <c r="AB831" i="4"/>
  <c r="AA831" i="4"/>
  <c r="Z835" i="4"/>
  <c r="AB835" i="4"/>
  <c r="AA835" i="4"/>
  <c r="Z906" i="4"/>
  <c r="AB906" i="4"/>
  <c r="AA906" i="4"/>
  <c r="Z1176" i="4"/>
  <c r="AB1176" i="4"/>
  <c r="AA1176" i="4"/>
  <c r="Z1240" i="4"/>
  <c r="AB1240" i="4"/>
  <c r="AA1240" i="4"/>
  <c r="Z1336" i="4"/>
  <c r="AB1336" i="4"/>
  <c r="AA1336" i="4"/>
  <c r="Z1432" i="4"/>
  <c r="AB1432" i="4"/>
  <c r="AA1432" i="4"/>
  <c r="Z847" i="4"/>
  <c r="AB847" i="4"/>
  <c r="AA847" i="4"/>
  <c r="Z811" i="4"/>
  <c r="AB811" i="4"/>
  <c r="AA811" i="4"/>
  <c r="AB918" i="4"/>
  <c r="AA918" i="4"/>
  <c r="AB982" i="4"/>
  <c r="AA982" i="4"/>
  <c r="AB1046" i="4"/>
  <c r="AA1046" i="4"/>
  <c r="AB1174" i="4"/>
  <c r="AA1174" i="4"/>
  <c r="AB1238" i="4"/>
  <c r="AA1238" i="4"/>
  <c r="AB1302" i="4"/>
  <c r="AA1302" i="4"/>
  <c r="AB1366" i="4"/>
  <c r="AA1366" i="4"/>
  <c r="Z872" i="4"/>
  <c r="AB872" i="4"/>
  <c r="AA872" i="4"/>
  <c r="Z815" i="4"/>
  <c r="AB815" i="4"/>
  <c r="AA815" i="4"/>
  <c r="AB965" i="4"/>
  <c r="AA965" i="4"/>
  <c r="AB1029" i="4"/>
  <c r="AA1029" i="4"/>
  <c r="Z1093" i="4"/>
  <c r="AB1093" i="4"/>
  <c r="AA1093" i="4"/>
  <c r="AB812" i="4"/>
  <c r="AA812" i="4"/>
  <c r="AB825" i="4"/>
  <c r="AA825" i="4"/>
  <c r="AB870" i="4"/>
  <c r="AA870" i="4"/>
  <c r="AB865" i="4"/>
  <c r="AA865" i="4"/>
  <c r="AB942" i="4"/>
  <c r="AA942" i="4"/>
  <c r="AB1006" i="4"/>
  <c r="AA1006" i="4"/>
  <c r="AB1070" i="4"/>
  <c r="AA1070" i="4"/>
  <c r="AB1198" i="4"/>
  <c r="AA1198" i="4"/>
  <c r="AB1262" i="4"/>
  <c r="AA1262" i="4"/>
  <c r="AB1326" i="4"/>
  <c r="AA1326" i="4"/>
  <c r="AB1390" i="4"/>
  <c r="AA1390" i="4"/>
  <c r="AB873" i="4"/>
  <c r="AA873" i="4"/>
  <c r="AB1172" i="4"/>
  <c r="AA1172" i="4"/>
  <c r="AB1268" i="4"/>
  <c r="AA1268" i="4"/>
  <c r="AB1428" i="4"/>
  <c r="AA1428" i="4"/>
  <c r="AB838" i="4"/>
  <c r="AA838" i="4"/>
  <c r="AB925" i="4"/>
  <c r="AA925" i="4"/>
  <c r="AB989" i="4"/>
  <c r="AA989" i="4"/>
  <c r="AB1053" i="4"/>
  <c r="AA1053" i="4"/>
  <c r="AB1117" i="4"/>
  <c r="AA1117" i="4"/>
  <c r="AB1430" i="4"/>
  <c r="AA1430" i="4"/>
  <c r="AB1466" i="4"/>
  <c r="AA1466" i="4"/>
  <c r="AB816" i="4"/>
  <c r="AA816" i="4"/>
  <c r="AB829" i="4"/>
  <c r="AA829" i="4"/>
  <c r="AB913" i="4"/>
  <c r="AA913" i="4"/>
  <c r="AB978" i="4"/>
  <c r="AA978" i="4"/>
  <c r="AB1042" i="4"/>
  <c r="AA1042" i="4"/>
  <c r="AB1106" i="4"/>
  <c r="AA1106" i="4"/>
  <c r="AB1170" i="4"/>
  <c r="AA1170" i="4"/>
  <c r="AB1234" i="4"/>
  <c r="AA1234" i="4"/>
  <c r="AB1298" i="4"/>
  <c r="AA1298" i="4"/>
  <c r="AB1362" i="4"/>
  <c r="AA1362" i="4"/>
  <c r="AB909" i="4"/>
  <c r="AA909" i="4"/>
  <c r="AB1119" i="4"/>
  <c r="AA1119" i="4"/>
  <c r="AB857" i="4"/>
  <c r="AA857" i="4"/>
  <c r="AB936" i="4"/>
  <c r="AA936" i="4"/>
  <c r="AB1272" i="4"/>
  <c r="AA1272" i="4"/>
  <c r="AB1384" i="4"/>
  <c r="AA1384" i="4"/>
  <c r="AB929" i="4"/>
  <c r="AA929" i="4"/>
  <c r="AB993" i="4"/>
  <c r="AA993" i="4"/>
  <c r="AB1057" i="4"/>
  <c r="AA1057" i="4"/>
  <c r="AB1438" i="4"/>
  <c r="AA1438" i="4"/>
  <c r="AB1474" i="4"/>
  <c r="AA1474" i="4"/>
  <c r="AB808" i="4"/>
  <c r="AA808" i="4"/>
  <c r="AB882" i="4"/>
  <c r="AA882" i="4"/>
  <c r="AB860" i="4"/>
  <c r="AA860" i="4"/>
  <c r="AB1130" i="4"/>
  <c r="AA1130" i="4"/>
  <c r="AB1194" i="4"/>
  <c r="AA1194" i="4"/>
  <c r="AB1258" i="4"/>
  <c r="AA1258" i="4"/>
  <c r="AB1322" i="4"/>
  <c r="AA1322" i="4"/>
  <c r="AB1386" i="4"/>
  <c r="AA1386" i="4"/>
  <c r="AB944" i="4"/>
  <c r="AA944" i="4"/>
  <c r="AB969" i="4"/>
  <c r="AA969" i="4"/>
  <c r="AB1033" i="4"/>
  <c r="AA1033" i="4"/>
  <c r="AB1097" i="4"/>
  <c r="AA1097" i="4"/>
  <c r="AB1486" i="4"/>
  <c r="AA1486" i="4"/>
  <c r="AB839" i="4"/>
  <c r="AA839" i="4"/>
  <c r="AB1220" i="4"/>
  <c r="AA1220" i="4"/>
  <c r="AB1348" i="4"/>
  <c r="AA1348" i="4"/>
  <c r="AB1476" i="4"/>
  <c r="AA1476" i="4"/>
  <c r="AB878" i="4"/>
  <c r="AA878" i="4"/>
  <c r="AB931" i="4"/>
  <c r="AA931" i="4"/>
  <c r="AB1212" i="4"/>
  <c r="AA1212" i="4"/>
  <c r="AB1276" i="4"/>
  <c r="AA1276" i="4"/>
  <c r="AB1340" i="4"/>
  <c r="AA1340" i="4"/>
  <c r="AB1404" i="4"/>
  <c r="AA1404" i="4"/>
  <c r="AB1468" i="4"/>
  <c r="AA1468" i="4"/>
  <c r="AB1296" i="4"/>
  <c r="AA1296" i="4"/>
  <c r="AB883" i="4"/>
  <c r="AA883" i="4"/>
  <c r="AB858" i="4"/>
  <c r="AA858" i="4"/>
  <c r="AB842" i="4"/>
  <c r="AA842" i="4"/>
  <c r="AB1192" i="4"/>
  <c r="AA1192" i="4"/>
  <c r="AB1288" i="4"/>
  <c r="AA1288" i="4"/>
  <c r="AB1352" i="4"/>
  <c r="AA1352" i="4"/>
  <c r="AB1448" i="4"/>
  <c r="AA1448" i="4"/>
  <c r="AB891" i="4"/>
  <c r="AA891" i="4"/>
  <c r="AB843" i="4"/>
  <c r="AA843" i="4"/>
  <c r="AB934" i="4"/>
  <c r="AA934" i="4"/>
  <c r="AB998" i="4"/>
  <c r="AA998" i="4"/>
  <c r="AB1062" i="4"/>
  <c r="AA1062" i="4"/>
  <c r="AB1190" i="4"/>
  <c r="AA1190" i="4"/>
  <c r="AB1254" i="4"/>
  <c r="AA1254" i="4"/>
  <c r="AB1318" i="4"/>
  <c r="AA1318" i="4"/>
  <c r="AB1382" i="4"/>
  <c r="AA1382" i="4"/>
  <c r="AB915" i="4"/>
  <c r="AA915" i="4"/>
  <c r="AB875" i="4"/>
  <c r="AA875" i="4"/>
  <c r="AB981" i="4"/>
  <c r="AA981" i="4"/>
  <c r="AB1045" i="4"/>
  <c r="AA1045" i="4"/>
  <c r="AB1398" i="4"/>
  <c r="AA1398" i="4"/>
  <c r="AB828" i="4"/>
  <c r="AA828" i="4"/>
  <c r="AB841" i="4"/>
  <c r="AA841" i="4"/>
  <c r="AB886" i="4"/>
  <c r="AA886" i="4"/>
  <c r="AB958" i="4"/>
  <c r="AA958" i="4"/>
  <c r="AB1022" i="4"/>
  <c r="AA1022" i="4"/>
  <c r="AB1086" i="4"/>
  <c r="AA1086" i="4"/>
  <c r="AB1214" i="4"/>
  <c r="AA1214" i="4"/>
  <c r="AB1278" i="4"/>
  <c r="AA1278" i="4"/>
  <c r="AB1342" i="4"/>
  <c r="AA1342" i="4"/>
  <c r="AB861" i="4"/>
  <c r="AA861" i="4"/>
  <c r="AB939" i="4"/>
  <c r="AA939" i="4"/>
  <c r="AB1204" i="4"/>
  <c r="AA1204" i="4"/>
  <c r="AB1364" i="4"/>
  <c r="AA1364" i="4"/>
  <c r="AB1460" i="4"/>
  <c r="AA1460" i="4"/>
  <c r="AB864" i="4"/>
  <c r="AA864" i="4"/>
  <c r="AB941" i="4"/>
  <c r="AA941" i="4"/>
  <c r="AB1005" i="4"/>
  <c r="AA1005" i="4"/>
  <c r="AB1069" i="4"/>
  <c r="AA1069" i="4"/>
  <c r="AB1133" i="4"/>
  <c r="AA1133" i="4"/>
  <c r="AB1462" i="4"/>
  <c r="AA1462" i="4"/>
  <c r="AB832" i="4"/>
  <c r="AA832" i="4"/>
  <c r="AB845" i="4"/>
  <c r="AA845" i="4"/>
  <c r="AB849" i="4"/>
  <c r="AA849" i="4"/>
  <c r="AB930" i="4"/>
  <c r="AA930" i="4"/>
  <c r="AB994" i="4"/>
  <c r="AA994" i="4"/>
  <c r="AB1058" i="4"/>
  <c r="AA1058" i="4"/>
  <c r="AB1122" i="4"/>
  <c r="AA1122" i="4"/>
  <c r="AB1186" i="4"/>
  <c r="AA1186" i="4"/>
  <c r="AB1250" i="4"/>
  <c r="AA1250" i="4"/>
  <c r="AB1314" i="4"/>
  <c r="AA1314" i="4"/>
  <c r="AB1378" i="4"/>
  <c r="AA1378" i="4"/>
  <c r="AB1400" i="4"/>
  <c r="AA1400" i="4"/>
  <c r="AB945" i="4"/>
  <c r="AA945" i="4"/>
  <c r="AB1009" i="4"/>
  <c r="AA1009" i="4"/>
  <c r="AB1073" i="4"/>
  <c r="AA1073" i="4"/>
  <c r="AB1470" i="4"/>
  <c r="AA1470" i="4"/>
  <c r="AB824" i="4"/>
  <c r="AA824" i="4"/>
  <c r="AB898" i="4"/>
  <c r="AA898" i="4"/>
  <c r="AB881" i="4"/>
  <c r="AA881" i="4"/>
  <c r="AB1146" i="4"/>
  <c r="AA1146" i="4"/>
  <c r="AB1210" i="4"/>
  <c r="AA1210" i="4"/>
  <c r="AB1274" i="4"/>
  <c r="AA1274" i="4"/>
  <c r="AB1338" i="4"/>
  <c r="AA1338" i="4"/>
  <c r="AB822" i="4"/>
  <c r="AA822" i="4"/>
  <c r="AB1143" i="4"/>
  <c r="AA1143" i="4"/>
  <c r="AB889" i="4"/>
  <c r="AA889" i="4"/>
  <c r="AB1440" i="4"/>
  <c r="AA1440" i="4"/>
  <c r="AB921" i="4"/>
  <c r="AA921" i="4"/>
  <c r="AB985" i="4"/>
  <c r="AA985" i="4"/>
  <c r="AB1049" i="4"/>
  <c r="AA1049" i="4"/>
  <c r="AB1394" i="4"/>
  <c r="AA1394" i="4"/>
  <c r="AB1422" i="4"/>
  <c r="AA1422" i="4"/>
  <c r="AB887" i="4"/>
  <c r="AA887" i="4"/>
  <c r="Z1252" i="4"/>
  <c r="AB1252" i="4"/>
  <c r="AA1252" i="4"/>
  <c r="Z1380" i="4"/>
  <c r="AB1380" i="4"/>
  <c r="AA1380" i="4"/>
  <c r="Z820" i="4"/>
  <c r="AB820" i="4"/>
  <c r="AA820" i="4"/>
  <c r="Z894" i="4"/>
  <c r="AB894" i="4"/>
  <c r="AA894" i="4"/>
  <c r="AB1164" i="4"/>
  <c r="AA1164" i="4"/>
  <c r="AB1228" i="4"/>
  <c r="AA1228" i="4"/>
  <c r="AB1292" i="4"/>
  <c r="AA1292" i="4"/>
  <c r="Z1356" i="4"/>
  <c r="AB1356" i="4"/>
  <c r="AA1356" i="4"/>
  <c r="Z1420" i="4"/>
  <c r="AB1420" i="4"/>
  <c r="AA1420" i="4"/>
  <c r="Z1484" i="4"/>
  <c r="AB1484" i="4"/>
  <c r="AA1484" i="4"/>
  <c r="AB1408" i="4"/>
  <c r="AA1408" i="4"/>
  <c r="AB895" i="4"/>
  <c r="AA895" i="4"/>
  <c r="Z874" i="4"/>
  <c r="AB874" i="4"/>
  <c r="AA874" i="4"/>
  <c r="Z867" i="4"/>
  <c r="AB867" i="4"/>
  <c r="AA867" i="4"/>
  <c r="Z1208" i="4"/>
  <c r="AB1208" i="4"/>
  <c r="AA1208" i="4"/>
  <c r="Z1304" i="4"/>
  <c r="AB1304" i="4"/>
  <c r="AA1304" i="4"/>
  <c r="Z1368" i="4"/>
  <c r="AB1368" i="4"/>
  <c r="AA1368" i="4"/>
  <c r="Z1464" i="4"/>
  <c r="AB1464" i="4"/>
  <c r="AA1464" i="4"/>
  <c r="Z817" i="4"/>
  <c r="AB817" i="4"/>
  <c r="AA817" i="4"/>
  <c r="Z818" i="4"/>
  <c r="AB818" i="4"/>
  <c r="AA818" i="4"/>
  <c r="Z950" i="4"/>
  <c r="AB950" i="4"/>
  <c r="AA950" i="4"/>
  <c r="Z1014" i="4"/>
  <c r="AB1014" i="4"/>
  <c r="AA1014" i="4"/>
  <c r="Z1078" i="4"/>
  <c r="AB1078" i="4"/>
  <c r="AA1078" i="4"/>
  <c r="Z1206" i="4"/>
  <c r="AB1206" i="4"/>
  <c r="AA1206" i="4"/>
  <c r="Z1270" i="4"/>
  <c r="AB1270" i="4"/>
  <c r="AA1270" i="4"/>
  <c r="Z1334" i="4"/>
  <c r="AB1334" i="4"/>
  <c r="AA1334" i="4"/>
  <c r="Z810" i="4"/>
  <c r="AB810" i="4"/>
  <c r="AA810" i="4"/>
  <c r="AB834" i="4"/>
  <c r="AA834" i="4"/>
  <c r="Z896" i="4"/>
  <c r="AB896" i="4"/>
  <c r="AA896" i="4"/>
  <c r="Z997" i="4"/>
  <c r="AB997" i="4"/>
  <c r="AA997" i="4"/>
  <c r="Z1061" i="4"/>
  <c r="AB1061" i="4"/>
  <c r="AA1061" i="4"/>
  <c r="Z1446" i="4"/>
  <c r="AB1446" i="4"/>
  <c r="AA1446" i="4"/>
  <c r="AB844" i="4"/>
  <c r="AA844" i="4"/>
  <c r="AB827" i="4"/>
  <c r="AA827" i="4"/>
  <c r="AB902" i="4"/>
  <c r="AA902" i="4"/>
  <c r="AB908" i="4"/>
  <c r="AA908" i="4"/>
  <c r="AB974" i="4"/>
  <c r="AA974" i="4"/>
  <c r="AB1038" i="4"/>
  <c r="AA1038" i="4"/>
  <c r="AB1166" i="4"/>
  <c r="AA1166" i="4"/>
  <c r="AB1230" i="4"/>
  <c r="AA1230" i="4"/>
  <c r="AB1294" i="4"/>
  <c r="AA1294" i="4"/>
  <c r="AB1358" i="4"/>
  <c r="AA1358" i="4"/>
  <c r="AB814" i="4"/>
  <c r="AA814" i="4"/>
  <c r="AB1300" i="4"/>
  <c r="AA1300" i="4"/>
  <c r="AB1396" i="4"/>
  <c r="AA1396" i="4"/>
  <c r="AB957" i="4"/>
  <c r="AA957" i="4"/>
  <c r="AB1021" i="4"/>
  <c r="AA1021" i="4"/>
  <c r="AB1085" i="4"/>
  <c r="AA1085" i="4"/>
  <c r="AB1149" i="4"/>
  <c r="AA1149" i="4"/>
  <c r="AB1402" i="4"/>
  <c r="AA1402" i="4"/>
  <c r="AB848" i="4"/>
  <c r="AA848" i="4"/>
  <c r="AB946" i="4"/>
  <c r="AA946" i="4"/>
  <c r="AB1010" i="4"/>
  <c r="AA1010" i="4"/>
  <c r="AB1074" i="4"/>
  <c r="AA1074" i="4"/>
  <c r="AB1138" i="4"/>
  <c r="AA1138" i="4"/>
  <c r="AB1202" i="4"/>
  <c r="AA1202" i="4"/>
  <c r="AB1266" i="4"/>
  <c r="AA1266" i="4"/>
  <c r="AB1330" i="4"/>
  <c r="AA1330" i="4"/>
  <c r="AB943" i="4"/>
  <c r="AA943" i="4"/>
  <c r="AB1151" i="4"/>
  <c r="AA1151" i="4"/>
  <c r="AB961" i="4"/>
  <c r="AA961" i="4"/>
  <c r="AB1025" i="4"/>
  <c r="AA1025" i="4"/>
  <c r="AB1089" i="4"/>
  <c r="AA1089" i="4"/>
  <c r="AB1418" i="4"/>
  <c r="AA1418" i="4"/>
  <c r="AB840" i="4"/>
  <c r="AA840" i="4"/>
  <c r="AB850" i="4"/>
  <c r="AA850" i="4"/>
  <c r="AB914" i="4"/>
  <c r="AA914" i="4"/>
  <c r="AB903" i="4"/>
  <c r="AA903" i="4"/>
  <c r="AB1162" i="4"/>
  <c r="AA1162" i="4"/>
  <c r="AB1226" i="4"/>
  <c r="AA1226" i="4"/>
  <c r="AB1290" i="4"/>
  <c r="AA1290" i="4"/>
  <c r="AB1354" i="4"/>
  <c r="AA1354" i="4"/>
  <c r="AB856" i="4"/>
  <c r="AA856" i="4"/>
  <c r="AB935" i="4"/>
  <c r="AA935" i="4"/>
  <c r="AB1184" i="4"/>
  <c r="AA1184" i="4"/>
  <c r="AB1312" i="4"/>
  <c r="AA1312" i="4"/>
  <c r="AB1456" i="4"/>
  <c r="AA1456" i="4"/>
  <c r="AB859" i="4"/>
  <c r="AA859" i="4"/>
  <c r="AB937" i="4"/>
  <c r="AA937" i="4"/>
  <c r="AB1001" i="4"/>
  <c r="AA1001" i="4"/>
  <c r="AB1065" i="4"/>
  <c r="AA1065" i="4"/>
  <c r="AB1414" i="4"/>
  <c r="AA1414" i="4"/>
  <c r="AB1458" i="4"/>
  <c r="AA1458" i="4"/>
  <c r="AB923" i="4"/>
  <c r="AA923" i="4"/>
  <c r="AB1284" i="4"/>
  <c r="AA1284" i="4"/>
  <c r="AB1412" i="4"/>
  <c r="AA1412" i="4"/>
  <c r="AB836" i="4"/>
  <c r="AA836" i="4"/>
  <c r="AB910" i="4"/>
  <c r="AA910" i="4"/>
  <c r="AB1180" i="4"/>
  <c r="AA1180" i="4"/>
  <c r="AB1244" i="4"/>
  <c r="AA1244" i="4"/>
  <c r="Z1308" i="4"/>
  <c r="AB1308" i="4"/>
  <c r="AA1308" i="4"/>
  <c r="AB1372" i="4"/>
  <c r="AA1372" i="4"/>
  <c r="Z1436" i="4"/>
  <c r="AB1436" i="4"/>
  <c r="AA1436" i="4"/>
  <c r="AB1168" i="4"/>
  <c r="AA1168" i="4"/>
  <c r="AB1424" i="4"/>
  <c r="AA1424" i="4"/>
  <c r="AB907" i="4"/>
  <c r="AA907" i="4"/>
  <c r="AB890" i="4"/>
  <c r="AA890" i="4"/>
  <c r="AB879" i="4"/>
  <c r="AA879" i="4"/>
  <c r="AB1224" i="4"/>
  <c r="AA1224" i="4"/>
  <c r="AB1320" i="4"/>
  <c r="AA1320" i="4"/>
  <c r="AB1416" i="4"/>
  <c r="AA1416" i="4"/>
  <c r="AB1480" i="4"/>
  <c r="AA1480" i="4"/>
  <c r="AB833" i="4"/>
  <c r="AA833" i="4"/>
  <c r="AB897" i="4"/>
  <c r="AA897" i="4"/>
  <c r="AB966" i="4"/>
  <c r="AA966" i="4"/>
  <c r="AB1030" i="4"/>
  <c r="AA1030" i="4"/>
  <c r="AB1094" i="4"/>
  <c r="AA1094" i="4"/>
  <c r="AB1222" i="4"/>
  <c r="AA1222" i="4"/>
  <c r="AB1286" i="4"/>
  <c r="AA1286" i="4"/>
  <c r="AB1350" i="4"/>
  <c r="AA1350" i="4"/>
  <c r="AB851" i="4"/>
  <c r="AA851" i="4"/>
  <c r="AB863" i="4"/>
  <c r="AA863" i="4"/>
  <c r="AB949" i="4"/>
  <c r="AA949" i="4"/>
  <c r="AB1013" i="4"/>
  <c r="AA1013" i="4"/>
  <c r="AB1077" i="4"/>
  <c r="AA1077" i="4"/>
  <c r="AB1478" i="4"/>
  <c r="AA1478" i="4"/>
  <c r="Z1408" i="4"/>
  <c r="Z834" i="4"/>
  <c r="Z1164" i="4"/>
  <c r="Z1292" i="4"/>
  <c r="Z895" i="4"/>
  <c r="Z828" i="4"/>
  <c r="Z841" i="4"/>
  <c r="Z886" i="4"/>
  <c r="Z865" i="4"/>
  <c r="Z926" i="4"/>
  <c r="Z990" i="4"/>
  <c r="Z1054" i="4"/>
  <c r="Z1182" i="4"/>
  <c r="Z1246" i="4"/>
  <c r="Z1310" i="4"/>
  <c r="Z1374" i="4"/>
  <c r="Z861" i="4"/>
  <c r="Z1268" i="4"/>
  <c r="Z1396" i="4"/>
  <c r="Z925" i="4"/>
  <c r="Z989" i="4"/>
  <c r="Z1053" i="4"/>
  <c r="Z1117" i="4"/>
  <c r="Z1430" i="4"/>
  <c r="Z1466" i="4"/>
  <c r="Z816" i="4"/>
  <c r="Z829" i="4"/>
  <c r="Z946" i="4"/>
  <c r="Z1010" i="4"/>
  <c r="Z1074" i="4"/>
  <c r="Z1138" i="4"/>
  <c r="Z1202" i="4"/>
  <c r="Z1266" i="4"/>
  <c r="Z1330" i="4"/>
  <c r="Z888" i="4"/>
  <c r="Z943" i="4"/>
  <c r="Z1384" i="4"/>
  <c r="Z945" i="4"/>
  <c r="Z1009" i="4"/>
  <c r="Z1073" i="4"/>
  <c r="Z1470" i="4"/>
  <c r="Z882" i="4"/>
  <c r="Z860" i="4"/>
  <c r="Z1130" i="4"/>
  <c r="Z1194" i="4"/>
  <c r="Z1258" i="4"/>
  <c r="Z1322" i="4"/>
  <c r="Z1386" i="4"/>
  <c r="Z935" i="4"/>
  <c r="Z1143" i="4"/>
  <c r="Z1328" i="4"/>
  <c r="Z969" i="4"/>
  <c r="Z1033" i="4"/>
  <c r="Z1097" i="4"/>
  <c r="Z1486" i="4"/>
  <c r="Z844" i="4"/>
  <c r="Z827" i="4"/>
  <c r="Z902" i="4"/>
  <c r="Z942" i="4"/>
  <c r="Z1006" i="4"/>
  <c r="Z1070" i="4"/>
  <c r="Z1198" i="4"/>
  <c r="Z1262" i="4"/>
  <c r="Z1326" i="4"/>
  <c r="Z1390" i="4"/>
  <c r="Z1236" i="4"/>
  <c r="Z1364" i="4"/>
  <c r="Z1492" i="4"/>
  <c r="Z941" i="4"/>
  <c r="Z1005" i="4"/>
  <c r="Z1069" i="4"/>
  <c r="Z1133" i="4"/>
  <c r="Z1462" i="4"/>
  <c r="Z832" i="4"/>
  <c r="Z845" i="4"/>
  <c r="Z892" i="4"/>
  <c r="Z962" i="4"/>
  <c r="Z1026" i="4"/>
  <c r="Z1090" i="4"/>
  <c r="Z1154" i="4"/>
  <c r="Z1218" i="4"/>
  <c r="Z1282" i="4"/>
  <c r="Z1346" i="4"/>
  <c r="Z909" i="4"/>
  <c r="Z857" i="4"/>
  <c r="Z1400" i="4"/>
  <c r="Z961" i="4"/>
  <c r="Z1025" i="4"/>
  <c r="Z1089" i="4"/>
  <c r="Z1418" i="4"/>
  <c r="Z808" i="4"/>
  <c r="Z898" i="4"/>
  <c r="Z881" i="4"/>
  <c r="Z1146" i="4"/>
  <c r="Z1210" i="4"/>
  <c r="Z1274" i="4"/>
  <c r="Z1338" i="4"/>
  <c r="Z822" i="4"/>
  <c r="Z1111" i="4"/>
  <c r="Z928" i="4"/>
  <c r="Z1184" i="4"/>
  <c r="Z1440" i="4"/>
  <c r="Z859" i="4"/>
  <c r="Z921" i="4"/>
  <c r="Z985" i="4"/>
  <c r="Z1049" i="4"/>
  <c r="Z1394" i="4"/>
  <c r="Z1422" i="4"/>
  <c r="Z809" i="4"/>
  <c r="Z854" i="4"/>
  <c r="Z958" i="4"/>
  <c r="Z1022" i="4"/>
  <c r="Z1086" i="4"/>
  <c r="Z1214" i="4"/>
  <c r="Z1278" i="4"/>
  <c r="Z1342" i="4"/>
  <c r="Z939" i="4"/>
  <c r="Z873" i="4"/>
  <c r="Z1204" i="4"/>
  <c r="Z1332" i="4"/>
  <c r="Z1460" i="4"/>
  <c r="Z838" i="4"/>
  <c r="Z957" i="4"/>
  <c r="Z1021" i="4"/>
  <c r="Z1085" i="4"/>
  <c r="Z1149" i="4"/>
  <c r="Z1402" i="4"/>
  <c r="Z848" i="4"/>
  <c r="Z849" i="4"/>
  <c r="Z913" i="4"/>
  <c r="Z978" i="4"/>
  <c r="Z1042" i="4"/>
  <c r="Z1106" i="4"/>
  <c r="Z1170" i="4"/>
  <c r="Z1234" i="4"/>
  <c r="Z1298" i="4"/>
  <c r="Z1362" i="4"/>
  <c r="Z1151" i="4"/>
  <c r="Z920" i="4"/>
  <c r="Z1256" i="4"/>
  <c r="Z912" i="4"/>
  <c r="Z977" i="4"/>
  <c r="Z1041" i="4"/>
  <c r="Z1426" i="4"/>
  <c r="Z1442" i="4"/>
  <c r="Z824" i="4"/>
  <c r="Z850" i="4"/>
  <c r="Z914" i="4"/>
  <c r="Z903" i="4"/>
  <c r="Z1162" i="4"/>
  <c r="Z1226" i="4"/>
  <c r="Z1290" i="4"/>
  <c r="Z1354" i="4"/>
  <c r="Z856" i="4"/>
  <c r="Z889" i="4"/>
  <c r="Z944" i="4"/>
  <c r="Z1200" i="4"/>
  <c r="Z1456" i="4"/>
  <c r="Z880" i="4"/>
  <c r="Z937" i="4"/>
  <c r="Z1001" i="4"/>
  <c r="Z1065" i="4"/>
  <c r="Z1414" i="4"/>
  <c r="Z1458" i="4"/>
  <c r="Z812" i="4"/>
  <c r="Z825" i="4"/>
  <c r="Z870" i="4"/>
  <c r="Z908" i="4"/>
  <c r="Z974" i="4"/>
  <c r="Z1038" i="4"/>
  <c r="Z1166" i="4"/>
  <c r="Z1230" i="4"/>
  <c r="Z1294" i="4"/>
  <c r="Z1358" i="4"/>
  <c r="Z904" i="4"/>
  <c r="Z814" i="4"/>
  <c r="Z1172" i="4"/>
  <c r="Z1300" i="4"/>
  <c r="Z1428" i="4"/>
  <c r="Z864" i="4"/>
  <c r="Z973" i="4"/>
  <c r="Z1037" i="4"/>
  <c r="Z1101" i="4"/>
  <c r="Z1410" i="4"/>
  <c r="Z1434" i="4"/>
  <c r="Z813" i="4"/>
  <c r="Z930" i="4"/>
  <c r="Z994" i="4"/>
  <c r="Z1058" i="4"/>
  <c r="Z1122" i="4"/>
  <c r="Z1186" i="4"/>
  <c r="Z1250" i="4"/>
  <c r="Z1314" i="4"/>
  <c r="Z1378" i="4"/>
  <c r="Z1119" i="4"/>
  <c r="Z936" i="4"/>
  <c r="Z1272" i="4"/>
  <c r="Z929" i="4"/>
  <c r="Z993" i="4"/>
  <c r="Z1057" i="4"/>
  <c r="Z1438" i="4"/>
  <c r="Z1474" i="4"/>
  <c r="Z840" i="4"/>
  <c r="Z866" i="4"/>
  <c r="Z830" i="4"/>
  <c r="Z1114" i="4"/>
  <c r="Z1178" i="4"/>
  <c r="Z1242" i="4"/>
  <c r="Z1306" i="4"/>
  <c r="Z1370" i="4"/>
  <c r="Z877" i="4"/>
  <c r="Z846" i="4"/>
  <c r="Z1312" i="4"/>
  <c r="Z953" i="4"/>
  <c r="Z1017" i="4"/>
  <c r="Z1081" i="4"/>
  <c r="Z1454" i="4"/>
  <c r="Z1490" i="4"/>
  <c r="Y16" i="4"/>
  <c r="Y15" i="4"/>
  <c r="Y212" i="4"/>
  <c r="Y468" i="4"/>
  <c r="Y596" i="4"/>
  <c r="Y788" i="4"/>
  <c r="Y241" i="4"/>
  <c r="Y433" i="4"/>
  <c r="Y9" i="4"/>
  <c r="Y100" i="4"/>
  <c r="Y292" i="4"/>
  <c r="Y484" i="4"/>
  <c r="Y612" i="4"/>
  <c r="Y804" i="4"/>
  <c r="Y193" i="4"/>
  <c r="Y449" i="4"/>
  <c r="Y641" i="4"/>
  <c r="Y769" i="4"/>
  <c r="Y511" i="4"/>
  <c r="Y218" i="4"/>
  <c r="Y474" i="4"/>
  <c r="Y203" i="4"/>
  <c r="Y331" i="4"/>
  <c r="Y294" i="4"/>
  <c r="Y91" i="4"/>
  <c r="Y116" i="4"/>
  <c r="Y244" i="4"/>
  <c r="Y372" i="4"/>
  <c r="Y500" i="4"/>
  <c r="Y628" i="4"/>
  <c r="Y692" i="4"/>
  <c r="Y756" i="4"/>
  <c r="Y10" i="4"/>
  <c r="Y81" i="4"/>
  <c r="Y145" i="4"/>
  <c r="Y209" i="4"/>
  <c r="Y273" i="4"/>
  <c r="Y337" i="4"/>
  <c r="Y401" i="4"/>
  <c r="Y465" i="4"/>
  <c r="Y529" i="4"/>
  <c r="Y593" i="4"/>
  <c r="Y657" i="4"/>
  <c r="Y721" i="4"/>
  <c r="Y785" i="4"/>
  <c r="Y159" i="4"/>
  <c r="Y287" i="4"/>
  <c r="Y415" i="4"/>
  <c r="Y543" i="4"/>
  <c r="Y671" i="4"/>
  <c r="Y122" i="4"/>
  <c r="Y250" i="4"/>
  <c r="Y378" i="4"/>
  <c r="Y506" i="4"/>
  <c r="Y634" i="4"/>
  <c r="Y98" i="4"/>
  <c r="Y235" i="4"/>
  <c r="Y363" i="4"/>
  <c r="Y491" i="4"/>
  <c r="Y619" i="4"/>
  <c r="Y747" i="4"/>
  <c r="Y422" i="4"/>
  <c r="Y1110" i="4"/>
  <c r="Y142" i="4"/>
  <c r="Y654" i="4"/>
  <c r="Y979" i="4"/>
  <c r="Y1043" i="4"/>
  <c r="Y1107" i="4"/>
  <c r="Y1171" i="4"/>
  <c r="Y1235" i="4"/>
  <c r="Y1299" i="4"/>
  <c r="Y1363" i="4"/>
  <c r="Y1427" i="4"/>
  <c r="Y598" i="4"/>
  <c r="Y972" i="4"/>
  <c r="Y1036" i="4"/>
  <c r="Y1100" i="4"/>
  <c r="Y158" i="4"/>
  <c r="Y670" i="4"/>
  <c r="Y1205" i="4"/>
  <c r="Y1269" i="4"/>
  <c r="Y1333" i="4"/>
  <c r="Y1397" i="4"/>
  <c r="Y1461" i="4"/>
  <c r="Y1467" i="4"/>
  <c r="Y13" i="4"/>
  <c r="Y6" i="4"/>
  <c r="Y79" i="4"/>
  <c r="Y40" i="4"/>
  <c r="Y104" i="4"/>
  <c r="Y168" i="4"/>
  <c r="Y232" i="4"/>
  <c r="Y296" i="4"/>
  <c r="Y360" i="4"/>
  <c r="Y424" i="4"/>
  <c r="Y488" i="4"/>
  <c r="Y552" i="4"/>
  <c r="Y616" i="4"/>
  <c r="Y680" i="4"/>
  <c r="Y744" i="4"/>
  <c r="Y18" i="4"/>
  <c r="Y85" i="4"/>
  <c r="Y149" i="4"/>
  <c r="Y213" i="4"/>
  <c r="Y277" i="4"/>
  <c r="Y341" i="4"/>
  <c r="Y405" i="4"/>
  <c r="Y469" i="4"/>
  <c r="Y533" i="4"/>
  <c r="Y597" i="4"/>
  <c r="Y661" i="4"/>
  <c r="Y725" i="4"/>
  <c r="Y789" i="4"/>
  <c r="Y167" i="4"/>
  <c r="Y295" i="4"/>
  <c r="Y423" i="4"/>
  <c r="Y551" i="4"/>
  <c r="Y679" i="4"/>
  <c r="Y130" i="4"/>
  <c r="Y258" i="4"/>
  <c r="Y386" i="4"/>
  <c r="Y514" i="4"/>
  <c r="Y642" i="4"/>
  <c r="Y114" i="4"/>
  <c r="Y243" i="4"/>
  <c r="Y371" i="4"/>
  <c r="Y499" i="4"/>
  <c r="Y627" i="4"/>
  <c r="Y755" i="4"/>
  <c r="Y454" i="4"/>
  <c r="Y174" i="4"/>
  <c r="Y686" i="4"/>
  <c r="Y983" i="4"/>
  <c r="Y1047" i="4"/>
  <c r="Y1175" i="4"/>
  <c r="Y1239" i="4"/>
  <c r="Y1303" i="4"/>
  <c r="Y1367" i="4"/>
  <c r="Y118" i="4"/>
  <c r="Y630" i="4"/>
  <c r="Y976" i="4"/>
  <c r="Y1040" i="4"/>
  <c r="Y1104" i="4"/>
  <c r="Y190" i="4"/>
  <c r="Y702" i="4"/>
  <c r="Y1145" i="4"/>
  <c r="Y1209" i="4"/>
  <c r="Y1273" i="4"/>
  <c r="Y1337" i="4"/>
  <c r="Y1401" i="4"/>
  <c r="Y1465" i="4"/>
  <c r="Y1439" i="4"/>
  <c r="Y17" i="4"/>
  <c r="Y14" i="4"/>
  <c r="Y83" i="4"/>
  <c r="Y44" i="4"/>
  <c r="Y108" i="4"/>
  <c r="Y172" i="4"/>
  <c r="Y236" i="4"/>
  <c r="Y300" i="4"/>
  <c r="Y364" i="4"/>
  <c r="Y428" i="4"/>
  <c r="Y492" i="4"/>
  <c r="Y556" i="4"/>
  <c r="Y620" i="4"/>
  <c r="Y684" i="4"/>
  <c r="Y748" i="4"/>
  <c r="Y89" i="4"/>
  <c r="Y153" i="4"/>
  <c r="Y217" i="4"/>
  <c r="Y281" i="4"/>
  <c r="Y345" i="4"/>
  <c r="Y409" i="4"/>
  <c r="Y473" i="4"/>
  <c r="Y537" i="4"/>
  <c r="Y601" i="4"/>
  <c r="Y665" i="4"/>
  <c r="Y729" i="4"/>
  <c r="Y793" i="4"/>
  <c r="Y207" i="4"/>
  <c r="Y335" i="4"/>
  <c r="Y463" i="4"/>
  <c r="Y591" i="4"/>
  <c r="Y719" i="4"/>
  <c r="Y170" i="4"/>
  <c r="Y298" i="4"/>
  <c r="Y426" i="4"/>
  <c r="Y554" i="4"/>
  <c r="Y682" i="4"/>
  <c r="Y155" i="4"/>
  <c r="Y283" i="4"/>
  <c r="Y411" i="4"/>
  <c r="Y539" i="4"/>
  <c r="Y667" i="4"/>
  <c r="Y795" i="4"/>
  <c r="Y486" i="4"/>
  <c r="Y1102" i="4"/>
  <c r="Y206" i="4"/>
  <c r="Y718" i="4"/>
  <c r="Y987" i="4"/>
  <c r="Y1051" i="4"/>
  <c r="Y1115" i="4"/>
  <c r="Y1179" i="4"/>
  <c r="Y1243" i="4"/>
  <c r="Y1307" i="4"/>
  <c r="Y1371" i="4"/>
  <c r="Y150" i="4"/>
  <c r="Y662" i="4"/>
  <c r="Y996" i="4"/>
  <c r="Y1060" i="4"/>
  <c r="Y1124" i="4"/>
  <c r="Y350" i="4"/>
  <c r="Y794" i="4"/>
  <c r="Y1213" i="4"/>
  <c r="Y1277" i="4"/>
  <c r="Y1341" i="4"/>
  <c r="Y1405" i="4"/>
  <c r="Y1469" i="4"/>
  <c r="Y12" i="4"/>
  <c r="Y50" i="4"/>
  <c r="Y55" i="4"/>
  <c r="Y7" i="4"/>
  <c r="Y80" i="4"/>
  <c r="Y144" i="4"/>
  <c r="Y208" i="4"/>
  <c r="Y272" i="4"/>
  <c r="Y336" i="4"/>
  <c r="Y400" i="4"/>
  <c r="Y464" i="4"/>
  <c r="Y528" i="4"/>
  <c r="Y592" i="4"/>
  <c r="Y656" i="4"/>
  <c r="Y720" i="4"/>
  <c r="Y784" i="4"/>
  <c r="Y61" i="4"/>
  <c r="Y125" i="4"/>
  <c r="Y189" i="4"/>
  <c r="Y253" i="4"/>
  <c r="Y317" i="4"/>
  <c r="Y381" i="4"/>
  <c r="Y445" i="4"/>
  <c r="Y509" i="4"/>
  <c r="Y573" i="4"/>
  <c r="Y637" i="4"/>
  <c r="Y701" i="4"/>
  <c r="Y765" i="4"/>
  <c r="Y151" i="4"/>
  <c r="Y279" i="4"/>
  <c r="Y407" i="4"/>
  <c r="Y535" i="4"/>
  <c r="Y663" i="4"/>
  <c r="Y110" i="4"/>
  <c r="Y242" i="4"/>
  <c r="Y370" i="4"/>
  <c r="Y498" i="4"/>
  <c r="Y626" i="4"/>
  <c r="Y82" i="4"/>
  <c r="Y227" i="4"/>
  <c r="Y355" i="4"/>
  <c r="Y483" i="4"/>
  <c r="Y611" i="4"/>
  <c r="Y739" i="4"/>
  <c r="Y262" i="4"/>
  <c r="Y762" i="4"/>
  <c r="Y494" i="4"/>
  <c r="Y959" i="4"/>
  <c r="Y1023" i="4"/>
  <c r="Y1087" i="4"/>
  <c r="Y1215" i="4"/>
  <c r="Y1279" i="4"/>
  <c r="Y1343" i="4"/>
  <c r="Y1407" i="4"/>
  <c r="Y438" i="4"/>
  <c r="Y952" i="4"/>
  <c r="Y1016" i="4"/>
  <c r="Y1080" i="4"/>
  <c r="Y1144" i="4"/>
  <c r="Y382" i="4"/>
  <c r="Y806" i="4"/>
  <c r="Y1153" i="4"/>
  <c r="Y1217" i="4"/>
  <c r="Y1281" i="4"/>
  <c r="Y1345" i="4"/>
  <c r="Y1409" i="4"/>
  <c r="Y1459" i="4"/>
  <c r="Y1447" i="4"/>
  <c r="Y84" i="4"/>
  <c r="Y276" i="4"/>
  <c r="Y660" i="4"/>
  <c r="Y177" i="4"/>
  <c r="Y497" i="4"/>
  <c r="Y70" i="4"/>
  <c r="Y36" i="4"/>
  <c r="Y164" i="4"/>
  <c r="Y356" i="4"/>
  <c r="Y548" i="4"/>
  <c r="Y65" i="4"/>
  <c r="Y257" i="4"/>
  <c r="Y385" i="4"/>
  <c r="Y577" i="4"/>
  <c r="Y127" i="4"/>
  <c r="Y383" i="4"/>
  <c r="Y767" i="4"/>
  <c r="Y602" i="4"/>
  <c r="Y1158" i="4"/>
  <c r="Y19" i="4"/>
  <c r="Y26" i="4"/>
  <c r="Y52" i="4"/>
  <c r="Y180" i="4"/>
  <c r="Y308" i="4"/>
  <c r="Y436" i="4"/>
  <c r="Y564" i="4"/>
  <c r="Y38" i="4"/>
  <c r="Y43" i="4"/>
  <c r="Y107" i="4"/>
  <c r="Y68" i="4"/>
  <c r="Y132" i="4"/>
  <c r="Y196" i="4"/>
  <c r="Y260" i="4"/>
  <c r="Y324" i="4"/>
  <c r="Y388" i="4"/>
  <c r="Y452" i="4"/>
  <c r="Y516" i="4"/>
  <c r="Y580" i="4"/>
  <c r="Y644" i="4"/>
  <c r="Y708" i="4"/>
  <c r="Y772" i="4"/>
  <c r="Y33" i="4"/>
  <c r="Y97" i="4"/>
  <c r="Y161" i="4"/>
  <c r="Y225" i="4"/>
  <c r="Y289" i="4"/>
  <c r="Y353" i="4"/>
  <c r="Y417" i="4"/>
  <c r="Y481" i="4"/>
  <c r="Y545" i="4"/>
  <c r="Y609" i="4"/>
  <c r="Y673" i="4"/>
  <c r="Y737" i="4"/>
  <c r="Y801" i="4"/>
  <c r="Y191" i="4"/>
  <c r="Y319" i="4"/>
  <c r="Y447" i="4"/>
  <c r="Y575" i="4"/>
  <c r="Y703" i="4"/>
  <c r="Y154" i="4"/>
  <c r="Y282" i="4"/>
  <c r="Y410" i="4"/>
  <c r="Y538" i="4"/>
  <c r="Y666" i="4"/>
  <c r="Y139" i="4"/>
  <c r="Y267" i="4"/>
  <c r="Y395" i="4"/>
  <c r="Y523" i="4"/>
  <c r="Y651" i="4"/>
  <c r="Y779" i="4"/>
  <c r="Y550" i="4"/>
  <c r="Y1126" i="4"/>
  <c r="Y270" i="4"/>
  <c r="Y766" i="4"/>
  <c r="Y995" i="4"/>
  <c r="Y1059" i="4"/>
  <c r="Y1123" i="4"/>
  <c r="Y1187" i="4"/>
  <c r="Y1251" i="4"/>
  <c r="Y1315" i="4"/>
  <c r="Y1379" i="4"/>
  <c r="Y214" i="4"/>
  <c r="Y726" i="4"/>
  <c r="Y988" i="4"/>
  <c r="Y1052" i="4"/>
  <c r="Y1116" i="4"/>
  <c r="Y286" i="4"/>
  <c r="Y774" i="4"/>
  <c r="Y1221" i="4"/>
  <c r="Y1285" i="4"/>
  <c r="Y1349" i="4"/>
  <c r="Y1413" i="4"/>
  <c r="Y1477" i="4"/>
  <c r="Y1431" i="4"/>
  <c r="Y25" i="4"/>
  <c r="Y31" i="4"/>
  <c r="Y95" i="4"/>
  <c r="Y56" i="4"/>
  <c r="Y120" i="4"/>
  <c r="Y184" i="4"/>
  <c r="Y248" i="4"/>
  <c r="Y312" i="4"/>
  <c r="Y376" i="4"/>
  <c r="Y440" i="4"/>
  <c r="Y504" i="4"/>
  <c r="Y568" i="4"/>
  <c r="Y632" i="4"/>
  <c r="Y696" i="4"/>
  <c r="Y760" i="4"/>
  <c r="Y37" i="4"/>
  <c r="Y101" i="4"/>
  <c r="Y165" i="4"/>
  <c r="Y229" i="4"/>
  <c r="Y293" i="4"/>
  <c r="Y357" i="4"/>
  <c r="Y421" i="4"/>
  <c r="Y485" i="4"/>
  <c r="Y549" i="4"/>
  <c r="Y613" i="4"/>
  <c r="Y677" i="4"/>
  <c r="Y741" i="4"/>
  <c r="Y805" i="4"/>
  <c r="Y199" i="4"/>
  <c r="Y327" i="4"/>
  <c r="Y455" i="4"/>
  <c r="Y583" i="4"/>
  <c r="Y711" i="4"/>
  <c r="Y162" i="4"/>
  <c r="Y290" i="4"/>
  <c r="Y418" i="4"/>
  <c r="Y546" i="4"/>
  <c r="Y674" i="4"/>
  <c r="Y147" i="4"/>
  <c r="Y275" i="4"/>
  <c r="Y403" i="4"/>
  <c r="Y531" i="4"/>
  <c r="Y659" i="4"/>
  <c r="Y787" i="4"/>
  <c r="Y582" i="4"/>
  <c r="Y302" i="4"/>
  <c r="Y778" i="4"/>
  <c r="Y999" i="4"/>
  <c r="Y1063" i="4"/>
  <c r="Y1191" i="4"/>
  <c r="Y1255" i="4"/>
  <c r="Y1319" i="4"/>
  <c r="Y1383" i="4"/>
  <c r="Y246" i="4"/>
  <c r="Y754" i="4"/>
  <c r="Y992" i="4"/>
  <c r="Y1056" i="4"/>
  <c r="Y1120" i="4"/>
  <c r="Y318" i="4"/>
  <c r="Y783" i="4"/>
  <c r="Y1161" i="4"/>
  <c r="Y1225" i="4"/>
  <c r="Y1289" i="4"/>
  <c r="Y1353" i="4"/>
  <c r="Y1417" i="4"/>
  <c r="Y1481" i="4"/>
  <c r="Y1471" i="4"/>
  <c r="Y30" i="4"/>
  <c r="Y35" i="4"/>
  <c r="Y99" i="4"/>
  <c r="Y60" i="4"/>
  <c r="Y124" i="4"/>
  <c r="Y188" i="4"/>
  <c r="Y252" i="4"/>
  <c r="Y316" i="4"/>
  <c r="Y380" i="4"/>
  <c r="Y444" i="4"/>
  <c r="Y508" i="4"/>
  <c r="Y572" i="4"/>
  <c r="Y636" i="4"/>
  <c r="Y700" i="4"/>
  <c r="Y764" i="4"/>
  <c r="Y41" i="4"/>
  <c r="Y105" i="4"/>
  <c r="Y169" i="4"/>
  <c r="Y233" i="4"/>
  <c r="Y297" i="4"/>
  <c r="Y361" i="4"/>
  <c r="Y425" i="4"/>
  <c r="Y489" i="4"/>
  <c r="Y553" i="4"/>
  <c r="Y617" i="4"/>
  <c r="Y681" i="4"/>
  <c r="Y745" i="4"/>
  <c r="Y106" i="4"/>
  <c r="Y239" i="4"/>
  <c r="Y367" i="4"/>
  <c r="Y495" i="4"/>
  <c r="Y623" i="4"/>
  <c r="Y751" i="4"/>
  <c r="Y202" i="4"/>
  <c r="Y330" i="4"/>
  <c r="Y458" i="4"/>
  <c r="Y586" i="4"/>
  <c r="Y714" i="4"/>
  <c r="Y187" i="4"/>
  <c r="Y315" i="4"/>
  <c r="Y443" i="4"/>
  <c r="Y571" i="4"/>
  <c r="Y699" i="4"/>
  <c r="Y86" i="4"/>
  <c r="Y614" i="4"/>
  <c r="Y1118" i="4"/>
  <c r="Y334" i="4"/>
  <c r="Y790" i="4"/>
  <c r="Y1003" i="4"/>
  <c r="Y1067" i="4"/>
  <c r="Y1131" i="4"/>
  <c r="Y1195" i="4"/>
  <c r="Y1259" i="4"/>
  <c r="Y1323" i="4"/>
  <c r="Y1387" i="4"/>
  <c r="Y278" i="4"/>
  <c r="Y770" i="4"/>
  <c r="Y1012" i="4"/>
  <c r="Y1076" i="4"/>
  <c r="Y1140" i="4"/>
  <c r="Y478" i="4"/>
  <c r="Y1165" i="4"/>
  <c r="Y1229" i="4"/>
  <c r="Y1293" i="4"/>
  <c r="Y1357" i="4"/>
  <c r="Y1421" i="4"/>
  <c r="Y1485" i="4"/>
  <c r="Y28" i="4"/>
  <c r="Y66" i="4"/>
  <c r="Y71" i="4"/>
  <c r="Y32" i="4"/>
  <c r="Y96" i="4"/>
  <c r="Y160" i="4"/>
  <c r="Y224" i="4"/>
  <c r="Y288" i="4"/>
  <c r="Y352" i="4"/>
  <c r="Y416" i="4"/>
  <c r="Y480" i="4"/>
  <c r="Y544" i="4"/>
  <c r="Y608" i="4"/>
  <c r="Y672" i="4"/>
  <c r="Y736" i="4"/>
  <c r="Y800" i="4"/>
  <c r="Y77" i="4"/>
  <c r="Y141" i="4"/>
  <c r="Y205" i="4"/>
  <c r="Y269" i="4"/>
  <c r="Y333" i="4"/>
  <c r="Y397" i="4"/>
  <c r="Y461" i="4"/>
  <c r="Y525" i="4"/>
  <c r="Y589" i="4"/>
  <c r="Y653" i="4"/>
  <c r="Y717" i="4"/>
  <c r="Y781" i="4"/>
  <c r="Y183" i="4"/>
  <c r="Y311" i="4"/>
  <c r="Y439" i="4"/>
  <c r="Y567" i="4"/>
  <c r="Y695" i="4"/>
  <c r="Y146" i="4"/>
  <c r="Y274" i="4"/>
  <c r="Y402" i="4"/>
  <c r="Y530" i="4"/>
  <c r="Y658" i="4"/>
  <c r="Y131" i="4"/>
  <c r="Y259" i="4"/>
  <c r="Y387" i="4"/>
  <c r="Y515" i="4"/>
  <c r="Y643" i="4"/>
  <c r="Y771" i="4"/>
  <c r="Y390" i="4"/>
  <c r="Y102" i="4"/>
  <c r="Y622" i="4"/>
  <c r="Y975" i="4"/>
  <c r="Y1039" i="4"/>
  <c r="Y1167" i="4"/>
  <c r="Y1231" i="4"/>
  <c r="Y1295" i="4"/>
  <c r="Y1359" i="4"/>
  <c r="Y1423" i="4"/>
  <c r="Y566" i="4"/>
  <c r="Y968" i="4"/>
  <c r="Y1032" i="4"/>
  <c r="Y1096" i="4"/>
  <c r="Y1160" i="4"/>
  <c r="Y510" i="4"/>
  <c r="Y1105" i="4"/>
  <c r="Y1169" i="4"/>
  <c r="Y1233" i="4"/>
  <c r="Y1297" i="4"/>
  <c r="Y1361" i="4"/>
  <c r="Y1425" i="4"/>
  <c r="Y1491" i="4"/>
  <c r="Y1479" i="4"/>
  <c r="Y59" i="4"/>
  <c r="Y404" i="4"/>
  <c r="Y49" i="4"/>
  <c r="Y369" i="4"/>
  <c r="Y561" i="4"/>
  <c r="Y625" i="4"/>
  <c r="Y689" i="4"/>
  <c r="Y753" i="4"/>
  <c r="Y74" i="4"/>
  <c r="Y223" i="4"/>
  <c r="Y351" i="4"/>
  <c r="Y479" i="4"/>
  <c r="Y607" i="4"/>
  <c r="Y735" i="4"/>
  <c r="Y186" i="4"/>
  <c r="Y314" i="4"/>
  <c r="Y442" i="4"/>
  <c r="Y570" i="4"/>
  <c r="Y698" i="4"/>
  <c r="Y171" i="4"/>
  <c r="Y299" i="4"/>
  <c r="Y427" i="4"/>
  <c r="Y555" i="4"/>
  <c r="Y683" i="4"/>
  <c r="Y166" i="4"/>
  <c r="Y678" i="4"/>
  <c r="Y1142" i="4"/>
  <c r="Y398" i="4"/>
  <c r="Y947" i="4"/>
  <c r="Y1011" i="4"/>
  <c r="Y1075" i="4"/>
  <c r="Y1139" i="4"/>
  <c r="Y1203" i="4"/>
  <c r="Y1267" i="4"/>
  <c r="Y1331" i="4"/>
  <c r="Y1395" i="4"/>
  <c r="Y342" i="4"/>
  <c r="Y791" i="4"/>
  <c r="Y1004" i="4"/>
  <c r="Y1068" i="4"/>
  <c r="Y1132" i="4"/>
  <c r="Y414" i="4"/>
  <c r="Y1173" i="4"/>
  <c r="Y1237" i="4"/>
  <c r="Y1301" i="4"/>
  <c r="Y1365" i="4"/>
  <c r="Y1429" i="4"/>
  <c r="Y1493" i="4"/>
  <c r="Y1463" i="4"/>
  <c r="Y42" i="4"/>
  <c r="Y47" i="4"/>
  <c r="Y111" i="4"/>
  <c r="Y72" i="4"/>
  <c r="Y136" i="4"/>
  <c r="Y200" i="4"/>
  <c r="Y264" i="4"/>
  <c r="Y328" i="4"/>
  <c r="Y392" i="4"/>
  <c r="Y456" i="4"/>
  <c r="Y520" i="4"/>
  <c r="Y584" i="4"/>
  <c r="Y648" i="4"/>
  <c r="Y712" i="4"/>
  <c r="Y776" i="4"/>
  <c r="Y53" i="4"/>
  <c r="Y117" i="4"/>
  <c r="Y181" i="4"/>
  <c r="Y245" i="4"/>
  <c r="Y309" i="4"/>
  <c r="Y373" i="4"/>
  <c r="Y437" i="4"/>
  <c r="Y501" i="4"/>
  <c r="Y565" i="4"/>
  <c r="Y629" i="4"/>
  <c r="Y693" i="4"/>
  <c r="Y757" i="4"/>
  <c r="Y90" i="4"/>
  <c r="Y231" i="4"/>
  <c r="Y359" i="4"/>
  <c r="Y487" i="4"/>
  <c r="Y615" i="4"/>
  <c r="Y743" i="4"/>
  <c r="Y194" i="4"/>
  <c r="Y322" i="4"/>
  <c r="Y450" i="4"/>
  <c r="Y578" i="4"/>
  <c r="Y706" i="4"/>
  <c r="Y179" i="4"/>
  <c r="Y307" i="4"/>
  <c r="Y435" i="4"/>
  <c r="Y563" i="4"/>
  <c r="Y691" i="4"/>
  <c r="Y198" i="4"/>
  <c r="Y710" i="4"/>
  <c r="Y430" i="4"/>
  <c r="Y951" i="4"/>
  <c r="Y1015" i="4"/>
  <c r="Y1079" i="4"/>
  <c r="Y1207" i="4"/>
  <c r="Y1271" i="4"/>
  <c r="Y1335" i="4"/>
  <c r="Y1399" i="4"/>
  <c r="Y374" i="4"/>
  <c r="Y802" i="4"/>
  <c r="Y1008" i="4"/>
  <c r="Y1072" i="4"/>
  <c r="Y1136" i="4"/>
  <c r="Y446" i="4"/>
  <c r="Y1113" i="4"/>
  <c r="Y1177" i="4"/>
  <c r="Y1241" i="4"/>
  <c r="Y1305" i="4"/>
  <c r="Y1369" i="4"/>
  <c r="Y1433" i="4"/>
  <c r="Y1443" i="4"/>
  <c r="Y8" i="4"/>
  <c r="Y46" i="4"/>
  <c r="Y51" i="4"/>
  <c r="Y115" i="4"/>
  <c r="Y76" i="4"/>
  <c r="Y140" i="4"/>
  <c r="Y204" i="4"/>
  <c r="Y268" i="4"/>
  <c r="Y332" i="4"/>
  <c r="Y396" i="4"/>
  <c r="Y460" i="4"/>
  <c r="Y524" i="4"/>
  <c r="Y588" i="4"/>
  <c r="Y652" i="4"/>
  <c r="Y716" i="4"/>
  <c r="Y780" i="4"/>
  <c r="Y57" i="4"/>
  <c r="Y121" i="4"/>
  <c r="Y185" i="4"/>
  <c r="Y249" i="4"/>
  <c r="Y313" i="4"/>
  <c r="Y377" i="4"/>
  <c r="Y441" i="4"/>
  <c r="Y505" i="4"/>
  <c r="Y569" i="4"/>
  <c r="Y633" i="4"/>
  <c r="Y697" i="4"/>
  <c r="Y761" i="4"/>
  <c r="Y143" i="4"/>
  <c r="Y271" i="4"/>
  <c r="Y399" i="4"/>
  <c r="Y527" i="4"/>
  <c r="Y655" i="4"/>
  <c r="Y94" i="4"/>
  <c r="Y234" i="4"/>
  <c r="Y362" i="4"/>
  <c r="Y490" i="4"/>
  <c r="Y618" i="4"/>
  <c r="Y746" i="4"/>
  <c r="Y219" i="4"/>
  <c r="Y347" i="4"/>
  <c r="Y475" i="4"/>
  <c r="Y603" i="4"/>
  <c r="Y731" i="4"/>
  <c r="Y230" i="4"/>
  <c r="Y742" i="4"/>
  <c r="Y1134" i="4"/>
  <c r="Y462" i="4"/>
  <c r="Y955" i="4"/>
  <c r="Y1019" i="4"/>
  <c r="Y1083" i="4"/>
  <c r="Y1147" i="4"/>
  <c r="Y1211" i="4"/>
  <c r="Y1275" i="4"/>
  <c r="Y1339" i="4"/>
  <c r="Y1403" i="4"/>
  <c r="Y406" i="4"/>
  <c r="Y964" i="4"/>
  <c r="Y1028" i="4"/>
  <c r="Y1092" i="4"/>
  <c r="Y1156" i="4"/>
  <c r="Y606" i="4"/>
  <c r="Y1181" i="4"/>
  <c r="Y1245" i="4"/>
  <c r="Y1309" i="4"/>
  <c r="Y1373" i="4"/>
  <c r="Y1437" i="4"/>
  <c r="Y1451" i="4"/>
  <c r="Y11" i="4"/>
  <c r="Y21" i="4"/>
  <c r="Y87" i="4"/>
  <c r="Y48" i="4"/>
  <c r="Y112" i="4"/>
  <c r="Y176" i="4"/>
  <c r="Y240" i="4"/>
  <c r="Y304" i="4"/>
  <c r="Y368" i="4"/>
  <c r="Y432" i="4"/>
  <c r="Y496" i="4"/>
  <c r="Y560" i="4"/>
  <c r="Y624" i="4"/>
  <c r="Y688" i="4"/>
  <c r="Y752" i="4"/>
  <c r="Y29" i="4"/>
  <c r="Y93" i="4"/>
  <c r="Y157" i="4"/>
  <c r="Y221" i="4"/>
  <c r="Y285" i="4"/>
  <c r="Y349" i="4"/>
  <c r="Y413" i="4"/>
  <c r="Y477" i="4"/>
  <c r="Y541" i="4"/>
  <c r="Y605" i="4"/>
  <c r="Y669" i="4"/>
  <c r="Y733" i="4"/>
  <c r="Y797" i="4"/>
  <c r="Y215" i="4"/>
  <c r="Y343" i="4"/>
  <c r="Y471" i="4"/>
  <c r="Y599" i="4"/>
  <c r="Y727" i="4"/>
  <c r="Y178" i="4"/>
  <c r="Y306" i="4"/>
  <c r="Y434" i="4"/>
  <c r="Y562" i="4"/>
  <c r="Y690" i="4"/>
  <c r="Y163" i="4"/>
  <c r="Y291" i="4"/>
  <c r="Y419" i="4"/>
  <c r="Y547" i="4"/>
  <c r="Y675" i="4"/>
  <c r="Y803" i="4"/>
  <c r="Y518" i="4"/>
  <c r="Y238" i="4"/>
  <c r="Y750" i="4"/>
  <c r="Y991" i="4"/>
  <c r="Y1055" i="4"/>
  <c r="Y1183" i="4"/>
  <c r="Y1247" i="4"/>
  <c r="Y1311" i="4"/>
  <c r="Y1375" i="4"/>
  <c r="Y182" i="4"/>
  <c r="Y694" i="4"/>
  <c r="Y984" i="4"/>
  <c r="Y1048" i="4"/>
  <c r="Y1112" i="4"/>
  <c r="Y126" i="4"/>
  <c r="Y638" i="4"/>
  <c r="Y1121" i="4"/>
  <c r="Y1185" i="4"/>
  <c r="Y1249" i="4"/>
  <c r="Y1313" i="4"/>
  <c r="Y1377" i="4"/>
  <c r="Y1441" i="4"/>
  <c r="Y1473" i="4"/>
  <c r="Y1455" i="4"/>
  <c r="Y54" i="4"/>
  <c r="Y148" i="4"/>
  <c r="Y340" i="4"/>
  <c r="Y532" i="4"/>
  <c r="Y724" i="4"/>
  <c r="Y113" i="4"/>
  <c r="Y305" i="4"/>
  <c r="Y75" i="4"/>
  <c r="Y228" i="4"/>
  <c r="Y420" i="4"/>
  <c r="Y676" i="4"/>
  <c r="Y740" i="4"/>
  <c r="Y129" i="4"/>
  <c r="Y321" i="4"/>
  <c r="Y513" i="4"/>
  <c r="Y705" i="4"/>
  <c r="Y255" i="4"/>
  <c r="Y639" i="4"/>
  <c r="Y346" i="4"/>
  <c r="Y730" i="4"/>
  <c r="Y459" i="4"/>
  <c r="Y587" i="4"/>
  <c r="Y715" i="4"/>
  <c r="Y775" i="4"/>
  <c r="Y526" i="4"/>
  <c r="Y963" i="4"/>
  <c r="Y1027" i="4"/>
  <c r="Y1091" i="4"/>
  <c r="Y1155" i="4"/>
  <c r="Y1219" i="4"/>
  <c r="Y1283" i="4"/>
  <c r="Y1347" i="4"/>
  <c r="Y1411" i="4"/>
  <c r="Y470" i="4"/>
  <c r="Y956" i="4"/>
  <c r="Y1020" i="4"/>
  <c r="Y1084" i="4"/>
  <c r="Y1148" i="4"/>
  <c r="Y542" i="4"/>
  <c r="Y1189" i="4"/>
  <c r="Y1253" i="4"/>
  <c r="Y1317" i="4"/>
  <c r="Y1381" i="4"/>
  <c r="Y1445" i="4"/>
  <c r="Y1435" i="4"/>
  <c r="Y20" i="4"/>
  <c r="Y58" i="4"/>
  <c r="Y63" i="4"/>
  <c r="Y22" i="4"/>
  <c r="Y88" i="4"/>
  <c r="Y152" i="4"/>
  <c r="Y216" i="4"/>
  <c r="Y280" i="4"/>
  <c r="Y344" i="4"/>
  <c r="Y408" i="4"/>
  <c r="Y472" i="4"/>
  <c r="Y536" i="4"/>
  <c r="Y600" i="4"/>
  <c r="Y664" i="4"/>
  <c r="Y728" i="4"/>
  <c r="Y792" i="4"/>
  <c r="Y69" i="4"/>
  <c r="Y133" i="4"/>
  <c r="Y197" i="4"/>
  <c r="Y261" i="4"/>
  <c r="Y325" i="4"/>
  <c r="Y389" i="4"/>
  <c r="Y453" i="4"/>
  <c r="Y517" i="4"/>
  <c r="Y581" i="4"/>
  <c r="Y645" i="4"/>
  <c r="Y709" i="4"/>
  <c r="Y773" i="4"/>
  <c r="Y135" i="4"/>
  <c r="Y263" i="4"/>
  <c r="Y391" i="4"/>
  <c r="Y519" i="4"/>
  <c r="Y647" i="4"/>
  <c r="Y78" i="4"/>
  <c r="Y226" i="4"/>
  <c r="Y354" i="4"/>
  <c r="Y482" i="4"/>
  <c r="Y610" i="4"/>
  <c r="Y738" i="4"/>
  <c r="Y211" i="4"/>
  <c r="Y339" i="4"/>
  <c r="Y467" i="4"/>
  <c r="Y595" i="4"/>
  <c r="Y723" i="4"/>
  <c r="Y326" i="4"/>
  <c r="Y786" i="4"/>
  <c r="Y558" i="4"/>
  <c r="Y967" i="4"/>
  <c r="Y1031" i="4"/>
  <c r="Y1095" i="4"/>
  <c r="Y1223" i="4"/>
  <c r="Y1287" i="4"/>
  <c r="Y1351" i="4"/>
  <c r="Y1415" i="4"/>
  <c r="Y502" i="4"/>
  <c r="Y960" i="4"/>
  <c r="Y1024" i="4"/>
  <c r="Y1088" i="4"/>
  <c r="Y1152" i="4"/>
  <c r="Y574" i="4"/>
  <c r="Y1129" i="4"/>
  <c r="Y1193" i="4"/>
  <c r="Y1257" i="4"/>
  <c r="Y1321" i="4"/>
  <c r="Y1385" i="4"/>
  <c r="Y1449" i="4"/>
  <c r="Y1475" i="4"/>
  <c r="Y24" i="4"/>
  <c r="Y62" i="4"/>
  <c r="Y67" i="4"/>
  <c r="Y27" i="4"/>
  <c r="Y92" i="4"/>
  <c r="Y156" i="4"/>
  <c r="Y220" i="4"/>
  <c r="Y284" i="4"/>
  <c r="Y348" i="4"/>
  <c r="Y412" i="4"/>
  <c r="Y476" i="4"/>
  <c r="Y540" i="4"/>
  <c r="Y604" i="4"/>
  <c r="Y668" i="4"/>
  <c r="Y732" i="4"/>
  <c r="Y796" i="4"/>
  <c r="Y73" i="4"/>
  <c r="Y137" i="4"/>
  <c r="Y201" i="4"/>
  <c r="Y265" i="4"/>
  <c r="Y329" i="4"/>
  <c r="Y393" i="4"/>
  <c r="Y457" i="4"/>
  <c r="Y521" i="4"/>
  <c r="Y585" i="4"/>
  <c r="Y649" i="4"/>
  <c r="Y713" i="4"/>
  <c r="Y777" i="4"/>
  <c r="Y175" i="4"/>
  <c r="Y303" i="4"/>
  <c r="Y431" i="4"/>
  <c r="Y559" i="4"/>
  <c r="Y687" i="4"/>
  <c r="Y138" i="4"/>
  <c r="Y266" i="4"/>
  <c r="Y394" i="4"/>
  <c r="Y522" i="4"/>
  <c r="Y650" i="4"/>
  <c r="Y123" i="4"/>
  <c r="Y251" i="4"/>
  <c r="Y379" i="4"/>
  <c r="Y507" i="4"/>
  <c r="Y635" i="4"/>
  <c r="Y763" i="4"/>
  <c r="Y358" i="4"/>
  <c r="Y798" i="4"/>
  <c r="Y1150" i="4"/>
  <c r="Y590" i="4"/>
  <c r="Y971" i="4"/>
  <c r="Y1035" i="4"/>
  <c r="Y1099" i="4"/>
  <c r="Y1163" i="4"/>
  <c r="Y1227" i="4"/>
  <c r="Y1291" i="4"/>
  <c r="Y1355" i="4"/>
  <c r="Y1419" i="4"/>
  <c r="Y534" i="4"/>
  <c r="Y980" i="4"/>
  <c r="Y1044" i="4"/>
  <c r="Y1108" i="4"/>
  <c r="Y222" i="4"/>
  <c r="Y734" i="4"/>
  <c r="Y1197" i="4"/>
  <c r="Y1261" i="4"/>
  <c r="Y1325" i="4"/>
  <c r="Y1389" i="4"/>
  <c r="Y1453" i="4"/>
  <c r="Y1483" i="4"/>
  <c r="Y34" i="4"/>
  <c r="Y39" i="4"/>
  <c r="Y103" i="4"/>
  <c r="Y64" i="4"/>
  <c r="Y128" i="4"/>
  <c r="Y192" i="4"/>
  <c r="Y256" i="4"/>
  <c r="Y320" i="4"/>
  <c r="Y384" i="4"/>
  <c r="Y448" i="4"/>
  <c r="Y512" i="4"/>
  <c r="Y576" i="4"/>
  <c r="Y640" i="4"/>
  <c r="Y704" i="4"/>
  <c r="Y768" i="4"/>
  <c r="Y45" i="4"/>
  <c r="Y109" i="4"/>
  <c r="Y173" i="4"/>
  <c r="Y237" i="4"/>
  <c r="Y301" i="4"/>
  <c r="Y365" i="4"/>
  <c r="Y429" i="4"/>
  <c r="Y493" i="4"/>
  <c r="Y557" i="4"/>
  <c r="Y621" i="4"/>
  <c r="Y685" i="4"/>
  <c r="Y749" i="4"/>
  <c r="Y119" i="4"/>
  <c r="Y247" i="4"/>
  <c r="Y375" i="4"/>
  <c r="Y503" i="4"/>
  <c r="Y631" i="4"/>
  <c r="Y759" i="4"/>
  <c r="Y210" i="4"/>
  <c r="Y338" i="4"/>
  <c r="Y466" i="4"/>
  <c r="Y594" i="4"/>
  <c r="Y722" i="4"/>
  <c r="Y195" i="4"/>
  <c r="Y323" i="4"/>
  <c r="Y451" i="4"/>
  <c r="Y579" i="4"/>
  <c r="Y707" i="4"/>
  <c r="Y134" i="4"/>
  <c r="Y646" i="4"/>
  <c r="Y366" i="4"/>
  <c r="Y799" i="4"/>
  <c r="Y1007" i="4"/>
  <c r="Y1071" i="4"/>
  <c r="Y1199" i="4"/>
  <c r="Y1263" i="4"/>
  <c r="Y1327" i="4"/>
  <c r="Y1391" i="4"/>
  <c r="Y310" i="4"/>
  <c r="Y782" i="4"/>
  <c r="Y1000" i="4"/>
  <c r="Y1064" i="4"/>
  <c r="Y1128" i="4"/>
  <c r="Y254" i="4"/>
  <c r="Y758" i="4"/>
  <c r="Y1137" i="4"/>
  <c r="Y1201" i="4"/>
  <c r="Y1265" i="4"/>
  <c r="Y1329" i="4"/>
  <c r="Y1393" i="4"/>
  <c r="Y1457" i="4"/>
  <c r="Y1489" i="4"/>
  <c r="Y1487" i="4"/>
  <c r="AG23" i="4" l="1"/>
  <c r="AB1393" i="4"/>
  <c r="AA1393" i="4"/>
  <c r="AB1064" i="4"/>
  <c r="AA1064" i="4"/>
  <c r="AB451" i="4"/>
  <c r="AA451" i="4"/>
  <c r="AB247" i="4"/>
  <c r="AA247" i="4"/>
  <c r="AA109" i="4"/>
  <c r="AB109" i="4"/>
  <c r="AB128" i="4"/>
  <c r="AA128" i="4"/>
  <c r="AB1325" i="4"/>
  <c r="AA1325" i="4"/>
  <c r="AB1227" i="4"/>
  <c r="AA1227" i="4"/>
  <c r="AB379" i="4"/>
  <c r="AA379" i="4"/>
  <c r="AB175" i="4"/>
  <c r="AA175" i="4"/>
  <c r="AB604" i="4"/>
  <c r="AA604" i="4"/>
  <c r="AB24" i="4"/>
  <c r="AA24" i="4"/>
  <c r="AB960" i="4"/>
  <c r="AA960" i="4"/>
  <c r="AB723" i="4"/>
  <c r="AA723" i="4"/>
  <c r="AB519" i="4"/>
  <c r="AA519" i="4"/>
  <c r="AB792" i="4"/>
  <c r="AA792" i="4"/>
  <c r="AA22" i="4"/>
  <c r="AB22" i="4"/>
  <c r="AB1253" i="4"/>
  <c r="AA1253" i="4"/>
  <c r="AB526" i="4"/>
  <c r="AA526" i="4"/>
  <c r="AB228" i="4"/>
  <c r="AA228" i="4"/>
  <c r="AB1121" i="4"/>
  <c r="AA1121" i="4"/>
  <c r="AB1055" i="4"/>
  <c r="AA1055" i="4"/>
  <c r="AB562" i="4"/>
  <c r="AA562" i="4"/>
  <c r="AB605" i="4"/>
  <c r="AA605" i="4"/>
  <c r="AB624" i="4"/>
  <c r="AA624" i="4"/>
  <c r="AB1309" i="4"/>
  <c r="AA1309" i="4"/>
  <c r="AB406" i="4"/>
  <c r="AA406" i="4"/>
  <c r="AB230" i="4"/>
  <c r="AA230" i="4"/>
  <c r="AB143" i="4"/>
  <c r="AA143" i="4"/>
  <c r="AA57" i="4"/>
  <c r="AB57" i="4"/>
  <c r="AB8" i="4"/>
  <c r="AA8" i="4"/>
  <c r="AB1271" i="4"/>
  <c r="AA1271" i="4"/>
  <c r="AB322" i="4"/>
  <c r="AA322" i="4"/>
  <c r="AB501" i="4"/>
  <c r="AA501" i="4"/>
  <c r="AB520" i="4"/>
  <c r="AA520" i="4"/>
  <c r="AB1237" i="4"/>
  <c r="AA1237" i="4"/>
  <c r="AB398" i="4"/>
  <c r="AA398" i="4"/>
  <c r="AB314" i="4"/>
  <c r="AA314" i="4"/>
  <c r="AB1479" i="4"/>
  <c r="AA1479" i="4"/>
  <c r="AB771" i="4"/>
  <c r="AA771" i="4"/>
  <c r="AB489" i="4"/>
  <c r="AA489" i="4"/>
  <c r="AB1000" i="4"/>
  <c r="AA1000" i="4"/>
  <c r="AA134" i="4"/>
  <c r="AB134" i="4"/>
  <c r="AB631" i="4"/>
  <c r="AA631" i="4"/>
  <c r="AA45" i="4"/>
  <c r="AB45" i="4"/>
  <c r="AB64" i="4"/>
  <c r="AA64" i="4"/>
  <c r="AB1261" i="4"/>
  <c r="AA1261" i="4"/>
  <c r="AB1419" i="4"/>
  <c r="AA1419" i="4"/>
  <c r="AB763" i="4"/>
  <c r="AA763" i="4"/>
  <c r="AB394" i="4"/>
  <c r="AA394" i="4"/>
  <c r="AB777" i="4"/>
  <c r="AA777" i="4"/>
  <c r="AB796" i="4"/>
  <c r="AA796" i="4"/>
  <c r="AB284" i="4"/>
  <c r="AA284" i="4"/>
  <c r="AB1475" i="4"/>
  <c r="AA1475" i="4"/>
  <c r="AB1152" i="4"/>
  <c r="AA1152" i="4"/>
  <c r="AB558" i="4"/>
  <c r="AA558" i="4"/>
  <c r="AB738" i="4"/>
  <c r="AA738" i="4"/>
  <c r="AB709" i="4"/>
  <c r="AA709" i="4"/>
  <c r="AB197" i="4"/>
  <c r="AA197" i="4"/>
  <c r="AB216" i="4"/>
  <c r="AA216" i="4"/>
  <c r="AB1445" i="4"/>
  <c r="AA1445" i="4"/>
  <c r="AB1347" i="4"/>
  <c r="AA1347" i="4"/>
  <c r="AB775" i="4"/>
  <c r="AA775" i="4"/>
  <c r="AB705" i="4"/>
  <c r="AA705" i="4"/>
  <c r="AA75" i="4"/>
  <c r="AB75" i="4"/>
  <c r="AB1313" i="4"/>
  <c r="AA1313" i="4"/>
  <c r="AB984" i="4"/>
  <c r="AA984" i="4"/>
  <c r="AB991" i="4"/>
  <c r="AA991" i="4"/>
  <c r="AB434" i="4"/>
  <c r="AA434" i="4"/>
  <c r="AB797" i="4"/>
  <c r="AA797" i="4"/>
  <c r="AA29" i="4"/>
  <c r="AB29" i="4"/>
  <c r="AB304" i="4"/>
  <c r="AA304" i="4"/>
  <c r="AB1451" i="4"/>
  <c r="AA1451" i="4"/>
  <c r="AB1403" i="4"/>
  <c r="AA1403" i="4"/>
  <c r="AB462" i="4"/>
  <c r="AA462" i="4"/>
  <c r="AB219" i="4"/>
  <c r="AA219" i="4"/>
  <c r="AB761" i="4"/>
  <c r="AA761" i="4"/>
  <c r="AB249" i="4"/>
  <c r="AA249" i="4"/>
  <c r="AB268" i="4"/>
  <c r="AA268" i="4"/>
  <c r="AB1443" i="4"/>
  <c r="AA1443" i="4"/>
  <c r="AB1136" i="4"/>
  <c r="AA1136" i="4"/>
  <c r="AB430" i="4"/>
  <c r="AA430" i="4"/>
  <c r="AB706" i="4"/>
  <c r="AA706" i="4"/>
  <c r="AB359" i="4"/>
  <c r="AA359" i="4"/>
  <c r="AB437" i="4"/>
  <c r="AA437" i="4"/>
  <c r="AB712" i="4"/>
  <c r="AA712" i="4"/>
  <c r="AB47" i="4"/>
  <c r="AA47" i="4"/>
  <c r="AB1004" i="4"/>
  <c r="AA1004" i="4"/>
  <c r="AB1075" i="4"/>
  <c r="AA1075" i="4"/>
  <c r="AB555" i="4"/>
  <c r="AA555" i="4"/>
  <c r="AB351" i="4"/>
  <c r="AA351" i="4"/>
  <c r="AA49" i="4"/>
  <c r="AB49" i="4"/>
  <c r="AB1160" i="4"/>
  <c r="AA1160" i="4"/>
  <c r="AB622" i="4"/>
  <c r="AA622" i="4"/>
  <c r="AA131" i="4"/>
  <c r="AB131" i="4"/>
  <c r="AB439" i="4"/>
  <c r="AA439" i="4"/>
  <c r="AB205" i="4"/>
  <c r="AA205" i="4"/>
  <c r="AB480" i="4"/>
  <c r="AA480" i="4"/>
  <c r="AB1421" i="4"/>
  <c r="AA1421" i="4"/>
  <c r="AB1012" i="4"/>
  <c r="AA1012" i="4"/>
  <c r="AB1067" i="4"/>
  <c r="AA1067" i="4"/>
  <c r="AB571" i="4"/>
  <c r="AA571" i="4"/>
  <c r="AB202" i="4"/>
  <c r="AA202" i="4"/>
  <c r="AB425" i="4"/>
  <c r="AA425" i="4"/>
  <c r="AB444" i="4"/>
  <c r="AA444" i="4"/>
  <c r="AB1417" i="4"/>
  <c r="AA1417" i="4"/>
  <c r="AB1056" i="4"/>
  <c r="AA1056" i="4"/>
  <c r="AB1063" i="4"/>
  <c r="AA1063" i="4"/>
  <c r="AB546" i="4"/>
  <c r="AA546" i="4"/>
  <c r="AB199" i="4"/>
  <c r="AA199" i="4"/>
  <c r="AB357" i="4"/>
  <c r="AA357" i="4"/>
  <c r="AA101" i="4"/>
  <c r="AB101" i="4"/>
  <c r="AB632" i="4"/>
  <c r="AA632" i="4"/>
  <c r="AB120" i="4"/>
  <c r="AA120" i="4"/>
  <c r="AA25" i="4"/>
  <c r="AB25" i="4"/>
  <c r="AB1349" i="4"/>
  <c r="AA1349" i="4"/>
  <c r="AB286" i="4"/>
  <c r="AA286" i="4"/>
  <c r="AB726" i="4"/>
  <c r="AA726" i="4"/>
  <c r="AB1251" i="4"/>
  <c r="AA1251" i="4"/>
  <c r="AB995" i="4"/>
  <c r="AA995" i="4"/>
  <c r="AB550" i="4"/>
  <c r="AA550" i="4"/>
  <c r="AB395" i="4"/>
  <c r="AA395" i="4"/>
  <c r="AB538" i="4"/>
  <c r="AA538" i="4"/>
  <c r="AB703" i="4"/>
  <c r="AA703" i="4"/>
  <c r="AB191" i="4"/>
  <c r="AA191" i="4"/>
  <c r="AB609" i="4"/>
  <c r="AA609" i="4"/>
  <c r="AB353" i="4"/>
  <c r="AA353" i="4"/>
  <c r="AA97" i="4"/>
  <c r="AB97" i="4"/>
  <c r="AB644" i="4"/>
  <c r="AA644" i="4"/>
  <c r="AB388" i="4"/>
  <c r="AA388" i="4"/>
  <c r="AB132" i="4"/>
  <c r="AA132" i="4"/>
  <c r="AA38" i="4"/>
  <c r="AB38" i="4"/>
  <c r="AB180" i="4"/>
  <c r="AA180" i="4"/>
  <c r="AB1158" i="4"/>
  <c r="AA1158" i="4"/>
  <c r="AB127" i="4"/>
  <c r="AA127" i="4"/>
  <c r="AA65" i="4"/>
  <c r="AB65" i="4"/>
  <c r="AB36" i="4"/>
  <c r="AA36" i="4"/>
  <c r="AB660" i="4"/>
  <c r="AA660" i="4"/>
  <c r="AB1459" i="4"/>
  <c r="AA1459" i="4"/>
  <c r="AB1217" i="4"/>
  <c r="AA1217" i="4"/>
  <c r="AB1144" i="4"/>
  <c r="AA1144" i="4"/>
  <c r="AB1215" i="4"/>
  <c r="AA1215" i="4"/>
  <c r="AB494" i="4"/>
  <c r="AA494" i="4"/>
  <c r="AB611" i="4"/>
  <c r="AA611" i="4"/>
  <c r="AB82" i="4"/>
  <c r="AA82" i="4"/>
  <c r="AB242" i="4"/>
  <c r="AA242" i="4"/>
  <c r="AB407" i="4"/>
  <c r="AA407" i="4"/>
  <c r="AB701" i="4"/>
  <c r="AA701" i="4"/>
  <c r="AB445" i="4"/>
  <c r="AA445" i="4"/>
  <c r="AB189" i="4"/>
  <c r="AA189" i="4"/>
  <c r="AB720" i="4"/>
  <c r="AA720" i="4"/>
  <c r="AB464" i="4"/>
  <c r="AA464" i="4"/>
  <c r="AB208" i="4"/>
  <c r="AA208" i="4"/>
  <c r="AB55" i="4"/>
  <c r="AA55" i="4"/>
  <c r="AB1405" i="4"/>
  <c r="AA1405" i="4"/>
  <c r="AB794" i="4"/>
  <c r="AA794" i="4"/>
  <c r="AB996" i="4"/>
  <c r="AA996" i="4"/>
  <c r="AB1307" i="4"/>
  <c r="AA1307" i="4"/>
  <c r="AB1051" i="4"/>
  <c r="AA1051" i="4"/>
  <c r="AB1102" i="4"/>
  <c r="AA1102" i="4"/>
  <c r="AB539" i="4"/>
  <c r="AA539" i="4"/>
  <c r="AB682" i="4"/>
  <c r="AA682" i="4"/>
  <c r="AB170" i="4"/>
  <c r="AA170" i="4"/>
  <c r="AB335" i="4"/>
  <c r="AA335" i="4"/>
  <c r="AB665" i="4"/>
  <c r="AA665" i="4"/>
  <c r="AB409" i="4"/>
  <c r="AA409" i="4"/>
  <c r="AB153" i="4"/>
  <c r="AA153" i="4"/>
  <c r="AB684" i="4"/>
  <c r="AA684" i="4"/>
  <c r="AB428" i="4"/>
  <c r="AA428" i="4"/>
  <c r="AB172" i="4"/>
  <c r="AA172" i="4"/>
  <c r="AA14" i="4"/>
  <c r="AB14" i="4"/>
  <c r="AB1401" i="4"/>
  <c r="AA1401" i="4"/>
  <c r="AB1145" i="4"/>
  <c r="AA1145" i="4"/>
  <c r="AB1040" i="4"/>
  <c r="AA1040" i="4"/>
  <c r="AB1367" i="4"/>
  <c r="AA1367" i="4"/>
  <c r="AB1047" i="4"/>
  <c r="AA1047" i="4"/>
  <c r="AB454" i="4"/>
  <c r="AA454" i="4"/>
  <c r="AB371" i="4"/>
  <c r="AA371" i="4"/>
  <c r="AB514" i="4"/>
  <c r="AA514" i="4"/>
  <c r="AB679" i="4"/>
  <c r="AA679" i="4"/>
  <c r="AA167" i="4"/>
  <c r="AB167" i="4"/>
  <c r="AB597" i="4"/>
  <c r="AA597" i="4"/>
  <c r="AB341" i="4"/>
  <c r="AA341" i="4"/>
  <c r="AA85" i="4"/>
  <c r="AB85" i="4"/>
  <c r="AB616" i="4"/>
  <c r="AA616" i="4"/>
  <c r="AB360" i="4"/>
  <c r="AA360" i="4"/>
  <c r="AB104" i="4"/>
  <c r="AA104" i="4"/>
  <c r="AA13" i="4"/>
  <c r="AB13" i="4"/>
  <c r="AB1333" i="4"/>
  <c r="AA1333" i="4"/>
  <c r="AB158" i="4"/>
  <c r="AA158" i="4"/>
  <c r="AB598" i="4"/>
  <c r="AA598" i="4"/>
  <c r="AB1235" i="4"/>
  <c r="AA1235" i="4"/>
  <c r="AB979" i="4"/>
  <c r="AA979" i="4"/>
  <c r="AB422" i="4"/>
  <c r="AA422" i="4"/>
  <c r="AB363" i="4"/>
  <c r="AA363" i="4"/>
  <c r="AB506" i="4"/>
  <c r="AA506" i="4"/>
  <c r="AB671" i="4"/>
  <c r="AA671" i="4"/>
  <c r="AB159" i="4"/>
  <c r="AA159" i="4"/>
  <c r="AB593" i="4"/>
  <c r="AA593" i="4"/>
  <c r="AB337" i="4"/>
  <c r="AA337" i="4"/>
  <c r="AA81" i="4"/>
  <c r="AB81" i="4"/>
  <c r="AB628" i="4"/>
  <c r="AA628" i="4"/>
  <c r="AB116" i="4"/>
  <c r="AA116" i="4"/>
  <c r="AB203" i="4"/>
  <c r="AA203" i="4"/>
  <c r="AB769" i="4"/>
  <c r="AA769" i="4"/>
  <c r="AB804" i="4"/>
  <c r="AA804" i="4"/>
  <c r="AB100" i="4"/>
  <c r="AA100" i="4"/>
  <c r="AB788" i="4"/>
  <c r="AA788" i="4"/>
  <c r="AB15" i="4"/>
  <c r="AA15" i="4"/>
  <c r="AB1137" i="4"/>
  <c r="AA1137" i="4"/>
  <c r="AB1391" i="4"/>
  <c r="AA1391" i="4"/>
  <c r="AB594" i="4"/>
  <c r="AA594" i="4"/>
  <c r="AB621" i="4"/>
  <c r="AA621" i="4"/>
  <c r="AB384" i="4"/>
  <c r="AA384" i="4"/>
  <c r="AB222" i="4"/>
  <c r="AA222" i="4"/>
  <c r="AB358" i="4"/>
  <c r="AA358" i="4"/>
  <c r="AB687" i="4"/>
  <c r="AA687" i="4"/>
  <c r="AB329" i="4"/>
  <c r="AA329" i="4"/>
  <c r="AB92" i="4"/>
  <c r="AA92" i="4"/>
  <c r="AB574" i="4"/>
  <c r="AA574" i="4"/>
  <c r="AB967" i="4"/>
  <c r="AA967" i="4"/>
  <c r="AB354" i="4"/>
  <c r="AA354" i="4"/>
  <c r="AB517" i="4"/>
  <c r="AA517" i="4"/>
  <c r="AB280" i="4"/>
  <c r="AA280" i="4"/>
  <c r="AB1084" i="4"/>
  <c r="AA1084" i="4"/>
  <c r="AB459" i="4"/>
  <c r="AA459" i="4"/>
  <c r="AA129" i="4"/>
  <c r="AB129" i="4"/>
  <c r="AB1377" i="4"/>
  <c r="AA1377" i="4"/>
  <c r="AB1375" i="4"/>
  <c r="AA1375" i="4"/>
  <c r="AB727" i="4"/>
  <c r="AA727" i="4"/>
  <c r="AB349" i="4"/>
  <c r="AA349" i="4"/>
  <c r="AA11" i="4"/>
  <c r="AB11" i="4"/>
  <c r="AB1211" i="4"/>
  <c r="AA1211" i="4"/>
  <c r="AB347" i="4"/>
  <c r="AA347" i="4"/>
  <c r="AB569" i="4"/>
  <c r="AA569" i="4"/>
  <c r="AB588" i="4"/>
  <c r="AA588" i="4"/>
  <c r="AB1305" i="4"/>
  <c r="AA1305" i="4"/>
  <c r="AB802" i="4"/>
  <c r="AA802" i="4"/>
  <c r="AB951" i="4"/>
  <c r="AA951" i="4"/>
  <c r="AB487" i="4"/>
  <c r="AA487" i="4"/>
  <c r="AB245" i="4"/>
  <c r="AA245" i="4"/>
  <c r="AB111" i="4"/>
  <c r="AA111" i="4"/>
  <c r="AB1068" i="4"/>
  <c r="AA1068" i="4"/>
  <c r="AB683" i="4"/>
  <c r="AA683" i="4"/>
  <c r="AB369" i="4"/>
  <c r="AA369" i="4"/>
  <c r="AB975" i="4"/>
  <c r="AA975" i="4"/>
  <c r="AB233" i="4"/>
  <c r="AA233" i="4"/>
  <c r="AB758" i="4"/>
  <c r="AA758" i="4"/>
  <c r="AB1007" i="4"/>
  <c r="AA1007" i="4"/>
  <c r="AB466" i="4"/>
  <c r="AA466" i="4"/>
  <c r="AB119" i="4"/>
  <c r="AA119" i="4"/>
  <c r="AB301" i="4"/>
  <c r="AA301" i="4"/>
  <c r="AB320" i="4"/>
  <c r="AA320" i="4"/>
  <c r="AB1483" i="4"/>
  <c r="AA1483" i="4"/>
  <c r="AB1108" i="4"/>
  <c r="AA1108" i="4"/>
  <c r="AB1163" i="4"/>
  <c r="AA1163" i="4"/>
  <c r="AB590" i="4"/>
  <c r="AA590" i="4"/>
  <c r="AB251" i="4"/>
  <c r="AA251" i="4"/>
  <c r="AB559" i="4"/>
  <c r="AA559" i="4"/>
  <c r="AB521" i="4"/>
  <c r="AA521" i="4"/>
  <c r="AB265" i="4"/>
  <c r="AA265" i="4"/>
  <c r="AB540" i="4"/>
  <c r="AA540" i="4"/>
  <c r="AA27" i="4"/>
  <c r="AB27" i="4"/>
  <c r="AB1257" i="4"/>
  <c r="AA1257" i="4"/>
  <c r="AB502" i="4"/>
  <c r="AA502" i="4"/>
  <c r="AB1223" i="4"/>
  <c r="AA1223" i="4"/>
  <c r="AB595" i="4"/>
  <c r="AA595" i="4"/>
  <c r="AB226" i="4"/>
  <c r="AA226" i="4"/>
  <c r="AB391" i="4"/>
  <c r="AA391" i="4"/>
  <c r="AB453" i="4"/>
  <c r="AA453" i="4"/>
  <c r="AB728" i="4"/>
  <c r="AA728" i="4"/>
  <c r="AB472" i="4"/>
  <c r="AA472" i="4"/>
  <c r="AB63" i="4"/>
  <c r="AA63" i="4"/>
  <c r="AB1189" i="4"/>
  <c r="AA1189" i="4"/>
  <c r="AB1020" i="4"/>
  <c r="AA1020" i="4"/>
  <c r="AB1091" i="4"/>
  <c r="AA1091" i="4"/>
  <c r="AB730" i="4"/>
  <c r="AA730" i="4"/>
  <c r="AB740" i="4"/>
  <c r="AA740" i="4"/>
  <c r="AB532" i="4"/>
  <c r="AA532" i="4"/>
  <c r="AB1455" i="4"/>
  <c r="AA1455" i="4"/>
  <c r="AB638" i="4"/>
  <c r="AA638" i="4"/>
  <c r="AB1311" i="4"/>
  <c r="AA1311" i="4"/>
  <c r="AB803" i="4"/>
  <c r="AA803" i="4"/>
  <c r="AB291" i="4"/>
  <c r="AA291" i="4"/>
  <c r="AB599" i="4"/>
  <c r="AA599" i="4"/>
  <c r="AB541" i="4"/>
  <c r="AA541" i="4"/>
  <c r="AB285" i="4"/>
  <c r="AA285" i="4"/>
  <c r="AB560" i="4"/>
  <c r="AA560" i="4"/>
  <c r="AB48" i="4"/>
  <c r="AA48" i="4"/>
  <c r="AB1245" i="4"/>
  <c r="AA1245" i="4"/>
  <c r="AB1092" i="4"/>
  <c r="AA1092" i="4"/>
  <c r="AB1147" i="4"/>
  <c r="AA1147" i="4"/>
  <c r="AB731" i="4"/>
  <c r="AA731" i="4"/>
  <c r="AB362" i="4"/>
  <c r="AA362" i="4"/>
  <c r="AB527" i="4"/>
  <c r="AA527" i="4"/>
  <c r="AB505" i="4"/>
  <c r="AA505" i="4"/>
  <c r="AB780" i="4"/>
  <c r="AA780" i="4"/>
  <c r="AB524" i="4"/>
  <c r="AA524" i="4"/>
  <c r="AA115" i="4"/>
  <c r="AB115" i="4"/>
  <c r="AB1241" i="4"/>
  <c r="AA1241" i="4"/>
  <c r="AB374" i="4"/>
  <c r="AA374" i="4"/>
  <c r="AB1207" i="4"/>
  <c r="AA1207" i="4"/>
  <c r="AB563" i="4"/>
  <c r="AA563" i="4"/>
  <c r="AB194" i="4"/>
  <c r="AA194" i="4"/>
  <c r="AB693" i="4"/>
  <c r="AA693" i="4"/>
  <c r="AB181" i="4"/>
  <c r="AA181" i="4"/>
  <c r="AB456" i="4"/>
  <c r="AA456" i="4"/>
  <c r="AB200" i="4"/>
  <c r="AA200" i="4"/>
  <c r="AB1429" i="4"/>
  <c r="AA1429" i="4"/>
  <c r="AB1173" i="4"/>
  <c r="AA1173" i="4"/>
  <c r="AB1331" i="4"/>
  <c r="AA1331" i="4"/>
  <c r="AB1142" i="4"/>
  <c r="AA1142" i="4"/>
  <c r="AB698" i="4"/>
  <c r="AA698" i="4"/>
  <c r="AB186" i="4"/>
  <c r="AA186" i="4"/>
  <c r="AB689" i="4"/>
  <c r="AA689" i="4"/>
  <c r="AB1491" i="4"/>
  <c r="AA1491" i="4"/>
  <c r="AB1233" i="4"/>
  <c r="AA1233" i="4"/>
  <c r="AB566" i="4"/>
  <c r="AA566" i="4"/>
  <c r="AB1231" i="4"/>
  <c r="AA1231" i="4"/>
  <c r="AB643" i="4"/>
  <c r="AA643" i="4"/>
  <c r="AB274" i="4"/>
  <c r="AA274" i="4"/>
  <c r="AB717" i="4"/>
  <c r="AA717" i="4"/>
  <c r="AB461" i="4"/>
  <c r="AA461" i="4"/>
  <c r="AB736" i="4"/>
  <c r="AA736" i="4"/>
  <c r="AB224" i="4"/>
  <c r="AA224" i="4"/>
  <c r="AB71" i="4"/>
  <c r="AA71" i="4"/>
  <c r="AB1165" i="4"/>
  <c r="AA1165" i="4"/>
  <c r="AB1323" i="4"/>
  <c r="AA1323" i="4"/>
  <c r="AB1118" i="4"/>
  <c r="AA1118" i="4"/>
  <c r="AB714" i="4"/>
  <c r="AA714" i="4"/>
  <c r="AB367" i="4"/>
  <c r="AA367" i="4"/>
  <c r="AB681" i="4"/>
  <c r="AA681" i="4"/>
  <c r="AB169" i="4"/>
  <c r="AA169" i="4"/>
  <c r="AB700" i="4"/>
  <c r="AA700" i="4"/>
  <c r="AB188" i="4"/>
  <c r="AA188" i="4"/>
  <c r="AA35" i="4"/>
  <c r="AB35" i="4"/>
  <c r="AB1161" i="4"/>
  <c r="AA1161" i="4"/>
  <c r="AB1383" i="4"/>
  <c r="AA1383" i="4"/>
  <c r="AB582" i="4"/>
  <c r="AA582" i="4"/>
  <c r="AB403" i="4"/>
  <c r="AA403" i="4"/>
  <c r="AB711" i="4"/>
  <c r="AA711" i="4"/>
  <c r="AB613" i="4"/>
  <c r="AA613" i="4"/>
  <c r="AB376" i="4"/>
  <c r="AA376" i="4"/>
  <c r="AB438" i="4"/>
  <c r="AA438" i="4"/>
  <c r="AB1489" i="4"/>
  <c r="AA1489" i="4"/>
  <c r="AB1265" i="4"/>
  <c r="AA1265" i="4"/>
  <c r="AB254" i="4"/>
  <c r="AA254" i="4"/>
  <c r="AB782" i="4"/>
  <c r="AA782" i="4"/>
  <c r="AB1263" i="4"/>
  <c r="AA1263" i="4"/>
  <c r="AB799" i="4"/>
  <c r="AA799" i="4"/>
  <c r="AB707" i="4"/>
  <c r="AA707" i="4"/>
  <c r="AB195" i="4"/>
  <c r="AA195" i="4"/>
  <c r="AB338" i="4"/>
  <c r="AA338" i="4"/>
  <c r="AB503" i="4"/>
  <c r="AA503" i="4"/>
  <c r="AB749" i="4"/>
  <c r="AA749" i="4"/>
  <c r="AB493" i="4"/>
  <c r="AA493" i="4"/>
  <c r="AB237" i="4"/>
  <c r="AA237" i="4"/>
  <c r="AB768" i="4"/>
  <c r="AA768" i="4"/>
  <c r="AB512" i="4"/>
  <c r="AA512" i="4"/>
  <c r="AB256" i="4"/>
  <c r="AA256" i="4"/>
  <c r="AB103" i="4"/>
  <c r="AA103" i="4"/>
  <c r="AB1453" i="4"/>
  <c r="AA1453" i="4"/>
  <c r="AB1197" i="4"/>
  <c r="AA1197" i="4"/>
  <c r="AB1044" i="4"/>
  <c r="AA1044" i="4"/>
  <c r="AB1355" i="4"/>
  <c r="AA1355" i="4"/>
  <c r="AB1099" i="4"/>
  <c r="AA1099" i="4"/>
  <c r="AB1150" i="4"/>
  <c r="AA1150" i="4"/>
  <c r="AB635" i="4"/>
  <c r="AA635" i="4"/>
  <c r="AA123" i="4"/>
  <c r="AB123" i="4"/>
  <c r="AB266" i="4"/>
  <c r="AA266" i="4"/>
  <c r="AB431" i="4"/>
  <c r="AA431" i="4"/>
  <c r="AB713" i="4"/>
  <c r="AA713" i="4"/>
  <c r="AB457" i="4"/>
  <c r="AA457" i="4"/>
  <c r="AB201" i="4"/>
  <c r="AA201" i="4"/>
  <c r="AB732" i="4"/>
  <c r="AA732" i="4"/>
  <c r="AB476" i="4"/>
  <c r="AA476" i="4"/>
  <c r="AB220" i="4"/>
  <c r="AA220" i="4"/>
  <c r="AA67" i="4"/>
  <c r="AB67" i="4"/>
  <c r="AB1449" i="4"/>
  <c r="AA1449" i="4"/>
  <c r="AB1193" i="4"/>
  <c r="AA1193" i="4"/>
  <c r="AB1088" i="4"/>
  <c r="AA1088" i="4"/>
  <c r="AB1415" i="4"/>
  <c r="AA1415" i="4"/>
  <c r="AB1095" i="4"/>
  <c r="AA1095" i="4"/>
  <c r="AB786" i="4"/>
  <c r="AA786" i="4"/>
  <c r="AB467" i="4"/>
  <c r="AA467" i="4"/>
  <c r="AB610" i="4"/>
  <c r="AA610" i="4"/>
  <c r="AA78" i="4"/>
  <c r="AB78" i="4"/>
  <c r="AB263" i="4"/>
  <c r="AA263" i="4"/>
  <c r="AB645" i="4"/>
  <c r="AA645" i="4"/>
  <c r="AB389" i="4"/>
  <c r="AA389" i="4"/>
  <c r="AA133" i="4"/>
  <c r="AB133" i="4"/>
  <c r="AB664" i="4"/>
  <c r="AA664" i="4"/>
  <c r="AB408" i="4"/>
  <c r="AA408" i="4"/>
  <c r="AB152" i="4"/>
  <c r="AA152" i="4"/>
  <c r="AB58" i="4"/>
  <c r="AA58" i="4"/>
  <c r="AB1381" i="4"/>
  <c r="AA1381" i="4"/>
  <c r="AB542" i="4"/>
  <c r="AA542" i="4"/>
  <c r="AB956" i="4"/>
  <c r="AA956" i="4"/>
  <c r="AB1283" i="4"/>
  <c r="AA1283" i="4"/>
  <c r="AB1027" i="4"/>
  <c r="AA1027" i="4"/>
  <c r="AB715" i="4"/>
  <c r="AA715" i="4"/>
  <c r="AB346" i="4"/>
  <c r="AA346" i="4"/>
  <c r="AB513" i="4"/>
  <c r="AA513" i="4"/>
  <c r="AB676" i="4"/>
  <c r="AA676" i="4"/>
  <c r="AB305" i="4"/>
  <c r="AA305" i="4"/>
  <c r="AB340" i="4"/>
  <c r="AA340" i="4"/>
  <c r="AB1473" i="4"/>
  <c r="AA1473" i="4"/>
  <c r="AB1249" i="4"/>
  <c r="AA1249" i="4"/>
  <c r="AA126" i="4"/>
  <c r="AB126" i="4"/>
  <c r="AB694" i="4"/>
  <c r="AA694" i="4"/>
  <c r="AB1247" i="4"/>
  <c r="AA1247" i="4"/>
  <c r="AB750" i="4"/>
  <c r="AA750" i="4"/>
  <c r="AB675" i="4"/>
  <c r="AA675" i="4"/>
  <c r="AA163" i="4"/>
  <c r="AB163" i="4"/>
  <c r="AB306" i="4"/>
  <c r="AA306" i="4"/>
  <c r="AB471" i="4"/>
  <c r="AA471" i="4"/>
  <c r="AB733" i="4"/>
  <c r="AA733" i="4"/>
  <c r="AB477" i="4"/>
  <c r="AA477" i="4"/>
  <c r="AB221" i="4"/>
  <c r="AA221" i="4"/>
  <c r="AB752" i="4"/>
  <c r="AA752" i="4"/>
  <c r="AB496" i="4"/>
  <c r="AA496" i="4"/>
  <c r="AB240" i="4"/>
  <c r="AA240" i="4"/>
  <c r="AB87" i="4"/>
  <c r="AA87" i="4"/>
  <c r="AB1437" i="4"/>
  <c r="AA1437" i="4"/>
  <c r="AB1181" i="4"/>
  <c r="AA1181" i="4"/>
  <c r="AB1028" i="4"/>
  <c r="AA1028" i="4"/>
  <c r="AB1339" i="4"/>
  <c r="AA1339" i="4"/>
  <c r="AB1083" i="4"/>
  <c r="AA1083" i="4"/>
  <c r="AB1134" i="4"/>
  <c r="AA1134" i="4"/>
  <c r="AB603" i="4"/>
  <c r="AA603" i="4"/>
  <c r="AB746" i="4"/>
  <c r="AA746" i="4"/>
  <c r="AB234" i="4"/>
  <c r="AA234" i="4"/>
  <c r="AB399" i="4"/>
  <c r="AA399" i="4"/>
  <c r="AB697" i="4"/>
  <c r="AA697" i="4"/>
  <c r="AB441" i="4"/>
  <c r="AA441" i="4"/>
  <c r="AB185" i="4"/>
  <c r="AA185" i="4"/>
  <c r="AB716" i="4"/>
  <c r="AA716" i="4"/>
  <c r="AB460" i="4"/>
  <c r="AA460" i="4"/>
  <c r="AB204" i="4"/>
  <c r="AA204" i="4"/>
  <c r="AA51" i="4"/>
  <c r="AB51" i="4"/>
  <c r="AB1433" i="4"/>
  <c r="AA1433" i="4"/>
  <c r="AB1177" i="4"/>
  <c r="AA1177" i="4"/>
  <c r="AB1072" i="4"/>
  <c r="AA1072" i="4"/>
  <c r="AB1399" i="4"/>
  <c r="AA1399" i="4"/>
  <c r="AB1079" i="4"/>
  <c r="AA1079" i="4"/>
  <c r="AB710" i="4"/>
  <c r="AA710" i="4"/>
  <c r="AB435" i="4"/>
  <c r="AA435" i="4"/>
  <c r="AB578" i="4"/>
  <c r="AA578" i="4"/>
  <c r="AB743" i="4"/>
  <c r="AA743" i="4"/>
  <c r="AB231" i="4"/>
  <c r="AA231" i="4"/>
  <c r="AB629" i="4"/>
  <c r="AA629" i="4"/>
  <c r="AB373" i="4"/>
  <c r="AA373" i="4"/>
  <c r="AA117" i="4"/>
  <c r="AB117" i="4"/>
  <c r="AB648" i="4"/>
  <c r="AA648" i="4"/>
  <c r="AB392" i="4"/>
  <c r="AA392" i="4"/>
  <c r="AB136" i="4"/>
  <c r="AA136" i="4"/>
  <c r="AB42" i="4"/>
  <c r="AA42" i="4"/>
  <c r="AB1365" i="4"/>
  <c r="AA1365" i="4"/>
  <c r="AB414" i="4"/>
  <c r="AA414" i="4"/>
  <c r="AB791" i="4"/>
  <c r="AA791" i="4"/>
  <c r="AB1267" i="4"/>
  <c r="AA1267" i="4"/>
  <c r="AB1011" i="4"/>
  <c r="AA1011" i="4"/>
  <c r="AB678" i="4"/>
  <c r="AA678" i="4"/>
  <c r="AB427" i="4"/>
  <c r="AA427" i="4"/>
  <c r="AB570" i="4"/>
  <c r="AA570" i="4"/>
  <c r="AB735" i="4"/>
  <c r="AA735" i="4"/>
  <c r="AB223" i="4"/>
  <c r="AA223" i="4"/>
  <c r="AB625" i="4"/>
  <c r="AA625" i="4"/>
  <c r="AB404" i="4"/>
  <c r="AA404" i="4"/>
  <c r="AB1425" i="4"/>
  <c r="AA1425" i="4"/>
  <c r="AB1169" i="4"/>
  <c r="AA1169" i="4"/>
  <c r="AB1096" i="4"/>
  <c r="AA1096" i="4"/>
  <c r="AB1423" i="4"/>
  <c r="AA1423" i="4"/>
  <c r="AB1167" i="4"/>
  <c r="AA1167" i="4"/>
  <c r="AA102" i="4"/>
  <c r="AB102" i="4"/>
  <c r="AB515" i="4"/>
  <c r="AA515" i="4"/>
  <c r="AB658" i="4"/>
  <c r="AA658" i="4"/>
  <c r="AB146" i="4"/>
  <c r="AA146" i="4"/>
  <c r="AB311" i="4"/>
  <c r="AA311" i="4"/>
  <c r="AB653" i="4"/>
  <c r="AA653" i="4"/>
  <c r="AB397" i="4"/>
  <c r="AA397" i="4"/>
  <c r="AA141" i="4"/>
  <c r="AB141" i="4"/>
  <c r="AB672" i="4"/>
  <c r="AA672" i="4"/>
  <c r="AB416" i="4"/>
  <c r="AA416" i="4"/>
  <c r="AB160" i="4"/>
  <c r="AA160" i="4"/>
  <c r="AB66" i="4"/>
  <c r="AA66" i="4"/>
  <c r="AB1357" i="4"/>
  <c r="AA1357" i="4"/>
  <c r="AB478" i="4"/>
  <c r="AA478" i="4"/>
  <c r="AB770" i="4"/>
  <c r="AA770" i="4"/>
  <c r="AB1259" i="4"/>
  <c r="AA1259" i="4"/>
  <c r="AB1003" i="4"/>
  <c r="AA1003" i="4"/>
  <c r="AB614" i="4"/>
  <c r="AA614" i="4"/>
  <c r="AB443" i="4"/>
  <c r="AA443" i="4"/>
  <c r="AB586" i="4"/>
  <c r="AA586" i="4"/>
  <c r="AB751" i="4"/>
  <c r="AA751" i="4"/>
  <c r="AB239" i="4"/>
  <c r="AA239" i="4"/>
  <c r="AB617" i="4"/>
  <c r="AA617" i="4"/>
  <c r="AB361" i="4"/>
  <c r="AA361" i="4"/>
  <c r="AA105" i="4"/>
  <c r="AB105" i="4"/>
  <c r="AB636" i="4"/>
  <c r="AA636" i="4"/>
  <c r="AB380" i="4"/>
  <c r="AA380" i="4"/>
  <c r="AB124" i="4"/>
  <c r="AA124" i="4"/>
  <c r="AA30" i="4"/>
  <c r="AB30" i="4"/>
  <c r="AB1353" i="4"/>
  <c r="AA1353" i="4"/>
  <c r="AB783" i="4"/>
  <c r="AA783" i="4"/>
  <c r="AB992" i="4"/>
  <c r="AA992" i="4"/>
  <c r="AB1319" i="4"/>
  <c r="AA1319" i="4"/>
  <c r="AB999" i="4"/>
  <c r="AA999" i="4"/>
  <c r="AB787" i="4"/>
  <c r="AA787" i="4"/>
  <c r="AB275" i="4"/>
  <c r="AA275" i="4"/>
  <c r="AB418" i="4"/>
  <c r="AA418" i="4"/>
  <c r="AB583" i="4"/>
  <c r="AA583" i="4"/>
  <c r="AB805" i="4"/>
  <c r="AA805" i="4"/>
  <c r="AB549" i="4"/>
  <c r="AA549" i="4"/>
  <c r="AB293" i="4"/>
  <c r="AA293" i="4"/>
  <c r="AA37" i="4"/>
  <c r="AB37" i="4"/>
  <c r="AB568" i="4"/>
  <c r="AA568" i="4"/>
  <c r="AB312" i="4"/>
  <c r="AA312" i="4"/>
  <c r="AB56" i="4"/>
  <c r="AA56" i="4"/>
  <c r="AB1431" i="4"/>
  <c r="AA1431" i="4"/>
  <c r="AB1285" i="4"/>
  <c r="AA1285" i="4"/>
  <c r="AB1116" i="4"/>
  <c r="AA1116" i="4"/>
  <c r="AB214" i="4"/>
  <c r="AA214" i="4"/>
  <c r="AB1187" i="4"/>
  <c r="AA1187" i="4"/>
  <c r="AB766" i="4"/>
  <c r="AA766" i="4"/>
  <c r="AB779" i="4"/>
  <c r="AA779" i="4"/>
  <c r="AB267" i="4"/>
  <c r="AA267" i="4"/>
  <c r="AB410" i="4"/>
  <c r="AA410" i="4"/>
  <c r="AB575" i="4"/>
  <c r="AA575" i="4"/>
  <c r="AB801" i="4"/>
  <c r="AA801" i="4"/>
  <c r="AB545" i="4"/>
  <c r="AA545" i="4"/>
  <c r="AB289" i="4"/>
  <c r="AA289" i="4"/>
  <c r="AA33" i="4"/>
  <c r="AB33" i="4"/>
  <c r="AB580" i="4"/>
  <c r="AA580" i="4"/>
  <c r="AB324" i="4"/>
  <c r="AA324" i="4"/>
  <c r="AB68" i="4"/>
  <c r="AA68" i="4"/>
  <c r="AB564" i="4"/>
  <c r="AA564" i="4"/>
  <c r="AB52" i="4"/>
  <c r="AA52" i="4"/>
  <c r="AB602" i="4"/>
  <c r="AA602" i="4"/>
  <c r="AB577" i="4"/>
  <c r="AA577" i="4"/>
  <c r="AB548" i="4"/>
  <c r="AA548" i="4"/>
  <c r="AA70" i="4"/>
  <c r="AB70" i="4"/>
  <c r="AB276" i="4"/>
  <c r="AA276" i="4"/>
  <c r="AB1409" i="4"/>
  <c r="AA1409" i="4"/>
  <c r="AB1153" i="4"/>
  <c r="AA1153" i="4"/>
  <c r="AB1080" i="4"/>
  <c r="AA1080" i="4"/>
  <c r="AB1407" i="4"/>
  <c r="AA1407" i="4"/>
  <c r="AB1087" i="4"/>
  <c r="AA1087" i="4"/>
  <c r="AB762" i="4"/>
  <c r="AA762" i="4"/>
  <c r="AB483" i="4"/>
  <c r="AA483" i="4"/>
  <c r="AB626" i="4"/>
  <c r="AA626" i="4"/>
  <c r="AA110" i="4"/>
  <c r="AB110" i="4"/>
  <c r="AB279" i="4"/>
  <c r="AA279" i="4"/>
  <c r="AB637" i="4"/>
  <c r="AA637" i="4"/>
  <c r="AB381" i="4"/>
  <c r="AA381" i="4"/>
  <c r="AA125" i="4"/>
  <c r="AB125" i="4"/>
  <c r="AB656" i="4"/>
  <c r="AA656" i="4"/>
  <c r="AB400" i="4"/>
  <c r="AA400" i="4"/>
  <c r="AB144" i="4"/>
  <c r="AA144" i="4"/>
  <c r="AB50" i="4"/>
  <c r="AA50" i="4"/>
  <c r="AB1341" i="4"/>
  <c r="AA1341" i="4"/>
  <c r="AB350" i="4"/>
  <c r="AA350" i="4"/>
  <c r="AB662" i="4"/>
  <c r="AA662" i="4"/>
  <c r="AB1243" i="4"/>
  <c r="AA1243" i="4"/>
  <c r="AB987" i="4"/>
  <c r="AA987" i="4"/>
  <c r="AB486" i="4"/>
  <c r="AA486" i="4"/>
  <c r="AB411" i="4"/>
  <c r="AA411" i="4"/>
  <c r="AB554" i="4"/>
  <c r="AA554" i="4"/>
  <c r="AB719" i="4"/>
  <c r="AA719" i="4"/>
  <c r="AB207" i="4"/>
  <c r="AA207" i="4"/>
  <c r="AB601" i="4"/>
  <c r="AA601" i="4"/>
  <c r="AB345" i="4"/>
  <c r="AA345" i="4"/>
  <c r="AA89" i="4"/>
  <c r="AB89" i="4"/>
  <c r="AB620" i="4"/>
  <c r="AA620" i="4"/>
  <c r="AB364" i="4"/>
  <c r="AA364" i="4"/>
  <c r="AB108" i="4"/>
  <c r="AA108" i="4"/>
  <c r="AA17" i="4"/>
  <c r="AB17" i="4"/>
  <c r="AB1337" i="4"/>
  <c r="AA1337" i="4"/>
  <c r="AB702" i="4"/>
  <c r="AA702" i="4"/>
  <c r="AB976" i="4"/>
  <c r="AA976" i="4"/>
  <c r="AB1303" i="4"/>
  <c r="AA1303" i="4"/>
  <c r="AB983" i="4"/>
  <c r="AA983" i="4"/>
  <c r="AB755" i="4"/>
  <c r="AA755" i="4"/>
  <c r="AB243" i="4"/>
  <c r="AA243" i="4"/>
  <c r="AB386" i="4"/>
  <c r="AA386" i="4"/>
  <c r="AB551" i="4"/>
  <c r="AA551" i="4"/>
  <c r="AB789" i="4"/>
  <c r="AA789" i="4"/>
  <c r="AB533" i="4"/>
  <c r="AA533" i="4"/>
  <c r="AB277" i="4"/>
  <c r="AA277" i="4"/>
  <c r="AB18" i="4"/>
  <c r="AA18" i="4"/>
  <c r="AB552" i="4"/>
  <c r="AA552" i="4"/>
  <c r="AB296" i="4"/>
  <c r="AA296" i="4"/>
  <c r="AB40" i="4"/>
  <c r="AA40" i="4"/>
  <c r="AB1467" i="4"/>
  <c r="AA1467" i="4"/>
  <c r="AB1269" i="4"/>
  <c r="AA1269" i="4"/>
  <c r="AB1100" i="4"/>
  <c r="AA1100" i="4"/>
  <c r="AB1427" i="4"/>
  <c r="AA1427" i="4"/>
  <c r="AB1171" i="4"/>
  <c r="AA1171" i="4"/>
  <c r="AB654" i="4"/>
  <c r="AA654" i="4"/>
  <c r="AB747" i="4"/>
  <c r="AA747" i="4"/>
  <c r="AB235" i="4"/>
  <c r="AA235" i="4"/>
  <c r="AB378" i="4"/>
  <c r="AA378" i="4"/>
  <c r="AB543" i="4"/>
  <c r="AA543" i="4"/>
  <c r="AB785" i="4"/>
  <c r="AA785" i="4"/>
  <c r="AB529" i="4"/>
  <c r="AA529" i="4"/>
  <c r="AB273" i="4"/>
  <c r="AA273" i="4"/>
  <c r="AB10" i="4"/>
  <c r="AA10" i="4"/>
  <c r="AB500" i="4"/>
  <c r="AA500" i="4"/>
  <c r="AA91" i="4"/>
  <c r="AB91" i="4"/>
  <c r="AB474" i="4"/>
  <c r="AA474" i="4"/>
  <c r="AB641" i="4"/>
  <c r="AA641" i="4"/>
  <c r="AB612" i="4"/>
  <c r="AA612" i="4"/>
  <c r="AA9" i="4"/>
  <c r="AB9" i="4"/>
  <c r="AB596" i="4"/>
  <c r="AA596" i="4"/>
  <c r="AB16" i="4"/>
  <c r="AA16" i="4"/>
  <c r="AB1071" i="4"/>
  <c r="AA1071" i="4"/>
  <c r="AB759" i="4"/>
  <c r="AA759" i="4"/>
  <c r="AB640" i="4"/>
  <c r="AA640" i="4"/>
  <c r="AB34" i="4"/>
  <c r="AA34" i="4"/>
  <c r="AB971" i="4"/>
  <c r="AA971" i="4"/>
  <c r="AB522" i="4"/>
  <c r="AA522" i="4"/>
  <c r="AB585" i="4"/>
  <c r="AA585" i="4"/>
  <c r="AB348" i="4"/>
  <c r="AA348" i="4"/>
  <c r="AB1321" i="4"/>
  <c r="AA1321" i="4"/>
  <c r="AB211" i="4"/>
  <c r="AA211" i="4"/>
  <c r="AB773" i="4"/>
  <c r="AA773" i="4"/>
  <c r="AB536" i="4"/>
  <c r="AA536" i="4"/>
  <c r="AB1435" i="4"/>
  <c r="AA1435" i="4"/>
  <c r="AB1155" i="4"/>
  <c r="AA1155" i="4"/>
  <c r="AB255" i="4"/>
  <c r="AA255" i="4"/>
  <c r="AB724" i="4"/>
  <c r="AA724" i="4"/>
  <c r="AB1048" i="4"/>
  <c r="AA1048" i="4"/>
  <c r="AB518" i="4"/>
  <c r="AA518" i="4"/>
  <c r="AB215" i="4"/>
  <c r="AA215" i="4"/>
  <c r="AA93" i="4"/>
  <c r="AB93" i="4"/>
  <c r="AB368" i="4"/>
  <c r="AA368" i="4"/>
  <c r="AB1156" i="4"/>
  <c r="AA1156" i="4"/>
  <c r="AB955" i="4"/>
  <c r="AA955" i="4"/>
  <c r="AB655" i="4"/>
  <c r="AA655" i="4"/>
  <c r="AB313" i="4"/>
  <c r="AA313" i="4"/>
  <c r="AB332" i="4"/>
  <c r="AA332" i="4"/>
  <c r="AB446" i="4"/>
  <c r="AA446" i="4"/>
  <c r="AB691" i="4"/>
  <c r="AA691" i="4"/>
  <c r="AB757" i="4"/>
  <c r="AA757" i="4"/>
  <c r="AB776" i="4"/>
  <c r="AA776" i="4"/>
  <c r="AB1493" i="4"/>
  <c r="AA1493" i="4"/>
  <c r="AB1395" i="4"/>
  <c r="AA1395" i="4"/>
  <c r="AB171" i="4"/>
  <c r="AA171" i="4"/>
  <c r="AB753" i="4"/>
  <c r="AA753" i="4"/>
  <c r="AB968" i="4"/>
  <c r="AA968" i="4"/>
  <c r="AB764" i="4"/>
  <c r="AA764" i="4"/>
  <c r="AB1487" i="4"/>
  <c r="AA1487" i="4"/>
  <c r="AB1329" i="4"/>
  <c r="AA1329" i="4"/>
  <c r="AB1327" i="4"/>
  <c r="AA1327" i="4"/>
  <c r="AB323" i="4"/>
  <c r="AA323" i="4"/>
  <c r="AB557" i="4"/>
  <c r="AA557" i="4"/>
  <c r="AB576" i="4"/>
  <c r="AA576" i="4"/>
  <c r="AB1457" i="4"/>
  <c r="AA1457" i="4"/>
  <c r="AB1201" i="4"/>
  <c r="AA1201" i="4"/>
  <c r="AB1128" i="4"/>
  <c r="AA1128" i="4"/>
  <c r="AB310" i="4"/>
  <c r="AA310" i="4"/>
  <c r="AB1199" i="4"/>
  <c r="AA1199" i="4"/>
  <c r="AB366" i="4"/>
  <c r="AA366" i="4"/>
  <c r="AB579" i="4"/>
  <c r="AA579" i="4"/>
  <c r="AB722" i="4"/>
  <c r="AA722" i="4"/>
  <c r="AB210" i="4"/>
  <c r="AA210" i="4"/>
  <c r="AB375" i="4"/>
  <c r="AA375" i="4"/>
  <c r="AB685" i="4"/>
  <c r="AA685" i="4"/>
  <c r="AB429" i="4"/>
  <c r="AA429" i="4"/>
  <c r="AB173" i="4"/>
  <c r="AA173" i="4"/>
  <c r="AB704" i="4"/>
  <c r="AA704" i="4"/>
  <c r="AB448" i="4"/>
  <c r="AA448" i="4"/>
  <c r="AB192" i="4"/>
  <c r="AA192" i="4"/>
  <c r="AB39" i="4"/>
  <c r="AA39" i="4"/>
  <c r="AB1389" i="4"/>
  <c r="AA1389" i="4"/>
  <c r="AB734" i="4"/>
  <c r="AA734" i="4"/>
  <c r="AB980" i="4"/>
  <c r="AA980" i="4"/>
  <c r="AB1291" i="4"/>
  <c r="AA1291" i="4"/>
  <c r="AB1035" i="4"/>
  <c r="AA1035" i="4"/>
  <c r="AB798" i="4"/>
  <c r="AA798" i="4"/>
  <c r="AB507" i="4"/>
  <c r="AA507" i="4"/>
  <c r="AB650" i="4"/>
  <c r="AA650" i="4"/>
  <c r="AB138" i="4"/>
  <c r="AA138" i="4"/>
  <c r="AB303" i="4"/>
  <c r="AA303" i="4"/>
  <c r="AB649" i="4"/>
  <c r="AA649" i="4"/>
  <c r="AB393" i="4"/>
  <c r="AA393" i="4"/>
  <c r="AA137" i="4"/>
  <c r="AB137" i="4"/>
  <c r="AB668" i="4"/>
  <c r="AA668" i="4"/>
  <c r="AB412" i="4"/>
  <c r="AA412" i="4"/>
  <c r="AB156" i="4"/>
  <c r="AA156" i="4"/>
  <c r="AA62" i="4"/>
  <c r="AB62" i="4"/>
  <c r="AB1385" i="4"/>
  <c r="AA1385" i="4"/>
  <c r="AB1129" i="4"/>
  <c r="AA1129" i="4"/>
  <c r="AB1024" i="4"/>
  <c r="AA1024" i="4"/>
  <c r="AB1351" i="4"/>
  <c r="AA1351" i="4"/>
  <c r="AB1031" i="4"/>
  <c r="AA1031" i="4"/>
  <c r="AB326" i="4"/>
  <c r="AA326" i="4"/>
  <c r="AB339" i="4"/>
  <c r="AA339" i="4"/>
  <c r="AB482" i="4"/>
  <c r="AA482" i="4"/>
  <c r="AB647" i="4"/>
  <c r="AA647" i="4"/>
  <c r="AB135" i="4"/>
  <c r="AA135" i="4"/>
  <c r="AB581" i="4"/>
  <c r="AA581" i="4"/>
  <c r="AB325" i="4"/>
  <c r="AA325" i="4"/>
  <c r="AA69" i="4"/>
  <c r="AB69" i="4"/>
  <c r="AB600" i="4"/>
  <c r="AA600" i="4"/>
  <c r="AB344" i="4"/>
  <c r="AA344" i="4"/>
  <c r="AB88" i="4"/>
  <c r="AA88" i="4"/>
  <c r="AB20" i="4"/>
  <c r="AA20" i="4"/>
  <c r="AB1317" i="4"/>
  <c r="AA1317" i="4"/>
  <c r="AB1148" i="4"/>
  <c r="AA1148" i="4"/>
  <c r="AB470" i="4"/>
  <c r="AA470" i="4"/>
  <c r="AB1219" i="4"/>
  <c r="AA1219" i="4"/>
  <c r="AB963" i="4"/>
  <c r="AA963" i="4"/>
  <c r="AB587" i="4"/>
  <c r="AA587" i="4"/>
  <c r="AB639" i="4"/>
  <c r="AA639" i="4"/>
  <c r="AB321" i="4"/>
  <c r="AA321" i="4"/>
  <c r="AB420" i="4"/>
  <c r="AA420" i="4"/>
  <c r="AA113" i="4"/>
  <c r="AB113" i="4"/>
  <c r="AB148" i="4"/>
  <c r="AA148" i="4"/>
  <c r="AB1441" i="4"/>
  <c r="AA1441" i="4"/>
  <c r="AB1185" i="4"/>
  <c r="AA1185" i="4"/>
  <c r="AB1112" i="4"/>
  <c r="AA1112" i="4"/>
  <c r="AB182" i="4"/>
  <c r="AA182" i="4"/>
  <c r="AB1183" i="4"/>
  <c r="AA1183" i="4"/>
  <c r="AB238" i="4"/>
  <c r="AA238" i="4"/>
  <c r="AB547" i="4"/>
  <c r="AA547" i="4"/>
  <c r="AB690" i="4"/>
  <c r="AA690" i="4"/>
  <c r="AB178" i="4"/>
  <c r="AA178" i="4"/>
  <c r="AB343" i="4"/>
  <c r="AA343" i="4"/>
  <c r="AB669" i="4"/>
  <c r="AA669" i="4"/>
  <c r="AB413" i="4"/>
  <c r="AA413" i="4"/>
  <c r="AB157" i="4"/>
  <c r="AA157" i="4"/>
  <c r="AB688" i="4"/>
  <c r="AA688" i="4"/>
  <c r="AB432" i="4"/>
  <c r="AA432" i="4"/>
  <c r="AB176" i="4"/>
  <c r="AA176" i="4"/>
  <c r="AA21" i="4"/>
  <c r="AB21" i="4"/>
  <c r="AB1373" i="4"/>
  <c r="AA1373" i="4"/>
  <c r="AB606" i="4"/>
  <c r="AA606" i="4"/>
  <c r="AB964" i="4"/>
  <c r="AA964" i="4"/>
  <c r="AB1275" i="4"/>
  <c r="AA1275" i="4"/>
  <c r="AB1019" i="4"/>
  <c r="AA1019" i="4"/>
  <c r="AB742" i="4"/>
  <c r="AA742" i="4"/>
  <c r="AB475" i="4"/>
  <c r="AA475" i="4"/>
  <c r="AB618" i="4"/>
  <c r="AA618" i="4"/>
  <c r="AA94" i="4"/>
  <c r="AB94" i="4"/>
  <c r="AB271" i="4"/>
  <c r="AA271" i="4"/>
  <c r="AB633" i="4"/>
  <c r="AA633" i="4"/>
  <c r="AB377" i="4"/>
  <c r="AA377" i="4"/>
  <c r="AA121" i="4"/>
  <c r="AB121" i="4"/>
  <c r="AB652" i="4"/>
  <c r="AA652" i="4"/>
  <c r="AB396" i="4"/>
  <c r="AA396" i="4"/>
  <c r="AB140" i="4"/>
  <c r="AA140" i="4"/>
  <c r="AA46" i="4"/>
  <c r="AB46" i="4"/>
  <c r="AB1369" i="4"/>
  <c r="AA1369" i="4"/>
  <c r="AB1113" i="4"/>
  <c r="AA1113" i="4"/>
  <c r="AB1008" i="4"/>
  <c r="AA1008" i="4"/>
  <c r="AB1335" i="4"/>
  <c r="AA1335" i="4"/>
  <c r="AB1015" i="4"/>
  <c r="AA1015" i="4"/>
  <c r="AB198" i="4"/>
  <c r="AA198" i="4"/>
  <c r="AB307" i="4"/>
  <c r="AA307" i="4"/>
  <c r="AB450" i="4"/>
  <c r="AA450" i="4"/>
  <c r="AB615" i="4"/>
  <c r="AA615" i="4"/>
  <c r="AB90" i="4"/>
  <c r="AA90" i="4"/>
  <c r="AB565" i="4"/>
  <c r="AA565" i="4"/>
  <c r="AB309" i="4"/>
  <c r="AA309" i="4"/>
  <c r="AA53" i="4"/>
  <c r="AB53" i="4"/>
  <c r="AB584" i="4"/>
  <c r="AA584" i="4"/>
  <c r="AB328" i="4"/>
  <c r="AA328" i="4"/>
  <c r="AB72" i="4"/>
  <c r="AA72" i="4"/>
  <c r="AB1463" i="4"/>
  <c r="AA1463" i="4"/>
  <c r="AB1301" i="4"/>
  <c r="AA1301" i="4"/>
  <c r="AB1132" i="4"/>
  <c r="AA1132" i="4"/>
  <c r="AB342" i="4"/>
  <c r="AA342" i="4"/>
  <c r="AB1203" i="4"/>
  <c r="AA1203" i="4"/>
  <c r="AB947" i="4"/>
  <c r="AA947" i="4"/>
  <c r="AB166" i="4"/>
  <c r="AA166" i="4"/>
  <c r="AB299" i="4"/>
  <c r="AA299" i="4"/>
  <c r="AB442" i="4"/>
  <c r="AA442" i="4"/>
  <c r="AB607" i="4"/>
  <c r="AA607" i="4"/>
  <c r="AB74" i="4"/>
  <c r="AA74" i="4"/>
  <c r="AB561" i="4"/>
  <c r="AA561" i="4"/>
  <c r="AA59" i="4"/>
  <c r="AB59" i="4"/>
  <c r="AB1361" i="4"/>
  <c r="AA1361" i="4"/>
  <c r="AB1105" i="4"/>
  <c r="AA1105" i="4"/>
  <c r="AB1032" i="4"/>
  <c r="AA1032" i="4"/>
  <c r="AB1359" i="4"/>
  <c r="AA1359" i="4"/>
  <c r="AB1039" i="4"/>
  <c r="AA1039" i="4"/>
  <c r="AB390" i="4"/>
  <c r="AA390" i="4"/>
  <c r="AB387" i="4"/>
  <c r="AA387" i="4"/>
  <c r="AB530" i="4"/>
  <c r="AA530" i="4"/>
  <c r="AB695" i="4"/>
  <c r="AA695" i="4"/>
  <c r="AB183" i="4"/>
  <c r="AA183" i="4"/>
  <c r="AB589" i="4"/>
  <c r="AA589" i="4"/>
  <c r="AB333" i="4"/>
  <c r="AA333" i="4"/>
  <c r="AA77" i="4"/>
  <c r="AB77" i="4"/>
  <c r="AB608" i="4"/>
  <c r="AA608" i="4"/>
  <c r="AB352" i="4"/>
  <c r="AA352" i="4"/>
  <c r="AB96" i="4"/>
  <c r="AA96" i="4"/>
  <c r="AB28" i="4"/>
  <c r="AA28" i="4"/>
  <c r="AB1293" i="4"/>
  <c r="AA1293" i="4"/>
  <c r="AB1140" i="4"/>
  <c r="AA1140" i="4"/>
  <c r="AB278" i="4"/>
  <c r="AA278" i="4"/>
  <c r="AB1195" i="4"/>
  <c r="AA1195" i="4"/>
  <c r="AB790" i="4"/>
  <c r="AA790" i="4"/>
  <c r="AA86" i="4"/>
  <c r="AB86" i="4"/>
  <c r="AB315" i="4"/>
  <c r="AA315" i="4"/>
  <c r="AB458" i="4"/>
  <c r="AA458" i="4"/>
  <c r="AB623" i="4"/>
  <c r="AA623" i="4"/>
  <c r="AB106" i="4"/>
  <c r="AA106" i="4"/>
  <c r="AB553" i="4"/>
  <c r="AA553" i="4"/>
  <c r="AB297" i="4"/>
  <c r="AA297" i="4"/>
  <c r="AA41" i="4"/>
  <c r="AB41" i="4"/>
  <c r="AB572" i="4"/>
  <c r="AA572" i="4"/>
  <c r="AB316" i="4"/>
  <c r="AA316" i="4"/>
  <c r="AB60" i="4"/>
  <c r="AA60" i="4"/>
  <c r="AB1471" i="4"/>
  <c r="AA1471" i="4"/>
  <c r="AB1289" i="4"/>
  <c r="AA1289" i="4"/>
  <c r="AB318" i="4"/>
  <c r="AA318" i="4"/>
  <c r="AB754" i="4"/>
  <c r="AA754" i="4"/>
  <c r="AB1255" i="4"/>
  <c r="AA1255" i="4"/>
  <c r="AB778" i="4"/>
  <c r="AA778" i="4"/>
  <c r="AB659" i="4"/>
  <c r="AA659" i="4"/>
  <c r="AA147" i="4"/>
  <c r="AB147" i="4"/>
  <c r="AB290" i="4"/>
  <c r="AA290" i="4"/>
  <c r="AB455" i="4"/>
  <c r="AA455" i="4"/>
  <c r="AB741" i="4"/>
  <c r="AA741" i="4"/>
  <c r="AB485" i="4"/>
  <c r="AA485" i="4"/>
  <c r="AB229" i="4"/>
  <c r="AA229" i="4"/>
  <c r="AB760" i="4"/>
  <c r="AA760" i="4"/>
  <c r="AB504" i="4"/>
  <c r="AA504" i="4"/>
  <c r="AB248" i="4"/>
  <c r="AA248" i="4"/>
  <c r="AB95" i="4"/>
  <c r="AA95" i="4"/>
  <c r="AB1477" i="4"/>
  <c r="AA1477" i="4"/>
  <c r="AB1221" i="4"/>
  <c r="AA1221" i="4"/>
  <c r="AB1052" i="4"/>
  <c r="AA1052" i="4"/>
  <c r="AB1379" i="4"/>
  <c r="AA1379" i="4"/>
  <c r="AB1123" i="4"/>
  <c r="AA1123" i="4"/>
  <c r="AB270" i="4"/>
  <c r="AA270" i="4"/>
  <c r="AB651" i="4"/>
  <c r="AA651" i="4"/>
  <c r="AA139" i="4"/>
  <c r="AB139" i="4"/>
  <c r="AB282" i="4"/>
  <c r="AA282" i="4"/>
  <c r="AB447" i="4"/>
  <c r="AA447" i="4"/>
  <c r="AB737" i="4"/>
  <c r="AA737" i="4"/>
  <c r="AB481" i="4"/>
  <c r="AA481" i="4"/>
  <c r="AB225" i="4"/>
  <c r="AA225" i="4"/>
  <c r="AB772" i="4"/>
  <c r="AA772" i="4"/>
  <c r="AB516" i="4"/>
  <c r="AA516" i="4"/>
  <c r="AB260" i="4"/>
  <c r="AA260" i="4"/>
  <c r="AA107" i="4"/>
  <c r="AB107" i="4"/>
  <c r="AB436" i="4"/>
  <c r="AA436" i="4"/>
  <c r="AB26" i="4"/>
  <c r="AA26" i="4"/>
  <c r="AB767" i="4"/>
  <c r="AA767" i="4"/>
  <c r="AB385" i="4"/>
  <c r="AA385" i="4"/>
  <c r="AB356" i="4"/>
  <c r="AA356" i="4"/>
  <c r="AB497" i="4"/>
  <c r="AA497" i="4"/>
  <c r="AB84" i="4"/>
  <c r="AA84" i="4"/>
  <c r="AB1345" i="4"/>
  <c r="AA1345" i="4"/>
  <c r="AB806" i="4"/>
  <c r="AA806" i="4"/>
  <c r="AB1016" i="4"/>
  <c r="AA1016" i="4"/>
  <c r="AB1343" i="4"/>
  <c r="AA1343" i="4"/>
  <c r="AB1023" i="4"/>
  <c r="AA1023" i="4"/>
  <c r="AB262" i="4"/>
  <c r="AA262" i="4"/>
  <c r="AB355" i="4"/>
  <c r="AA355" i="4"/>
  <c r="AB498" i="4"/>
  <c r="AA498" i="4"/>
  <c r="AB663" i="4"/>
  <c r="AA663" i="4"/>
  <c r="AA151" i="4"/>
  <c r="AB151" i="4"/>
  <c r="AB573" i="4"/>
  <c r="AA573" i="4"/>
  <c r="AB317" i="4"/>
  <c r="AA317" i="4"/>
  <c r="AA61" i="4"/>
  <c r="AB61" i="4"/>
  <c r="AB592" i="4"/>
  <c r="AA592" i="4"/>
  <c r="AB336" i="4"/>
  <c r="AA336" i="4"/>
  <c r="AB80" i="4"/>
  <c r="AA80" i="4"/>
  <c r="AB12" i="4"/>
  <c r="AA12" i="4"/>
  <c r="AB1277" i="4"/>
  <c r="AA1277" i="4"/>
  <c r="AB1124" i="4"/>
  <c r="AA1124" i="4"/>
  <c r="AB150" i="4"/>
  <c r="AA150" i="4"/>
  <c r="AB1179" i="4"/>
  <c r="AA1179" i="4"/>
  <c r="AB718" i="4"/>
  <c r="AA718" i="4"/>
  <c r="AB795" i="4"/>
  <c r="AA795" i="4"/>
  <c r="AB283" i="4"/>
  <c r="AA283" i="4"/>
  <c r="AB426" i="4"/>
  <c r="AA426" i="4"/>
  <c r="AB591" i="4"/>
  <c r="AA591" i="4"/>
  <c r="AB793" i="4"/>
  <c r="AA793" i="4"/>
  <c r="AB537" i="4"/>
  <c r="AA537" i="4"/>
  <c r="AB281" i="4"/>
  <c r="AA281" i="4"/>
  <c r="AB556" i="4"/>
  <c r="AA556" i="4"/>
  <c r="AB300" i="4"/>
  <c r="AA300" i="4"/>
  <c r="AB44" i="4"/>
  <c r="AA44" i="4"/>
  <c r="AB1439" i="4"/>
  <c r="AA1439" i="4"/>
  <c r="AB1273" i="4"/>
  <c r="AA1273" i="4"/>
  <c r="AB190" i="4"/>
  <c r="AA190" i="4"/>
  <c r="AB630" i="4"/>
  <c r="AA630" i="4"/>
  <c r="AB1239" i="4"/>
  <c r="AA1239" i="4"/>
  <c r="AB686" i="4"/>
  <c r="AA686" i="4"/>
  <c r="AB627" i="4"/>
  <c r="AA627" i="4"/>
  <c r="AB114" i="4"/>
  <c r="AA114" i="4"/>
  <c r="AB258" i="4"/>
  <c r="AA258" i="4"/>
  <c r="AB423" i="4"/>
  <c r="AA423" i="4"/>
  <c r="AB725" i="4"/>
  <c r="AA725" i="4"/>
  <c r="AB469" i="4"/>
  <c r="AA469" i="4"/>
  <c r="AB213" i="4"/>
  <c r="AA213" i="4"/>
  <c r="AB744" i="4"/>
  <c r="AA744" i="4"/>
  <c r="AB488" i="4"/>
  <c r="AA488" i="4"/>
  <c r="AB232" i="4"/>
  <c r="AA232" i="4"/>
  <c r="AB79" i="4"/>
  <c r="AA79" i="4"/>
  <c r="AB1461" i="4"/>
  <c r="AA1461" i="4"/>
  <c r="AB1205" i="4"/>
  <c r="AA1205" i="4"/>
  <c r="AB1036" i="4"/>
  <c r="AA1036" i="4"/>
  <c r="AB1363" i="4"/>
  <c r="AA1363" i="4"/>
  <c r="AB1107" i="4"/>
  <c r="AA1107" i="4"/>
  <c r="AA142" i="4"/>
  <c r="AB142" i="4"/>
  <c r="AB619" i="4"/>
  <c r="AA619" i="4"/>
  <c r="AB98" i="4"/>
  <c r="AA98" i="4"/>
  <c r="AB250" i="4"/>
  <c r="AA250" i="4"/>
  <c r="AB415" i="4"/>
  <c r="AA415" i="4"/>
  <c r="AB721" i="4"/>
  <c r="AA721" i="4"/>
  <c r="AB465" i="4"/>
  <c r="AA465" i="4"/>
  <c r="AB209" i="4"/>
  <c r="AA209" i="4"/>
  <c r="AB756" i="4"/>
  <c r="AA756" i="4"/>
  <c r="AB372" i="4"/>
  <c r="AA372" i="4"/>
  <c r="AB294" i="4"/>
  <c r="AA294" i="4"/>
  <c r="AB218" i="4"/>
  <c r="AA218" i="4"/>
  <c r="AB449" i="4"/>
  <c r="AA449" i="4"/>
  <c r="AB484" i="4"/>
  <c r="AA484" i="4"/>
  <c r="AB433" i="4"/>
  <c r="AA433" i="4"/>
  <c r="AB468" i="4"/>
  <c r="AA468" i="4"/>
  <c r="AB646" i="4"/>
  <c r="AA646" i="4"/>
  <c r="AB365" i="4"/>
  <c r="AA365" i="4"/>
  <c r="AB534" i="4"/>
  <c r="AA534" i="4"/>
  <c r="AA73" i="4"/>
  <c r="AB73" i="4"/>
  <c r="AB1287" i="4"/>
  <c r="AA1287" i="4"/>
  <c r="AB261" i="4"/>
  <c r="AA261" i="4"/>
  <c r="AB1411" i="4"/>
  <c r="AA1411" i="4"/>
  <c r="AA54" i="4"/>
  <c r="AB54" i="4"/>
  <c r="AB419" i="4"/>
  <c r="AA419" i="4"/>
  <c r="AB112" i="4"/>
  <c r="AA112" i="4"/>
  <c r="AB490" i="4"/>
  <c r="AA490" i="4"/>
  <c r="AB76" i="4"/>
  <c r="AA76" i="4"/>
  <c r="AB179" i="4"/>
  <c r="AA179" i="4"/>
  <c r="AB264" i="4"/>
  <c r="AA264" i="4"/>
  <c r="AB1139" i="4"/>
  <c r="AA1139" i="4"/>
  <c r="AB479" i="4"/>
  <c r="AA479" i="4"/>
  <c r="AB1297" i="4"/>
  <c r="AA1297" i="4"/>
  <c r="AB510" i="4"/>
  <c r="AA510" i="4"/>
  <c r="AB1295" i="4"/>
  <c r="AA1295" i="4"/>
  <c r="AB259" i="4"/>
  <c r="AA259" i="4"/>
  <c r="AB402" i="4"/>
  <c r="AA402" i="4"/>
  <c r="AB567" i="4"/>
  <c r="AA567" i="4"/>
  <c r="AB781" i="4"/>
  <c r="AA781" i="4"/>
  <c r="AB525" i="4"/>
  <c r="AA525" i="4"/>
  <c r="AB269" i="4"/>
  <c r="AA269" i="4"/>
  <c r="AB800" i="4"/>
  <c r="AA800" i="4"/>
  <c r="AB544" i="4"/>
  <c r="AA544" i="4"/>
  <c r="AB288" i="4"/>
  <c r="AA288" i="4"/>
  <c r="AB32" i="4"/>
  <c r="AA32" i="4"/>
  <c r="AB1485" i="4"/>
  <c r="AA1485" i="4"/>
  <c r="AB1229" i="4"/>
  <c r="AA1229" i="4"/>
  <c r="AB1076" i="4"/>
  <c r="AA1076" i="4"/>
  <c r="AB1387" i="4"/>
  <c r="AA1387" i="4"/>
  <c r="AB1131" i="4"/>
  <c r="AA1131" i="4"/>
  <c r="AB334" i="4"/>
  <c r="AA334" i="4"/>
  <c r="AB699" i="4"/>
  <c r="AA699" i="4"/>
  <c r="AB187" i="4"/>
  <c r="AA187" i="4"/>
  <c r="AB330" i="4"/>
  <c r="AA330" i="4"/>
  <c r="AB495" i="4"/>
  <c r="AA495" i="4"/>
  <c r="AB745" i="4"/>
  <c r="AA745" i="4"/>
  <c r="AB508" i="4"/>
  <c r="AA508" i="4"/>
  <c r="AB252" i="4"/>
  <c r="AA252" i="4"/>
  <c r="AA99" i="4"/>
  <c r="AB99" i="4"/>
  <c r="AB1481" i="4"/>
  <c r="AA1481" i="4"/>
  <c r="AB1225" i="4"/>
  <c r="AA1225" i="4"/>
  <c r="AB1120" i="4"/>
  <c r="AA1120" i="4"/>
  <c r="AB246" i="4"/>
  <c r="AA246" i="4"/>
  <c r="AB1191" i="4"/>
  <c r="AA1191" i="4"/>
  <c r="AB302" i="4"/>
  <c r="AA302" i="4"/>
  <c r="AB531" i="4"/>
  <c r="AA531" i="4"/>
  <c r="AB674" i="4"/>
  <c r="AA674" i="4"/>
  <c r="AB162" i="4"/>
  <c r="AA162" i="4"/>
  <c r="AB327" i="4"/>
  <c r="AA327" i="4"/>
  <c r="AB677" i="4"/>
  <c r="AA677" i="4"/>
  <c r="AB421" i="4"/>
  <c r="AA421" i="4"/>
  <c r="AB165" i="4"/>
  <c r="AA165" i="4"/>
  <c r="AB696" i="4"/>
  <c r="AA696" i="4"/>
  <c r="AB440" i="4"/>
  <c r="AA440" i="4"/>
  <c r="AB184" i="4"/>
  <c r="AA184" i="4"/>
  <c r="AB31" i="4"/>
  <c r="AA31" i="4"/>
  <c r="AB1413" i="4"/>
  <c r="AA1413" i="4"/>
  <c r="AB774" i="4"/>
  <c r="AA774" i="4"/>
  <c r="AB988" i="4"/>
  <c r="AA988" i="4"/>
  <c r="AB1315" i="4"/>
  <c r="AA1315" i="4"/>
  <c r="AB1059" i="4"/>
  <c r="AA1059" i="4"/>
  <c r="AB1126" i="4"/>
  <c r="AA1126" i="4"/>
  <c r="AB523" i="4"/>
  <c r="AA523" i="4"/>
  <c r="AB666" i="4"/>
  <c r="AA666" i="4"/>
  <c r="AB154" i="4"/>
  <c r="AA154" i="4"/>
  <c r="AB319" i="4"/>
  <c r="AA319" i="4"/>
  <c r="AB673" i="4"/>
  <c r="AA673" i="4"/>
  <c r="AB417" i="4"/>
  <c r="AA417" i="4"/>
  <c r="AA161" i="4"/>
  <c r="AB161" i="4"/>
  <c r="AB708" i="4"/>
  <c r="AA708" i="4"/>
  <c r="AB452" i="4"/>
  <c r="AA452" i="4"/>
  <c r="AB196" i="4"/>
  <c r="AA196" i="4"/>
  <c r="AA43" i="4"/>
  <c r="AB43" i="4"/>
  <c r="AB308" i="4"/>
  <c r="AA308" i="4"/>
  <c r="AA19" i="4"/>
  <c r="AB19" i="4"/>
  <c r="AB383" i="4"/>
  <c r="AA383" i="4"/>
  <c r="AB257" i="4"/>
  <c r="AA257" i="4"/>
  <c r="AB164" i="4"/>
  <c r="AA164" i="4"/>
  <c r="AB177" i="4"/>
  <c r="AA177" i="4"/>
  <c r="AB1447" i="4"/>
  <c r="AA1447" i="4"/>
  <c r="AB1281" i="4"/>
  <c r="AA1281" i="4"/>
  <c r="AB382" i="4"/>
  <c r="AA382" i="4"/>
  <c r="AB952" i="4"/>
  <c r="AA952" i="4"/>
  <c r="AB1279" i="4"/>
  <c r="AA1279" i="4"/>
  <c r="AB959" i="4"/>
  <c r="AA959" i="4"/>
  <c r="AB739" i="4"/>
  <c r="AA739" i="4"/>
  <c r="AB227" i="4"/>
  <c r="AA227" i="4"/>
  <c r="AB370" i="4"/>
  <c r="AA370" i="4"/>
  <c r="AB535" i="4"/>
  <c r="AA535" i="4"/>
  <c r="AB765" i="4"/>
  <c r="AA765" i="4"/>
  <c r="AB509" i="4"/>
  <c r="AA509" i="4"/>
  <c r="AB253" i="4"/>
  <c r="AA253" i="4"/>
  <c r="AB784" i="4"/>
  <c r="AA784" i="4"/>
  <c r="AB528" i="4"/>
  <c r="AA528" i="4"/>
  <c r="AB272" i="4"/>
  <c r="AA272" i="4"/>
  <c r="Z7" i="4"/>
  <c r="AB7" i="4"/>
  <c r="AA7" i="4"/>
  <c r="AB1469" i="4"/>
  <c r="AA1469" i="4"/>
  <c r="AB1213" i="4"/>
  <c r="AA1213" i="4"/>
  <c r="AB1060" i="4"/>
  <c r="AA1060" i="4"/>
  <c r="AB1371" i="4"/>
  <c r="AA1371" i="4"/>
  <c r="AB1115" i="4"/>
  <c r="AA1115" i="4"/>
  <c r="AB206" i="4"/>
  <c r="AA206" i="4"/>
  <c r="AB667" i="4"/>
  <c r="AA667" i="4"/>
  <c r="AA155" i="4"/>
  <c r="AB155" i="4"/>
  <c r="AB298" i="4"/>
  <c r="AA298" i="4"/>
  <c r="AB463" i="4"/>
  <c r="AA463" i="4"/>
  <c r="AB729" i="4"/>
  <c r="AA729" i="4"/>
  <c r="AB473" i="4"/>
  <c r="AA473" i="4"/>
  <c r="AB217" i="4"/>
  <c r="AA217" i="4"/>
  <c r="AB748" i="4"/>
  <c r="AA748" i="4"/>
  <c r="AB492" i="4"/>
  <c r="AA492" i="4"/>
  <c r="AB236" i="4"/>
  <c r="AA236" i="4"/>
  <c r="AA83" i="4"/>
  <c r="AB83" i="4"/>
  <c r="AB1465" i="4"/>
  <c r="AA1465" i="4"/>
  <c r="AB1209" i="4"/>
  <c r="AA1209" i="4"/>
  <c r="AB1104" i="4"/>
  <c r="AA1104" i="4"/>
  <c r="AA118" i="4"/>
  <c r="AB118" i="4"/>
  <c r="AB1175" i="4"/>
  <c r="AA1175" i="4"/>
  <c r="AB174" i="4"/>
  <c r="AA174" i="4"/>
  <c r="AB499" i="4"/>
  <c r="AA499" i="4"/>
  <c r="AB642" i="4"/>
  <c r="AA642" i="4"/>
  <c r="AB130" i="4"/>
  <c r="AA130" i="4"/>
  <c r="AB295" i="4"/>
  <c r="AA295" i="4"/>
  <c r="AB661" i="4"/>
  <c r="AA661" i="4"/>
  <c r="AB405" i="4"/>
  <c r="AA405" i="4"/>
  <c r="AB149" i="4"/>
  <c r="AA149" i="4"/>
  <c r="AB680" i="4"/>
  <c r="AA680" i="4"/>
  <c r="AB424" i="4"/>
  <c r="AA424" i="4"/>
  <c r="AB168" i="4"/>
  <c r="AA168" i="4"/>
  <c r="AB6" i="4"/>
  <c r="AA6" i="4"/>
  <c r="AB1397" i="4"/>
  <c r="AA1397" i="4"/>
  <c r="AB670" i="4"/>
  <c r="AA670" i="4"/>
  <c r="AB972" i="4"/>
  <c r="AA972" i="4"/>
  <c r="AB1299" i="4"/>
  <c r="AA1299" i="4"/>
  <c r="AB1043" i="4"/>
  <c r="AA1043" i="4"/>
  <c r="AB1110" i="4"/>
  <c r="AA1110" i="4"/>
  <c r="AB491" i="4"/>
  <c r="AA491" i="4"/>
  <c r="AB634" i="4"/>
  <c r="AA634" i="4"/>
  <c r="AB122" i="4"/>
  <c r="AA122" i="4"/>
  <c r="AB287" i="4"/>
  <c r="AA287" i="4"/>
  <c r="AB657" i="4"/>
  <c r="AA657" i="4"/>
  <c r="AB401" i="4"/>
  <c r="AA401" i="4"/>
  <c r="AA145" i="4"/>
  <c r="AB145" i="4"/>
  <c r="AB692" i="4"/>
  <c r="AA692" i="4"/>
  <c r="AB244" i="4"/>
  <c r="AA244" i="4"/>
  <c r="AB331" i="4"/>
  <c r="AA331" i="4"/>
  <c r="AB511" i="4"/>
  <c r="AA511" i="4"/>
  <c r="AB193" i="4"/>
  <c r="AA193" i="4"/>
  <c r="AB292" i="4"/>
  <c r="AA292" i="4"/>
  <c r="AB241" i="4"/>
  <c r="AA241" i="4"/>
  <c r="AB212" i="4"/>
  <c r="AA212" i="4"/>
  <c r="AG7" i="4"/>
  <c r="AG51" i="4"/>
  <c r="AG47" i="4"/>
  <c r="AG43" i="4"/>
  <c r="AG39" i="4"/>
  <c r="AG35" i="4"/>
  <c r="AG31" i="4"/>
  <c r="AG27" i="4"/>
  <c r="AG19" i="4"/>
  <c r="AG15" i="4"/>
  <c r="AG11" i="4"/>
  <c r="AG50" i="4"/>
  <c r="AG46" i="4"/>
  <c r="AG42" i="4"/>
  <c r="AG38" i="4"/>
  <c r="AG34" i="4"/>
  <c r="AG30" i="4"/>
  <c r="AG26" i="4"/>
  <c r="AG22" i="4"/>
  <c r="AG18" i="4"/>
  <c r="AG14" i="4"/>
  <c r="AG10" i="4"/>
  <c r="AG49" i="4"/>
  <c r="AG45" i="4"/>
  <c r="AG41" i="4"/>
  <c r="AG37" i="4"/>
  <c r="AG33" i="4"/>
  <c r="AG29" i="4"/>
  <c r="AG25" i="4"/>
  <c r="AG21" i="4"/>
  <c r="AG17" i="4"/>
  <c r="AG13" i="4"/>
  <c r="AG9" i="4"/>
  <c r="AG52" i="4"/>
  <c r="AG48" i="4"/>
  <c r="AG44" i="4"/>
  <c r="AG40" i="4"/>
  <c r="AG36" i="4"/>
  <c r="AG32" i="4"/>
  <c r="AG28" i="4"/>
  <c r="AG24" i="4"/>
  <c r="AG20" i="4"/>
  <c r="AG16" i="4"/>
  <c r="AG12" i="4"/>
  <c r="AG8" i="4"/>
  <c r="Y1494" i="4"/>
  <c r="Z6" i="4"/>
  <c r="Z310" i="4"/>
  <c r="Z722" i="4"/>
  <c r="Z429" i="4"/>
  <c r="Z704" i="4"/>
  <c r="Z1389" i="4"/>
  <c r="Z1291" i="4"/>
  <c r="Z798" i="4"/>
  <c r="Z303" i="4"/>
  <c r="Z137" i="4"/>
  <c r="Z156" i="4"/>
  <c r="Z1129" i="4"/>
  <c r="Z1031" i="4"/>
  <c r="Z482" i="4"/>
  <c r="Z325" i="4"/>
  <c r="Z344" i="4"/>
  <c r="Z1317" i="4"/>
  <c r="Z963" i="4"/>
  <c r="Z420" i="4"/>
  <c r="Z1441" i="4"/>
  <c r="Z182" i="4"/>
  <c r="Z547" i="4"/>
  <c r="Z343" i="4"/>
  <c r="Z157" i="4"/>
  <c r="Z176" i="4"/>
  <c r="Z1373" i="4"/>
  <c r="Z1275" i="4"/>
  <c r="Z618" i="4"/>
  <c r="Z633" i="4"/>
  <c r="Z652" i="4"/>
  <c r="Z46" i="4"/>
  <c r="Z1335" i="4"/>
  <c r="Z450" i="4"/>
  <c r="Z565" i="4"/>
  <c r="Z584" i="4"/>
  <c r="Z1463" i="4"/>
  <c r="Z342" i="4"/>
  <c r="Z947" i="4"/>
  <c r="Z442" i="4"/>
  <c r="Z561" i="4"/>
  <c r="Z1105" i="4"/>
  <c r="Z1359" i="4"/>
  <c r="Z390" i="4"/>
  <c r="Z695" i="4"/>
  <c r="Z608" i="4"/>
  <c r="Z96" i="4"/>
  <c r="Z1293" i="4"/>
  <c r="Z1195" i="4"/>
  <c r="Z315" i="4"/>
  <c r="Z106" i="4"/>
  <c r="Z41" i="4"/>
  <c r="Z1471" i="4"/>
  <c r="Z1255" i="4"/>
  <c r="Z147" i="4"/>
  <c r="Z741" i="4"/>
  <c r="Z504" i="4"/>
  <c r="Z1477" i="4"/>
  <c r="Z1379" i="4"/>
  <c r="Z651" i="4"/>
  <c r="Z447" i="4"/>
  <c r="Z225" i="4"/>
  <c r="Z260" i="4"/>
  <c r="Z26" i="4"/>
  <c r="Z356" i="4"/>
  <c r="Z1023" i="4"/>
  <c r="Z336" i="4"/>
  <c r="Z218" i="4"/>
  <c r="Z1329" i="4"/>
  <c r="Z1000" i="4"/>
  <c r="Z1007" i="4"/>
  <c r="Z134" i="4"/>
  <c r="Z466" i="4"/>
  <c r="Z119" i="4"/>
  <c r="Z301" i="4"/>
  <c r="Z576" i="4"/>
  <c r="Z320" i="4"/>
  <c r="Z1483" i="4"/>
  <c r="Z1108" i="4"/>
  <c r="Z1163" i="4"/>
  <c r="Z590" i="4"/>
  <c r="Z251" i="4"/>
  <c r="Z559" i="4"/>
  <c r="Z521" i="4"/>
  <c r="Z265" i="4"/>
  <c r="Z540" i="4"/>
  <c r="Z27" i="4"/>
  <c r="Z1475" i="4"/>
  <c r="Z1152" i="4"/>
  <c r="Z502" i="4"/>
  <c r="Z558" i="4"/>
  <c r="Z738" i="4"/>
  <c r="Z226" i="4"/>
  <c r="Z709" i="4"/>
  <c r="Z197" i="4"/>
  <c r="Z728" i="4"/>
  <c r="Z216" i="4"/>
  <c r="Z1445" i="4"/>
  <c r="Z1189" i="4"/>
  <c r="Z1347" i="4"/>
  <c r="Z775" i="4"/>
  <c r="Z730" i="4"/>
  <c r="Z740" i="4"/>
  <c r="Z75" i="4"/>
  <c r="Z1455" i="4"/>
  <c r="Z638" i="4"/>
  <c r="Z1311" i="4"/>
  <c r="Z803" i="4"/>
  <c r="Z434" i="4"/>
  <c r="Z541" i="4"/>
  <c r="Z505" i="4"/>
  <c r="Z1489" i="4"/>
  <c r="Z1265" i="4"/>
  <c r="Z254" i="4"/>
  <c r="Z782" i="4"/>
  <c r="Z1263" i="4"/>
  <c r="Z799" i="4"/>
  <c r="Z707" i="4"/>
  <c r="Z195" i="4"/>
  <c r="Z338" i="4"/>
  <c r="Z503" i="4"/>
  <c r="Z749" i="4"/>
  <c r="Z493" i="4"/>
  <c r="Z237" i="4"/>
  <c r="Z768" i="4"/>
  <c r="Z512" i="4"/>
  <c r="Z256" i="4"/>
  <c r="Z103" i="4"/>
  <c r="Z1453" i="4"/>
  <c r="Z1197" i="4"/>
  <c r="Z1044" i="4"/>
  <c r="Z1355" i="4"/>
  <c r="Z1099" i="4"/>
  <c r="Z1150" i="4"/>
  <c r="Z635" i="4"/>
  <c r="Z123" i="4"/>
  <c r="Z266" i="4"/>
  <c r="Z431" i="4"/>
  <c r="Z713" i="4"/>
  <c r="Z457" i="4"/>
  <c r="Z201" i="4"/>
  <c r="Z732" i="4"/>
  <c r="Z476" i="4"/>
  <c r="Z220" i="4"/>
  <c r="Z67" i="4"/>
  <c r="Z1449" i="4"/>
  <c r="Z1193" i="4"/>
  <c r="Z1088" i="4"/>
  <c r="Z1415" i="4"/>
  <c r="Z1095" i="4"/>
  <c r="Z786" i="4"/>
  <c r="Z467" i="4"/>
  <c r="Z610" i="4"/>
  <c r="Z78" i="4"/>
  <c r="Z263" i="4"/>
  <c r="Z645" i="4"/>
  <c r="Z389" i="4"/>
  <c r="Z133" i="4"/>
  <c r="Z664" i="4"/>
  <c r="Z408" i="4"/>
  <c r="Z152" i="4"/>
  <c r="Z58" i="4"/>
  <c r="Z1381" i="4"/>
  <c r="Z542" i="4"/>
  <c r="Z956" i="4"/>
  <c r="Z1283" i="4"/>
  <c r="Z1027" i="4"/>
  <c r="Z715" i="4"/>
  <c r="Z346" i="4"/>
  <c r="Z513" i="4"/>
  <c r="Z676" i="4"/>
  <c r="Z305" i="4"/>
  <c r="Z340" i="4"/>
  <c r="Z1473" i="4"/>
  <c r="Z1249" i="4"/>
  <c r="Z126" i="4"/>
  <c r="Z694" i="4"/>
  <c r="Z1247" i="4"/>
  <c r="Z750" i="4"/>
  <c r="Z675" i="4"/>
  <c r="Z163" i="4"/>
  <c r="Z306" i="4"/>
  <c r="Z471" i="4"/>
  <c r="Z733" i="4"/>
  <c r="Z477" i="4"/>
  <c r="Z221" i="4"/>
  <c r="Z752" i="4"/>
  <c r="Z496" i="4"/>
  <c r="Z240" i="4"/>
  <c r="Z87" i="4"/>
  <c r="Z1437" i="4"/>
  <c r="Z1181" i="4"/>
  <c r="Z1028" i="4"/>
  <c r="Z1339" i="4"/>
  <c r="Z1083" i="4"/>
  <c r="Z1134" i="4"/>
  <c r="Z603" i="4"/>
  <c r="Z746" i="4"/>
  <c r="Z234" i="4"/>
  <c r="Z399" i="4"/>
  <c r="Z697" i="4"/>
  <c r="Z441" i="4"/>
  <c r="Z185" i="4"/>
  <c r="Z716" i="4"/>
  <c r="Z460" i="4"/>
  <c r="Z204" i="4"/>
  <c r="Z51" i="4"/>
  <c r="Z1433" i="4"/>
  <c r="Z1177" i="4"/>
  <c r="Z1072" i="4"/>
  <c r="Z1399" i="4"/>
  <c r="Z1079" i="4"/>
  <c r="Z710" i="4"/>
  <c r="Z435" i="4"/>
  <c r="Z578" i="4"/>
  <c r="Z743" i="4"/>
  <c r="Z231" i="4"/>
  <c r="Z629" i="4"/>
  <c r="Z373" i="4"/>
  <c r="Z117" i="4"/>
  <c r="Z648" i="4"/>
  <c r="Z392" i="4"/>
  <c r="Z136" i="4"/>
  <c r="Z42" i="4"/>
  <c r="Z1365" i="4"/>
  <c r="Z414" i="4"/>
  <c r="Z791" i="4"/>
  <c r="Z1267" i="4"/>
  <c r="Z1011" i="4"/>
  <c r="Z678" i="4"/>
  <c r="Z427" i="4"/>
  <c r="Z570" i="4"/>
  <c r="Z735" i="4"/>
  <c r="Z223" i="4"/>
  <c r="Z625" i="4"/>
  <c r="Z404" i="4"/>
  <c r="Z1425" i="4"/>
  <c r="Z1169" i="4"/>
  <c r="Z1096" i="4"/>
  <c r="Z1423" i="4"/>
  <c r="Z1167" i="4"/>
  <c r="Z102" i="4"/>
  <c r="Z515" i="4"/>
  <c r="Z658" i="4"/>
  <c r="Z146" i="4"/>
  <c r="Z311" i="4"/>
  <c r="Z653" i="4"/>
  <c r="Z397" i="4"/>
  <c r="Z141" i="4"/>
  <c r="Z672" i="4"/>
  <c r="Z416" i="4"/>
  <c r="Z160" i="4"/>
  <c r="Z66" i="4"/>
  <c r="Z1357" i="4"/>
  <c r="Z478" i="4"/>
  <c r="Z770" i="4"/>
  <c r="Z1259" i="4"/>
  <c r="Z1003" i="4"/>
  <c r="Z614" i="4"/>
  <c r="Z443" i="4"/>
  <c r="Z586" i="4"/>
  <c r="Z751" i="4"/>
  <c r="Z239" i="4"/>
  <c r="Z617" i="4"/>
  <c r="Z361" i="4"/>
  <c r="Z105" i="4"/>
  <c r="Z636" i="4"/>
  <c r="Z380" i="4"/>
  <c r="Z124" i="4"/>
  <c r="Z30" i="4"/>
  <c r="Z1353" i="4"/>
  <c r="Z783" i="4"/>
  <c r="Z992" i="4"/>
  <c r="Z1319" i="4"/>
  <c r="Z999" i="4"/>
  <c r="Z787" i="4"/>
  <c r="Z275" i="4"/>
  <c r="Z418" i="4"/>
  <c r="Z583" i="4"/>
  <c r="Z805" i="4"/>
  <c r="Z549" i="4"/>
  <c r="Z293" i="4"/>
  <c r="Z37" i="4"/>
  <c r="Z568" i="4"/>
  <c r="Z312" i="4"/>
  <c r="Z56" i="4"/>
  <c r="Z1431" i="4"/>
  <c r="Z1285" i="4"/>
  <c r="Z1116" i="4"/>
  <c r="Z214" i="4"/>
  <c r="Z1187" i="4"/>
  <c r="Z766" i="4"/>
  <c r="Z779" i="4"/>
  <c r="Z267" i="4"/>
  <c r="Z410" i="4"/>
  <c r="Z575" i="4"/>
  <c r="Z801" i="4"/>
  <c r="Z545" i="4"/>
  <c r="Z289" i="4"/>
  <c r="Z33" i="4"/>
  <c r="Z580" i="4"/>
  <c r="Z324" i="4"/>
  <c r="Z68" i="4"/>
  <c r="Z564" i="4"/>
  <c r="Z52" i="4"/>
  <c r="Z602" i="4"/>
  <c r="Z577" i="4"/>
  <c r="Z548" i="4"/>
  <c r="Z70" i="4"/>
  <c r="Z276" i="4"/>
  <c r="Z1409" i="4"/>
  <c r="Z1153" i="4"/>
  <c r="Z1080" i="4"/>
  <c r="Z1407" i="4"/>
  <c r="Z1087" i="4"/>
  <c r="Z762" i="4"/>
  <c r="Z483" i="4"/>
  <c r="Z626" i="4"/>
  <c r="Z110" i="4"/>
  <c r="Z279" i="4"/>
  <c r="Z637" i="4"/>
  <c r="Z381" i="4"/>
  <c r="Z125" i="4"/>
  <c r="Z656" i="4"/>
  <c r="Z400" i="4"/>
  <c r="Z144" i="4"/>
  <c r="Z50" i="4"/>
  <c r="Z1341" i="4"/>
  <c r="Z350" i="4"/>
  <c r="Z662" i="4"/>
  <c r="Z1243" i="4"/>
  <c r="Z987" i="4"/>
  <c r="Z486" i="4"/>
  <c r="Z411" i="4"/>
  <c r="Z554" i="4"/>
  <c r="Z719" i="4"/>
  <c r="Z207" i="4"/>
  <c r="Z601" i="4"/>
  <c r="Z345" i="4"/>
  <c r="Z89" i="4"/>
  <c r="Z620" i="4"/>
  <c r="Z364" i="4"/>
  <c r="Z108" i="4"/>
  <c r="Z17" i="4"/>
  <c r="Z1337" i="4"/>
  <c r="Z702" i="4"/>
  <c r="Z976" i="4"/>
  <c r="Z1303" i="4"/>
  <c r="Z983" i="4"/>
  <c r="Z755" i="4"/>
  <c r="Z243" i="4"/>
  <c r="Z386" i="4"/>
  <c r="Z551" i="4"/>
  <c r="Z789" i="4"/>
  <c r="Z533" i="4"/>
  <c r="Z277" i="4"/>
  <c r="Z18" i="4"/>
  <c r="Z552" i="4"/>
  <c r="Z296" i="4"/>
  <c r="Z40" i="4"/>
  <c r="Z1467" i="4"/>
  <c r="Z1269" i="4"/>
  <c r="Z1100" i="4"/>
  <c r="Z1427" i="4"/>
  <c r="Z1171" i="4"/>
  <c r="Z654" i="4"/>
  <c r="Z747" i="4"/>
  <c r="Z235" i="4"/>
  <c r="Z378" i="4"/>
  <c r="Z543" i="4"/>
  <c r="Z785" i="4"/>
  <c r="Z529" i="4"/>
  <c r="Z273" i="4"/>
  <c r="Z10" i="4"/>
  <c r="Z500" i="4"/>
  <c r="Z91" i="4"/>
  <c r="Z474" i="4"/>
  <c r="Z641" i="4"/>
  <c r="Z612" i="4"/>
  <c r="Z9" i="4"/>
  <c r="Z596" i="4"/>
  <c r="Z16" i="4"/>
  <c r="Z1457" i="4"/>
  <c r="Z210" i="4"/>
  <c r="Z39" i="4"/>
  <c r="Z138" i="4"/>
  <c r="Z1385" i="4"/>
  <c r="Z581" i="4"/>
  <c r="Z639" i="4"/>
  <c r="Z688" i="4"/>
  <c r="Z1015" i="4"/>
  <c r="Z589" i="4"/>
  <c r="Z772" i="4"/>
  <c r="Z1128" i="4"/>
  <c r="Z366" i="4"/>
  <c r="Z685" i="4"/>
  <c r="Z448" i="4"/>
  <c r="Z980" i="4"/>
  <c r="Z507" i="4"/>
  <c r="Z649" i="4"/>
  <c r="Z668" i="4"/>
  <c r="Z62" i="4"/>
  <c r="Z1351" i="4"/>
  <c r="Z339" i="4"/>
  <c r="Z135" i="4"/>
  <c r="Z69" i="4"/>
  <c r="Z88" i="4"/>
  <c r="Z1148" i="4"/>
  <c r="Z1219" i="4"/>
  <c r="Z321" i="4"/>
  <c r="Z148" i="4"/>
  <c r="Z1112" i="4"/>
  <c r="Z238" i="4"/>
  <c r="Z690" i="4"/>
  <c r="Z669" i="4"/>
  <c r="Z432" i="4"/>
  <c r="Z606" i="4"/>
  <c r="Z742" i="4"/>
  <c r="Z94" i="4"/>
  <c r="Z377" i="4"/>
  <c r="Z396" i="4"/>
  <c r="Z1369" i="4"/>
  <c r="Z1008" i="4"/>
  <c r="Z198" i="4"/>
  <c r="Z615" i="4"/>
  <c r="Z53" i="4"/>
  <c r="Z72" i="4"/>
  <c r="Z1132" i="4"/>
  <c r="Z166" i="4"/>
  <c r="Z607" i="4"/>
  <c r="Z1361" i="4"/>
  <c r="Z1039" i="4"/>
  <c r="Z530" i="4"/>
  <c r="Z333" i="4"/>
  <c r="Z28" i="4"/>
  <c r="Z278" i="4"/>
  <c r="Z790" i="4"/>
  <c r="Z458" i="4"/>
  <c r="Z553" i="4"/>
  <c r="Z572" i="4"/>
  <c r="Z60" i="4"/>
  <c r="Z318" i="4"/>
  <c r="Z778" i="4"/>
  <c r="Z290" i="4"/>
  <c r="Z485" i="4"/>
  <c r="Z760" i="4"/>
  <c r="Z248" i="4"/>
  <c r="Z1221" i="4"/>
  <c r="Z1123" i="4"/>
  <c r="Z139" i="4"/>
  <c r="Z737" i="4"/>
  <c r="Z516" i="4"/>
  <c r="Z436" i="4"/>
  <c r="Z385" i="4"/>
  <c r="Z497" i="4"/>
  <c r="Z806" i="4"/>
  <c r="Z1343" i="4"/>
  <c r="Z355" i="4"/>
  <c r="Z663" i="4"/>
  <c r="Z573" i="4"/>
  <c r="Z61" i="4"/>
  <c r="Z80" i="4"/>
  <c r="Z1277" i="4"/>
  <c r="Z150" i="4"/>
  <c r="Z1179" i="4"/>
  <c r="Z795" i="4"/>
  <c r="Z283" i="4"/>
  <c r="Z426" i="4"/>
  <c r="Z591" i="4"/>
  <c r="Z537" i="4"/>
  <c r="Z281" i="4"/>
  <c r="Z556" i="4"/>
  <c r="Z300" i="4"/>
  <c r="Z44" i="4"/>
  <c r="Z1439" i="4"/>
  <c r="Z1273" i="4"/>
  <c r="Z190" i="4"/>
  <c r="Z630" i="4"/>
  <c r="Z1239" i="4"/>
  <c r="Z686" i="4"/>
  <c r="Z627" i="4"/>
  <c r="Z114" i="4"/>
  <c r="Z258" i="4"/>
  <c r="Z423" i="4"/>
  <c r="Z725" i="4"/>
  <c r="Z469" i="4"/>
  <c r="Z213" i="4"/>
  <c r="Z744" i="4"/>
  <c r="Z488" i="4"/>
  <c r="Z232" i="4"/>
  <c r="Z79" i="4"/>
  <c r="Z1461" i="4"/>
  <c r="Z1205" i="4"/>
  <c r="Z1036" i="4"/>
  <c r="Z1363" i="4"/>
  <c r="Z1107" i="4"/>
  <c r="Z142" i="4"/>
  <c r="Z619" i="4"/>
  <c r="Z98" i="4"/>
  <c r="Z250" i="4"/>
  <c r="Z415" i="4"/>
  <c r="Z721" i="4"/>
  <c r="Z465" i="4"/>
  <c r="Z209" i="4"/>
  <c r="Z756" i="4"/>
  <c r="Z294" i="4"/>
  <c r="Z449" i="4"/>
  <c r="Z484" i="4"/>
  <c r="Z433" i="4"/>
  <c r="Z468" i="4"/>
  <c r="Z1393" i="4"/>
  <c r="Z1137" i="4"/>
  <c r="Z1064" i="4"/>
  <c r="Z1391" i="4"/>
  <c r="Z1071" i="4"/>
  <c r="Z646" i="4"/>
  <c r="Z451" i="4"/>
  <c r="Z594" i="4"/>
  <c r="Z759" i="4"/>
  <c r="Z247" i="4"/>
  <c r="Z621" i="4"/>
  <c r="Z365" i="4"/>
  <c r="Z109" i="4"/>
  <c r="Z640" i="4"/>
  <c r="Z384" i="4"/>
  <c r="Z128" i="4"/>
  <c r="Z34" i="4"/>
  <c r="Z1325" i="4"/>
  <c r="Z222" i="4"/>
  <c r="Z534" i="4"/>
  <c r="Z1227" i="4"/>
  <c r="Z971" i="4"/>
  <c r="Z358" i="4"/>
  <c r="Z379" i="4"/>
  <c r="Z522" i="4"/>
  <c r="Z687" i="4"/>
  <c r="Z175" i="4"/>
  <c r="Z585" i="4"/>
  <c r="Z329" i="4"/>
  <c r="Z73" i="4"/>
  <c r="Z604" i="4"/>
  <c r="Z348" i="4"/>
  <c r="Z92" i="4"/>
  <c r="Z24" i="4"/>
  <c r="Z1321" i="4"/>
  <c r="Z574" i="4"/>
  <c r="Z960" i="4"/>
  <c r="Z1287" i="4"/>
  <c r="Z967" i="4"/>
  <c r="Z723" i="4"/>
  <c r="Z211" i="4"/>
  <c r="Z354" i="4"/>
  <c r="Z519" i="4"/>
  <c r="Z773" i="4"/>
  <c r="Z517" i="4"/>
  <c r="Z261" i="4"/>
  <c r="Z792" i="4"/>
  <c r="Z536" i="4"/>
  <c r="Z280" i="4"/>
  <c r="Z22" i="4"/>
  <c r="Z1435" i="4"/>
  <c r="Z1253" i="4"/>
  <c r="Z1084" i="4"/>
  <c r="Z1411" i="4"/>
  <c r="Z1155" i="4"/>
  <c r="Z526" i="4"/>
  <c r="Z459" i="4"/>
  <c r="Z255" i="4"/>
  <c r="Z129" i="4"/>
  <c r="Z228" i="4"/>
  <c r="Z724" i="4"/>
  <c r="Z54" i="4"/>
  <c r="Z1377" i="4"/>
  <c r="Z1121" i="4"/>
  <c r="Z1048" i="4"/>
  <c r="Z1375" i="4"/>
  <c r="Z1055" i="4"/>
  <c r="Z518" i="4"/>
  <c r="Z419" i="4"/>
  <c r="Z562" i="4"/>
  <c r="Z727" i="4"/>
  <c r="Z215" i="4"/>
  <c r="Z605" i="4"/>
  <c r="Z349" i="4"/>
  <c r="Z93" i="4"/>
  <c r="Z624" i="4"/>
  <c r="Z368" i="4"/>
  <c r="Z112" i="4"/>
  <c r="Z11" i="4"/>
  <c r="Z1309" i="4"/>
  <c r="Z1156" i="4"/>
  <c r="Z406" i="4"/>
  <c r="Z1211" i="4"/>
  <c r="Z955" i="4"/>
  <c r="Z230" i="4"/>
  <c r="Z347" i="4"/>
  <c r="Z490" i="4"/>
  <c r="Z655" i="4"/>
  <c r="Z143" i="4"/>
  <c r="Z569" i="4"/>
  <c r="Z313" i="4"/>
  <c r="Z57" i="4"/>
  <c r="Z588" i="4"/>
  <c r="Z332" i="4"/>
  <c r="Z76" i="4"/>
  <c r="Z8" i="4"/>
  <c r="Z1305" i="4"/>
  <c r="Z446" i="4"/>
  <c r="Z802" i="4"/>
  <c r="Z1271" i="4"/>
  <c r="Z951" i="4"/>
  <c r="Z691" i="4"/>
  <c r="Z179" i="4"/>
  <c r="Z322" i="4"/>
  <c r="Z487" i="4"/>
  <c r="Z757" i="4"/>
  <c r="Z501" i="4"/>
  <c r="Z245" i="4"/>
  <c r="Z776" i="4"/>
  <c r="Z520" i="4"/>
  <c r="Z264" i="4"/>
  <c r="Z111" i="4"/>
  <c r="Z1493" i="4"/>
  <c r="Z1237" i="4"/>
  <c r="Z1068" i="4"/>
  <c r="Z1395" i="4"/>
  <c r="Z1139" i="4"/>
  <c r="Z398" i="4"/>
  <c r="Z683" i="4"/>
  <c r="Z171" i="4"/>
  <c r="Z314" i="4"/>
  <c r="Z479" i="4"/>
  <c r="Z753" i="4"/>
  <c r="Z369" i="4"/>
  <c r="Z1479" i="4"/>
  <c r="Z1297" i="4"/>
  <c r="Z510" i="4"/>
  <c r="Z968" i="4"/>
  <c r="Z1295" i="4"/>
  <c r="Z975" i="4"/>
  <c r="Z771" i="4"/>
  <c r="Z259" i="4"/>
  <c r="Z402" i="4"/>
  <c r="Z567" i="4"/>
  <c r="Z781" i="4"/>
  <c r="Z525" i="4"/>
  <c r="Z269" i="4"/>
  <c r="Z800" i="4"/>
  <c r="Z544" i="4"/>
  <c r="Z288" i="4"/>
  <c r="Z32" i="4"/>
  <c r="Z1485" i="4"/>
  <c r="Z1229" i="4"/>
  <c r="Z1076" i="4"/>
  <c r="Z1387" i="4"/>
  <c r="Z1131" i="4"/>
  <c r="Z334" i="4"/>
  <c r="Z699" i="4"/>
  <c r="Z187" i="4"/>
  <c r="Z330" i="4"/>
  <c r="Z495" i="4"/>
  <c r="Z745" i="4"/>
  <c r="Z489" i="4"/>
  <c r="Z233" i="4"/>
  <c r="Z764" i="4"/>
  <c r="Z508" i="4"/>
  <c r="Z252" i="4"/>
  <c r="Z99" i="4"/>
  <c r="Z1481" i="4"/>
  <c r="Z1225" i="4"/>
  <c r="Z1120" i="4"/>
  <c r="Z246" i="4"/>
  <c r="Z1191" i="4"/>
  <c r="Z302" i="4"/>
  <c r="Z531" i="4"/>
  <c r="Z674" i="4"/>
  <c r="Z162" i="4"/>
  <c r="Z327" i="4"/>
  <c r="Z677" i="4"/>
  <c r="Z421" i="4"/>
  <c r="Z165" i="4"/>
  <c r="Z696" i="4"/>
  <c r="Z440" i="4"/>
  <c r="Z184" i="4"/>
  <c r="Z31" i="4"/>
  <c r="Z1413" i="4"/>
  <c r="Z774" i="4"/>
  <c r="Z988" i="4"/>
  <c r="Z1315" i="4"/>
  <c r="Z1059" i="4"/>
  <c r="Z1126" i="4"/>
  <c r="Z523" i="4"/>
  <c r="Z666" i="4"/>
  <c r="Z154" i="4"/>
  <c r="Z319" i="4"/>
  <c r="Z673" i="4"/>
  <c r="Z417" i="4"/>
  <c r="Z161" i="4"/>
  <c r="Z708" i="4"/>
  <c r="Z452" i="4"/>
  <c r="Z196" i="4"/>
  <c r="Z43" i="4"/>
  <c r="Z308" i="4"/>
  <c r="Z19" i="4"/>
  <c r="Z383" i="4"/>
  <c r="Z257" i="4"/>
  <c r="Z164" i="4"/>
  <c r="Z177" i="4"/>
  <c r="Z1447" i="4"/>
  <c r="Z1281" i="4"/>
  <c r="Z382" i="4"/>
  <c r="Z952" i="4"/>
  <c r="Z1279" i="4"/>
  <c r="Z959" i="4"/>
  <c r="Z739" i="4"/>
  <c r="Z227" i="4"/>
  <c r="Z370" i="4"/>
  <c r="Z535" i="4"/>
  <c r="Z765" i="4"/>
  <c r="Z509" i="4"/>
  <c r="Z253" i="4"/>
  <c r="Z784" i="4"/>
  <c r="Z528" i="4"/>
  <c r="Z272" i="4"/>
  <c r="Z1469" i="4"/>
  <c r="Z1213" i="4"/>
  <c r="Z1060" i="4"/>
  <c r="Z1371" i="4"/>
  <c r="Z1115" i="4"/>
  <c r="Z206" i="4"/>
  <c r="Z667" i="4"/>
  <c r="Z155" i="4"/>
  <c r="Z298" i="4"/>
  <c r="Z463" i="4"/>
  <c r="Z729" i="4"/>
  <c r="Z473" i="4"/>
  <c r="Z217" i="4"/>
  <c r="Z748" i="4"/>
  <c r="Z492" i="4"/>
  <c r="Z236" i="4"/>
  <c r="Z83" i="4"/>
  <c r="Z1465" i="4"/>
  <c r="Z1209" i="4"/>
  <c r="Z1104" i="4"/>
  <c r="Z118" i="4"/>
  <c r="Z1175" i="4"/>
  <c r="Z174" i="4"/>
  <c r="Z499" i="4"/>
  <c r="Z642" i="4"/>
  <c r="Z130" i="4"/>
  <c r="Z295" i="4"/>
  <c r="Z661" i="4"/>
  <c r="Z405" i="4"/>
  <c r="Z149" i="4"/>
  <c r="Z680" i="4"/>
  <c r="Z424" i="4"/>
  <c r="Z168" i="4"/>
  <c r="Z1397" i="4"/>
  <c r="Z670" i="4"/>
  <c r="Z972" i="4"/>
  <c r="Z1299" i="4"/>
  <c r="Z1043" i="4"/>
  <c r="Z1110" i="4"/>
  <c r="Z491" i="4"/>
  <c r="Z634" i="4"/>
  <c r="Z122" i="4"/>
  <c r="Z287" i="4"/>
  <c r="Z657" i="4"/>
  <c r="Z401" i="4"/>
  <c r="Z145" i="4"/>
  <c r="Z692" i="4"/>
  <c r="Z244" i="4"/>
  <c r="Z331" i="4"/>
  <c r="Z511" i="4"/>
  <c r="Z193" i="4"/>
  <c r="Z292" i="4"/>
  <c r="Z241" i="4"/>
  <c r="Z212" i="4"/>
  <c r="Z1201" i="4"/>
  <c r="Z1199" i="4"/>
  <c r="Z579" i="4"/>
  <c r="Z375" i="4"/>
  <c r="Z173" i="4"/>
  <c r="Z192" i="4"/>
  <c r="Z734" i="4"/>
  <c r="Z1035" i="4"/>
  <c r="Z650" i="4"/>
  <c r="Z393" i="4"/>
  <c r="Z412" i="4"/>
  <c r="Z1024" i="4"/>
  <c r="Z326" i="4"/>
  <c r="Z647" i="4"/>
  <c r="Z600" i="4"/>
  <c r="Z20" i="4"/>
  <c r="Z470" i="4"/>
  <c r="Z587" i="4"/>
  <c r="Z113" i="4"/>
  <c r="Z1185" i="4"/>
  <c r="Z1183" i="4"/>
  <c r="Z178" i="4"/>
  <c r="Z413" i="4"/>
  <c r="Z21" i="4"/>
  <c r="Z964" i="4"/>
  <c r="Z1019" i="4"/>
  <c r="Z475" i="4"/>
  <c r="Z271" i="4"/>
  <c r="Z121" i="4"/>
  <c r="Z140" i="4"/>
  <c r="Z1113" i="4"/>
  <c r="Z307" i="4"/>
  <c r="Z90" i="4"/>
  <c r="Z309" i="4"/>
  <c r="Z328" i="4"/>
  <c r="Z1301" i="4"/>
  <c r="Z1203" i="4"/>
  <c r="Z299" i="4"/>
  <c r="Z74" i="4"/>
  <c r="Z59" i="4"/>
  <c r="Z1032" i="4"/>
  <c r="Z387" i="4"/>
  <c r="Z183" i="4"/>
  <c r="Z77" i="4"/>
  <c r="Z352" i="4"/>
  <c r="Z1140" i="4"/>
  <c r="Z86" i="4"/>
  <c r="Z623" i="4"/>
  <c r="Z297" i="4"/>
  <c r="Z316" i="4"/>
  <c r="Z1289" i="4"/>
  <c r="Z754" i="4"/>
  <c r="Z659" i="4"/>
  <c r="Z455" i="4"/>
  <c r="Z229" i="4"/>
  <c r="Z95" i="4"/>
  <c r="Z1052" i="4"/>
  <c r="Z270" i="4"/>
  <c r="Z282" i="4"/>
  <c r="Z481" i="4"/>
  <c r="Z107" i="4"/>
  <c r="Z767" i="4"/>
  <c r="Z84" i="4"/>
  <c r="Z1345" i="4"/>
  <c r="Z1016" i="4"/>
  <c r="Z262" i="4"/>
  <c r="Z498" i="4"/>
  <c r="Z151" i="4"/>
  <c r="Z317" i="4"/>
  <c r="Z592" i="4"/>
  <c r="Z12" i="4"/>
  <c r="Z1124" i="4"/>
  <c r="Z718" i="4"/>
  <c r="Z793" i="4"/>
  <c r="Z372" i="4"/>
  <c r="Z1487" i="4"/>
  <c r="Z758" i="4"/>
  <c r="Z1327" i="4"/>
  <c r="Z323" i="4"/>
  <c r="Z631" i="4"/>
  <c r="Z557" i="4"/>
  <c r="Z45" i="4"/>
  <c r="Z64" i="4"/>
  <c r="Z1261" i="4"/>
  <c r="Z1419" i="4"/>
  <c r="Z763" i="4"/>
  <c r="Z394" i="4"/>
  <c r="Z777" i="4"/>
  <c r="Z796" i="4"/>
  <c r="Z284" i="4"/>
  <c r="Z1257" i="4"/>
  <c r="Z1223" i="4"/>
  <c r="Z595" i="4"/>
  <c r="Z391" i="4"/>
  <c r="Z453" i="4"/>
  <c r="Z472" i="4"/>
  <c r="Z63" i="4"/>
  <c r="Z1020" i="4"/>
  <c r="Z1091" i="4"/>
  <c r="Z705" i="4"/>
  <c r="Z532" i="4"/>
  <c r="Z1313" i="4"/>
  <c r="Z984" i="4"/>
  <c r="Z991" i="4"/>
  <c r="Z291" i="4"/>
  <c r="Z599" i="4"/>
  <c r="Z797" i="4"/>
  <c r="Z285" i="4"/>
  <c r="Z29" i="4"/>
  <c r="Z560" i="4"/>
  <c r="Z304" i="4"/>
  <c r="Z48" i="4"/>
  <c r="Z1451" i="4"/>
  <c r="Z1245" i="4"/>
  <c r="Z1092" i="4"/>
  <c r="Z1403" i="4"/>
  <c r="Z1147" i="4"/>
  <c r="Z462" i="4"/>
  <c r="Z731" i="4"/>
  <c r="Z219" i="4"/>
  <c r="Z362" i="4"/>
  <c r="Z527" i="4"/>
  <c r="Z761" i="4"/>
  <c r="Z249" i="4"/>
  <c r="Z780" i="4"/>
  <c r="Z524" i="4"/>
  <c r="Z268" i="4"/>
  <c r="Z115" i="4"/>
  <c r="Z1443" i="4"/>
  <c r="Z1241" i="4"/>
  <c r="Z1136" i="4"/>
  <c r="Z374" i="4"/>
  <c r="Z1207" i="4"/>
  <c r="Z430" i="4"/>
  <c r="Z563" i="4"/>
  <c r="Z706" i="4"/>
  <c r="Z194" i="4"/>
  <c r="Z359" i="4"/>
  <c r="Z693" i="4"/>
  <c r="Z437" i="4"/>
  <c r="Z181" i="4"/>
  <c r="Z712" i="4"/>
  <c r="Z456" i="4"/>
  <c r="Z200" i="4"/>
  <c r="Z47" i="4"/>
  <c r="Z1429" i="4"/>
  <c r="Z1173" i="4"/>
  <c r="Z1004" i="4"/>
  <c r="Z1331" i="4"/>
  <c r="Z1075" i="4"/>
  <c r="Z1142" i="4"/>
  <c r="Z555" i="4"/>
  <c r="Z698" i="4"/>
  <c r="Z186" i="4"/>
  <c r="Z351" i="4"/>
  <c r="Z689" i="4"/>
  <c r="Z49" i="4"/>
  <c r="Z1491" i="4"/>
  <c r="Z1233" i="4"/>
  <c r="Z1160" i="4"/>
  <c r="Z566" i="4"/>
  <c r="Z1231" i="4"/>
  <c r="Z622" i="4"/>
  <c r="Z643" i="4"/>
  <c r="Z131" i="4"/>
  <c r="Z274" i="4"/>
  <c r="Z439" i="4"/>
  <c r="Z717" i="4"/>
  <c r="Z461" i="4"/>
  <c r="Z205" i="4"/>
  <c r="Z736" i="4"/>
  <c r="Z480" i="4"/>
  <c r="Z224" i="4"/>
  <c r="Z71" i="4"/>
  <c r="Z1421" i="4"/>
  <c r="Z1165" i="4"/>
  <c r="Z1012" i="4"/>
  <c r="Z1323" i="4"/>
  <c r="Z1067" i="4"/>
  <c r="Z1118" i="4"/>
  <c r="Z571" i="4"/>
  <c r="Z714" i="4"/>
  <c r="Z202" i="4"/>
  <c r="Z367" i="4"/>
  <c r="Z681" i="4"/>
  <c r="Z425" i="4"/>
  <c r="Z169" i="4"/>
  <c r="Z700" i="4"/>
  <c r="Z444" i="4"/>
  <c r="Z188" i="4"/>
  <c r="Z35" i="4"/>
  <c r="Z1417" i="4"/>
  <c r="Z1161" i="4"/>
  <c r="Z1056" i="4"/>
  <c r="Z1383" i="4"/>
  <c r="Z1063" i="4"/>
  <c r="Z582" i="4"/>
  <c r="Z403" i="4"/>
  <c r="Z546" i="4"/>
  <c r="Z711" i="4"/>
  <c r="Z199" i="4"/>
  <c r="Z613" i="4"/>
  <c r="Z357" i="4"/>
  <c r="Z101" i="4"/>
  <c r="Z632" i="4"/>
  <c r="Z376" i="4"/>
  <c r="Z120" i="4"/>
  <c r="Z25" i="4"/>
  <c r="Z1349" i="4"/>
  <c r="Z286" i="4"/>
  <c r="Z726" i="4"/>
  <c r="Z1251" i="4"/>
  <c r="Z995" i="4"/>
  <c r="Z550" i="4"/>
  <c r="Z395" i="4"/>
  <c r="Z538" i="4"/>
  <c r="Z703" i="4"/>
  <c r="Z191" i="4"/>
  <c r="Z609" i="4"/>
  <c r="Z353" i="4"/>
  <c r="Z97" i="4"/>
  <c r="Z644" i="4"/>
  <c r="Z388" i="4"/>
  <c r="Z132" i="4"/>
  <c r="Z38" i="4"/>
  <c r="Z180" i="4"/>
  <c r="Z1158" i="4"/>
  <c r="Z127" i="4"/>
  <c r="Z65" i="4"/>
  <c r="Z36" i="4"/>
  <c r="Z660" i="4"/>
  <c r="Z1459" i="4"/>
  <c r="Z1217" i="4"/>
  <c r="Z1144" i="4"/>
  <c r="Z438" i="4"/>
  <c r="Z1215" i="4"/>
  <c r="Z494" i="4"/>
  <c r="Z611" i="4"/>
  <c r="Z82" i="4"/>
  <c r="Z242" i="4"/>
  <c r="Z407" i="4"/>
  <c r="Z701" i="4"/>
  <c r="Z445" i="4"/>
  <c r="Z189" i="4"/>
  <c r="Z720" i="4"/>
  <c r="Z464" i="4"/>
  <c r="Z208" i="4"/>
  <c r="Z55" i="4"/>
  <c r="Z1405" i="4"/>
  <c r="Z794" i="4"/>
  <c r="Z996" i="4"/>
  <c r="Z1307" i="4"/>
  <c r="Z1051" i="4"/>
  <c r="Z1102" i="4"/>
  <c r="Z539" i="4"/>
  <c r="Z682" i="4"/>
  <c r="Z170" i="4"/>
  <c r="Z335" i="4"/>
  <c r="Z665" i="4"/>
  <c r="Z409" i="4"/>
  <c r="Z153" i="4"/>
  <c r="Z684" i="4"/>
  <c r="Z428" i="4"/>
  <c r="Z172" i="4"/>
  <c r="Z14" i="4"/>
  <c r="Z1401" i="4"/>
  <c r="Z1145" i="4"/>
  <c r="Z1040" i="4"/>
  <c r="Z1367" i="4"/>
  <c r="Z1047" i="4"/>
  <c r="Z454" i="4"/>
  <c r="Z371" i="4"/>
  <c r="Z514" i="4"/>
  <c r="Z679" i="4"/>
  <c r="Z167" i="4"/>
  <c r="Z597" i="4"/>
  <c r="Z341" i="4"/>
  <c r="Z85" i="4"/>
  <c r="Z616" i="4"/>
  <c r="Z360" i="4"/>
  <c r="Z104" i="4"/>
  <c r="Z13" i="4"/>
  <c r="Z1333" i="4"/>
  <c r="Z158" i="4"/>
  <c r="Z598" i="4"/>
  <c r="Z1235" i="4"/>
  <c r="Z979" i="4"/>
  <c r="Z422" i="4"/>
  <c r="Z363" i="4"/>
  <c r="Z506" i="4"/>
  <c r="Z671" i="4"/>
  <c r="Z159" i="4"/>
  <c r="Z593" i="4"/>
  <c r="Z337" i="4"/>
  <c r="Z81" i="4"/>
  <c r="Z628" i="4"/>
  <c r="Z116" i="4"/>
  <c r="Z203" i="4"/>
  <c r="Z769" i="4"/>
  <c r="Z804" i="4"/>
  <c r="Z100" i="4"/>
  <c r="Z788" i="4"/>
  <c r="Z15" i="4"/>
  <c r="AK23" i="4" l="1"/>
  <c r="AB1494" i="4"/>
  <c r="AB1495" i="4" s="1"/>
  <c r="AG53" i="4"/>
  <c r="AH32" i="4" s="1"/>
  <c r="AK7" i="4"/>
  <c r="AK125" i="4"/>
  <c r="AK121" i="4"/>
  <c r="AK117" i="4"/>
  <c r="AK113" i="4"/>
  <c r="AK109" i="4"/>
  <c r="AK104" i="4"/>
  <c r="AK79" i="4"/>
  <c r="AK98" i="4"/>
  <c r="AK94" i="4"/>
  <c r="AK90" i="4"/>
  <c r="AK89" i="4"/>
  <c r="AK82" i="4"/>
  <c r="AK77" i="4"/>
  <c r="AK73" i="4"/>
  <c r="AK69" i="4"/>
  <c r="AK65" i="4"/>
  <c r="AK57" i="4"/>
  <c r="AK49" i="4"/>
  <c r="AK41" i="4"/>
  <c r="AK33" i="4"/>
  <c r="AK25" i="4"/>
  <c r="AK17" i="4"/>
  <c r="AK27" i="4"/>
  <c r="AK16" i="4"/>
  <c r="AK124" i="4"/>
  <c r="AK120" i="4"/>
  <c r="AK116" i="4"/>
  <c r="AK112" i="4"/>
  <c r="AK108" i="4"/>
  <c r="AK103" i="4"/>
  <c r="AK101" i="4"/>
  <c r="AK97" i="4"/>
  <c r="AK93" i="4"/>
  <c r="AK87" i="4"/>
  <c r="AK85" i="4"/>
  <c r="AK81" i="4"/>
  <c r="AK76" i="4"/>
  <c r="AK72" i="4"/>
  <c r="AK68" i="4"/>
  <c r="AK64" i="4"/>
  <c r="AK60" i="4"/>
  <c r="AK56" i="4"/>
  <c r="AK52" i="4"/>
  <c r="AK48" i="4"/>
  <c r="AK44" i="4"/>
  <c r="AK40" i="4"/>
  <c r="AK36" i="4"/>
  <c r="AK32" i="4"/>
  <c r="AK20" i="4"/>
  <c r="AK19" i="4"/>
  <c r="AK127" i="4"/>
  <c r="AK123" i="4"/>
  <c r="AK119" i="4"/>
  <c r="AK115" i="4"/>
  <c r="AK111" i="4"/>
  <c r="AK107" i="4"/>
  <c r="AK105" i="4"/>
  <c r="AK100" i="4"/>
  <c r="AK96" i="4"/>
  <c r="AK92" i="4"/>
  <c r="AK86" i="4"/>
  <c r="AK84" i="4"/>
  <c r="AK80" i="4"/>
  <c r="AK75" i="4"/>
  <c r="AK71" i="4"/>
  <c r="AK67" i="4"/>
  <c r="AK63" i="4"/>
  <c r="AK59" i="4"/>
  <c r="AK55" i="4"/>
  <c r="AK51" i="4"/>
  <c r="AK47" i="4"/>
  <c r="AK43" i="4"/>
  <c r="AK39" i="4"/>
  <c r="AK35" i="4"/>
  <c r="AK31" i="4"/>
  <c r="AK28" i="4"/>
  <c r="AK15" i="4"/>
  <c r="AK8" i="4"/>
  <c r="AK126" i="4"/>
  <c r="AK122" i="4"/>
  <c r="AK118" i="4"/>
  <c r="AK114" i="4"/>
  <c r="AK110" i="4"/>
  <c r="AK106" i="4"/>
  <c r="AK102" i="4"/>
  <c r="AK99" i="4"/>
  <c r="AK95" i="4"/>
  <c r="AK91" i="4"/>
  <c r="AK88" i="4"/>
  <c r="AK83" i="4"/>
  <c r="AK78" i="4"/>
  <c r="AK74" i="4"/>
  <c r="AK70" i="4"/>
  <c r="AK66" i="4"/>
  <c r="AK62" i="4"/>
  <c r="AK58" i="4"/>
  <c r="AK54" i="4"/>
  <c r="AK50" i="4"/>
  <c r="AK46" i="4"/>
  <c r="AK42" i="4"/>
  <c r="AK38" i="4"/>
  <c r="AK34" i="4"/>
  <c r="AK30" i="4"/>
  <c r="AK26" i="4"/>
  <c r="AK22" i="4"/>
  <c r="AK18" i="4"/>
  <c r="AK14" i="4"/>
  <c r="AK10" i="4"/>
  <c r="AK61" i="4"/>
  <c r="AK53" i="4"/>
  <c r="AK45" i="4"/>
  <c r="AK37" i="4"/>
  <c r="AK29" i="4"/>
  <c r="AK21" i="4"/>
  <c r="AK13" i="4"/>
  <c r="AK24" i="4"/>
  <c r="AK12" i="4"/>
  <c r="AK11" i="4"/>
  <c r="AK9" i="4"/>
  <c r="Z1494" i="4"/>
  <c r="AH23" i="4" l="1"/>
  <c r="AI23" i="4" s="1"/>
  <c r="AI32" i="4"/>
  <c r="AP32" i="4"/>
  <c r="AH41" i="4"/>
  <c r="AH28" i="4"/>
  <c r="AH24" i="4"/>
  <c r="AI24" i="4" s="1"/>
  <c r="AH45" i="4"/>
  <c r="AH21" i="4"/>
  <c r="AI21" i="4" s="1"/>
  <c r="AH43" i="4"/>
  <c r="AH48" i="4"/>
  <c r="AH17" i="4"/>
  <c r="AI17" i="4" s="1"/>
  <c r="AH19" i="4"/>
  <c r="AI19" i="4" s="1"/>
  <c r="AH42" i="4"/>
  <c r="AH50" i="4"/>
  <c r="AH29" i="4"/>
  <c r="AH12" i="4"/>
  <c r="AI12" i="4" s="1"/>
  <c r="AH16" i="4"/>
  <c r="AI16" i="4" s="1"/>
  <c r="AH46" i="4"/>
  <c r="AH25" i="4"/>
  <c r="AI25" i="4" s="1"/>
  <c r="AH8" i="4"/>
  <c r="AI8" i="4" s="1"/>
  <c r="AH47" i="4"/>
  <c r="AH26" i="4"/>
  <c r="AI26" i="4" s="1"/>
  <c r="AH52" i="4"/>
  <c r="AH38" i="4"/>
  <c r="AH7" i="4"/>
  <c r="AH34" i="4"/>
  <c r="AH13" i="4"/>
  <c r="AI13" i="4" s="1"/>
  <c r="AH11" i="4"/>
  <c r="AI11" i="4" s="1"/>
  <c r="AH51" i="4"/>
  <c r="AH30" i="4"/>
  <c r="AH9" i="4"/>
  <c r="AI9" i="4" s="1"/>
  <c r="AH27" i="4"/>
  <c r="AH31" i="4"/>
  <c r="AH10" i="4"/>
  <c r="AI10" i="4" s="1"/>
  <c r="AH36" i="4"/>
  <c r="AH33" i="4"/>
  <c r="AH39" i="4"/>
  <c r="AH18" i="4"/>
  <c r="AI18" i="4" s="1"/>
  <c r="AH44" i="4"/>
  <c r="AH22" i="4"/>
  <c r="AI22" i="4" s="1"/>
  <c r="AH35" i="4"/>
  <c r="AH14" i="4"/>
  <c r="AI14" i="4" s="1"/>
  <c r="AH40" i="4"/>
  <c r="AH49" i="4"/>
  <c r="AH15" i="4"/>
  <c r="AI15" i="4" s="1"/>
  <c r="AH37" i="4"/>
  <c r="AH20" i="4"/>
  <c r="AI20" i="4" s="1"/>
  <c r="AK129" i="4"/>
  <c r="AL22" i="4" s="1"/>
  <c r="AL23" i="4" l="1"/>
  <c r="AL67" i="4"/>
  <c r="AL72" i="4"/>
  <c r="AP72" i="4" s="1"/>
  <c r="AL27" i="4"/>
  <c r="AL115" i="4"/>
  <c r="AP115" i="4" s="1"/>
  <c r="AL99" i="4"/>
  <c r="AP99" i="4" s="1"/>
  <c r="AL7" i="4"/>
  <c r="AL116" i="4"/>
  <c r="AP116" i="4" s="1"/>
  <c r="AL13" i="4"/>
  <c r="AL92" i="4"/>
  <c r="AP92" i="4" s="1"/>
  <c r="AL49" i="4"/>
  <c r="AL38" i="4"/>
  <c r="AI35" i="4"/>
  <c r="AP35" i="4"/>
  <c r="AI39" i="4"/>
  <c r="AP39" i="4"/>
  <c r="AI31" i="4"/>
  <c r="AP31" i="4"/>
  <c r="AI51" i="4"/>
  <c r="AP51" i="4"/>
  <c r="AH53" i="4"/>
  <c r="AI7" i="4"/>
  <c r="AI47" i="4"/>
  <c r="AP47" i="4"/>
  <c r="AI42" i="4"/>
  <c r="AP42" i="4"/>
  <c r="AI43" i="4"/>
  <c r="AP43" i="4"/>
  <c r="AI28" i="4"/>
  <c r="AP28" i="4"/>
  <c r="AL111" i="4"/>
  <c r="AP111" i="4" s="1"/>
  <c r="AL77" i="4"/>
  <c r="AP77" i="4" s="1"/>
  <c r="AL28" i="4"/>
  <c r="AL76" i="4"/>
  <c r="AP76" i="4" s="1"/>
  <c r="AL61" i="4"/>
  <c r="AI49" i="4"/>
  <c r="AP49" i="4"/>
  <c r="AI33" i="4"/>
  <c r="AP33" i="4"/>
  <c r="AP27" i="4"/>
  <c r="AI27" i="4"/>
  <c r="AI38" i="4"/>
  <c r="AP38" i="4"/>
  <c r="AI41" i="4"/>
  <c r="AP41" i="4"/>
  <c r="AL87" i="4"/>
  <c r="AP87" i="4" s="1"/>
  <c r="AL79" i="4"/>
  <c r="AP79" i="4" s="1"/>
  <c r="AL51" i="4"/>
  <c r="AL34" i="4"/>
  <c r="AL98" i="4"/>
  <c r="AP98" i="4" s="1"/>
  <c r="AL47" i="4"/>
  <c r="AL57" i="4"/>
  <c r="AL26" i="4"/>
  <c r="AL86" i="4"/>
  <c r="AP86" i="4" s="1"/>
  <c r="AI40" i="4"/>
  <c r="AP40" i="4"/>
  <c r="AI44" i="4"/>
  <c r="AP44" i="4"/>
  <c r="AI36" i="4"/>
  <c r="AP36" i="4"/>
  <c r="AI52" i="4"/>
  <c r="AP52" i="4" s="1"/>
  <c r="AI29" i="4"/>
  <c r="AP29" i="4"/>
  <c r="AP45" i="4"/>
  <c r="AI45" i="4"/>
  <c r="AL117" i="4"/>
  <c r="AP117" i="4" s="1"/>
  <c r="AL50" i="4"/>
  <c r="AL41" i="4"/>
  <c r="AL19" i="4"/>
  <c r="AL114" i="4"/>
  <c r="AP114" i="4" s="1"/>
  <c r="AL21" i="4"/>
  <c r="AL82" i="4"/>
  <c r="AP82" i="4" s="1"/>
  <c r="AL78" i="4"/>
  <c r="AP78" i="4" s="1"/>
  <c r="AL107" i="4"/>
  <c r="AP107" i="4" s="1"/>
  <c r="AL11" i="4"/>
  <c r="AL71" i="4"/>
  <c r="AP71" i="4" s="1"/>
  <c r="AP37" i="4"/>
  <c r="AI37" i="4"/>
  <c r="AI30" i="4"/>
  <c r="AP30" i="4"/>
  <c r="AI34" i="4"/>
  <c r="AP34" i="4"/>
  <c r="AI46" i="4"/>
  <c r="AP46" i="4"/>
  <c r="AI50" i="4"/>
  <c r="AP50" i="4"/>
  <c r="AI48" i="4"/>
  <c r="AP48" i="4"/>
  <c r="AL127" i="4"/>
  <c r="AP127" i="4" s="1"/>
  <c r="AL46" i="4"/>
  <c r="AL97" i="4"/>
  <c r="AP97" i="4" s="1"/>
  <c r="AL58" i="4"/>
  <c r="AL17" i="4"/>
  <c r="AL118" i="4"/>
  <c r="AP118" i="4" s="1"/>
  <c r="AL85" i="4"/>
  <c r="AP85" i="4" s="1"/>
  <c r="AL31" i="4"/>
  <c r="AL9" i="4"/>
  <c r="AL64" i="4"/>
  <c r="AL122" i="4"/>
  <c r="AP122" i="4" s="1"/>
  <c r="AL121" i="4"/>
  <c r="AP121" i="4" s="1"/>
  <c r="AL44" i="4"/>
  <c r="AL102" i="4"/>
  <c r="AP102" i="4" s="1"/>
  <c r="AL33" i="4"/>
  <c r="AL68" i="4"/>
  <c r="AP68" i="4" s="1"/>
  <c r="AL96" i="4"/>
  <c r="AP96" i="4" s="1"/>
  <c r="AL110" i="4"/>
  <c r="AP110" i="4" s="1"/>
  <c r="AL30" i="4"/>
  <c r="AL125" i="4"/>
  <c r="AP125" i="4" s="1"/>
  <c r="AL48" i="4"/>
  <c r="AL75" i="4"/>
  <c r="AP75" i="4" s="1"/>
  <c r="AL91" i="4"/>
  <c r="AP91" i="4" s="1"/>
  <c r="AL10" i="4"/>
  <c r="AL104" i="4"/>
  <c r="AP104" i="4" s="1"/>
  <c r="AL108" i="4"/>
  <c r="AP108" i="4" s="1"/>
  <c r="AL20" i="4"/>
  <c r="AL55" i="4"/>
  <c r="AL70" i="4"/>
  <c r="AP70" i="4" s="1"/>
  <c r="AL29" i="4"/>
  <c r="AL89" i="4"/>
  <c r="AP89" i="4" s="1"/>
  <c r="AL120" i="4"/>
  <c r="AP120" i="4" s="1"/>
  <c r="AL56" i="4"/>
  <c r="AL100" i="4"/>
  <c r="AP100" i="4" s="1"/>
  <c r="AL35" i="4"/>
  <c r="AL83" i="4"/>
  <c r="AP83" i="4" s="1"/>
  <c r="AL18" i="4"/>
  <c r="AL69" i="4"/>
  <c r="AP69" i="4" s="1"/>
  <c r="AL103" i="4"/>
  <c r="AP103" i="4" s="1"/>
  <c r="AL40" i="4"/>
  <c r="AL84" i="4"/>
  <c r="AP84" i="4" s="1"/>
  <c r="AL8" i="4"/>
  <c r="AL66" i="4"/>
  <c r="AL53" i="4"/>
  <c r="AL113" i="4"/>
  <c r="AP113" i="4" s="1"/>
  <c r="AL16" i="4"/>
  <c r="AL52" i="4"/>
  <c r="AL63" i="4"/>
  <c r="AL95" i="4"/>
  <c r="AP95" i="4" s="1"/>
  <c r="AL14" i="4"/>
  <c r="AL94" i="4"/>
  <c r="AP94" i="4" s="1"/>
  <c r="AL112" i="4"/>
  <c r="AP112" i="4" s="1"/>
  <c r="AL32" i="4"/>
  <c r="AL43" i="4"/>
  <c r="AL74" i="4"/>
  <c r="AP74" i="4" s="1"/>
  <c r="AL37" i="4"/>
  <c r="AL73" i="4"/>
  <c r="AP73" i="4" s="1"/>
  <c r="AL93" i="4"/>
  <c r="AP93" i="4" s="1"/>
  <c r="AL119" i="4"/>
  <c r="AP119" i="4" s="1"/>
  <c r="AL15" i="4"/>
  <c r="AL54" i="4"/>
  <c r="AL12" i="4"/>
  <c r="AL65" i="4"/>
  <c r="AL101" i="4"/>
  <c r="AP101" i="4" s="1"/>
  <c r="AL36" i="4"/>
  <c r="AL80" i="4"/>
  <c r="AP80" i="4" s="1"/>
  <c r="AL126" i="4"/>
  <c r="AP126" i="4" s="1"/>
  <c r="AL62" i="4"/>
  <c r="AL45" i="4"/>
  <c r="AL109" i="4"/>
  <c r="AP109" i="4" s="1"/>
  <c r="AL25" i="4"/>
  <c r="AL81" i="4"/>
  <c r="AP81" i="4" s="1"/>
  <c r="AL123" i="4"/>
  <c r="AP123" i="4" s="1"/>
  <c r="AL59" i="4"/>
  <c r="AL106" i="4"/>
  <c r="AP106" i="4" s="1"/>
  <c r="AL42" i="4"/>
  <c r="AL24" i="4"/>
  <c r="AL90" i="4"/>
  <c r="AP90" i="4" s="1"/>
  <c r="AL124" i="4"/>
  <c r="AP124" i="4" s="1"/>
  <c r="AL60" i="4"/>
  <c r="AL105" i="4"/>
  <c r="AP105" i="4" s="1"/>
  <c r="AL39" i="4"/>
  <c r="AL88" i="4"/>
  <c r="AP88" i="4" s="1"/>
  <c r="AI53" i="4" l="1"/>
  <c r="AP129" i="4"/>
  <c r="AP131" i="4" l="1"/>
  <c r="AP132" i="4" l="1"/>
</calcChain>
</file>

<file path=xl/sharedStrings.xml><?xml version="1.0" encoding="utf-8"?>
<sst xmlns="http://schemas.openxmlformats.org/spreadsheetml/2006/main" count="121" uniqueCount="103">
  <si>
    <t>Tide Data Surface Speed</t>
  </si>
  <si>
    <t>Times</t>
  </si>
  <si>
    <t>Neaps (knots)</t>
  </si>
  <si>
    <t>Hw-6</t>
  </si>
  <si>
    <t>Hw-5</t>
  </si>
  <si>
    <t>Hw-4</t>
  </si>
  <si>
    <t>Hw-3</t>
  </si>
  <si>
    <t>Hw-2</t>
  </si>
  <si>
    <t>Hw-1</t>
  </si>
  <si>
    <t>Hw</t>
  </si>
  <si>
    <t>Hw+1</t>
  </si>
  <si>
    <t>Hw+2</t>
  </si>
  <si>
    <t>Hw+3</t>
  </si>
  <si>
    <t>Hw+4</t>
  </si>
  <si>
    <t>Hw+5</t>
  </si>
  <si>
    <t>Hw+6</t>
  </si>
  <si>
    <t>Springs (knots)</t>
  </si>
  <si>
    <t>M2</t>
  </si>
  <si>
    <t>S2</t>
  </si>
  <si>
    <t>K1</t>
  </si>
  <si>
    <t>Period (hr)</t>
  </si>
  <si>
    <t>Tidal Harmonic constituents</t>
  </si>
  <si>
    <t>O1</t>
  </si>
  <si>
    <t>Max</t>
  </si>
  <si>
    <t>Direction</t>
  </si>
  <si>
    <t>W</t>
  </si>
  <si>
    <t>SW</t>
  </si>
  <si>
    <t>Slack</t>
  </si>
  <si>
    <t>E</t>
  </si>
  <si>
    <t>NE</t>
  </si>
  <si>
    <t>Constituent</t>
  </si>
  <si>
    <t>Amplitude (m)</t>
  </si>
  <si>
    <t>Phase (Rad)</t>
  </si>
  <si>
    <t>Period (s)</t>
  </si>
  <si>
    <t>Time</t>
  </si>
  <si>
    <t>Day</t>
  </si>
  <si>
    <t>Turbine Parameters</t>
  </si>
  <si>
    <t>Transmission n</t>
  </si>
  <si>
    <t>Generator n</t>
  </si>
  <si>
    <t>Cp</t>
  </si>
  <si>
    <t>Rotor diam (m)</t>
  </si>
  <si>
    <t>Sea density (kg/m3)</t>
  </si>
  <si>
    <t>Power</t>
  </si>
  <si>
    <t>Heights in meters above datum</t>
  </si>
  <si>
    <t>Place</t>
  </si>
  <si>
    <t>Lat N</t>
  </si>
  <si>
    <t>Long W</t>
  </si>
  <si>
    <t>MHWS</t>
  </si>
  <si>
    <t>MHWN</t>
  </si>
  <si>
    <t>MLWN</t>
  </si>
  <si>
    <t>MLWS</t>
  </si>
  <si>
    <t>Burghead</t>
  </si>
  <si>
    <r>
      <t>57</t>
    </r>
    <r>
      <rPr>
        <sz val="11"/>
        <color rgb="FF000000"/>
        <rFont val="Times New Roman"/>
        <family val="1"/>
      </rPr>
      <t>º</t>
    </r>
    <r>
      <rPr>
        <sz val="11"/>
        <color rgb="FF000000"/>
        <rFont val="Calibri"/>
        <family val="2"/>
        <scheme val="minor"/>
      </rPr>
      <t xml:space="preserve"> 42’</t>
    </r>
  </si>
  <si>
    <r>
      <t>3</t>
    </r>
    <r>
      <rPr>
        <sz val="11"/>
        <color rgb="FF000000"/>
        <rFont val="Times New Roman"/>
        <family val="1"/>
      </rPr>
      <t>º</t>
    </r>
    <r>
      <rPr>
        <sz val="11"/>
        <color rgb="FF000000"/>
        <rFont val="Calibri"/>
        <family val="2"/>
        <scheme val="minor"/>
      </rPr>
      <t xml:space="preserve"> 30’</t>
    </r>
  </si>
  <si>
    <t>Nairn</t>
  </si>
  <si>
    <r>
      <t>57</t>
    </r>
    <r>
      <rPr>
        <sz val="11"/>
        <color rgb="FF000000"/>
        <rFont val="Times New Roman"/>
        <family val="1"/>
      </rPr>
      <t>º</t>
    </r>
    <r>
      <rPr>
        <sz val="11"/>
        <color rgb="FF000000"/>
        <rFont val="Calibri"/>
        <family val="2"/>
        <scheme val="minor"/>
      </rPr>
      <t xml:space="preserve"> 36’</t>
    </r>
  </si>
  <si>
    <r>
      <t>3</t>
    </r>
    <r>
      <rPr>
        <sz val="11"/>
        <color rgb="FF000000"/>
        <rFont val="Times New Roman"/>
        <family val="1"/>
      </rPr>
      <t>º</t>
    </r>
    <r>
      <rPr>
        <sz val="11"/>
        <color rgb="FF000000"/>
        <rFont val="Calibri"/>
        <family val="2"/>
        <scheme val="minor"/>
      </rPr>
      <t xml:space="preserve"> 52’</t>
    </r>
  </si>
  <si>
    <t>Findhorn</t>
  </si>
  <si>
    <r>
      <t>57</t>
    </r>
    <r>
      <rPr>
        <sz val="11"/>
        <color rgb="FF000000"/>
        <rFont val="Times New Roman"/>
        <family val="1"/>
      </rPr>
      <t>º</t>
    </r>
    <r>
      <rPr>
        <sz val="11"/>
        <color rgb="FF000000"/>
        <rFont val="Calibri"/>
        <family val="2"/>
        <scheme val="minor"/>
      </rPr>
      <t xml:space="preserve"> 40’</t>
    </r>
  </si>
  <si>
    <r>
      <t>3</t>
    </r>
    <r>
      <rPr>
        <sz val="11"/>
        <color rgb="FF000000"/>
        <rFont val="Times New Roman"/>
        <family val="1"/>
      </rPr>
      <t>º 39’</t>
    </r>
  </si>
  <si>
    <t>Tiidal form number</t>
  </si>
  <si>
    <t>Power density</t>
  </si>
  <si>
    <t>Semidiurnal tide</t>
  </si>
  <si>
    <t>Rotor hight</t>
  </si>
  <si>
    <t>Velocity</t>
  </si>
  <si>
    <t>%likelihood</t>
  </si>
  <si>
    <t>Numbers</t>
  </si>
  <si>
    <t>Power Density</t>
  </si>
  <si>
    <t>MWhAnnual</t>
  </si>
  <si>
    <t>Power available</t>
  </si>
  <si>
    <t>Sum</t>
  </si>
  <si>
    <t>Vtotal abs</t>
  </si>
  <si>
    <t>REAL POWER OUTPUT</t>
  </si>
  <si>
    <t>likelihood</t>
  </si>
  <si>
    <t>4 turbines</t>
  </si>
  <si>
    <t>Availability</t>
  </si>
  <si>
    <t>APO</t>
  </si>
  <si>
    <t>Electrical Power Output</t>
  </si>
  <si>
    <r>
      <t>U</t>
    </r>
    <r>
      <rPr>
        <b/>
        <sz val="8"/>
        <color theme="1"/>
        <rFont val="Calibri"/>
        <family val="2"/>
        <scheme val="minor"/>
      </rPr>
      <t xml:space="preserve">0 </t>
    </r>
    <r>
      <rPr>
        <b/>
        <sz val="10"/>
        <color theme="1"/>
        <rFont val="Calibri"/>
        <family val="2"/>
        <scheme val="minor"/>
      </rPr>
      <t xml:space="preserve">Neaps </t>
    </r>
    <r>
      <rPr>
        <b/>
        <sz val="11"/>
        <color theme="1"/>
        <rFont val="Calibri"/>
        <family val="2"/>
        <scheme val="minor"/>
      </rPr>
      <t>(m/s)</t>
    </r>
  </si>
  <si>
    <r>
      <t>U</t>
    </r>
    <r>
      <rPr>
        <b/>
        <sz val="8"/>
        <color theme="1"/>
        <rFont val="Calibri"/>
        <family val="2"/>
        <scheme val="minor"/>
      </rPr>
      <t xml:space="preserve">0 </t>
    </r>
    <r>
      <rPr>
        <b/>
        <sz val="10"/>
        <color theme="1"/>
        <rFont val="Calibri"/>
        <family val="2"/>
        <scheme val="minor"/>
      </rPr>
      <t xml:space="preserve">Springs </t>
    </r>
    <r>
      <rPr>
        <b/>
        <sz val="11"/>
        <color theme="1"/>
        <rFont val="Calibri"/>
        <family val="2"/>
        <scheme val="minor"/>
      </rPr>
      <t>(m/s)</t>
    </r>
  </si>
  <si>
    <t>OFFSHORE</t>
  </si>
  <si>
    <t>Frequency (Rad/s)</t>
  </si>
  <si>
    <t>DATA FROM ATLAS</t>
  </si>
  <si>
    <t>total</t>
  </si>
  <si>
    <t>Harmonic Constituents</t>
  </si>
  <si>
    <t>S T A N D A R     M O N T H</t>
  </si>
  <si>
    <t>Max Value</t>
  </si>
  <si>
    <t>Factor</t>
  </si>
  <si>
    <t>HARMONIC FUNCTION</t>
  </si>
  <si>
    <t>POWER OUTPUT CALCULATIONS</t>
  </si>
  <si>
    <t>Velocity (m/s)</t>
  </si>
  <si>
    <t>CUT-IN</t>
  </si>
  <si>
    <t>MAX VEL</t>
  </si>
  <si>
    <t>Turbine Rotor (wxh) [m]</t>
  </si>
  <si>
    <t>Power Density (kW/m2)</t>
  </si>
  <si>
    <t>Power Curve (from Seller) (kW)</t>
  </si>
  <si>
    <t>Power Output (kW)</t>
  </si>
  <si>
    <t>Range where turbine is generating power output</t>
  </si>
  <si>
    <t>Range where turbine is rotating</t>
  </si>
  <si>
    <t>Harmonic Function</t>
  </si>
  <si>
    <t>Range where the turbine could generate electricity if max stream velocity of the site were higher</t>
  </si>
  <si>
    <t>Standard Month</t>
  </si>
  <si>
    <t>This Excel Sheet serves to analyze the tidal stream (or range) resource of a determined location. In this case, just the Tidal Harmonic Constituents have served to the analysis, as the site characteristics distance from the offshore ones.  The Harmonic Stream Velocity Function is made based on the Harmonic Constituents and the Max Spring Velocity obtained from the Field Survey.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</si>
</sst>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4" x14ac:knownFonts="1">
    <font>
      <sz val="11"/>
      <color theme="1"/>
      <name val="Calibri"/>
      <family val="2"/>
      <scheme val="minor"/>
    </font>
    <font>
      <b/>
      <sz val="11"/>
      <color theme="1"/>
      <name val="Calibri"/>
      <family val="2"/>
      <scheme val="minor"/>
    </font>
    <font>
      <b/>
      <sz val="8"/>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1"/>
      <color theme="0" tint="-0.249977111117893"/>
      <name val="Calibri"/>
      <family val="2"/>
      <scheme val="minor"/>
    </font>
    <font>
      <sz val="11"/>
      <color theme="0" tint="-0.249977111117893"/>
      <name val="Calibri"/>
      <family val="2"/>
      <scheme val="minor"/>
    </font>
    <font>
      <sz val="7"/>
      <color theme="1"/>
      <name val="Calibri"/>
      <family val="2"/>
      <scheme val="minor"/>
    </font>
    <font>
      <b/>
      <sz val="10"/>
      <color theme="1"/>
      <name val="Calibri"/>
      <family val="2"/>
      <scheme val="minor"/>
    </font>
    <font>
      <b/>
      <sz val="9"/>
      <color theme="1"/>
      <name val="Calibri"/>
      <family val="2"/>
      <scheme val="minor"/>
    </font>
    <font>
      <b/>
      <sz val="11"/>
      <color rgb="FF000000"/>
      <name val="Calibri"/>
      <family val="2"/>
      <scheme val="minor"/>
    </font>
    <font>
      <sz val="11"/>
      <color rgb="FF000000"/>
      <name val="Calibri"/>
      <family val="2"/>
      <scheme val="minor"/>
    </font>
    <font>
      <sz val="11"/>
      <color rgb="FF000000"/>
      <name val="Times New Roman"/>
      <family val="1"/>
    </font>
    <font>
      <sz val="11"/>
      <color theme="1"/>
      <name val="Calibri"/>
      <family val="2"/>
      <scheme val="minor"/>
    </font>
    <font>
      <b/>
      <sz val="11"/>
      <color theme="0"/>
      <name val="Calibri"/>
      <family val="2"/>
      <scheme val="minor"/>
    </font>
    <font>
      <sz val="11"/>
      <color theme="0"/>
      <name val="Calibri"/>
      <family val="2"/>
      <scheme val="minor"/>
    </font>
    <font>
      <b/>
      <sz val="17"/>
      <color theme="1"/>
      <name val="Calibri"/>
      <family val="2"/>
      <scheme val="minor"/>
    </font>
    <font>
      <sz val="7"/>
      <color theme="0"/>
      <name val="Calibri"/>
      <family val="2"/>
      <scheme val="minor"/>
    </font>
    <font>
      <b/>
      <sz val="8"/>
      <color theme="0"/>
      <name val="Calibri"/>
      <family val="2"/>
      <scheme val="minor"/>
    </font>
    <font>
      <b/>
      <sz val="10"/>
      <color theme="0"/>
      <name val="Calibri"/>
      <family val="2"/>
      <scheme val="minor"/>
    </font>
    <font>
      <b/>
      <sz val="30"/>
      <color theme="1"/>
      <name val="Calibri"/>
      <family val="2"/>
      <scheme val="minor"/>
    </font>
    <font>
      <b/>
      <sz val="15"/>
      <color theme="1"/>
      <name val="Calibri"/>
      <family val="2"/>
      <scheme val="minor"/>
    </font>
    <font>
      <b/>
      <sz val="13"/>
      <color theme="1"/>
      <name val="Calibri"/>
      <family val="2"/>
      <scheme val="minor"/>
    </font>
  </fonts>
  <fills count="13">
    <fill>
      <patternFill patternType="none"/>
    </fill>
    <fill>
      <patternFill patternType="gray125"/>
    </fill>
    <fill>
      <patternFill patternType="solid">
        <fgColor rgb="FFE5F5FB"/>
        <bgColor indexed="64"/>
      </patternFill>
    </fill>
    <fill>
      <patternFill patternType="solid">
        <fgColor rgb="FFFFFFCC"/>
        <bgColor indexed="64"/>
      </patternFill>
    </fill>
    <fill>
      <patternFill patternType="solid">
        <fgColor rgb="FFE6EED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4" fillId="0" borderId="0" applyFont="0" applyFill="0" applyBorder="0" applyAlignment="0" applyProtection="0"/>
  </cellStyleXfs>
  <cellXfs count="136">
    <xf numFmtId="0" fontId="0" fillId="0" borderId="0" xfId="0"/>
    <xf numFmtId="0" fontId="0" fillId="0" borderId="1" xfId="0" applyBorder="1"/>
    <xf numFmtId="2" fontId="0" fillId="0" borderId="1" xfId="0" applyNumberFormat="1" applyBorder="1"/>
    <xf numFmtId="0" fontId="1" fillId="0" borderId="0" xfId="0" applyFont="1" applyBorder="1" applyAlignment="1">
      <alignment vertical="center" wrapText="1"/>
    </xf>
    <xf numFmtId="0" fontId="0" fillId="0" borderId="0" xfId="0" applyBorder="1" applyAlignment="1">
      <alignment vertical="center" wrapText="1"/>
    </xf>
    <xf numFmtId="0" fontId="0" fillId="0" borderId="0" xfId="0" applyBorder="1"/>
    <xf numFmtId="0" fontId="7" fillId="0" borderId="0" xfId="0" applyFont="1" applyBorder="1" applyAlignment="1">
      <alignment vertical="center" wrapText="1"/>
    </xf>
    <xf numFmtId="0" fontId="0" fillId="0" borderId="0" xfId="0" applyFill="1"/>
    <xf numFmtId="0" fontId="0" fillId="0" borderId="0" xfId="0" applyFill="1" applyBorder="1"/>
    <xf numFmtId="0" fontId="3" fillId="0" borderId="0" xfId="0" applyFont="1" applyFill="1" applyBorder="1" applyAlignment="1">
      <alignment horizontal="center" vertical="center"/>
    </xf>
    <xf numFmtId="0" fontId="8" fillId="0" borderId="0" xfId="0" applyFont="1" applyFill="1" applyBorder="1" applyAlignment="1">
      <alignment wrapText="1"/>
    </xf>
    <xf numFmtId="20" fontId="0" fillId="0" borderId="0" xfId="0" applyNumberFormat="1"/>
    <xf numFmtId="164" fontId="0" fillId="0" borderId="0" xfId="0" applyNumberFormat="1"/>
    <xf numFmtId="16" fontId="0" fillId="0" borderId="0" xfId="0" applyNumberFormat="1" applyAlignment="1">
      <alignment vertical="center"/>
    </xf>
    <xf numFmtId="0" fontId="9" fillId="0"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xf numFmtId="0" fontId="5" fillId="0" borderId="1" xfId="0" applyFont="1" applyFill="1" applyBorder="1"/>
    <xf numFmtId="0" fontId="0" fillId="0" borderId="1" xfId="0" applyFill="1" applyBorder="1"/>
    <xf numFmtId="0" fontId="1" fillId="0" borderId="1" xfId="0" applyFont="1" applyFill="1" applyBorder="1"/>
    <xf numFmtId="0" fontId="8" fillId="0" borderId="1" xfId="0" applyFont="1" applyFill="1" applyBorder="1" applyAlignment="1">
      <alignment wrapText="1"/>
    </xf>
    <xf numFmtId="2" fontId="0" fillId="0" borderId="1" xfId="0" applyNumberFormat="1" applyFill="1" applyBorder="1"/>
    <xf numFmtId="10" fontId="0" fillId="0" borderId="0" xfId="0" applyNumberFormat="1"/>
    <xf numFmtId="0" fontId="0" fillId="0" borderId="0" xfId="0" applyAlignment="1">
      <alignment horizontal="center"/>
    </xf>
    <xf numFmtId="2" fontId="0" fillId="0" borderId="0" xfId="0" applyNumberFormat="1"/>
    <xf numFmtId="2" fontId="1" fillId="0" borderId="0" xfId="0" applyNumberFormat="1" applyFont="1"/>
    <xf numFmtId="0" fontId="1" fillId="0" borderId="0" xfId="0" applyFont="1"/>
    <xf numFmtId="10" fontId="0" fillId="0" borderId="1" xfId="0" applyNumberFormat="1" applyBorder="1"/>
    <xf numFmtId="2" fontId="0" fillId="8" borderId="1" xfId="0" applyNumberFormat="1" applyFill="1" applyBorder="1"/>
    <xf numFmtId="0" fontId="1" fillId="8" borderId="1" xfId="0" applyFont="1" applyFill="1" applyBorder="1"/>
    <xf numFmtId="0" fontId="0" fillId="9" borderId="1" xfId="0" applyFill="1" applyBorder="1"/>
    <xf numFmtId="10" fontId="0" fillId="9" borderId="1" xfId="0" applyNumberFormat="1" applyFill="1" applyBorder="1"/>
    <xf numFmtId="2" fontId="0" fillId="9" borderId="1" xfId="0" applyNumberFormat="1" applyFill="1" applyBorder="1"/>
    <xf numFmtId="10" fontId="0" fillId="0" borderId="0" xfId="0" applyNumberFormat="1" applyFill="1"/>
    <xf numFmtId="2" fontId="0" fillId="0" borderId="0" xfId="0" applyNumberFormat="1" applyFill="1"/>
    <xf numFmtId="0" fontId="0" fillId="5" borderId="0" xfId="0" applyFill="1"/>
    <xf numFmtId="164" fontId="0" fillId="5" borderId="0" xfId="0" applyNumberFormat="1" applyFill="1"/>
    <xf numFmtId="10" fontId="0" fillId="0" borderId="0" xfId="0" applyNumberFormat="1" applyBorder="1"/>
    <xf numFmtId="0" fontId="1" fillId="5"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0" fillId="0" borderId="4" xfId="0" applyFill="1" applyBorder="1" applyAlignment="1">
      <alignment horizontal="center"/>
    </xf>
    <xf numFmtId="2" fontId="1" fillId="7" borderId="1" xfId="0" applyNumberFormat="1" applyFont="1" applyFill="1" applyBorder="1" applyAlignment="1">
      <alignment horizontal="center" vertical="center"/>
    </xf>
    <xf numFmtId="10" fontId="1" fillId="6" borderId="1" xfId="0" applyNumberFormat="1"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5" borderId="1"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Border="1"/>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right"/>
    </xf>
    <xf numFmtId="0" fontId="0" fillId="0" borderId="1" xfId="0" applyFont="1" applyBorder="1" applyAlignment="1">
      <alignment horizontal="right" vertical="center" wrapText="1"/>
    </xf>
    <xf numFmtId="0" fontId="1" fillId="10" borderId="1" xfId="0" applyFont="1" applyFill="1" applyBorder="1" applyAlignment="1">
      <alignment horizontal="center" vertical="center" wrapText="1"/>
    </xf>
    <xf numFmtId="0" fontId="1" fillId="5" borderId="1" xfId="0" applyFont="1" applyFill="1" applyBorder="1" applyAlignment="1">
      <alignment horizont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0" fillId="0" borderId="0" xfId="0" applyFill="1" applyBorder="1" applyAlignment="1"/>
    <xf numFmtId="0" fontId="0" fillId="0" borderId="0" xfId="0"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1" fillId="12" borderId="2" xfId="0" applyFont="1" applyFill="1" applyBorder="1" applyAlignment="1">
      <alignment horizontal="center" vertical="center"/>
    </xf>
    <xf numFmtId="0" fontId="1" fillId="12" borderId="3" xfId="0" applyFont="1" applyFill="1" applyBorder="1" applyAlignment="1">
      <alignment horizontal="center" vertical="center"/>
    </xf>
    <xf numFmtId="0" fontId="1" fillId="12" borderId="4"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11" fillId="10" borderId="2"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0" xfId="0" applyBorder="1" applyAlignment="1"/>
    <xf numFmtId="0" fontId="17" fillId="3" borderId="1" xfId="0" applyFont="1" applyFill="1" applyBorder="1" applyAlignment="1">
      <alignment horizontal="center" vertical="center"/>
    </xf>
    <xf numFmtId="0" fontId="16" fillId="0" borderId="0" xfId="0" applyFont="1" applyFill="1" applyBorder="1"/>
    <xf numFmtId="0" fontId="18" fillId="0" borderId="0" xfId="0" applyFont="1" applyFill="1" applyBorder="1" applyAlignment="1">
      <alignment wrapText="1"/>
    </xf>
    <xf numFmtId="0" fontId="15"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1" fillId="12" borderId="6" xfId="0" applyFont="1" applyFill="1" applyBorder="1" applyAlignment="1">
      <alignment horizontal="center" vertical="center"/>
    </xf>
    <xf numFmtId="0" fontId="1" fillId="12" borderId="5" xfId="0" applyFont="1" applyFill="1" applyBorder="1" applyAlignment="1">
      <alignment horizontal="center" vertical="center"/>
    </xf>
    <xf numFmtId="0" fontId="1" fillId="0" borderId="1" xfId="0" applyFont="1" applyBorder="1" applyAlignment="1">
      <alignment horizontal="center" vertical="center"/>
    </xf>
    <xf numFmtId="0" fontId="21" fillId="0" borderId="2" xfId="0" applyFont="1" applyBorder="1" applyAlignment="1">
      <alignment horizontal="center" textRotation="90"/>
    </xf>
    <xf numFmtId="0" fontId="0" fillId="0" borderId="2" xfId="0" applyBorder="1" applyAlignment="1">
      <alignment horizontal="center" textRotation="90"/>
    </xf>
    <xf numFmtId="16" fontId="0" fillId="0" borderId="1" xfId="0" applyNumberFormat="1" applyBorder="1" applyAlignment="1">
      <alignment vertical="center"/>
    </xf>
    <xf numFmtId="20" fontId="0" fillId="0" borderId="1" xfId="0" applyNumberFormat="1" applyBorder="1"/>
    <xf numFmtId="164" fontId="0" fillId="0" borderId="1" xfId="0" applyNumberFormat="1" applyBorder="1"/>
    <xf numFmtId="164" fontId="0" fillId="5" borderId="1" xfId="0" applyNumberFormat="1" applyFill="1" applyBorder="1"/>
    <xf numFmtId="164" fontId="1" fillId="0" borderId="1" xfId="0" applyNumberFormat="1" applyFont="1" applyBorder="1" applyAlignment="1">
      <alignment horizontal="center" vertical="center"/>
    </xf>
    <xf numFmtId="0" fontId="1" fillId="5" borderId="1" xfId="0" applyFont="1" applyFill="1" applyBorder="1" applyAlignment="1">
      <alignment horizontal="right"/>
    </xf>
    <xf numFmtId="0" fontId="1" fillId="0" borderId="8" xfId="0" applyFont="1" applyBorder="1" applyAlignment="1">
      <alignment horizontal="left" vertical="center" wrapText="1"/>
    </xf>
    <xf numFmtId="0" fontId="1" fillId="3" borderId="1" xfId="0" applyFont="1" applyFill="1" applyBorder="1" applyAlignment="1">
      <alignment horizontal="center" vertical="center"/>
    </xf>
    <xf numFmtId="164" fontId="0" fillId="3" borderId="1" xfId="0" applyNumberFormat="1" applyFill="1" applyBorder="1"/>
    <xf numFmtId="0" fontId="16" fillId="0" borderId="0" xfId="0" applyFont="1"/>
    <xf numFmtId="0" fontId="1" fillId="11" borderId="1" xfId="0" applyFont="1" applyFill="1" applyBorder="1" applyAlignment="1">
      <alignment horizontal="center" vertical="center" wrapText="1"/>
    </xf>
    <xf numFmtId="164" fontId="0" fillId="11" borderId="1" xfId="0" applyNumberFormat="1" applyFill="1" applyBorder="1"/>
    <xf numFmtId="0" fontId="1" fillId="0" borderId="7" xfId="0"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 fillId="0" borderId="2"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2" fontId="0" fillId="8" borderId="1" xfId="0" applyNumberFormat="1" applyFill="1" applyBorder="1" applyAlignment="1">
      <alignment horizontal="center"/>
    </xf>
    <xf numFmtId="2" fontId="0" fillId="6" borderId="1" xfId="0" applyNumberFormat="1" applyFill="1" applyBorder="1" applyAlignment="1">
      <alignment horizontal="center"/>
    </xf>
    <xf numFmtId="0" fontId="0" fillId="6" borderId="1" xfId="0" applyFill="1" applyBorder="1" applyAlignment="1">
      <alignment horizontal="center"/>
    </xf>
    <xf numFmtId="10"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0"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wrapText="1"/>
    </xf>
    <xf numFmtId="2" fontId="22" fillId="3" borderId="1" xfId="0" applyNumberFormat="1" applyFont="1" applyFill="1" applyBorder="1" applyAlignment="1">
      <alignment horizontal="center" vertical="center"/>
    </xf>
    <xf numFmtId="9" fontId="22" fillId="3" borderId="1" xfId="1" applyFont="1" applyFill="1" applyBorder="1" applyAlignment="1">
      <alignment horizontal="center" vertical="center"/>
    </xf>
    <xf numFmtId="0" fontId="22" fillId="3" borderId="1" xfId="0" applyFont="1" applyFill="1" applyBorder="1" applyAlignment="1">
      <alignment horizontal="center" vertical="center"/>
    </xf>
    <xf numFmtId="10" fontId="0" fillId="2" borderId="1" xfId="0" applyNumberFormat="1" applyFill="1" applyBorder="1"/>
    <xf numFmtId="0" fontId="23" fillId="0" borderId="1" xfId="0" applyFont="1" applyBorder="1" applyAlignment="1">
      <alignment horizontal="center" vertical="center" wrapText="1"/>
    </xf>
    <xf numFmtId="2" fontId="23" fillId="0" borderId="9" xfId="0" applyNumberFormat="1" applyFont="1" applyFill="1" applyBorder="1" applyAlignment="1">
      <alignment horizontal="center" vertical="center" wrapText="1"/>
    </xf>
    <xf numFmtId="2" fontId="23" fillId="0" borderId="8" xfId="0" applyNumberFormat="1" applyFont="1" applyFill="1" applyBorder="1" applyAlignment="1">
      <alignment horizontal="center" vertical="center" wrapText="1"/>
    </xf>
    <xf numFmtId="2" fontId="23" fillId="0" borderId="7"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2" fontId="23" fillId="0" borderId="9"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2" fontId="23" fillId="0" borderId="7" xfId="0" applyNumberFormat="1"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8" borderId="1" xfId="0" applyFill="1" applyBorder="1"/>
    <xf numFmtId="10" fontId="0" fillId="8" borderId="1" xfId="0" applyNumberFormat="1" applyFill="1" applyBorder="1"/>
  </cellXfs>
  <cellStyles count="2">
    <cellStyle name="Normal" xfId="0" builtinId="0"/>
    <cellStyle name="Percent" xfId="1" builtinId="5"/>
  </cellStyles>
  <dxfs count="0"/>
  <tableStyles count="0" defaultTableStyle="TableStyleMedium2" defaultPivotStyle="PivotStyleLight16"/>
  <colors>
    <mruColors>
      <color rgb="FFE5F5FB"/>
      <color rgb="FFFFFFCC"/>
      <color rgb="FFFFE2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es-ES" sz="1500"/>
              <a:t>Offshore</a:t>
            </a:r>
            <a:r>
              <a:rPr lang="es-ES" sz="1500" baseline="0"/>
              <a:t> Tidal Stream Data</a:t>
            </a:r>
            <a:endParaRPr lang="es-ES" sz="1500"/>
          </a:p>
        </c:rich>
      </c:tx>
      <c:layout>
        <c:manualLayout>
          <c:xMode val="edge"/>
          <c:yMode val="edge"/>
          <c:x val="0.25230037627308743"/>
          <c:y val="0"/>
        </c:manualLayout>
      </c:layout>
      <c:overlay val="0"/>
    </c:title>
    <c:autoTitleDeleted val="0"/>
    <c:plotArea>
      <c:layout>
        <c:manualLayout>
          <c:layoutTarget val="inner"/>
          <c:xMode val="edge"/>
          <c:yMode val="edge"/>
          <c:x val="0.13700184518533259"/>
          <c:y val="0.35585966161139287"/>
          <c:w val="0.83140840102027891"/>
          <c:h val="0.56154452399210353"/>
        </c:manualLayout>
      </c:layout>
      <c:lineChart>
        <c:grouping val="standard"/>
        <c:varyColors val="0"/>
        <c:ser>
          <c:idx val="0"/>
          <c:order val="0"/>
          <c:tx>
            <c:strRef>
              <c:f>#REF!</c:f>
              <c:strCache>
                <c:ptCount val="1"/>
                <c:pt idx="0">
                  <c:v>#REF!</c:v>
                </c:pt>
              </c:strCache>
            </c:strRef>
          </c:tx>
          <c:marker>
            <c:symbol val="diamond"/>
            <c:size val="5"/>
          </c:marker>
          <c:cat>
            <c:strRef>
              <c:f>#REF!</c:f>
            </c:strRef>
          </c:cat>
          <c:val>
            <c:numRef>
              <c:f>#REF!</c:f>
              <c:numCache>
                <c:formatCode>General</c:formatCode>
                <c:ptCount val="1"/>
                <c:pt idx="0">
                  <c:v>1</c:v>
                </c:pt>
              </c:numCache>
            </c:numRef>
          </c:val>
          <c:smooth val="0"/>
        </c:ser>
        <c:ser>
          <c:idx val="1"/>
          <c:order val="1"/>
          <c:marker>
            <c:symbol val="square"/>
            <c:size val="4"/>
          </c:marker>
          <c:cat>
            <c:strRef>
              <c:f>#REF!</c:f>
            </c:strRef>
          </c:cat>
          <c:val>
            <c:numRef>
              <c:f>#REF!</c:f>
              <c:numCache>
                <c:formatCode>General</c:formatCode>
                <c:ptCount val="1"/>
                <c:pt idx="0">
                  <c:v>1</c:v>
                </c:pt>
              </c:numCache>
            </c:numRef>
          </c:val>
          <c:smooth val="0"/>
        </c:ser>
        <c:dLbls>
          <c:showLegendKey val="0"/>
          <c:showVal val="0"/>
          <c:showCatName val="0"/>
          <c:showSerName val="0"/>
          <c:showPercent val="0"/>
          <c:showBubbleSize val="0"/>
        </c:dLbls>
        <c:marker val="1"/>
        <c:smooth val="0"/>
        <c:axId val="137677824"/>
        <c:axId val="137683712"/>
      </c:lineChart>
      <c:catAx>
        <c:axId val="137677824"/>
        <c:scaling>
          <c:orientation val="minMax"/>
        </c:scaling>
        <c:delete val="0"/>
        <c:axPos val="b"/>
        <c:majorTickMark val="none"/>
        <c:minorTickMark val="none"/>
        <c:tickLblPos val="nextTo"/>
        <c:txPr>
          <a:bodyPr/>
          <a:lstStyle/>
          <a:p>
            <a:pPr>
              <a:defRPr sz="800"/>
            </a:pPr>
            <a:endParaRPr lang="es-ES"/>
          </a:p>
        </c:txPr>
        <c:crossAx val="137683712"/>
        <c:crosses val="autoZero"/>
        <c:auto val="1"/>
        <c:lblAlgn val="ctr"/>
        <c:lblOffset val="100"/>
        <c:noMultiLvlLbl val="0"/>
      </c:catAx>
      <c:valAx>
        <c:axId val="137683712"/>
        <c:scaling>
          <c:orientation val="minMax"/>
        </c:scaling>
        <c:delete val="0"/>
        <c:axPos val="l"/>
        <c:majorGridlines/>
        <c:title>
          <c:tx>
            <c:rich>
              <a:bodyPr/>
              <a:lstStyle/>
              <a:p>
                <a:pPr>
                  <a:defRPr/>
                </a:pPr>
                <a:r>
                  <a:rPr lang="es-ES"/>
                  <a:t>Velocity (m/s)</a:t>
                </a:r>
              </a:p>
            </c:rich>
          </c:tx>
          <c:layout>
            <c:manualLayout>
              <c:xMode val="edge"/>
              <c:yMode val="edge"/>
              <c:x val="1.4358978997449303E-2"/>
              <c:y val="0.46362696225958422"/>
            </c:manualLayout>
          </c:layout>
          <c:overlay val="0"/>
        </c:title>
        <c:numFmt formatCode="General" sourceLinked="1"/>
        <c:majorTickMark val="none"/>
        <c:minorTickMark val="none"/>
        <c:tickLblPos val="nextTo"/>
        <c:txPr>
          <a:bodyPr/>
          <a:lstStyle/>
          <a:p>
            <a:pPr>
              <a:defRPr sz="800"/>
            </a:pPr>
            <a:endParaRPr lang="es-ES"/>
          </a:p>
        </c:txPr>
        <c:crossAx val="137677824"/>
        <c:crosses val="autoZero"/>
        <c:crossBetween val="between"/>
      </c:valAx>
    </c:plotArea>
    <c:legend>
      <c:legendPos val="t"/>
      <c:layout>
        <c:manualLayout>
          <c:xMode val="edge"/>
          <c:yMode val="edge"/>
          <c:x val="0.24926577000307532"/>
          <c:y val="0.1975541706156374"/>
          <c:w val="0.34759320526854393"/>
          <c:h val="0.10616929632381189"/>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80801485180206E-2"/>
          <c:y val="0.22964823766766379"/>
          <c:w val="0.92041513347416937"/>
          <c:h val="0.69995805367721042"/>
        </c:manualLayout>
      </c:layout>
      <c:scatterChart>
        <c:scatterStyle val="smoothMarker"/>
        <c:varyColors val="0"/>
        <c:ser>
          <c:idx val="0"/>
          <c:order val="0"/>
          <c:tx>
            <c:v>Tidal Current Speed</c:v>
          </c:tx>
          <c:marker>
            <c:symbol val="none"/>
          </c:marker>
          <c:xVal>
            <c:numRef>
              <c:f>'Harmonic Analysis'!$S$6:$S$1493</c:f>
              <c:numCache>
                <c:formatCode>h:mm</c:formatCode>
                <c:ptCount val="1488"/>
                <c:pt idx="0">
                  <c:v>0</c:v>
                </c:pt>
                <c:pt idx="1">
                  <c:v>2.0833333333333332E-2</c:v>
                </c:pt>
                <c:pt idx="2">
                  <c:v>4.1666666666666699E-2</c:v>
                </c:pt>
                <c:pt idx="3">
                  <c:v>6.25E-2</c:v>
                </c:pt>
                <c:pt idx="4">
                  <c:v>8.3333333333333301E-2</c:v>
                </c:pt>
                <c:pt idx="5">
                  <c:v>0.104166666666667</c:v>
                </c:pt>
                <c:pt idx="6">
                  <c:v>0.125</c:v>
                </c:pt>
                <c:pt idx="7">
                  <c:v>0.14583333333333301</c:v>
                </c:pt>
                <c:pt idx="8">
                  <c:v>0.16666666666666699</c:v>
                </c:pt>
                <c:pt idx="9">
                  <c:v>0.1875</c:v>
                </c:pt>
                <c:pt idx="10">
                  <c:v>0.20833333333333301</c:v>
                </c:pt>
                <c:pt idx="11">
                  <c:v>0.22916666666666699</c:v>
                </c:pt>
                <c:pt idx="12">
                  <c:v>0.25</c:v>
                </c:pt>
                <c:pt idx="13">
                  <c:v>0.27083333333333298</c:v>
                </c:pt>
                <c:pt idx="14">
                  <c:v>0.29166666666666702</c:v>
                </c:pt>
                <c:pt idx="15">
                  <c:v>0.3125</c:v>
                </c:pt>
                <c:pt idx="16">
                  <c:v>0.33333333333333298</c:v>
                </c:pt>
                <c:pt idx="17">
                  <c:v>0.35416666666666702</c:v>
                </c:pt>
                <c:pt idx="18">
                  <c:v>0.375</c:v>
                </c:pt>
                <c:pt idx="19">
                  <c:v>0.39583333333333298</c:v>
                </c:pt>
                <c:pt idx="20">
                  <c:v>0.41666666666666702</c:v>
                </c:pt>
                <c:pt idx="21">
                  <c:v>0.4375</c:v>
                </c:pt>
                <c:pt idx="22">
                  <c:v>0.45833333333333298</c:v>
                </c:pt>
                <c:pt idx="23">
                  <c:v>0.47916666666666702</c:v>
                </c:pt>
                <c:pt idx="24">
                  <c:v>0.5</c:v>
                </c:pt>
                <c:pt idx="25">
                  <c:v>0.52083333333333304</c:v>
                </c:pt>
                <c:pt idx="26">
                  <c:v>0.54166666666666696</c:v>
                </c:pt>
                <c:pt idx="27">
                  <c:v>0.5625</c:v>
                </c:pt>
                <c:pt idx="28">
                  <c:v>0.58333333333333304</c:v>
                </c:pt>
                <c:pt idx="29">
                  <c:v>0.60416666666666696</c:v>
                </c:pt>
                <c:pt idx="30">
                  <c:v>0.625</c:v>
                </c:pt>
                <c:pt idx="31">
                  <c:v>0.64583333333333304</c:v>
                </c:pt>
                <c:pt idx="32">
                  <c:v>0.66666666666666696</c:v>
                </c:pt>
                <c:pt idx="33">
                  <c:v>0.6875</c:v>
                </c:pt>
                <c:pt idx="34">
                  <c:v>0.70833333333333304</c:v>
                </c:pt>
                <c:pt idx="35">
                  <c:v>0.72916666666666696</c:v>
                </c:pt>
                <c:pt idx="36">
                  <c:v>0.75</c:v>
                </c:pt>
                <c:pt idx="37">
                  <c:v>0.77083333333333304</c:v>
                </c:pt>
                <c:pt idx="38">
                  <c:v>0.79166666666666696</c:v>
                </c:pt>
                <c:pt idx="39">
                  <c:v>0.8125</c:v>
                </c:pt>
                <c:pt idx="40">
                  <c:v>0.83333333333333304</c:v>
                </c:pt>
                <c:pt idx="41">
                  <c:v>0.85416666666666696</c:v>
                </c:pt>
                <c:pt idx="42">
                  <c:v>0.875</c:v>
                </c:pt>
                <c:pt idx="43">
                  <c:v>0.89583333333333304</c:v>
                </c:pt>
                <c:pt idx="44">
                  <c:v>0.91666666666666696</c:v>
                </c:pt>
                <c:pt idx="45">
                  <c:v>0.9375</c:v>
                </c:pt>
                <c:pt idx="46">
                  <c:v>0.95833333333333304</c:v>
                </c:pt>
                <c:pt idx="47">
                  <c:v>0.97916666666666696</c:v>
                </c:pt>
                <c:pt idx="48">
                  <c:v>1</c:v>
                </c:pt>
                <c:pt idx="49">
                  <c:v>1.0208333333333299</c:v>
                </c:pt>
                <c:pt idx="50">
                  <c:v>1.0416666666666701</c:v>
                </c:pt>
                <c:pt idx="51">
                  <c:v>1.0625</c:v>
                </c:pt>
                <c:pt idx="52">
                  <c:v>1.0833333333333299</c:v>
                </c:pt>
                <c:pt idx="53">
                  <c:v>1.1041666666666701</c:v>
                </c:pt>
                <c:pt idx="54">
                  <c:v>1.125</c:v>
                </c:pt>
                <c:pt idx="55">
                  <c:v>1.1458333333333299</c:v>
                </c:pt>
                <c:pt idx="56">
                  <c:v>1.1666666666666701</c:v>
                </c:pt>
                <c:pt idx="57">
                  <c:v>1.1875</c:v>
                </c:pt>
                <c:pt idx="58">
                  <c:v>1.2083333333333299</c:v>
                </c:pt>
                <c:pt idx="59">
                  <c:v>1.2291666666666701</c:v>
                </c:pt>
                <c:pt idx="60">
                  <c:v>1.25</c:v>
                </c:pt>
                <c:pt idx="61">
                  <c:v>1.2708333333333299</c:v>
                </c:pt>
                <c:pt idx="62">
                  <c:v>1.2916666666666701</c:v>
                </c:pt>
                <c:pt idx="63">
                  <c:v>1.3125</c:v>
                </c:pt>
                <c:pt idx="64">
                  <c:v>1.3333333333333299</c:v>
                </c:pt>
                <c:pt idx="65">
                  <c:v>1.3541666666666701</c:v>
                </c:pt>
                <c:pt idx="66">
                  <c:v>1.375</c:v>
                </c:pt>
                <c:pt idx="67">
                  <c:v>1.3958333333333299</c:v>
                </c:pt>
                <c:pt idx="68">
                  <c:v>1.4166666666666701</c:v>
                </c:pt>
                <c:pt idx="69">
                  <c:v>1.4375</c:v>
                </c:pt>
                <c:pt idx="70">
                  <c:v>1.4583333333333299</c:v>
                </c:pt>
                <c:pt idx="71">
                  <c:v>1.4791666666666701</c:v>
                </c:pt>
                <c:pt idx="72">
                  <c:v>1.5</c:v>
                </c:pt>
                <c:pt idx="73">
                  <c:v>1.5208333333333299</c:v>
                </c:pt>
                <c:pt idx="74">
                  <c:v>1.5416666666666701</c:v>
                </c:pt>
                <c:pt idx="75">
                  <c:v>1.5625</c:v>
                </c:pt>
                <c:pt idx="76">
                  <c:v>1.5833333333333299</c:v>
                </c:pt>
                <c:pt idx="77">
                  <c:v>1.6041666666666701</c:v>
                </c:pt>
                <c:pt idx="78">
                  <c:v>1.625</c:v>
                </c:pt>
                <c:pt idx="79">
                  <c:v>1.6458333333333299</c:v>
                </c:pt>
                <c:pt idx="80">
                  <c:v>1.6666666666666701</c:v>
                </c:pt>
                <c:pt idx="81">
                  <c:v>1.6875</c:v>
                </c:pt>
                <c:pt idx="82">
                  <c:v>1.7083333333333299</c:v>
                </c:pt>
                <c:pt idx="83">
                  <c:v>1.7291666666666701</c:v>
                </c:pt>
                <c:pt idx="84">
                  <c:v>1.75</c:v>
                </c:pt>
                <c:pt idx="85">
                  <c:v>1.7708333333333299</c:v>
                </c:pt>
                <c:pt idx="86">
                  <c:v>1.7916666666666701</c:v>
                </c:pt>
                <c:pt idx="87">
                  <c:v>1.8125</c:v>
                </c:pt>
                <c:pt idx="88">
                  <c:v>1.8333333333333299</c:v>
                </c:pt>
                <c:pt idx="89">
                  <c:v>1.8541666666666701</c:v>
                </c:pt>
                <c:pt idx="90">
                  <c:v>1.875</c:v>
                </c:pt>
                <c:pt idx="91">
                  <c:v>1.8958333333333299</c:v>
                </c:pt>
                <c:pt idx="92">
                  <c:v>1.9166666666666701</c:v>
                </c:pt>
                <c:pt idx="93">
                  <c:v>1.9375</c:v>
                </c:pt>
                <c:pt idx="94">
                  <c:v>1.9583333333333299</c:v>
                </c:pt>
                <c:pt idx="95">
                  <c:v>1.9791666666666701</c:v>
                </c:pt>
                <c:pt idx="96">
                  <c:v>1.9999999999998399</c:v>
                </c:pt>
                <c:pt idx="97">
                  <c:v>2.0208333333331701</c:v>
                </c:pt>
                <c:pt idx="98">
                  <c:v>2.0416666666665</c:v>
                </c:pt>
                <c:pt idx="99">
                  <c:v>2.0624999999998299</c:v>
                </c:pt>
                <c:pt idx="100">
                  <c:v>2.0833333333331598</c:v>
                </c:pt>
                <c:pt idx="101">
                  <c:v>2.1041666666664902</c:v>
                </c:pt>
                <c:pt idx="102">
                  <c:v>2.1249999999998201</c:v>
                </c:pt>
                <c:pt idx="103">
                  <c:v>2.1458333333331501</c:v>
                </c:pt>
                <c:pt idx="104">
                  <c:v>2.16666666666648</c:v>
                </c:pt>
                <c:pt idx="105">
                  <c:v>2.1874999999998099</c:v>
                </c:pt>
                <c:pt idx="106">
                  <c:v>2.2083333333331399</c:v>
                </c:pt>
                <c:pt idx="107">
                  <c:v>2.2291666666664698</c:v>
                </c:pt>
                <c:pt idx="108">
                  <c:v>2.2499999999998002</c:v>
                </c:pt>
                <c:pt idx="109">
                  <c:v>2.2708333333331301</c:v>
                </c:pt>
                <c:pt idx="110">
                  <c:v>2.29166666666646</c:v>
                </c:pt>
                <c:pt idx="111">
                  <c:v>2.3124999999997899</c:v>
                </c:pt>
                <c:pt idx="112">
                  <c:v>2.3333333333331199</c:v>
                </c:pt>
                <c:pt idx="113">
                  <c:v>2.3541666666664498</c:v>
                </c:pt>
                <c:pt idx="114">
                  <c:v>2.3749999999997802</c:v>
                </c:pt>
                <c:pt idx="115">
                  <c:v>2.3958333333331101</c:v>
                </c:pt>
                <c:pt idx="116">
                  <c:v>2.41666666666644</c:v>
                </c:pt>
                <c:pt idx="117">
                  <c:v>2.43749999999977</c:v>
                </c:pt>
                <c:pt idx="118">
                  <c:v>2.4583333333330999</c:v>
                </c:pt>
                <c:pt idx="119">
                  <c:v>2.47916666666642</c:v>
                </c:pt>
                <c:pt idx="120">
                  <c:v>2.49999999999975</c:v>
                </c:pt>
                <c:pt idx="121">
                  <c:v>2.5208333333330799</c:v>
                </c:pt>
                <c:pt idx="122">
                  <c:v>2.5416666666664098</c:v>
                </c:pt>
                <c:pt idx="123">
                  <c:v>2.5624999999997402</c:v>
                </c:pt>
                <c:pt idx="124">
                  <c:v>2.5833333333330701</c:v>
                </c:pt>
                <c:pt idx="125">
                  <c:v>2.6041666666664001</c:v>
                </c:pt>
                <c:pt idx="126">
                  <c:v>2.62499999999973</c:v>
                </c:pt>
                <c:pt idx="127">
                  <c:v>2.6458333333330599</c:v>
                </c:pt>
                <c:pt idx="128">
                  <c:v>2.6666666666663899</c:v>
                </c:pt>
                <c:pt idx="129">
                  <c:v>2.6874999999997198</c:v>
                </c:pt>
                <c:pt idx="130">
                  <c:v>2.7083333333330502</c:v>
                </c:pt>
                <c:pt idx="131">
                  <c:v>2.7291666666663801</c:v>
                </c:pt>
                <c:pt idx="132">
                  <c:v>2.74999999999971</c:v>
                </c:pt>
                <c:pt idx="133">
                  <c:v>2.7708333333330399</c:v>
                </c:pt>
                <c:pt idx="134">
                  <c:v>2.7916666666663699</c:v>
                </c:pt>
                <c:pt idx="135">
                  <c:v>2.8124999999996998</c:v>
                </c:pt>
                <c:pt idx="136">
                  <c:v>2.8333333333330302</c:v>
                </c:pt>
                <c:pt idx="137">
                  <c:v>2.8541666666663601</c:v>
                </c:pt>
                <c:pt idx="138">
                  <c:v>2.87499999999969</c:v>
                </c:pt>
                <c:pt idx="139">
                  <c:v>2.89583333333302</c:v>
                </c:pt>
                <c:pt idx="140">
                  <c:v>2.9166666666663499</c:v>
                </c:pt>
                <c:pt idx="141">
                  <c:v>2.9374999999996798</c:v>
                </c:pt>
                <c:pt idx="142">
                  <c:v>2.9583333333330102</c:v>
                </c:pt>
                <c:pt idx="143">
                  <c:v>2.9791666666663401</c:v>
                </c:pt>
                <c:pt idx="144">
                  <c:v>2.99999999999967</c:v>
                </c:pt>
                <c:pt idx="145">
                  <c:v>3.020833333333</c:v>
                </c:pt>
                <c:pt idx="146">
                  <c:v>3.0416666666663299</c:v>
                </c:pt>
                <c:pt idx="147">
                  <c:v>3.0624999999996598</c:v>
                </c:pt>
                <c:pt idx="148">
                  <c:v>3.0833333333329902</c:v>
                </c:pt>
                <c:pt idx="149">
                  <c:v>3.1041666666663201</c:v>
                </c:pt>
                <c:pt idx="150">
                  <c:v>3.1249999999996501</c:v>
                </c:pt>
                <c:pt idx="151">
                  <c:v>3.14583333333298</c:v>
                </c:pt>
                <c:pt idx="152">
                  <c:v>3.1666666666663099</c:v>
                </c:pt>
                <c:pt idx="153">
                  <c:v>3.1874999999996398</c:v>
                </c:pt>
                <c:pt idx="154">
                  <c:v>3.2083333333329702</c:v>
                </c:pt>
                <c:pt idx="155">
                  <c:v>3.2291666666663001</c:v>
                </c:pt>
                <c:pt idx="156">
                  <c:v>3.2499999999996301</c:v>
                </c:pt>
                <c:pt idx="157">
                  <c:v>3.27083333333296</c:v>
                </c:pt>
                <c:pt idx="158">
                  <c:v>3.2916666666662899</c:v>
                </c:pt>
                <c:pt idx="159">
                  <c:v>3.3124999999996199</c:v>
                </c:pt>
                <c:pt idx="160">
                  <c:v>3.3333333333329498</c:v>
                </c:pt>
                <c:pt idx="161">
                  <c:v>3.3541666666662802</c:v>
                </c:pt>
                <c:pt idx="162">
                  <c:v>3.3749999999996101</c:v>
                </c:pt>
                <c:pt idx="163">
                  <c:v>3.39583333333294</c:v>
                </c:pt>
                <c:pt idx="164">
                  <c:v>3.4166666666662699</c:v>
                </c:pt>
                <c:pt idx="165">
                  <c:v>3.4374999999995999</c:v>
                </c:pt>
                <c:pt idx="166">
                  <c:v>3.4583333333329298</c:v>
                </c:pt>
                <c:pt idx="167">
                  <c:v>3.4791666666662602</c:v>
                </c:pt>
                <c:pt idx="168">
                  <c:v>3.4999999999995901</c:v>
                </c:pt>
                <c:pt idx="169">
                  <c:v>3.52083333333292</c:v>
                </c:pt>
                <c:pt idx="170">
                  <c:v>3.54166666666625</c:v>
                </c:pt>
                <c:pt idx="171">
                  <c:v>3.5624999999995799</c:v>
                </c:pt>
                <c:pt idx="172">
                  <c:v>3.5833333333329098</c:v>
                </c:pt>
                <c:pt idx="173">
                  <c:v>3.6041666666662402</c:v>
                </c:pt>
                <c:pt idx="174">
                  <c:v>3.6249999999995701</c:v>
                </c:pt>
                <c:pt idx="175">
                  <c:v>3.6458333333329001</c:v>
                </c:pt>
                <c:pt idx="176">
                  <c:v>3.66666666666623</c:v>
                </c:pt>
                <c:pt idx="177">
                  <c:v>3.6874999999995599</c:v>
                </c:pt>
                <c:pt idx="178">
                  <c:v>3.7083333333328898</c:v>
                </c:pt>
                <c:pt idx="179">
                  <c:v>3.7291666666662202</c:v>
                </c:pt>
                <c:pt idx="180">
                  <c:v>3.7499999999995501</c:v>
                </c:pt>
                <c:pt idx="181">
                  <c:v>3.7708333333328801</c:v>
                </c:pt>
                <c:pt idx="182">
                  <c:v>3.79166666666621</c:v>
                </c:pt>
                <c:pt idx="183">
                  <c:v>3.8124999999995399</c:v>
                </c:pt>
                <c:pt idx="184">
                  <c:v>3.8333333333328699</c:v>
                </c:pt>
                <c:pt idx="185">
                  <c:v>3.8541666666661998</c:v>
                </c:pt>
                <c:pt idx="186">
                  <c:v>3.8749999999995302</c:v>
                </c:pt>
                <c:pt idx="187">
                  <c:v>3.8958333333328601</c:v>
                </c:pt>
                <c:pt idx="188">
                  <c:v>3.91666666666619</c:v>
                </c:pt>
                <c:pt idx="189">
                  <c:v>3.9374999999995199</c:v>
                </c:pt>
                <c:pt idx="190">
                  <c:v>3.9583333333328499</c:v>
                </c:pt>
                <c:pt idx="191">
                  <c:v>3.9791666666661798</c:v>
                </c:pt>
                <c:pt idx="192">
                  <c:v>3.9999999999995102</c:v>
                </c:pt>
                <c:pt idx="193">
                  <c:v>4.0208333333328401</c:v>
                </c:pt>
                <c:pt idx="194">
                  <c:v>4.0416666666661696</c:v>
                </c:pt>
                <c:pt idx="195">
                  <c:v>4.0624999999995</c:v>
                </c:pt>
                <c:pt idx="196">
                  <c:v>4.0833333333328303</c:v>
                </c:pt>
                <c:pt idx="197">
                  <c:v>4.1041666666661598</c:v>
                </c:pt>
                <c:pt idx="198">
                  <c:v>4.1249999999994902</c:v>
                </c:pt>
                <c:pt idx="199">
                  <c:v>4.1458333333328197</c:v>
                </c:pt>
                <c:pt idx="200">
                  <c:v>4.16666666666615</c:v>
                </c:pt>
                <c:pt idx="201">
                  <c:v>4.1874999999994804</c:v>
                </c:pt>
                <c:pt idx="202">
                  <c:v>4.2083333333328099</c:v>
                </c:pt>
                <c:pt idx="203">
                  <c:v>4.2291666666661403</c:v>
                </c:pt>
                <c:pt idx="204">
                  <c:v>4.2499999999994698</c:v>
                </c:pt>
                <c:pt idx="205">
                  <c:v>4.2708333333328001</c:v>
                </c:pt>
                <c:pt idx="206">
                  <c:v>4.2916666666661296</c:v>
                </c:pt>
                <c:pt idx="207">
                  <c:v>4.31249999999946</c:v>
                </c:pt>
                <c:pt idx="208">
                  <c:v>4.3333333333327904</c:v>
                </c:pt>
                <c:pt idx="209">
                  <c:v>4.3541666666661198</c:v>
                </c:pt>
                <c:pt idx="210">
                  <c:v>4.3749999999994502</c:v>
                </c:pt>
                <c:pt idx="211">
                  <c:v>4.3958333333327797</c:v>
                </c:pt>
                <c:pt idx="212">
                  <c:v>4.4166666666661101</c:v>
                </c:pt>
                <c:pt idx="213">
                  <c:v>4.4374999999994396</c:v>
                </c:pt>
                <c:pt idx="214">
                  <c:v>4.4583333333327699</c:v>
                </c:pt>
                <c:pt idx="215">
                  <c:v>4.4791666666661003</c:v>
                </c:pt>
                <c:pt idx="216">
                  <c:v>4.4999999999994298</c:v>
                </c:pt>
                <c:pt idx="217">
                  <c:v>4.5208333333327602</c:v>
                </c:pt>
                <c:pt idx="218">
                  <c:v>4.5416666666660896</c:v>
                </c:pt>
                <c:pt idx="219">
                  <c:v>4.56249999999942</c:v>
                </c:pt>
                <c:pt idx="220">
                  <c:v>4.5833333333327504</c:v>
                </c:pt>
                <c:pt idx="221">
                  <c:v>4.6041666666660799</c:v>
                </c:pt>
                <c:pt idx="222">
                  <c:v>4.6249999999994102</c:v>
                </c:pt>
                <c:pt idx="223">
                  <c:v>4.6458333333327397</c:v>
                </c:pt>
                <c:pt idx="224">
                  <c:v>4.6666666666660701</c:v>
                </c:pt>
                <c:pt idx="225">
                  <c:v>4.6874999999993996</c:v>
                </c:pt>
                <c:pt idx="226">
                  <c:v>4.70833333333273</c:v>
                </c:pt>
                <c:pt idx="227">
                  <c:v>4.7291666666660603</c:v>
                </c:pt>
                <c:pt idx="228">
                  <c:v>4.7499999999993898</c:v>
                </c:pt>
                <c:pt idx="229">
                  <c:v>4.7708333333327202</c:v>
                </c:pt>
                <c:pt idx="230">
                  <c:v>4.7916666666660497</c:v>
                </c:pt>
                <c:pt idx="231">
                  <c:v>4.8124999999993801</c:v>
                </c:pt>
                <c:pt idx="232">
                  <c:v>4.8333333333327104</c:v>
                </c:pt>
                <c:pt idx="233">
                  <c:v>4.8541666666660399</c:v>
                </c:pt>
                <c:pt idx="234">
                  <c:v>4.8749999999993703</c:v>
                </c:pt>
                <c:pt idx="235">
                  <c:v>4.8958333333326998</c:v>
                </c:pt>
                <c:pt idx="236">
                  <c:v>4.9166666666660301</c:v>
                </c:pt>
                <c:pt idx="237">
                  <c:v>4.9374999999993596</c:v>
                </c:pt>
                <c:pt idx="238">
                  <c:v>4.95833333333269</c:v>
                </c:pt>
                <c:pt idx="239">
                  <c:v>4.9791666666660204</c:v>
                </c:pt>
                <c:pt idx="240">
                  <c:v>4.9999999999993499</c:v>
                </c:pt>
                <c:pt idx="241">
                  <c:v>5.0208333333326802</c:v>
                </c:pt>
                <c:pt idx="242">
                  <c:v>5.0416666666660097</c:v>
                </c:pt>
                <c:pt idx="243">
                  <c:v>5.0624999999993401</c:v>
                </c:pt>
                <c:pt idx="244">
                  <c:v>5.0833333333326696</c:v>
                </c:pt>
                <c:pt idx="245">
                  <c:v>5.1041666666659999</c:v>
                </c:pt>
                <c:pt idx="246">
                  <c:v>5.1249999999993303</c:v>
                </c:pt>
                <c:pt idx="247">
                  <c:v>5.1458333333326598</c:v>
                </c:pt>
                <c:pt idx="248">
                  <c:v>5.1666666666659902</c:v>
                </c:pt>
                <c:pt idx="249">
                  <c:v>5.1874999999993197</c:v>
                </c:pt>
                <c:pt idx="250">
                  <c:v>5.20833333333265</c:v>
                </c:pt>
                <c:pt idx="251">
                  <c:v>5.2291666666659804</c:v>
                </c:pt>
                <c:pt idx="252">
                  <c:v>5.2499999999993099</c:v>
                </c:pt>
                <c:pt idx="253">
                  <c:v>5.2708333333326403</c:v>
                </c:pt>
                <c:pt idx="254">
                  <c:v>5.2916666666659697</c:v>
                </c:pt>
                <c:pt idx="255">
                  <c:v>5.3124999999992903</c:v>
                </c:pt>
                <c:pt idx="256">
                  <c:v>5.3333333333326296</c:v>
                </c:pt>
                <c:pt idx="257">
                  <c:v>5.35416666666596</c:v>
                </c:pt>
                <c:pt idx="258">
                  <c:v>5.3749999999992903</c:v>
                </c:pt>
                <c:pt idx="259">
                  <c:v>5.3958333333326101</c:v>
                </c:pt>
                <c:pt idx="260">
                  <c:v>5.4166666666659404</c:v>
                </c:pt>
                <c:pt idx="261">
                  <c:v>5.4374999999992797</c:v>
                </c:pt>
                <c:pt idx="262">
                  <c:v>5.4583333333326003</c:v>
                </c:pt>
                <c:pt idx="263">
                  <c:v>5.4791666666659298</c:v>
                </c:pt>
                <c:pt idx="264">
                  <c:v>5.4999999999992601</c:v>
                </c:pt>
                <c:pt idx="265">
                  <c:v>5.5208333333325896</c:v>
                </c:pt>
                <c:pt idx="266">
                  <c:v>5.54166666666592</c:v>
                </c:pt>
                <c:pt idx="267">
                  <c:v>5.5624999999992504</c:v>
                </c:pt>
                <c:pt idx="268">
                  <c:v>5.5833333333325799</c:v>
                </c:pt>
                <c:pt idx="269">
                  <c:v>5.6041666666659102</c:v>
                </c:pt>
                <c:pt idx="270">
                  <c:v>5.6249999999992397</c:v>
                </c:pt>
                <c:pt idx="271">
                  <c:v>5.6458333333325701</c:v>
                </c:pt>
                <c:pt idx="272">
                  <c:v>5.6666666666658996</c:v>
                </c:pt>
                <c:pt idx="273">
                  <c:v>5.6874999999992299</c:v>
                </c:pt>
                <c:pt idx="274">
                  <c:v>5.7083333333325603</c:v>
                </c:pt>
                <c:pt idx="275">
                  <c:v>5.7291666666658898</c:v>
                </c:pt>
                <c:pt idx="276">
                  <c:v>5.7499999999992202</c:v>
                </c:pt>
                <c:pt idx="277">
                  <c:v>5.7708333333325497</c:v>
                </c:pt>
                <c:pt idx="278">
                  <c:v>5.79166666666588</c:v>
                </c:pt>
                <c:pt idx="279">
                  <c:v>5.8124999999992104</c:v>
                </c:pt>
                <c:pt idx="280">
                  <c:v>5.8333333333325399</c:v>
                </c:pt>
                <c:pt idx="281">
                  <c:v>5.8541666666658703</c:v>
                </c:pt>
                <c:pt idx="282">
                  <c:v>5.8749999999991998</c:v>
                </c:pt>
                <c:pt idx="283">
                  <c:v>5.8958333333325301</c:v>
                </c:pt>
                <c:pt idx="284">
                  <c:v>5.9166666666658596</c:v>
                </c:pt>
                <c:pt idx="285">
                  <c:v>5.93749999999919</c:v>
                </c:pt>
                <c:pt idx="286">
                  <c:v>5.9583333333325204</c:v>
                </c:pt>
                <c:pt idx="287">
                  <c:v>5.9791666666658498</c:v>
                </c:pt>
                <c:pt idx="288">
                  <c:v>5.9999999999991802</c:v>
                </c:pt>
                <c:pt idx="289">
                  <c:v>6.0208333333325097</c:v>
                </c:pt>
                <c:pt idx="290">
                  <c:v>6.0416666666658401</c:v>
                </c:pt>
                <c:pt idx="291">
                  <c:v>6.0624999999991704</c:v>
                </c:pt>
                <c:pt idx="292">
                  <c:v>6.0833333333324999</c:v>
                </c:pt>
                <c:pt idx="293">
                  <c:v>6.1041666666658303</c:v>
                </c:pt>
                <c:pt idx="294">
                  <c:v>6.1249999999991598</c:v>
                </c:pt>
                <c:pt idx="295">
                  <c:v>6.1458333333324902</c:v>
                </c:pt>
                <c:pt idx="296">
                  <c:v>6.1666666666658196</c:v>
                </c:pt>
                <c:pt idx="297">
                  <c:v>6.18749999999915</c:v>
                </c:pt>
                <c:pt idx="298">
                  <c:v>6.2083333333324804</c:v>
                </c:pt>
                <c:pt idx="299">
                  <c:v>6.2291666666658099</c:v>
                </c:pt>
                <c:pt idx="300">
                  <c:v>6.2499999999991402</c:v>
                </c:pt>
                <c:pt idx="301">
                  <c:v>6.2708333333324697</c:v>
                </c:pt>
                <c:pt idx="302">
                  <c:v>6.2916666666658001</c:v>
                </c:pt>
                <c:pt idx="303">
                  <c:v>6.3124999999991296</c:v>
                </c:pt>
                <c:pt idx="304">
                  <c:v>6.33333333333246</c:v>
                </c:pt>
                <c:pt idx="305">
                  <c:v>6.3541666666657903</c:v>
                </c:pt>
                <c:pt idx="306">
                  <c:v>6.3749999999991198</c:v>
                </c:pt>
                <c:pt idx="307">
                  <c:v>6.3958333333324502</c:v>
                </c:pt>
                <c:pt idx="308">
                  <c:v>6.4166666666657797</c:v>
                </c:pt>
                <c:pt idx="309">
                  <c:v>6.43749999999911</c:v>
                </c:pt>
                <c:pt idx="310">
                  <c:v>6.4583333333324404</c:v>
                </c:pt>
                <c:pt idx="311">
                  <c:v>6.4791666666657699</c:v>
                </c:pt>
                <c:pt idx="312">
                  <c:v>6.4999999999991003</c:v>
                </c:pt>
                <c:pt idx="313">
                  <c:v>6.5208333333324298</c:v>
                </c:pt>
                <c:pt idx="314">
                  <c:v>6.5416666666657601</c:v>
                </c:pt>
                <c:pt idx="315">
                  <c:v>6.5624999999990896</c:v>
                </c:pt>
                <c:pt idx="316">
                  <c:v>6.58333333333242</c:v>
                </c:pt>
                <c:pt idx="317">
                  <c:v>6.6041666666657504</c:v>
                </c:pt>
                <c:pt idx="318">
                  <c:v>6.6249999999990798</c:v>
                </c:pt>
                <c:pt idx="319">
                  <c:v>6.6458333333324102</c:v>
                </c:pt>
                <c:pt idx="320">
                  <c:v>6.6666666666657397</c:v>
                </c:pt>
                <c:pt idx="321">
                  <c:v>6.6874999999990701</c:v>
                </c:pt>
                <c:pt idx="322">
                  <c:v>6.7083333333323996</c:v>
                </c:pt>
                <c:pt idx="323">
                  <c:v>6.7291666666657299</c:v>
                </c:pt>
                <c:pt idx="324">
                  <c:v>6.7499999999990603</c:v>
                </c:pt>
                <c:pt idx="325">
                  <c:v>6.7708333333323898</c:v>
                </c:pt>
                <c:pt idx="326">
                  <c:v>6.7916666666657202</c:v>
                </c:pt>
                <c:pt idx="327">
                  <c:v>6.8124999999990496</c:v>
                </c:pt>
                <c:pt idx="328">
                  <c:v>6.83333333333238</c:v>
                </c:pt>
                <c:pt idx="329">
                  <c:v>6.8541666666657104</c:v>
                </c:pt>
                <c:pt idx="330">
                  <c:v>6.8749999999990399</c:v>
                </c:pt>
                <c:pt idx="331">
                  <c:v>6.8958333333323703</c:v>
                </c:pt>
                <c:pt idx="332">
                  <c:v>6.9166666666656997</c:v>
                </c:pt>
                <c:pt idx="333">
                  <c:v>6.9374999999990301</c:v>
                </c:pt>
                <c:pt idx="334">
                  <c:v>6.9583333333323596</c:v>
                </c:pt>
                <c:pt idx="335">
                  <c:v>6.97916666666569</c:v>
                </c:pt>
                <c:pt idx="336">
                  <c:v>6.9999999999990203</c:v>
                </c:pt>
                <c:pt idx="337">
                  <c:v>7.0208333333323498</c:v>
                </c:pt>
                <c:pt idx="338">
                  <c:v>7.0416666666656802</c:v>
                </c:pt>
                <c:pt idx="339">
                  <c:v>7.0624999999990097</c:v>
                </c:pt>
                <c:pt idx="340">
                  <c:v>7.0833333333323401</c:v>
                </c:pt>
                <c:pt idx="341">
                  <c:v>7.1041666666656704</c:v>
                </c:pt>
                <c:pt idx="342">
                  <c:v>7.1249999999989999</c:v>
                </c:pt>
                <c:pt idx="343">
                  <c:v>7.1458333333323303</c:v>
                </c:pt>
                <c:pt idx="344">
                  <c:v>7.1666666666656598</c:v>
                </c:pt>
                <c:pt idx="345">
                  <c:v>7.1874999999989901</c:v>
                </c:pt>
                <c:pt idx="346">
                  <c:v>7.2083333333323196</c:v>
                </c:pt>
                <c:pt idx="347">
                  <c:v>7.22916666666565</c:v>
                </c:pt>
                <c:pt idx="348">
                  <c:v>7.2499999999989804</c:v>
                </c:pt>
                <c:pt idx="349">
                  <c:v>7.2708333333323099</c:v>
                </c:pt>
                <c:pt idx="350">
                  <c:v>7.2916666666656402</c:v>
                </c:pt>
                <c:pt idx="351">
                  <c:v>7.3124999999989697</c:v>
                </c:pt>
                <c:pt idx="352">
                  <c:v>7.3333333333323001</c:v>
                </c:pt>
                <c:pt idx="353">
                  <c:v>7.3541666666656296</c:v>
                </c:pt>
                <c:pt idx="354">
                  <c:v>7.3749999999989599</c:v>
                </c:pt>
                <c:pt idx="355">
                  <c:v>7.3958333333322903</c:v>
                </c:pt>
                <c:pt idx="356">
                  <c:v>7.4166666666656198</c:v>
                </c:pt>
                <c:pt idx="357">
                  <c:v>7.4374999999989502</c:v>
                </c:pt>
                <c:pt idx="358">
                  <c:v>7.4583333333322797</c:v>
                </c:pt>
                <c:pt idx="359">
                  <c:v>7.47916666666561</c:v>
                </c:pt>
                <c:pt idx="360">
                  <c:v>7.4999999999989404</c:v>
                </c:pt>
                <c:pt idx="361">
                  <c:v>7.5208333333322699</c:v>
                </c:pt>
                <c:pt idx="362">
                  <c:v>7.5416666666656003</c:v>
                </c:pt>
                <c:pt idx="363">
                  <c:v>7.5624999999989297</c:v>
                </c:pt>
                <c:pt idx="364">
                  <c:v>7.5833333333322601</c:v>
                </c:pt>
                <c:pt idx="365">
                  <c:v>7.6041666666655896</c:v>
                </c:pt>
                <c:pt idx="366">
                  <c:v>7.62499999999892</c:v>
                </c:pt>
                <c:pt idx="367">
                  <c:v>7.6458333333322503</c:v>
                </c:pt>
                <c:pt idx="368">
                  <c:v>7.6666666666655798</c:v>
                </c:pt>
                <c:pt idx="369">
                  <c:v>7.6874999999989102</c:v>
                </c:pt>
                <c:pt idx="370">
                  <c:v>7.7083333333322397</c:v>
                </c:pt>
                <c:pt idx="371">
                  <c:v>7.7291666666655701</c:v>
                </c:pt>
                <c:pt idx="372">
                  <c:v>7.7499999999989004</c:v>
                </c:pt>
                <c:pt idx="373">
                  <c:v>7.7708333333322299</c:v>
                </c:pt>
                <c:pt idx="374">
                  <c:v>7.7916666666655603</c:v>
                </c:pt>
                <c:pt idx="375">
                  <c:v>7.8124999999988898</c:v>
                </c:pt>
                <c:pt idx="376">
                  <c:v>7.8333333333322201</c:v>
                </c:pt>
                <c:pt idx="377">
                  <c:v>7.8541666666655496</c:v>
                </c:pt>
                <c:pt idx="378">
                  <c:v>7.87499999999888</c:v>
                </c:pt>
                <c:pt idx="379">
                  <c:v>7.8958333333322104</c:v>
                </c:pt>
                <c:pt idx="380">
                  <c:v>7.9166666666655399</c:v>
                </c:pt>
                <c:pt idx="381">
                  <c:v>7.9374999999988702</c:v>
                </c:pt>
                <c:pt idx="382">
                  <c:v>7.9583333333321997</c:v>
                </c:pt>
                <c:pt idx="383">
                  <c:v>7.9791666666655301</c:v>
                </c:pt>
                <c:pt idx="384">
                  <c:v>7.9999999999988596</c:v>
                </c:pt>
                <c:pt idx="385">
                  <c:v>8.02083333333219</c:v>
                </c:pt>
                <c:pt idx="386">
                  <c:v>8.0416666666655203</c:v>
                </c:pt>
                <c:pt idx="387">
                  <c:v>8.0624999999988507</c:v>
                </c:pt>
                <c:pt idx="388">
                  <c:v>8.0833333333321793</c:v>
                </c:pt>
                <c:pt idx="389">
                  <c:v>8.1041666666655097</c:v>
                </c:pt>
                <c:pt idx="390">
                  <c:v>8.12499999999884</c:v>
                </c:pt>
                <c:pt idx="391">
                  <c:v>8.1458333333321704</c:v>
                </c:pt>
                <c:pt idx="392">
                  <c:v>8.1666666666655008</c:v>
                </c:pt>
                <c:pt idx="393">
                  <c:v>8.1874999999988294</c:v>
                </c:pt>
                <c:pt idx="394">
                  <c:v>8.2083333333321598</c:v>
                </c:pt>
                <c:pt idx="395">
                  <c:v>8.2291666666654795</c:v>
                </c:pt>
                <c:pt idx="396">
                  <c:v>8.2499999999988205</c:v>
                </c:pt>
                <c:pt idx="397">
                  <c:v>8.2708333333321509</c:v>
                </c:pt>
                <c:pt idx="398">
                  <c:v>8.2916666666654795</c:v>
                </c:pt>
                <c:pt idx="399">
                  <c:v>8.3124999999987992</c:v>
                </c:pt>
                <c:pt idx="400">
                  <c:v>8.3333333333321296</c:v>
                </c:pt>
                <c:pt idx="401">
                  <c:v>8.3541666666654706</c:v>
                </c:pt>
                <c:pt idx="402">
                  <c:v>8.3749999999987903</c:v>
                </c:pt>
                <c:pt idx="403">
                  <c:v>8.3958333333321207</c:v>
                </c:pt>
                <c:pt idx="404">
                  <c:v>8.4166666666654493</c:v>
                </c:pt>
                <c:pt idx="405">
                  <c:v>8.4374999999987796</c:v>
                </c:pt>
                <c:pt idx="406">
                  <c:v>8.45833333333211</c:v>
                </c:pt>
                <c:pt idx="407">
                  <c:v>8.4791666666654404</c:v>
                </c:pt>
                <c:pt idx="408">
                  <c:v>8.4999999999987708</c:v>
                </c:pt>
                <c:pt idx="409">
                  <c:v>8.5208333333320994</c:v>
                </c:pt>
                <c:pt idx="410">
                  <c:v>8.5416666666654297</c:v>
                </c:pt>
                <c:pt idx="411">
                  <c:v>8.5624999999987601</c:v>
                </c:pt>
                <c:pt idx="412">
                  <c:v>8.5833333333320905</c:v>
                </c:pt>
                <c:pt idx="413">
                  <c:v>8.6041666666654208</c:v>
                </c:pt>
                <c:pt idx="414">
                  <c:v>8.6249999999987494</c:v>
                </c:pt>
                <c:pt idx="415">
                  <c:v>8.6458333333320798</c:v>
                </c:pt>
                <c:pt idx="416">
                  <c:v>8.6666666666654102</c:v>
                </c:pt>
                <c:pt idx="417">
                  <c:v>8.6874999999987406</c:v>
                </c:pt>
                <c:pt idx="418">
                  <c:v>8.7083333333320692</c:v>
                </c:pt>
                <c:pt idx="419">
                  <c:v>8.7291666666653995</c:v>
                </c:pt>
                <c:pt idx="420">
                  <c:v>8.7499999999987299</c:v>
                </c:pt>
                <c:pt idx="421">
                  <c:v>8.7708333333320603</c:v>
                </c:pt>
                <c:pt idx="422">
                  <c:v>8.7916666666653907</c:v>
                </c:pt>
                <c:pt idx="423">
                  <c:v>8.8124999999987192</c:v>
                </c:pt>
                <c:pt idx="424">
                  <c:v>8.8333333333320496</c:v>
                </c:pt>
                <c:pt idx="425">
                  <c:v>8.85416666666538</c:v>
                </c:pt>
                <c:pt idx="426">
                  <c:v>8.8749999999987104</c:v>
                </c:pt>
                <c:pt idx="427">
                  <c:v>8.8958333333320407</c:v>
                </c:pt>
                <c:pt idx="428">
                  <c:v>8.9166666666653693</c:v>
                </c:pt>
                <c:pt idx="429">
                  <c:v>8.9374999999986997</c:v>
                </c:pt>
                <c:pt idx="430">
                  <c:v>8.9583333333320301</c:v>
                </c:pt>
                <c:pt idx="431">
                  <c:v>8.9791666666653605</c:v>
                </c:pt>
                <c:pt idx="432">
                  <c:v>8.9999999999987192</c:v>
                </c:pt>
                <c:pt idx="433">
                  <c:v>9.0208333333320496</c:v>
                </c:pt>
                <c:pt idx="434">
                  <c:v>9.04166666666538</c:v>
                </c:pt>
                <c:pt idx="435">
                  <c:v>9.0624999999987104</c:v>
                </c:pt>
                <c:pt idx="436">
                  <c:v>9.0833333333320407</c:v>
                </c:pt>
                <c:pt idx="437">
                  <c:v>9.1041666666653693</c:v>
                </c:pt>
                <c:pt idx="438">
                  <c:v>9.1249999999986997</c:v>
                </c:pt>
                <c:pt idx="439">
                  <c:v>9.1458333333320301</c:v>
                </c:pt>
                <c:pt idx="440">
                  <c:v>9.1666666666653605</c:v>
                </c:pt>
                <c:pt idx="441">
                  <c:v>9.1874999999986908</c:v>
                </c:pt>
                <c:pt idx="442">
                  <c:v>9.2083333333320194</c:v>
                </c:pt>
                <c:pt idx="443">
                  <c:v>9.2291666666653498</c:v>
                </c:pt>
                <c:pt idx="444">
                  <c:v>9.2499999999986802</c:v>
                </c:pt>
                <c:pt idx="445">
                  <c:v>9.2708333333320105</c:v>
                </c:pt>
                <c:pt idx="446">
                  <c:v>9.2916666666653391</c:v>
                </c:pt>
                <c:pt idx="447">
                  <c:v>9.3124999999986695</c:v>
                </c:pt>
                <c:pt idx="448">
                  <c:v>9.3333333333319999</c:v>
                </c:pt>
                <c:pt idx="449">
                  <c:v>9.3541666666653303</c:v>
                </c:pt>
                <c:pt idx="450">
                  <c:v>9.3749999999986606</c:v>
                </c:pt>
                <c:pt idx="451">
                  <c:v>9.3958333333319892</c:v>
                </c:pt>
                <c:pt idx="452">
                  <c:v>9.4166666666653303</c:v>
                </c:pt>
                <c:pt idx="453">
                  <c:v>9.4374999999986606</c:v>
                </c:pt>
                <c:pt idx="454">
                  <c:v>9.4583333333319892</c:v>
                </c:pt>
                <c:pt idx="455">
                  <c:v>9.4791666666653196</c:v>
                </c:pt>
                <c:pt idx="456">
                  <c:v>9.49999999999865</c:v>
                </c:pt>
                <c:pt idx="457">
                  <c:v>9.5208333333319803</c:v>
                </c:pt>
                <c:pt idx="458">
                  <c:v>9.5416666666653107</c:v>
                </c:pt>
                <c:pt idx="459">
                  <c:v>9.5624999999986393</c:v>
                </c:pt>
                <c:pt idx="460">
                  <c:v>9.5833333333319697</c:v>
                </c:pt>
                <c:pt idx="461">
                  <c:v>9.6041666666653001</c:v>
                </c:pt>
                <c:pt idx="462">
                  <c:v>9.6249999999986304</c:v>
                </c:pt>
                <c:pt idx="463">
                  <c:v>9.6458333333319608</c:v>
                </c:pt>
                <c:pt idx="464">
                  <c:v>9.6666666666652894</c:v>
                </c:pt>
                <c:pt idx="465">
                  <c:v>9.6874999999986198</c:v>
                </c:pt>
                <c:pt idx="466">
                  <c:v>9.7083333333319501</c:v>
                </c:pt>
                <c:pt idx="467">
                  <c:v>9.7291666666652805</c:v>
                </c:pt>
                <c:pt idx="468">
                  <c:v>9.7499999999986091</c:v>
                </c:pt>
                <c:pt idx="469">
                  <c:v>9.7708333333319395</c:v>
                </c:pt>
                <c:pt idx="470">
                  <c:v>9.7916666666652699</c:v>
                </c:pt>
                <c:pt idx="471">
                  <c:v>9.8124999999986002</c:v>
                </c:pt>
                <c:pt idx="472">
                  <c:v>9.8333333333319306</c:v>
                </c:pt>
                <c:pt idx="473">
                  <c:v>9.8541666666652592</c:v>
                </c:pt>
                <c:pt idx="474">
                  <c:v>9.8749999999985896</c:v>
                </c:pt>
                <c:pt idx="475">
                  <c:v>9.8958333333319199</c:v>
                </c:pt>
                <c:pt idx="476">
                  <c:v>9.9166666666652503</c:v>
                </c:pt>
                <c:pt idx="477">
                  <c:v>9.9374999999985807</c:v>
                </c:pt>
                <c:pt idx="478">
                  <c:v>9.9583333333319199</c:v>
                </c:pt>
                <c:pt idx="479">
                  <c:v>9.9791666666652503</c:v>
                </c:pt>
                <c:pt idx="480">
                  <c:v>9.9999999999985807</c:v>
                </c:pt>
                <c:pt idx="481">
                  <c:v>10.0208333333319</c:v>
                </c:pt>
                <c:pt idx="482">
                  <c:v>10.041666666665201</c:v>
                </c:pt>
                <c:pt idx="483">
                  <c:v>10.0624999999986</c:v>
                </c:pt>
                <c:pt idx="484">
                  <c:v>10.0833333333319</c:v>
                </c:pt>
                <c:pt idx="485">
                  <c:v>10.104166666665201</c:v>
                </c:pt>
                <c:pt idx="486">
                  <c:v>10.1249999999986</c:v>
                </c:pt>
                <c:pt idx="487">
                  <c:v>10.1458333333319</c:v>
                </c:pt>
                <c:pt idx="488">
                  <c:v>10.166666666665201</c:v>
                </c:pt>
                <c:pt idx="489">
                  <c:v>10.1874999999986</c:v>
                </c:pt>
                <c:pt idx="490">
                  <c:v>10.2083333333319</c:v>
                </c:pt>
                <c:pt idx="491">
                  <c:v>10.229166666665201</c:v>
                </c:pt>
                <c:pt idx="492">
                  <c:v>10.249999999998501</c:v>
                </c:pt>
                <c:pt idx="493">
                  <c:v>10.2708333333319</c:v>
                </c:pt>
                <c:pt idx="494">
                  <c:v>10.291666666665201</c:v>
                </c:pt>
                <c:pt idx="495">
                  <c:v>10.312499999998501</c:v>
                </c:pt>
                <c:pt idx="496">
                  <c:v>10.3333333333319</c:v>
                </c:pt>
                <c:pt idx="497">
                  <c:v>10.354166666665201</c:v>
                </c:pt>
                <c:pt idx="498">
                  <c:v>10.374999999998501</c:v>
                </c:pt>
                <c:pt idx="499">
                  <c:v>10.3958333333319</c:v>
                </c:pt>
                <c:pt idx="500">
                  <c:v>10.416666666665201</c:v>
                </c:pt>
                <c:pt idx="501">
                  <c:v>10.437499999998501</c:v>
                </c:pt>
                <c:pt idx="502">
                  <c:v>10.458333333331799</c:v>
                </c:pt>
                <c:pt idx="503">
                  <c:v>10.479166666665201</c:v>
                </c:pt>
                <c:pt idx="504">
                  <c:v>10.499999999998501</c:v>
                </c:pt>
                <c:pt idx="505">
                  <c:v>10.520833333331799</c:v>
                </c:pt>
                <c:pt idx="506">
                  <c:v>10.541666666665201</c:v>
                </c:pt>
                <c:pt idx="507">
                  <c:v>10.562499999998501</c:v>
                </c:pt>
                <c:pt idx="508">
                  <c:v>10.583333333331799</c:v>
                </c:pt>
                <c:pt idx="509">
                  <c:v>10.604166666665201</c:v>
                </c:pt>
                <c:pt idx="510">
                  <c:v>10.624999999998501</c:v>
                </c:pt>
                <c:pt idx="511">
                  <c:v>10.645833333331799</c:v>
                </c:pt>
                <c:pt idx="512">
                  <c:v>10.666666666665099</c:v>
                </c:pt>
                <c:pt idx="513">
                  <c:v>10.687499999998501</c:v>
                </c:pt>
                <c:pt idx="514">
                  <c:v>10.708333333331799</c:v>
                </c:pt>
                <c:pt idx="515">
                  <c:v>10.729166666665099</c:v>
                </c:pt>
                <c:pt idx="516">
                  <c:v>10.749999999998501</c:v>
                </c:pt>
                <c:pt idx="517">
                  <c:v>10.770833333331799</c:v>
                </c:pt>
                <c:pt idx="518">
                  <c:v>10.791666666665099</c:v>
                </c:pt>
                <c:pt idx="519">
                  <c:v>10.812499999998501</c:v>
                </c:pt>
                <c:pt idx="520">
                  <c:v>10.833333333331799</c:v>
                </c:pt>
                <c:pt idx="521">
                  <c:v>10.854166666665099</c:v>
                </c:pt>
                <c:pt idx="522">
                  <c:v>10.8749999999984</c:v>
                </c:pt>
                <c:pt idx="523">
                  <c:v>10.895833333331799</c:v>
                </c:pt>
                <c:pt idx="524">
                  <c:v>10.916666666665099</c:v>
                </c:pt>
                <c:pt idx="525">
                  <c:v>10.9374999999984</c:v>
                </c:pt>
                <c:pt idx="526">
                  <c:v>10.958333333331799</c:v>
                </c:pt>
                <c:pt idx="527">
                  <c:v>10.979166666665099</c:v>
                </c:pt>
                <c:pt idx="528">
                  <c:v>10.9999999999984</c:v>
                </c:pt>
                <c:pt idx="529">
                  <c:v>11.020833333331799</c:v>
                </c:pt>
                <c:pt idx="530">
                  <c:v>11.041666666665099</c:v>
                </c:pt>
                <c:pt idx="531">
                  <c:v>11.0624999999984</c:v>
                </c:pt>
                <c:pt idx="532">
                  <c:v>11.083333333331799</c:v>
                </c:pt>
                <c:pt idx="533">
                  <c:v>11.104166666665099</c:v>
                </c:pt>
                <c:pt idx="534">
                  <c:v>11.1249999999984</c:v>
                </c:pt>
                <c:pt idx="535">
                  <c:v>11.1458333333317</c:v>
                </c:pt>
                <c:pt idx="536">
                  <c:v>11.166666666665099</c:v>
                </c:pt>
                <c:pt idx="537">
                  <c:v>11.1874999999984</c:v>
                </c:pt>
                <c:pt idx="538">
                  <c:v>11.2083333333317</c:v>
                </c:pt>
                <c:pt idx="539">
                  <c:v>11.229166666665099</c:v>
                </c:pt>
                <c:pt idx="540">
                  <c:v>11.2499999999984</c:v>
                </c:pt>
                <c:pt idx="541">
                  <c:v>11.2708333333317</c:v>
                </c:pt>
                <c:pt idx="542">
                  <c:v>11.291666666665099</c:v>
                </c:pt>
                <c:pt idx="543">
                  <c:v>11.3124999999984</c:v>
                </c:pt>
                <c:pt idx="544">
                  <c:v>11.3333333333317</c:v>
                </c:pt>
                <c:pt idx="545">
                  <c:v>11.354166666665</c:v>
                </c:pt>
                <c:pt idx="546">
                  <c:v>11.3749999999984</c:v>
                </c:pt>
                <c:pt idx="547">
                  <c:v>11.3958333333317</c:v>
                </c:pt>
                <c:pt idx="548">
                  <c:v>11.416666666665</c:v>
                </c:pt>
                <c:pt idx="549">
                  <c:v>11.4374999999984</c:v>
                </c:pt>
                <c:pt idx="550">
                  <c:v>11.4583333333317</c:v>
                </c:pt>
                <c:pt idx="551">
                  <c:v>11.479166666665</c:v>
                </c:pt>
                <c:pt idx="552">
                  <c:v>11.4999999999984</c:v>
                </c:pt>
                <c:pt idx="553">
                  <c:v>11.5208333333317</c:v>
                </c:pt>
                <c:pt idx="554">
                  <c:v>11.541666666665</c:v>
                </c:pt>
                <c:pt idx="555">
                  <c:v>11.5624999999983</c:v>
                </c:pt>
                <c:pt idx="556">
                  <c:v>11.5833333333317</c:v>
                </c:pt>
                <c:pt idx="557">
                  <c:v>11.604166666665</c:v>
                </c:pt>
                <c:pt idx="558">
                  <c:v>11.6249999999983</c:v>
                </c:pt>
                <c:pt idx="559">
                  <c:v>11.6458333333317</c:v>
                </c:pt>
                <c:pt idx="560">
                  <c:v>11.666666666665</c:v>
                </c:pt>
                <c:pt idx="561">
                  <c:v>11.6874999999983</c:v>
                </c:pt>
                <c:pt idx="562">
                  <c:v>11.7083333333317</c:v>
                </c:pt>
                <c:pt idx="563">
                  <c:v>11.729166666665</c:v>
                </c:pt>
                <c:pt idx="564">
                  <c:v>11.7499999999983</c:v>
                </c:pt>
                <c:pt idx="565">
                  <c:v>11.7708333333317</c:v>
                </c:pt>
                <c:pt idx="566">
                  <c:v>11.791666666665</c:v>
                </c:pt>
                <c:pt idx="567">
                  <c:v>11.8124999999983</c:v>
                </c:pt>
                <c:pt idx="568">
                  <c:v>11.8333333333316</c:v>
                </c:pt>
                <c:pt idx="569">
                  <c:v>11.854166666665</c:v>
                </c:pt>
                <c:pt idx="570">
                  <c:v>11.8749999999983</c:v>
                </c:pt>
                <c:pt idx="571">
                  <c:v>11.8958333333316</c:v>
                </c:pt>
                <c:pt idx="572">
                  <c:v>11.916666666665</c:v>
                </c:pt>
                <c:pt idx="573">
                  <c:v>11.9374999999983</c:v>
                </c:pt>
                <c:pt idx="574">
                  <c:v>11.9583333333316</c:v>
                </c:pt>
                <c:pt idx="575">
                  <c:v>11.979166666665</c:v>
                </c:pt>
                <c:pt idx="576">
                  <c:v>11.9999999999983</c:v>
                </c:pt>
                <c:pt idx="577">
                  <c:v>12.0208333333316</c:v>
                </c:pt>
                <c:pt idx="578">
                  <c:v>12.0416666666649</c:v>
                </c:pt>
                <c:pt idx="579">
                  <c:v>12.0624999999983</c:v>
                </c:pt>
                <c:pt idx="580">
                  <c:v>12.0833333333316</c:v>
                </c:pt>
                <c:pt idx="581">
                  <c:v>12.1041666666649</c:v>
                </c:pt>
                <c:pt idx="582">
                  <c:v>12.1249999999983</c:v>
                </c:pt>
                <c:pt idx="583">
                  <c:v>12.1458333333316</c:v>
                </c:pt>
                <c:pt idx="584">
                  <c:v>12.1666666666649</c:v>
                </c:pt>
                <c:pt idx="585">
                  <c:v>12.1874999999983</c:v>
                </c:pt>
                <c:pt idx="586">
                  <c:v>12.2083333333316</c:v>
                </c:pt>
                <c:pt idx="587">
                  <c:v>12.2291666666649</c:v>
                </c:pt>
                <c:pt idx="588">
                  <c:v>12.2499999999983</c:v>
                </c:pt>
                <c:pt idx="589">
                  <c:v>12.2708333333316</c:v>
                </c:pt>
                <c:pt idx="590">
                  <c:v>12.2916666666649</c:v>
                </c:pt>
                <c:pt idx="591">
                  <c:v>12.312499999998201</c:v>
                </c:pt>
                <c:pt idx="592">
                  <c:v>12.3333333333316</c:v>
                </c:pt>
                <c:pt idx="593">
                  <c:v>12.3541666666649</c:v>
                </c:pt>
                <c:pt idx="594">
                  <c:v>12.374999999998201</c:v>
                </c:pt>
                <c:pt idx="595">
                  <c:v>12.3958333333316</c:v>
                </c:pt>
                <c:pt idx="596">
                  <c:v>12.4166666666649</c:v>
                </c:pt>
                <c:pt idx="597">
                  <c:v>12.437499999998201</c:v>
                </c:pt>
                <c:pt idx="598">
                  <c:v>12.4583333333316</c:v>
                </c:pt>
                <c:pt idx="599">
                  <c:v>12.4791666666649</c:v>
                </c:pt>
                <c:pt idx="600">
                  <c:v>12.499999999998201</c:v>
                </c:pt>
                <c:pt idx="601">
                  <c:v>12.520833333331501</c:v>
                </c:pt>
                <c:pt idx="602">
                  <c:v>12.5416666666649</c:v>
                </c:pt>
                <c:pt idx="603">
                  <c:v>12.562499999998201</c:v>
                </c:pt>
                <c:pt idx="604">
                  <c:v>12.583333333331501</c:v>
                </c:pt>
                <c:pt idx="605">
                  <c:v>12.6041666666649</c:v>
                </c:pt>
                <c:pt idx="606">
                  <c:v>12.624999999998201</c:v>
                </c:pt>
                <c:pt idx="607">
                  <c:v>12.645833333331501</c:v>
                </c:pt>
                <c:pt idx="608">
                  <c:v>12.6666666666649</c:v>
                </c:pt>
                <c:pt idx="609">
                  <c:v>12.687499999998201</c:v>
                </c:pt>
                <c:pt idx="610">
                  <c:v>12.708333333331501</c:v>
                </c:pt>
                <c:pt idx="611">
                  <c:v>12.729166666664799</c:v>
                </c:pt>
                <c:pt idx="612">
                  <c:v>12.749999999998201</c:v>
                </c:pt>
                <c:pt idx="613">
                  <c:v>12.770833333331501</c:v>
                </c:pt>
                <c:pt idx="614">
                  <c:v>12.791666666664799</c:v>
                </c:pt>
                <c:pt idx="615">
                  <c:v>12.812499999998201</c:v>
                </c:pt>
                <c:pt idx="616">
                  <c:v>12.833333333331501</c:v>
                </c:pt>
                <c:pt idx="617">
                  <c:v>12.854166666664799</c:v>
                </c:pt>
                <c:pt idx="618">
                  <c:v>12.874999999998201</c:v>
                </c:pt>
                <c:pt idx="619">
                  <c:v>12.895833333331501</c:v>
                </c:pt>
                <c:pt idx="620">
                  <c:v>12.916666666664799</c:v>
                </c:pt>
                <c:pt idx="621">
                  <c:v>12.937499999998201</c:v>
                </c:pt>
                <c:pt idx="622">
                  <c:v>12.958333333331501</c:v>
                </c:pt>
                <c:pt idx="623">
                  <c:v>12.979166666664799</c:v>
                </c:pt>
                <c:pt idx="624">
                  <c:v>12.999999999998099</c:v>
                </c:pt>
                <c:pt idx="625">
                  <c:v>13.020833333331501</c:v>
                </c:pt>
                <c:pt idx="626">
                  <c:v>13.041666666664799</c:v>
                </c:pt>
                <c:pt idx="627">
                  <c:v>13.062499999998099</c:v>
                </c:pt>
                <c:pt idx="628">
                  <c:v>13.083333333331501</c:v>
                </c:pt>
                <c:pt idx="629">
                  <c:v>13.104166666664799</c:v>
                </c:pt>
                <c:pt idx="630">
                  <c:v>13.124999999998099</c:v>
                </c:pt>
                <c:pt idx="631">
                  <c:v>13.145833333331501</c:v>
                </c:pt>
                <c:pt idx="632">
                  <c:v>13.166666666664799</c:v>
                </c:pt>
                <c:pt idx="633">
                  <c:v>13.187499999998099</c:v>
                </c:pt>
                <c:pt idx="634">
                  <c:v>13.208333333331399</c:v>
                </c:pt>
                <c:pt idx="635">
                  <c:v>13.229166666664799</c:v>
                </c:pt>
                <c:pt idx="636">
                  <c:v>13.249999999998099</c:v>
                </c:pt>
                <c:pt idx="637">
                  <c:v>13.270833333331399</c:v>
                </c:pt>
                <c:pt idx="638">
                  <c:v>13.291666666664799</c:v>
                </c:pt>
                <c:pt idx="639">
                  <c:v>13.312499999998099</c:v>
                </c:pt>
                <c:pt idx="640">
                  <c:v>13.333333333331399</c:v>
                </c:pt>
                <c:pt idx="641">
                  <c:v>13.354166666664799</c:v>
                </c:pt>
                <c:pt idx="642">
                  <c:v>13.374999999998099</c:v>
                </c:pt>
                <c:pt idx="643">
                  <c:v>13.395833333331399</c:v>
                </c:pt>
                <c:pt idx="644">
                  <c:v>13.416666666664799</c:v>
                </c:pt>
                <c:pt idx="645">
                  <c:v>13.437499999998099</c:v>
                </c:pt>
                <c:pt idx="646">
                  <c:v>13.458333333331399</c:v>
                </c:pt>
                <c:pt idx="647">
                  <c:v>13.4791666666647</c:v>
                </c:pt>
                <c:pt idx="648">
                  <c:v>13.499999999998099</c:v>
                </c:pt>
                <c:pt idx="649">
                  <c:v>13.520833333331399</c:v>
                </c:pt>
                <c:pt idx="650">
                  <c:v>13.5416666666647</c:v>
                </c:pt>
                <c:pt idx="651">
                  <c:v>13.562499999998099</c:v>
                </c:pt>
                <c:pt idx="652">
                  <c:v>13.583333333331399</c:v>
                </c:pt>
                <c:pt idx="653">
                  <c:v>13.6041666666647</c:v>
                </c:pt>
                <c:pt idx="654">
                  <c:v>13.624999999998099</c:v>
                </c:pt>
                <c:pt idx="655">
                  <c:v>13.645833333331399</c:v>
                </c:pt>
                <c:pt idx="656">
                  <c:v>13.6666666666647</c:v>
                </c:pt>
                <c:pt idx="657">
                  <c:v>13.687499999998</c:v>
                </c:pt>
                <c:pt idx="658">
                  <c:v>13.708333333331399</c:v>
                </c:pt>
                <c:pt idx="659">
                  <c:v>13.7291666666647</c:v>
                </c:pt>
                <c:pt idx="660">
                  <c:v>13.749999999998</c:v>
                </c:pt>
                <c:pt idx="661">
                  <c:v>13.770833333331399</c:v>
                </c:pt>
                <c:pt idx="662">
                  <c:v>13.7916666666647</c:v>
                </c:pt>
                <c:pt idx="663">
                  <c:v>13.812499999998</c:v>
                </c:pt>
                <c:pt idx="664">
                  <c:v>13.833333333331399</c:v>
                </c:pt>
                <c:pt idx="665">
                  <c:v>13.8541666666647</c:v>
                </c:pt>
                <c:pt idx="666">
                  <c:v>13.874999999998</c:v>
                </c:pt>
                <c:pt idx="667">
                  <c:v>13.895833333331399</c:v>
                </c:pt>
                <c:pt idx="668">
                  <c:v>13.9166666666647</c:v>
                </c:pt>
                <c:pt idx="669">
                  <c:v>13.937499999998</c:v>
                </c:pt>
                <c:pt idx="670">
                  <c:v>13.9583333333313</c:v>
                </c:pt>
                <c:pt idx="671">
                  <c:v>13.9791666666647</c:v>
                </c:pt>
                <c:pt idx="672">
                  <c:v>13.999999999998</c:v>
                </c:pt>
                <c:pt idx="673">
                  <c:v>14.0208333333313</c:v>
                </c:pt>
                <c:pt idx="674">
                  <c:v>14.0416666666647</c:v>
                </c:pt>
                <c:pt idx="675">
                  <c:v>14.062499999998</c:v>
                </c:pt>
                <c:pt idx="676">
                  <c:v>14.0833333333313</c:v>
                </c:pt>
                <c:pt idx="677">
                  <c:v>14.1041666666647</c:v>
                </c:pt>
                <c:pt idx="678">
                  <c:v>14.124999999998</c:v>
                </c:pt>
                <c:pt idx="679">
                  <c:v>14.1458333333313</c:v>
                </c:pt>
                <c:pt idx="680">
                  <c:v>14.1666666666646</c:v>
                </c:pt>
                <c:pt idx="681">
                  <c:v>14.187499999998</c:v>
                </c:pt>
                <c:pt idx="682">
                  <c:v>14.2083333333313</c:v>
                </c:pt>
                <c:pt idx="683">
                  <c:v>14.2291666666646</c:v>
                </c:pt>
                <c:pt idx="684">
                  <c:v>14.249999999998</c:v>
                </c:pt>
                <c:pt idx="685">
                  <c:v>14.2708333333313</c:v>
                </c:pt>
                <c:pt idx="686">
                  <c:v>14.2916666666646</c:v>
                </c:pt>
                <c:pt idx="687">
                  <c:v>14.312499999998</c:v>
                </c:pt>
                <c:pt idx="688">
                  <c:v>14.3333333333313</c:v>
                </c:pt>
                <c:pt idx="689">
                  <c:v>14.3541666666646</c:v>
                </c:pt>
                <c:pt idx="690">
                  <c:v>14.374999999998</c:v>
                </c:pt>
                <c:pt idx="691">
                  <c:v>14.3958333333313</c:v>
                </c:pt>
                <c:pt idx="692">
                  <c:v>14.4166666666646</c:v>
                </c:pt>
                <c:pt idx="693">
                  <c:v>14.437499999998</c:v>
                </c:pt>
                <c:pt idx="694">
                  <c:v>14.4583333333313</c:v>
                </c:pt>
                <c:pt idx="695">
                  <c:v>14.4791666666646</c:v>
                </c:pt>
                <c:pt idx="696">
                  <c:v>14.4999999999979</c:v>
                </c:pt>
                <c:pt idx="697">
                  <c:v>14.5208333333313</c:v>
                </c:pt>
                <c:pt idx="698">
                  <c:v>14.5416666666646</c:v>
                </c:pt>
                <c:pt idx="699">
                  <c:v>14.5624999999979</c:v>
                </c:pt>
                <c:pt idx="700">
                  <c:v>14.5833333333313</c:v>
                </c:pt>
                <c:pt idx="701">
                  <c:v>14.6041666666646</c:v>
                </c:pt>
                <c:pt idx="702">
                  <c:v>14.6249999999979</c:v>
                </c:pt>
                <c:pt idx="703">
                  <c:v>14.6458333333313</c:v>
                </c:pt>
                <c:pt idx="704">
                  <c:v>14.6666666666646</c:v>
                </c:pt>
                <c:pt idx="705">
                  <c:v>14.6874999999979</c:v>
                </c:pt>
                <c:pt idx="706">
                  <c:v>14.708333333331201</c:v>
                </c:pt>
                <c:pt idx="707">
                  <c:v>14.7291666666646</c:v>
                </c:pt>
                <c:pt idx="708">
                  <c:v>14.7499999999979</c:v>
                </c:pt>
                <c:pt idx="709">
                  <c:v>14.770833333331201</c:v>
                </c:pt>
                <c:pt idx="710">
                  <c:v>14.7916666666646</c:v>
                </c:pt>
                <c:pt idx="711">
                  <c:v>14.8124999999979</c:v>
                </c:pt>
                <c:pt idx="712">
                  <c:v>14.833333333331201</c:v>
                </c:pt>
                <c:pt idx="713">
                  <c:v>14.8541666666646</c:v>
                </c:pt>
                <c:pt idx="714">
                  <c:v>14.8749999999979</c:v>
                </c:pt>
                <c:pt idx="715">
                  <c:v>14.895833333331201</c:v>
                </c:pt>
                <c:pt idx="716">
                  <c:v>14.916666666664501</c:v>
                </c:pt>
                <c:pt idx="717">
                  <c:v>14.9374999999979</c:v>
                </c:pt>
                <c:pt idx="718">
                  <c:v>14.958333333331201</c:v>
                </c:pt>
                <c:pt idx="719">
                  <c:v>14.979166666664501</c:v>
                </c:pt>
                <c:pt idx="720">
                  <c:v>14.9999999999979</c:v>
                </c:pt>
                <c:pt idx="721">
                  <c:v>15.020833333331201</c:v>
                </c:pt>
                <c:pt idx="722">
                  <c:v>15.041666666664501</c:v>
                </c:pt>
                <c:pt idx="723">
                  <c:v>15.0624999999979</c:v>
                </c:pt>
                <c:pt idx="724">
                  <c:v>15.083333333331201</c:v>
                </c:pt>
                <c:pt idx="725">
                  <c:v>15.104166666664501</c:v>
                </c:pt>
                <c:pt idx="726">
                  <c:v>15.1249999999979</c:v>
                </c:pt>
                <c:pt idx="727">
                  <c:v>15.145833333331201</c:v>
                </c:pt>
                <c:pt idx="728">
                  <c:v>15.166666666664501</c:v>
                </c:pt>
                <c:pt idx="729">
                  <c:v>15.187499999997801</c:v>
                </c:pt>
                <c:pt idx="730">
                  <c:v>15.208333333331201</c:v>
                </c:pt>
                <c:pt idx="731">
                  <c:v>15.229166666664501</c:v>
                </c:pt>
                <c:pt idx="732">
                  <c:v>15.249999999997801</c:v>
                </c:pt>
                <c:pt idx="733">
                  <c:v>15.270833333331201</c:v>
                </c:pt>
                <c:pt idx="734">
                  <c:v>15.291666666664501</c:v>
                </c:pt>
                <c:pt idx="735">
                  <c:v>15.312499999997801</c:v>
                </c:pt>
                <c:pt idx="736">
                  <c:v>15.333333333331201</c:v>
                </c:pt>
                <c:pt idx="737">
                  <c:v>15.354166666664501</c:v>
                </c:pt>
                <c:pt idx="738">
                  <c:v>15.374999999997801</c:v>
                </c:pt>
                <c:pt idx="739">
                  <c:v>15.395833333331099</c:v>
                </c:pt>
                <c:pt idx="740">
                  <c:v>15.416666666664501</c:v>
                </c:pt>
                <c:pt idx="741">
                  <c:v>15.437499999997801</c:v>
                </c:pt>
                <c:pt idx="742">
                  <c:v>15.458333333331099</c:v>
                </c:pt>
                <c:pt idx="743">
                  <c:v>15.479166666664501</c:v>
                </c:pt>
                <c:pt idx="744">
                  <c:v>15.499999999997801</c:v>
                </c:pt>
                <c:pt idx="745">
                  <c:v>15.520833333331099</c:v>
                </c:pt>
                <c:pt idx="746">
                  <c:v>15.541666666664399</c:v>
                </c:pt>
                <c:pt idx="747">
                  <c:v>15.562499999997801</c:v>
                </c:pt>
                <c:pt idx="748">
                  <c:v>15.583333333331099</c:v>
                </c:pt>
                <c:pt idx="749">
                  <c:v>15.604166666664399</c:v>
                </c:pt>
                <c:pt idx="750">
                  <c:v>15.624999999997801</c:v>
                </c:pt>
                <c:pt idx="751">
                  <c:v>15.645833333331099</c:v>
                </c:pt>
                <c:pt idx="752">
                  <c:v>15.666666666664399</c:v>
                </c:pt>
                <c:pt idx="753">
                  <c:v>15.687499999997801</c:v>
                </c:pt>
                <c:pt idx="754">
                  <c:v>15.708333333331099</c:v>
                </c:pt>
                <c:pt idx="755">
                  <c:v>15.729166666664399</c:v>
                </c:pt>
                <c:pt idx="756">
                  <c:v>15.749999999997801</c:v>
                </c:pt>
                <c:pt idx="757">
                  <c:v>15.770833333331099</c:v>
                </c:pt>
                <c:pt idx="758">
                  <c:v>15.791666666664399</c:v>
                </c:pt>
                <c:pt idx="759">
                  <c:v>15.8124999999977</c:v>
                </c:pt>
                <c:pt idx="760">
                  <c:v>15.833333333331099</c:v>
                </c:pt>
                <c:pt idx="761">
                  <c:v>15.854166666664399</c:v>
                </c:pt>
                <c:pt idx="762">
                  <c:v>15.8749999999977</c:v>
                </c:pt>
                <c:pt idx="763">
                  <c:v>15.895833333331099</c:v>
                </c:pt>
                <c:pt idx="764">
                  <c:v>15.916666666664399</c:v>
                </c:pt>
                <c:pt idx="765">
                  <c:v>15.9374999999977</c:v>
                </c:pt>
                <c:pt idx="766">
                  <c:v>15.958333333331099</c:v>
                </c:pt>
                <c:pt idx="767">
                  <c:v>15.979166666664399</c:v>
                </c:pt>
                <c:pt idx="768">
                  <c:v>15.9999999999977</c:v>
                </c:pt>
                <c:pt idx="769">
                  <c:v>16.020833333331002</c:v>
                </c:pt>
                <c:pt idx="770">
                  <c:v>16.041666666664401</c:v>
                </c:pt>
                <c:pt idx="771">
                  <c:v>16.062499999997701</c:v>
                </c:pt>
                <c:pt idx="772">
                  <c:v>16.083333333331002</c:v>
                </c:pt>
                <c:pt idx="773">
                  <c:v>16.104166666664401</c:v>
                </c:pt>
                <c:pt idx="774">
                  <c:v>16.124999999997701</c:v>
                </c:pt>
                <c:pt idx="775">
                  <c:v>16.145833333331002</c:v>
                </c:pt>
                <c:pt idx="776">
                  <c:v>16.166666666664401</c:v>
                </c:pt>
                <c:pt idx="777">
                  <c:v>16.187499999997701</c:v>
                </c:pt>
                <c:pt idx="778">
                  <c:v>16.208333333331002</c:v>
                </c:pt>
                <c:pt idx="779">
                  <c:v>16.229166666664401</c:v>
                </c:pt>
                <c:pt idx="780">
                  <c:v>16.249999999997701</c:v>
                </c:pt>
                <c:pt idx="781">
                  <c:v>16.270833333331002</c:v>
                </c:pt>
                <c:pt idx="782">
                  <c:v>16.291666666664302</c:v>
                </c:pt>
                <c:pt idx="783">
                  <c:v>16.312499999997701</c:v>
                </c:pt>
                <c:pt idx="784">
                  <c:v>16.333333333331002</c:v>
                </c:pt>
                <c:pt idx="785">
                  <c:v>16.354166666664302</c:v>
                </c:pt>
                <c:pt idx="786">
                  <c:v>16.374999999997701</c:v>
                </c:pt>
                <c:pt idx="787">
                  <c:v>16.395833333331002</c:v>
                </c:pt>
                <c:pt idx="788">
                  <c:v>16.416666666664302</c:v>
                </c:pt>
                <c:pt idx="789">
                  <c:v>16.437499999997701</c:v>
                </c:pt>
                <c:pt idx="790">
                  <c:v>16.458333333331002</c:v>
                </c:pt>
                <c:pt idx="791">
                  <c:v>16.479166666664302</c:v>
                </c:pt>
                <c:pt idx="792">
                  <c:v>16.499999999997598</c:v>
                </c:pt>
                <c:pt idx="793">
                  <c:v>16.520833333331002</c:v>
                </c:pt>
                <c:pt idx="794">
                  <c:v>16.541666666664302</c:v>
                </c:pt>
                <c:pt idx="795">
                  <c:v>16.562499999997598</c:v>
                </c:pt>
                <c:pt idx="796">
                  <c:v>16.583333333331002</c:v>
                </c:pt>
                <c:pt idx="797">
                  <c:v>16.604166666664302</c:v>
                </c:pt>
                <c:pt idx="798">
                  <c:v>16.624999999997598</c:v>
                </c:pt>
                <c:pt idx="799">
                  <c:v>16.645833333331002</c:v>
                </c:pt>
                <c:pt idx="800">
                  <c:v>16.666666666664302</c:v>
                </c:pt>
                <c:pt idx="801">
                  <c:v>16.687499999997598</c:v>
                </c:pt>
                <c:pt idx="802">
                  <c:v>16.708333333331002</c:v>
                </c:pt>
                <c:pt idx="803">
                  <c:v>16.729166666664302</c:v>
                </c:pt>
                <c:pt idx="804">
                  <c:v>16.749999999997598</c:v>
                </c:pt>
                <c:pt idx="805">
                  <c:v>16.770833333330899</c:v>
                </c:pt>
                <c:pt idx="806">
                  <c:v>16.791666666664302</c:v>
                </c:pt>
                <c:pt idx="807">
                  <c:v>16.812499999997598</c:v>
                </c:pt>
                <c:pt idx="808">
                  <c:v>16.833333333330899</c:v>
                </c:pt>
                <c:pt idx="809">
                  <c:v>16.854166666664302</c:v>
                </c:pt>
                <c:pt idx="810">
                  <c:v>16.874999999997598</c:v>
                </c:pt>
                <c:pt idx="811">
                  <c:v>16.895833333330899</c:v>
                </c:pt>
                <c:pt idx="812">
                  <c:v>16.916666666664302</c:v>
                </c:pt>
                <c:pt idx="813">
                  <c:v>16.937499999997598</c:v>
                </c:pt>
                <c:pt idx="814">
                  <c:v>16.958333333330899</c:v>
                </c:pt>
                <c:pt idx="815">
                  <c:v>16.979166666664199</c:v>
                </c:pt>
                <c:pt idx="816">
                  <c:v>16.999999999997598</c:v>
                </c:pt>
                <c:pt idx="817">
                  <c:v>17.020833333330899</c:v>
                </c:pt>
                <c:pt idx="818">
                  <c:v>17.041666666664199</c:v>
                </c:pt>
                <c:pt idx="819">
                  <c:v>17.062499999997598</c:v>
                </c:pt>
                <c:pt idx="820">
                  <c:v>17.083333333330899</c:v>
                </c:pt>
                <c:pt idx="821">
                  <c:v>17.104166666664199</c:v>
                </c:pt>
                <c:pt idx="822">
                  <c:v>17.124999999997598</c:v>
                </c:pt>
                <c:pt idx="823">
                  <c:v>17.145833333330899</c:v>
                </c:pt>
                <c:pt idx="824">
                  <c:v>17.166666666664199</c:v>
                </c:pt>
                <c:pt idx="825">
                  <c:v>17.187499999997499</c:v>
                </c:pt>
                <c:pt idx="826">
                  <c:v>17.208333333330899</c:v>
                </c:pt>
                <c:pt idx="827">
                  <c:v>17.229166666664199</c:v>
                </c:pt>
                <c:pt idx="828">
                  <c:v>17.249999999997499</c:v>
                </c:pt>
                <c:pt idx="829">
                  <c:v>17.270833333330899</c:v>
                </c:pt>
                <c:pt idx="830">
                  <c:v>17.291666666664199</c:v>
                </c:pt>
                <c:pt idx="831">
                  <c:v>17.312499999997499</c:v>
                </c:pt>
                <c:pt idx="832">
                  <c:v>17.333333333330899</c:v>
                </c:pt>
                <c:pt idx="833">
                  <c:v>17.354166666664199</c:v>
                </c:pt>
                <c:pt idx="834">
                  <c:v>17.374999999997499</c:v>
                </c:pt>
                <c:pt idx="835">
                  <c:v>17.395833333330899</c:v>
                </c:pt>
                <c:pt idx="836">
                  <c:v>17.416666666664199</c:v>
                </c:pt>
                <c:pt idx="837">
                  <c:v>17.437499999997499</c:v>
                </c:pt>
                <c:pt idx="838">
                  <c:v>17.458333333330799</c:v>
                </c:pt>
                <c:pt idx="839">
                  <c:v>17.479166666664199</c:v>
                </c:pt>
                <c:pt idx="840">
                  <c:v>17.499999999997499</c:v>
                </c:pt>
                <c:pt idx="841">
                  <c:v>17.520833333330799</c:v>
                </c:pt>
                <c:pt idx="842">
                  <c:v>17.541666666664199</c:v>
                </c:pt>
                <c:pt idx="843">
                  <c:v>17.562499999997499</c:v>
                </c:pt>
                <c:pt idx="844">
                  <c:v>17.583333333330799</c:v>
                </c:pt>
                <c:pt idx="845">
                  <c:v>17.604166666664199</c:v>
                </c:pt>
                <c:pt idx="846">
                  <c:v>17.624999999997499</c:v>
                </c:pt>
                <c:pt idx="847">
                  <c:v>17.645833333330799</c:v>
                </c:pt>
                <c:pt idx="848">
                  <c:v>17.666666666664099</c:v>
                </c:pt>
                <c:pt idx="849">
                  <c:v>17.687499999997499</c:v>
                </c:pt>
                <c:pt idx="850">
                  <c:v>17.708333333330799</c:v>
                </c:pt>
                <c:pt idx="851">
                  <c:v>17.729166666664099</c:v>
                </c:pt>
                <c:pt idx="852">
                  <c:v>17.749999999997499</c:v>
                </c:pt>
                <c:pt idx="853">
                  <c:v>17.770833333330799</c:v>
                </c:pt>
                <c:pt idx="854">
                  <c:v>17.791666666664099</c:v>
                </c:pt>
                <c:pt idx="855">
                  <c:v>17.812499999997499</c:v>
                </c:pt>
                <c:pt idx="856">
                  <c:v>17.833333333330799</c:v>
                </c:pt>
                <c:pt idx="857">
                  <c:v>17.854166666664099</c:v>
                </c:pt>
                <c:pt idx="858">
                  <c:v>17.874999999997499</c:v>
                </c:pt>
                <c:pt idx="859">
                  <c:v>17.895833333330799</c:v>
                </c:pt>
                <c:pt idx="860">
                  <c:v>17.916666666664099</c:v>
                </c:pt>
                <c:pt idx="861">
                  <c:v>17.937499999997399</c:v>
                </c:pt>
                <c:pt idx="862">
                  <c:v>17.958333333330799</c:v>
                </c:pt>
                <c:pt idx="863">
                  <c:v>17.979166666664099</c:v>
                </c:pt>
                <c:pt idx="864">
                  <c:v>17.999999999997399</c:v>
                </c:pt>
                <c:pt idx="865">
                  <c:v>18.020833333330799</c:v>
                </c:pt>
                <c:pt idx="866">
                  <c:v>18.041666666664099</c:v>
                </c:pt>
                <c:pt idx="867">
                  <c:v>18.062499999997499</c:v>
                </c:pt>
                <c:pt idx="868">
                  <c:v>18.083333333330799</c:v>
                </c:pt>
                <c:pt idx="869">
                  <c:v>18.104166666664099</c:v>
                </c:pt>
                <c:pt idx="870">
                  <c:v>18.124999999997499</c:v>
                </c:pt>
                <c:pt idx="871">
                  <c:v>18.145833333330799</c:v>
                </c:pt>
                <c:pt idx="872">
                  <c:v>18.166666666664099</c:v>
                </c:pt>
                <c:pt idx="873">
                  <c:v>18.187499999997499</c:v>
                </c:pt>
                <c:pt idx="874">
                  <c:v>18.208333333330799</c:v>
                </c:pt>
                <c:pt idx="875">
                  <c:v>18.229166666664099</c:v>
                </c:pt>
                <c:pt idx="876">
                  <c:v>18.249999999997399</c:v>
                </c:pt>
                <c:pt idx="877">
                  <c:v>18.270833333330799</c:v>
                </c:pt>
                <c:pt idx="878">
                  <c:v>18.291666666664099</c:v>
                </c:pt>
                <c:pt idx="879">
                  <c:v>18.312499999997399</c:v>
                </c:pt>
                <c:pt idx="880">
                  <c:v>18.333333333330799</c:v>
                </c:pt>
                <c:pt idx="881">
                  <c:v>18.354166666664099</c:v>
                </c:pt>
                <c:pt idx="882">
                  <c:v>18.374999999997399</c:v>
                </c:pt>
                <c:pt idx="883">
                  <c:v>18.395833333330799</c:v>
                </c:pt>
                <c:pt idx="884">
                  <c:v>18.416666666664099</c:v>
                </c:pt>
                <c:pt idx="885">
                  <c:v>18.437499999997399</c:v>
                </c:pt>
                <c:pt idx="886">
                  <c:v>18.4583333333307</c:v>
                </c:pt>
                <c:pt idx="887">
                  <c:v>18.479166666664099</c:v>
                </c:pt>
                <c:pt idx="888">
                  <c:v>18.499999999997399</c:v>
                </c:pt>
                <c:pt idx="889">
                  <c:v>18.5208333333307</c:v>
                </c:pt>
                <c:pt idx="890">
                  <c:v>18.541666666664099</c:v>
                </c:pt>
                <c:pt idx="891">
                  <c:v>18.562499999997399</c:v>
                </c:pt>
                <c:pt idx="892">
                  <c:v>18.5833333333307</c:v>
                </c:pt>
                <c:pt idx="893">
                  <c:v>18.604166666664099</c:v>
                </c:pt>
                <c:pt idx="894">
                  <c:v>18.624999999997399</c:v>
                </c:pt>
                <c:pt idx="895">
                  <c:v>18.6458333333307</c:v>
                </c:pt>
                <c:pt idx="896">
                  <c:v>18.666666666664099</c:v>
                </c:pt>
                <c:pt idx="897">
                  <c:v>18.687499999997399</c:v>
                </c:pt>
                <c:pt idx="898">
                  <c:v>18.7083333333307</c:v>
                </c:pt>
                <c:pt idx="899">
                  <c:v>18.729166666664</c:v>
                </c:pt>
                <c:pt idx="900">
                  <c:v>18.749999999997399</c:v>
                </c:pt>
                <c:pt idx="901">
                  <c:v>18.7708333333307</c:v>
                </c:pt>
                <c:pt idx="902">
                  <c:v>18.791666666664</c:v>
                </c:pt>
                <c:pt idx="903">
                  <c:v>18.812499999997399</c:v>
                </c:pt>
                <c:pt idx="904">
                  <c:v>18.8333333333307</c:v>
                </c:pt>
                <c:pt idx="905">
                  <c:v>18.854166666664</c:v>
                </c:pt>
                <c:pt idx="906">
                  <c:v>18.874999999997399</c:v>
                </c:pt>
                <c:pt idx="907">
                  <c:v>18.8958333333307</c:v>
                </c:pt>
                <c:pt idx="908">
                  <c:v>18.916666666664</c:v>
                </c:pt>
                <c:pt idx="909">
                  <c:v>18.9374999999973</c:v>
                </c:pt>
                <c:pt idx="910">
                  <c:v>18.9583333333307</c:v>
                </c:pt>
                <c:pt idx="911">
                  <c:v>18.979166666664</c:v>
                </c:pt>
                <c:pt idx="912">
                  <c:v>18.9999999999973</c:v>
                </c:pt>
                <c:pt idx="913">
                  <c:v>19.0208333333307</c:v>
                </c:pt>
                <c:pt idx="914">
                  <c:v>19.041666666664</c:v>
                </c:pt>
                <c:pt idx="915">
                  <c:v>19.0624999999973</c:v>
                </c:pt>
                <c:pt idx="916">
                  <c:v>19.0833333333307</c:v>
                </c:pt>
                <c:pt idx="917">
                  <c:v>19.104166666664</c:v>
                </c:pt>
                <c:pt idx="918">
                  <c:v>19.1249999999973</c:v>
                </c:pt>
                <c:pt idx="919">
                  <c:v>19.1458333333306</c:v>
                </c:pt>
                <c:pt idx="920">
                  <c:v>19.166666666664</c:v>
                </c:pt>
                <c:pt idx="921">
                  <c:v>19.1874999999973</c:v>
                </c:pt>
                <c:pt idx="922">
                  <c:v>19.2083333333306</c:v>
                </c:pt>
                <c:pt idx="923">
                  <c:v>19.229166666664</c:v>
                </c:pt>
                <c:pt idx="924">
                  <c:v>19.2499999999973</c:v>
                </c:pt>
                <c:pt idx="925">
                  <c:v>19.2708333333306</c:v>
                </c:pt>
                <c:pt idx="926">
                  <c:v>19.291666666664</c:v>
                </c:pt>
                <c:pt idx="927">
                  <c:v>19.3124999999973</c:v>
                </c:pt>
                <c:pt idx="928">
                  <c:v>19.3333333333306</c:v>
                </c:pt>
                <c:pt idx="929">
                  <c:v>19.354166666664</c:v>
                </c:pt>
                <c:pt idx="930">
                  <c:v>19.3749999999973</c:v>
                </c:pt>
                <c:pt idx="931">
                  <c:v>19.3958333333306</c:v>
                </c:pt>
                <c:pt idx="932">
                  <c:v>19.4166666666639</c:v>
                </c:pt>
                <c:pt idx="933">
                  <c:v>19.4374999999973</c:v>
                </c:pt>
                <c:pt idx="934">
                  <c:v>19.4583333333306</c:v>
                </c:pt>
                <c:pt idx="935">
                  <c:v>19.4791666666639</c:v>
                </c:pt>
                <c:pt idx="936">
                  <c:v>19.4999999999973</c:v>
                </c:pt>
                <c:pt idx="937">
                  <c:v>19.5208333333306</c:v>
                </c:pt>
                <c:pt idx="938">
                  <c:v>19.5416666666639</c:v>
                </c:pt>
                <c:pt idx="939">
                  <c:v>19.5624999999973</c:v>
                </c:pt>
                <c:pt idx="940">
                  <c:v>19.5833333333306</c:v>
                </c:pt>
                <c:pt idx="941">
                  <c:v>19.6041666666639</c:v>
                </c:pt>
                <c:pt idx="942">
                  <c:v>19.6249999999972</c:v>
                </c:pt>
                <c:pt idx="943">
                  <c:v>19.6458333333306</c:v>
                </c:pt>
                <c:pt idx="944">
                  <c:v>19.6666666666639</c:v>
                </c:pt>
                <c:pt idx="945">
                  <c:v>19.6874999999972</c:v>
                </c:pt>
                <c:pt idx="946">
                  <c:v>19.7083333333306</c:v>
                </c:pt>
                <c:pt idx="947">
                  <c:v>19.7291666666639</c:v>
                </c:pt>
                <c:pt idx="948">
                  <c:v>19.7499999999972</c:v>
                </c:pt>
                <c:pt idx="949">
                  <c:v>19.7708333333306</c:v>
                </c:pt>
                <c:pt idx="950">
                  <c:v>19.7916666666639</c:v>
                </c:pt>
                <c:pt idx="951">
                  <c:v>19.8124999999972</c:v>
                </c:pt>
                <c:pt idx="952">
                  <c:v>19.8333333333306</c:v>
                </c:pt>
                <c:pt idx="953">
                  <c:v>19.8541666666639</c:v>
                </c:pt>
                <c:pt idx="954">
                  <c:v>19.8749999999972</c:v>
                </c:pt>
                <c:pt idx="955">
                  <c:v>19.895833333330501</c:v>
                </c:pt>
                <c:pt idx="956">
                  <c:v>19.9166666666639</c:v>
                </c:pt>
                <c:pt idx="957">
                  <c:v>19.9374999999972</c:v>
                </c:pt>
                <c:pt idx="958">
                  <c:v>19.958333333330501</c:v>
                </c:pt>
                <c:pt idx="959">
                  <c:v>19.9791666666639</c:v>
                </c:pt>
                <c:pt idx="960">
                  <c:v>19.9999999999972</c:v>
                </c:pt>
                <c:pt idx="961">
                  <c:v>20.020833333330501</c:v>
                </c:pt>
                <c:pt idx="962">
                  <c:v>20.0416666666639</c:v>
                </c:pt>
                <c:pt idx="963">
                  <c:v>20.0624999999972</c:v>
                </c:pt>
                <c:pt idx="964">
                  <c:v>20.083333333330501</c:v>
                </c:pt>
                <c:pt idx="965">
                  <c:v>20.104166666663801</c:v>
                </c:pt>
                <c:pt idx="966">
                  <c:v>20.1249999999972</c:v>
                </c:pt>
                <c:pt idx="967">
                  <c:v>20.145833333330501</c:v>
                </c:pt>
                <c:pt idx="968">
                  <c:v>20.166666666663801</c:v>
                </c:pt>
                <c:pt idx="969">
                  <c:v>20.1874999999972</c:v>
                </c:pt>
                <c:pt idx="970">
                  <c:v>20.208333333330501</c:v>
                </c:pt>
                <c:pt idx="971">
                  <c:v>20.229166666663801</c:v>
                </c:pt>
                <c:pt idx="972">
                  <c:v>20.2499999999972</c:v>
                </c:pt>
                <c:pt idx="973">
                  <c:v>20.270833333330501</c:v>
                </c:pt>
                <c:pt idx="974">
                  <c:v>20.291666666663801</c:v>
                </c:pt>
                <c:pt idx="975">
                  <c:v>20.3124999999972</c:v>
                </c:pt>
                <c:pt idx="976">
                  <c:v>20.333333333330501</c:v>
                </c:pt>
                <c:pt idx="977">
                  <c:v>20.354166666663801</c:v>
                </c:pt>
                <c:pt idx="978">
                  <c:v>20.374999999997101</c:v>
                </c:pt>
                <c:pt idx="979">
                  <c:v>20.395833333330501</c:v>
                </c:pt>
                <c:pt idx="980">
                  <c:v>20.416666666663801</c:v>
                </c:pt>
                <c:pt idx="981">
                  <c:v>20.437499999997101</c:v>
                </c:pt>
                <c:pt idx="982">
                  <c:v>20.458333333330501</c:v>
                </c:pt>
                <c:pt idx="983">
                  <c:v>20.479166666663801</c:v>
                </c:pt>
                <c:pt idx="984">
                  <c:v>20.499999999997101</c:v>
                </c:pt>
                <c:pt idx="985">
                  <c:v>20.520833333330501</c:v>
                </c:pt>
                <c:pt idx="986">
                  <c:v>20.541666666663801</c:v>
                </c:pt>
                <c:pt idx="987">
                  <c:v>20.562499999997101</c:v>
                </c:pt>
                <c:pt idx="988">
                  <c:v>20.583333333330401</c:v>
                </c:pt>
                <c:pt idx="989">
                  <c:v>20.604166666663801</c:v>
                </c:pt>
                <c:pt idx="990">
                  <c:v>20.624999999997101</c:v>
                </c:pt>
                <c:pt idx="991">
                  <c:v>20.645833333330401</c:v>
                </c:pt>
                <c:pt idx="992">
                  <c:v>20.666666666663801</c:v>
                </c:pt>
                <c:pt idx="993">
                  <c:v>20.687499999997101</c:v>
                </c:pt>
                <c:pt idx="994">
                  <c:v>20.708333333330401</c:v>
                </c:pt>
                <c:pt idx="995">
                  <c:v>20.729166666663801</c:v>
                </c:pt>
                <c:pt idx="996">
                  <c:v>20.749999999997101</c:v>
                </c:pt>
                <c:pt idx="997">
                  <c:v>20.770833333330401</c:v>
                </c:pt>
                <c:pt idx="998">
                  <c:v>20.791666666663701</c:v>
                </c:pt>
                <c:pt idx="999">
                  <c:v>20.812499999997101</c:v>
                </c:pt>
                <c:pt idx="1000">
                  <c:v>20.833333333330401</c:v>
                </c:pt>
                <c:pt idx="1001">
                  <c:v>20.854166666663701</c:v>
                </c:pt>
                <c:pt idx="1002">
                  <c:v>20.874999999997101</c:v>
                </c:pt>
                <c:pt idx="1003">
                  <c:v>20.895833333330401</c:v>
                </c:pt>
                <c:pt idx="1004">
                  <c:v>20.916666666663701</c:v>
                </c:pt>
                <c:pt idx="1005">
                  <c:v>20.937499999997101</c:v>
                </c:pt>
                <c:pt idx="1006">
                  <c:v>20.958333333330401</c:v>
                </c:pt>
                <c:pt idx="1007">
                  <c:v>20.979166666663701</c:v>
                </c:pt>
                <c:pt idx="1008">
                  <c:v>20.999999999997101</c:v>
                </c:pt>
                <c:pt idx="1009">
                  <c:v>21.020833333330401</c:v>
                </c:pt>
                <c:pt idx="1010">
                  <c:v>21.041666666663701</c:v>
                </c:pt>
                <c:pt idx="1011">
                  <c:v>21.062499999997002</c:v>
                </c:pt>
                <c:pt idx="1012">
                  <c:v>21.083333333330401</c:v>
                </c:pt>
                <c:pt idx="1013">
                  <c:v>21.104166666663701</c:v>
                </c:pt>
                <c:pt idx="1014">
                  <c:v>21.124999999997002</c:v>
                </c:pt>
                <c:pt idx="1015">
                  <c:v>21.145833333330401</c:v>
                </c:pt>
                <c:pt idx="1016">
                  <c:v>21.166666666663701</c:v>
                </c:pt>
                <c:pt idx="1017">
                  <c:v>21.187499999997002</c:v>
                </c:pt>
                <c:pt idx="1018">
                  <c:v>21.208333333330401</c:v>
                </c:pt>
                <c:pt idx="1019">
                  <c:v>21.229166666663701</c:v>
                </c:pt>
                <c:pt idx="1020">
                  <c:v>21.249999999997002</c:v>
                </c:pt>
                <c:pt idx="1021">
                  <c:v>21.270833333330302</c:v>
                </c:pt>
                <c:pt idx="1022">
                  <c:v>21.291666666663701</c:v>
                </c:pt>
                <c:pt idx="1023">
                  <c:v>21.312499999997002</c:v>
                </c:pt>
                <c:pt idx="1024">
                  <c:v>21.333333333330302</c:v>
                </c:pt>
                <c:pt idx="1025">
                  <c:v>21.354166666663701</c:v>
                </c:pt>
                <c:pt idx="1026">
                  <c:v>21.374999999997002</c:v>
                </c:pt>
                <c:pt idx="1027">
                  <c:v>21.395833333330302</c:v>
                </c:pt>
                <c:pt idx="1028">
                  <c:v>21.416666666663701</c:v>
                </c:pt>
                <c:pt idx="1029">
                  <c:v>21.437499999997002</c:v>
                </c:pt>
                <c:pt idx="1030">
                  <c:v>21.458333333330302</c:v>
                </c:pt>
                <c:pt idx="1031">
                  <c:v>21.479166666663701</c:v>
                </c:pt>
                <c:pt idx="1032">
                  <c:v>21.499999999997002</c:v>
                </c:pt>
                <c:pt idx="1033">
                  <c:v>21.520833333330302</c:v>
                </c:pt>
                <c:pt idx="1034">
                  <c:v>21.541666666663598</c:v>
                </c:pt>
                <c:pt idx="1035">
                  <c:v>21.562499999997002</c:v>
                </c:pt>
                <c:pt idx="1036">
                  <c:v>21.583333333330302</c:v>
                </c:pt>
                <c:pt idx="1037">
                  <c:v>21.604166666663598</c:v>
                </c:pt>
                <c:pt idx="1038">
                  <c:v>21.624999999997002</c:v>
                </c:pt>
                <c:pt idx="1039">
                  <c:v>21.645833333330302</c:v>
                </c:pt>
                <c:pt idx="1040">
                  <c:v>21.666666666663598</c:v>
                </c:pt>
                <c:pt idx="1041">
                  <c:v>21.687499999997002</c:v>
                </c:pt>
                <c:pt idx="1042">
                  <c:v>21.708333333330302</c:v>
                </c:pt>
                <c:pt idx="1043">
                  <c:v>21.729166666663598</c:v>
                </c:pt>
                <c:pt idx="1044">
                  <c:v>21.749999999996898</c:v>
                </c:pt>
                <c:pt idx="1045">
                  <c:v>21.770833333330302</c:v>
                </c:pt>
                <c:pt idx="1046">
                  <c:v>21.791666666663598</c:v>
                </c:pt>
                <c:pt idx="1047">
                  <c:v>21.812499999996898</c:v>
                </c:pt>
                <c:pt idx="1048">
                  <c:v>21.833333333330302</c:v>
                </c:pt>
                <c:pt idx="1049">
                  <c:v>21.854166666663598</c:v>
                </c:pt>
                <c:pt idx="1050">
                  <c:v>21.874999999996898</c:v>
                </c:pt>
                <c:pt idx="1051">
                  <c:v>21.895833333330302</c:v>
                </c:pt>
                <c:pt idx="1052">
                  <c:v>21.916666666663598</c:v>
                </c:pt>
                <c:pt idx="1053">
                  <c:v>21.937499999996898</c:v>
                </c:pt>
                <c:pt idx="1054">
                  <c:v>21.958333333330199</c:v>
                </c:pt>
                <c:pt idx="1055">
                  <c:v>21.979166666663598</c:v>
                </c:pt>
                <c:pt idx="1056">
                  <c:v>21.999999999996898</c:v>
                </c:pt>
                <c:pt idx="1057">
                  <c:v>22.020833333330199</c:v>
                </c:pt>
                <c:pt idx="1058">
                  <c:v>22.041666666663598</c:v>
                </c:pt>
                <c:pt idx="1059">
                  <c:v>22.062499999996898</c:v>
                </c:pt>
                <c:pt idx="1060">
                  <c:v>22.083333333330199</c:v>
                </c:pt>
                <c:pt idx="1061">
                  <c:v>22.104166666663598</c:v>
                </c:pt>
                <c:pt idx="1062">
                  <c:v>22.124999999996898</c:v>
                </c:pt>
                <c:pt idx="1063">
                  <c:v>22.145833333330199</c:v>
                </c:pt>
                <c:pt idx="1064">
                  <c:v>22.166666666663598</c:v>
                </c:pt>
                <c:pt idx="1065">
                  <c:v>22.187499999996898</c:v>
                </c:pt>
                <c:pt idx="1066">
                  <c:v>22.208333333330199</c:v>
                </c:pt>
                <c:pt idx="1067">
                  <c:v>22.229166666663499</c:v>
                </c:pt>
                <c:pt idx="1068">
                  <c:v>22.249999999996898</c:v>
                </c:pt>
                <c:pt idx="1069">
                  <c:v>22.270833333330199</c:v>
                </c:pt>
                <c:pt idx="1070">
                  <c:v>22.291666666663499</c:v>
                </c:pt>
                <c:pt idx="1071">
                  <c:v>22.312499999996898</c:v>
                </c:pt>
                <c:pt idx="1072">
                  <c:v>22.333333333330199</c:v>
                </c:pt>
                <c:pt idx="1073">
                  <c:v>22.354166666663499</c:v>
                </c:pt>
                <c:pt idx="1074">
                  <c:v>22.374999999996898</c:v>
                </c:pt>
                <c:pt idx="1075">
                  <c:v>22.395833333330199</c:v>
                </c:pt>
                <c:pt idx="1076">
                  <c:v>22.416666666663499</c:v>
                </c:pt>
                <c:pt idx="1077">
                  <c:v>22.437499999996799</c:v>
                </c:pt>
                <c:pt idx="1078">
                  <c:v>22.458333333330199</c:v>
                </c:pt>
                <c:pt idx="1079">
                  <c:v>22.479166666663499</c:v>
                </c:pt>
                <c:pt idx="1080">
                  <c:v>22.499999999996799</c:v>
                </c:pt>
                <c:pt idx="1081">
                  <c:v>22.520833333330199</c:v>
                </c:pt>
                <c:pt idx="1082">
                  <c:v>22.541666666663499</c:v>
                </c:pt>
                <c:pt idx="1083">
                  <c:v>22.562499999996799</c:v>
                </c:pt>
                <c:pt idx="1084">
                  <c:v>22.583333333330199</c:v>
                </c:pt>
                <c:pt idx="1085">
                  <c:v>22.604166666663499</c:v>
                </c:pt>
                <c:pt idx="1086">
                  <c:v>22.624999999996799</c:v>
                </c:pt>
                <c:pt idx="1087">
                  <c:v>22.645833333330199</c:v>
                </c:pt>
                <c:pt idx="1088">
                  <c:v>22.666666666663499</c:v>
                </c:pt>
                <c:pt idx="1089">
                  <c:v>22.687499999996799</c:v>
                </c:pt>
                <c:pt idx="1090">
                  <c:v>22.708333333330099</c:v>
                </c:pt>
                <c:pt idx="1091">
                  <c:v>22.729166666663499</c:v>
                </c:pt>
                <c:pt idx="1092">
                  <c:v>22.749999999996799</c:v>
                </c:pt>
                <c:pt idx="1093">
                  <c:v>22.770833333330099</c:v>
                </c:pt>
                <c:pt idx="1094">
                  <c:v>22.791666666663499</c:v>
                </c:pt>
                <c:pt idx="1095">
                  <c:v>22.812499999996799</c:v>
                </c:pt>
                <c:pt idx="1096">
                  <c:v>22.833333333330099</c:v>
                </c:pt>
                <c:pt idx="1097">
                  <c:v>22.854166666663499</c:v>
                </c:pt>
                <c:pt idx="1098">
                  <c:v>22.874999999996799</c:v>
                </c:pt>
                <c:pt idx="1099">
                  <c:v>22.895833333330099</c:v>
                </c:pt>
                <c:pt idx="1100">
                  <c:v>22.916666666663399</c:v>
                </c:pt>
                <c:pt idx="1101">
                  <c:v>22.937499999996799</c:v>
                </c:pt>
                <c:pt idx="1102">
                  <c:v>22.958333333330099</c:v>
                </c:pt>
                <c:pt idx="1103">
                  <c:v>22.979166666663399</c:v>
                </c:pt>
                <c:pt idx="1104">
                  <c:v>22.999999999996799</c:v>
                </c:pt>
                <c:pt idx="1105">
                  <c:v>23.020833333330099</c:v>
                </c:pt>
                <c:pt idx="1106">
                  <c:v>23.041666666663399</c:v>
                </c:pt>
                <c:pt idx="1107">
                  <c:v>23.062499999996799</c:v>
                </c:pt>
                <c:pt idx="1108">
                  <c:v>23.083333333330099</c:v>
                </c:pt>
                <c:pt idx="1109">
                  <c:v>23.104166666663399</c:v>
                </c:pt>
                <c:pt idx="1110">
                  <c:v>23.124999999996799</c:v>
                </c:pt>
                <c:pt idx="1111">
                  <c:v>23.145833333330099</c:v>
                </c:pt>
                <c:pt idx="1112">
                  <c:v>23.166666666663399</c:v>
                </c:pt>
                <c:pt idx="1113">
                  <c:v>23.1874999999967</c:v>
                </c:pt>
                <c:pt idx="1114">
                  <c:v>23.208333333330099</c:v>
                </c:pt>
                <c:pt idx="1115">
                  <c:v>23.229166666663399</c:v>
                </c:pt>
                <c:pt idx="1116">
                  <c:v>23.2499999999967</c:v>
                </c:pt>
                <c:pt idx="1117">
                  <c:v>23.270833333330099</c:v>
                </c:pt>
                <c:pt idx="1118">
                  <c:v>23.291666666663399</c:v>
                </c:pt>
                <c:pt idx="1119">
                  <c:v>23.3124999999967</c:v>
                </c:pt>
                <c:pt idx="1120">
                  <c:v>23.333333333330099</c:v>
                </c:pt>
                <c:pt idx="1121">
                  <c:v>23.354166666663399</c:v>
                </c:pt>
                <c:pt idx="1122">
                  <c:v>23.3749999999967</c:v>
                </c:pt>
                <c:pt idx="1123">
                  <c:v>23.39583333333</c:v>
                </c:pt>
                <c:pt idx="1124">
                  <c:v>23.416666666663399</c:v>
                </c:pt>
                <c:pt idx="1125">
                  <c:v>23.4374999999967</c:v>
                </c:pt>
                <c:pt idx="1126">
                  <c:v>23.45833333333</c:v>
                </c:pt>
                <c:pt idx="1127">
                  <c:v>23.479166666663399</c:v>
                </c:pt>
                <c:pt idx="1128">
                  <c:v>23.4999999999967</c:v>
                </c:pt>
                <c:pt idx="1129">
                  <c:v>23.52083333333</c:v>
                </c:pt>
                <c:pt idx="1130">
                  <c:v>23.541666666663399</c:v>
                </c:pt>
                <c:pt idx="1131">
                  <c:v>23.5624999999967</c:v>
                </c:pt>
                <c:pt idx="1132">
                  <c:v>23.58333333333</c:v>
                </c:pt>
                <c:pt idx="1133">
                  <c:v>23.6041666666633</c:v>
                </c:pt>
                <c:pt idx="1134">
                  <c:v>23.6249999999967</c:v>
                </c:pt>
                <c:pt idx="1135">
                  <c:v>23.64583333333</c:v>
                </c:pt>
                <c:pt idx="1136">
                  <c:v>23.6666666666633</c:v>
                </c:pt>
                <c:pt idx="1137">
                  <c:v>23.6874999999967</c:v>
                </c:pt>
                <c:pt idx="1138">
                  <c:v>23.70833333333</c:v>
                </c:pt>
                <c:pt idx="1139">
                  <c:v>23.7291666666633</c:v>
                </c:pt>
                <c:pt idx="1140">
                  <c:v>23.7499999999967</c:v>
                </c:pt>
                <c:pt idx="1141">
                  <c:v>23.77083333333</c:v>
                </c:pt>
                <c:pt idx="1142">
                  <c:v>23.7916666666633</c:v>
                </c:pt>
                <c:pt idx="1143">
                  <c:v>23.8124999999967</c:v>
                </c:pt>
                <c:pt idx="1144">
                  <c:v>23.83333333333</c:v>
                </c:pt>
                <c:pt idx="1145">
                  <c:v>23.8541666666633</c:v>
                </c:pt>
                <c:pt idx="1146">
                  <c:v>23.8749999999966</c:v>
                </c:pt>
                <c:pt idx="1147">
                  <c:v>23.89583333333</c:v>
                </c:pt>
                <c:pt idx="1148">
                  <c:v>23.9166666666633</c:v>
                </c:pt>
                <c:pt idx="1149">
                  <c:v>23.9374999999966</c:v>
                </c:pt>
                <c:pt idx="1150">
                  <c:v>23.95833333333</c:v>
                </c:pt>
                <c:pt idx="1151">
                  <c:v>23.9791666666633</c:v>
                </c:pt>
                <c:pt idx="1152">
                  <c:v>23.9999999999966</c:v>
                </c:pt>
                <c:pt idx="1153">
                  <c:v>24.02083333333</c:v>
                </c:pt>
                <c:pt idx="1154">
                  <c:v>24.0416666666633</c:v>
                </c:pt>
                <c:pt idx="1155">
                  <c:v>24.0624999999966</c:v>
                </c:pt>
                <c:pt idx="1156">
                  <c:v>24.0833333333299</c:v>
                </c:pt>
                <c:pt idx="1157">
                  <c:v>24.1041666666633</c:v>
                </c:pt>
                <c:pt idx="1158">
                  <c:v>24.1249999999966</c:v>
                </c:pt>
                <c:pt idx="1159">
                  <c:v>24.1458333333299</c:v>
                </c:pt>
                <c:pt idx="1160">
                  <c:v>24.1666666666633</c:v>
                </c:pt>
                <c:pt idx="1161">
                  <c:v>24.1874999999966</c:v>
                </c:pt>
                <c:pt idx="1162">
                  <c:v>24.2083333333299</c:v>
                </c:pt>
                <c:pt idx="1163">
                  <c:v>24.2291666666633</c:v>
                </c:pt>
                <c:pt idx="1164">
                  <c:v>24.2499999999966</c:v>
                </c:pt>
                <c:pt idx="1165">
                  <c:v>24.2708333333299</c:v>
                </c:pt>
                <c:pt idx="1166">
                  <c:v>24.2916666666633</c:v>
                </c:pt>
                <c:pt idx="1167">
                  <c:v>24.3124999999966</c:v>
                </c:pt>
                <c:pt idx="1168">
                  <c:v>24.3333333333299</c:v>
                </c:pt>
                <c:pt idx="1169">
                  <c:v>24.3541666666632</c:v>
                </c:pt>
                <c:pt idx="1170">
                  <c:v>24.3749999999966</c:v>
                </c:pt>
                <c:pt idx="1171">
                  <c:v>24.3958333333299</c:v>
                </c:pt>
                <c:pt idx="1172">
                  <c:v>24.4166666666632</c:v>
                </c:pt>
                <c:pt idx="1173">
                  <c:v>24.4374999999966</c:v>
                </c:pt>
                <c:pt idx="1174">
                  <c:v>24.4583333333299</c:v>
                </c:pt>
                <c:pt idx="1175">
                  <c:v>24.4791666666632</c:v>
                </c:pt>
                <c:pt idx="1176">
                  <c:v>24.4999999999966</c:v>
                </c:pt>
                <c:pt idx="1177">
                  <c:v>24.5208333333299</c:v>
                </c:pt>
                <c:pt idx="1178">
                  <c:v>24.5416666666632</c:v>
                </c:pt>
                <c:pt idx="1179">
                  <c:v>24.562499999996501</c:v>
                </c:pt>
                <c:pt idx="1180">
                  <c:v>24.5833333333299</c:v>
                </c:pt>
                <c:pt idx="1181">
                  <c:v>24.6041666666632</c:v>
                </c:pt>
                <c:pt idx="1182">
                  <c:v>24.624999999996501</c:v>
                </c:pt>
                <c:pt idx="1183">
                  <c:v>24.6458333333299</c:v>
                </c:pt>
                <c:pt idx="1184">
                  <c:v>24.6666666666632</c:v>
                </c:pt>
                <c:pt idx="1185">
                  <c:v>24.687499999996501</c:v>
                </c:pt>
                <c:pt idx="1186">
                  <c:v>24.7083333333299</c:v>
                </c:pt>
                <c:pt idx="1187">
                  <c:v>24.7291666666632</c:v>
                </c:pt>
                <c:pt idx="1188">
                  <c:v>24.749999999996501</c:v>
                </c:pt>
                <c:pt idx="1189">
                  <c:v>24.770833333329801</c:v>
                </c:pt>
                <c:pt idx="1190">
                  <c:v>24.7916666666632</c:v>
                </c:pt>
                <c:pt idx="1191">
                  <c:v>24.812499999996501</c:v>
                </c:pt>
                <c:pt idx="1192">
                  <c:v>24.833333333329801</c:v>
                </c:pt>
                <c:pt idx="1193">
                  <c:v>24.8541666666632</c:v>
                </c:pt>
                <c:pt idx="1194">
                  <c:v>24.874999999996501</c:v>
                </c:pt>
                <c:pt idx="1195">
                  <c:v>24.895833333329801</c:v>
                </c:pt>
                <c:pt idx="1196">
                  <c:v>24.9166666666632</c:v>
                </c:pt>
                <c:pt idx="1197">
                  <c:v>24.937499999996501</c:v>
                </c:pt>
                <c:pt idx="1198">
                  <c:v>24.958333333329801</c:v>
                </c:pt>
                <c:pt idx="1199">
                  <c:v>24.9791666666632</c:v>
                </c:pt>
                <c:pt idx="1200">
                  <c:v>24.999999999996501</c:v>
                </c:pt>
                <c:pt idx="1201">
                  <c:v>25.020833333329801</c:v>
                </c:pt>
                <c:pt idx="1202">
                  <c:v>25.041666666663101</c:v>
                </c:pt>
                <c:pt idx="1203">
                  <c:v>25.062499999996501</c:v>
                </c:pt>
                <c:pt idx="1204">
                  <c:v>25.083333333329801</c:v>
                </c:pt>
                <c:pt idx="1205">
                  <c:v>25.104166666663101</c:v>
                </c:pt>
                <c:pt idx="1206">
                  <c:v>25.124999999996501</c:v>
                </c:pt>
                <c:pt idx="1207">
                  <c:v>25.145833333329801</c:v>
                </c:pt>
                <c:pt idx="1208">
                  <c:v>25.166666666663101</c:v>
                </c:pt>
                <c:pt idx="1209">
                  <c:v>25.187499999996501</c:v>
                </c:pt>
                <c:pt idx="1210">
                  <c:v>25.208333333329801</c:v>
                </c:pt>
                <c:pt idx="1211">
                  <c:v>25.229166666663101</c:v>
                </c:pt>
                <c:pt idx="1212">
                  <c:v>25.249999999996401</c:v>
                </c:pt>
                <c:pt idx="1213">
                  <c:v>25.270833333329801</c:v>
                </c:pt>
                <c:pt idx="1214">
                  <c:v>25.291666666663101</c:v>
                </c:pt>
                <c:pt idx="1215">
                  <c:v>25.312499999996401</c:v>
                </c:pt>
                <c:pt idx="1216">
                  <c:v>25.333333333329801</c:v>
                </c:pt>
                <c:pt idx="1217">
                  <c:v>25.354166666663101</c:v>
                </c:pt>
                <c:pt idx="1218">
                  <c:v>25.374999999996401</c:v>
                </c:pt>
                <c:pt idx="1219">
                  <c:v>25.395833333329801</c:v>
                </c:pt>
                <c:pt idx="1220">
                  <c:v>25.416666666663101</c:v>
                </c:pt>
                <c:pt idx="1221">
                  <c:v>25.437499999996401</c:v>
                </c:pt>
                <c:pt idx="1222">
                  <c:v>25.458333333329801</c:v>
                </c:pt>
                <c:pt idx="1223">
                  <c:v>25.479166666663101</c:v>
                </c:pt>
                <c:pt idx="1224">
                  <c:v>25.499999999996401</c:v>
                </c:pt>
                <c:pt idx="1225">
                  <c:v>25.520833333329701</c:v>
                </c:pt>
                <c:pt idx="1226">
                  <c:v>25.541666666663101</c:v>
                </c:pt>
                <c:pt idx="1227">
                  <c:v>25.562499999996401</c:v>
                </c:pt>
                <c:pt idx="1228">
                  <c:v>25.583333333329701</c:v>
                </c:pt>
                <c:pt idx="1229">
                  <c:v>25.604166666663101</c:v>
                </c:pt>
                <c:pt idx="1230">
                  <c:v>25.624999999996401</c:v>
                </c:pt>
                <c:pt idx="1231">
                  <c:v>25.645833333329701</c:v>
                </c:pt>
                <c:pt idx="1232">
                  <c:v>25.666666666663101</c:v>
                </c:pt>
                <c:pt idx="1233">
                  <c:v>25.687499999996401</c:v>
                </c:pt>
                <c:pt idx="1234">
                  <c:v>25.708333333329701</c:v>
                </c:pt>
                <c:pt idx="1235">
                  <c:v>25.729166666663001</c:v>
                </c:pt>
                <c:pt idx="1236">
                  <c:v>25.749999999996401</c:v>
                </c:pt>
                <c:pt idx="1237">
                  <c:v>25.770833333329701</c:v>
                </c:pt>
                <c:pt idx="1238">
                  <c:v>25.791666666663001</c:v>
                </c:pt>
                <c:pt idx="1239">
                  <c:v>25.812499999996401</c:v>
                </c:pt>
                <c:pt idx="1240">
                  <c:v>25.833333333329701</c:v>
                </c:pt>
                <c:pt idx="1241">
                  <c:v>25.854166666663001</c:v>
                </c:pt>
                <c:pt idx="1242">
                  <c:v>25.874999999996401</c:v>
                </c:pt>
                <c:pt idx="1243">
                  <c:v>25.895833333329701</c:v>
                </c:pt>
                <c:pt idx="1244">
                  <c:v>25.916666666663001</c:v>
                </c:pt>
                <c:pt idx="1245">
                  <c:v>25.937499999996302</c:v>
                </c:pt>
                <c:pt idx="1246">
                  <c:v>25.958333333329701</c:v>
                </c:pt>
                <c:pt idx="1247">
                  <c:v>25.979166666663001</c:v>
                </c:pt>
                <c:pt idx="1248">
                  <c:v>25.999999999996302</c:v>
                </c:pt>
                <c:pt idx="1249">
                  <c:v>26.020833333329701</c:v>
                </c:pt>
                <c:pt idx="1250">
                  <c:v>26.041666666663001</c:v>
                </c:pt>
                <c:pt idx="1251">
                  <c:v>26.062499999996302</c:v>
                </c:pt>
                <c:pt idx="1252">
                  <c:v>26.083333333329701</c:v>
                </c:pt>
                <c:pt idx="1253">
                  <c:v>26.104166666663001</c:v>
                </c:pt>
                <c:pt idx="1254">
                  <c:v>26.124999999996302</c:v>
                </c:pt>
                <c:pt idx="1255">
                  <c:v>26.145833333329701</c:v>
                </c:pt>
                <c:pt idx="1256">
                  <c:v>26.166666666663001</c:v>
                </c:pt>
                <c:pt idx="1257">
                  <c:v>26.187499999996302</c:v>
                </c:pt>
                <c:pt idx="1258">
                  <c:v>26.208333333329598</c:v>
                </c:pt>
                <c:pt idx="1259">
                  <c:v>26.229166666663001</c:v>
                </c:pt>
                <c:pt idx="1260">
                  <c:v>26.249999999996302</c:v>
                </c:pt>
                <c:pt idx="1261">
                  <c:v>26.270833333329598</c:v>
                </c:pt>
                <c:pt idx="1262">
                  <c:v>26.291666666663001</c:v>
                </c:pt>
                <c:pt idx="1263">
                  <c:v>26.312499999996302</c:v>
                </c:pt>
                <c:pt idx="1264">
                  <c:v>26.333333333329598</c:v>
                </c:pt>
                <c:pt idx="1265">
                  <c:v>26.354166666663001</c:v>
                </c:pt>
                <c:pt idx="1266">
                  <c:v>26.374999999996302</c:v>
                </c:pt>
                <c:pt idx="1267">
                  <c:v>26.395833333329598</c:v>
                </c:pt>
                <c:pt idx="1268">
                  <c:v>26.416666666662898</c:v>
                </c:pt>
                <c:pt idx="1269">
                  <c:v>26.437499999996302</c:v>
                </c:pt>
                <c:pt idx="1270">
                  <c:v>26.458333333329598</c:v>
                </c:pt>
                <c:pt idx="1271">
                  <c:v>26.479166666662898</c:v>
                </c:pt>
                <c:pt idx="1272">
                  <c:v>26.499999999996302</c:v>
                </c:pt>
                <c:pt idx="1273">
                  <c:v>26.520833333329598</c:v>
                </c:pt>
                <c:pt idx="1274">
                  <c:v>26.541666666662898</c:v>
                </c:pt>
                <c:pt idx="1275">
                  <c:v>26.562499999996302</c:v>
                </c:pt>
                <c:pt idx="1276">
                  <c:v>26.583333333329598</c:v>
                </c:pt>
                <c:pt idx="1277">
                  <c:v>26.604166666662898</c:v>
                </c:pt>
                <c:pt idx="1278">
                  <c:v>26.624999999996302</c:v>
                </c:pt>
                <c:pt idx="1279">
                  <c:v>26.645833333329598</c:v>
                </c:pt>
                <c:pt idx="1280">
                  <c:v>26.666666666662898</c:v>
                </c:pt>
                <c:pt idx="1281">
                  <c:v>26.687499999996199</c:v>
                </c:pt>
                <c:pt idx="1282">
                  <c:v>26.708333333329598</c:v>
                </c:pt>
                <c:pt idx="1283">
                  <c:v>26.729166666662898</c:v>
                </c:pt>
                <c:pt idx="1284">
                  <c:v>26.749999999996199</c:v>
                </c:pt>
                <c:pt idx="1285">
                  <c:v>26.770833333329598</c:v>
                </c:pt>
                <c:pt idx="1286">
                  <c:v>26.791666666662898</c:v>
                </c:pt>
                <c:pt idx="1287">
                  <c:v>26.812499999996199</c:v>
                </c:pt>
                <c:pt idx="1288">
                  <c:v>26.833333333329598</c:v>
                </c:pt>
                <c:pt idx="1289">
                  <c:v>26.854166666662898</c:v>
                </c:pt>
                <c:pt idx="1290">
                  <c:v>26.874999999996199</c:v>
                </c:pt>
                <c:pt idx="1291">
                  <c:v>26.895833333329499</c:v>
                </c:pt>
                <c:pt idx="1292">
                  <c:v>26.916666666662898</c:v>
                </c:pt>
                <c:pt idx="1293">
                  <c:v>26.937499999996199</c:v>
                </c:pt>
                <c:pt idx="1294">
                  <c:v>26.958333333329499</c:v>
                </c:pt>
                <c:pt idx="1295">
                  <c:v>26.979166666662898</c:v>
                </c:pt>
                <c:pt idx="1296">
                  <c:v>26.999999999996199</c:v>
                </c:pt>
                <c:pt idx="1297">
                  <c:v>27.020833333329499</c:v>
                </c:pt>
                <c:pt idx="1298">
                  <c:v>27.041666666662898</c:v>
                </c:pt>
                <c:pt idx="1299">
                  <c:v>27.062499999996199</c:v>
                </c:pt>
                <c:pt idx="1300">
                  <c:v>27.083333333329499</c:v>
                </c:pt>
                <c:pt idx="1301">
                  <c:v>27.104166666662898</c:v>
                </c:pt>
                <c:pt idx="1302">
                  <c:v>27.124999999996199</c:v>
                </c:pt>
                <c:pt idx="1303">
                  <c:v>27.145833333329499</c:v>
                </c:pt>
                <c:pt idx="1304">
                  <c:v>27.166666666662799</c:v>
                </c:pt>
                <c:pt idx="1305">
                  <c:v>27.187499999996199</c:v>
                </c:pt>
                <c:pt idx="1306">
                  <c:v>27.208333333329499</c:v>
                </c:pt>
                <c:pt idx="1307">
                  <c:v>27.229166666662799</c:v>
                </c:pt>
                <c:pt idx="1308">
                  <c:v>27.249999999996199</c:v>
                </c:pt>
                <c:pt idx="1309">
                  <c:v>27.270833333329499</c:v>
                </c:pt>
                <c:pt idx="1310">
                  <c:v>27.291666666662799</c:v>
                </c:pt>
                <c:pt idx="1311">
                  <c:v>27.312499999996199</c:v>
                </c:pt>
                <c:pt idx="1312">
                  <c:v>27.333333333329499</c:v>
                </c:pt>
                <c:pt idx="1313">
                  <c:v>27.354166666662799</c:v>
                </c:pt>
                <c:pt idx="1314">
                  <c:v>27.374999999996099</c:v>
                </c:pt>
                <c:pt idx="1315">
                  <c:v>27.395833333329499</c:v>
                </c:pt>
                <c:pt idx="1316">
                  <c:v>27.416666666662799</c:v>
                </c:pt>
                <c:pt idx="1317">
                  <c:v>27.437499999996099</c:v>
                </c:pt>
                <c:pt idx="1318">
                  <c:v>27.458333333329499</c:v>
                </c:pt>
                <c:pt idx="1319">
                  <c:v>27.479166666662799</c:v>
                </c:pt>
                <c:pt idx="1320">
                  <c:v>27.499999999996099</c:v>
                </c:pt>
                <c:pt idx="1321">
                  <c:v>27.520833333329499</c:v>
                </c:pt>
                <c:pt idx="1322">
                  <c:v>27.541666666662799</c:v>
                </c:pt>
                <c:pt idx="1323">
                  <c:v>27.562499999996099</c:v>
                </c:pt>
                <c:pt idx="1324">
                  <c:v>27.583333333329499</c:v>
                </c:pt>
                <c:pt idx="1325">
                  <c:v>27.604166666662799</c:v>
                </c:pt>
                <c:pt idx="1326">
                  <c:v>27.624999999996099</c:v>
                </c:pt>
                <c:pt idx="1327">
                  <c:v>27.645833333329399</c:v>
                </c:pt>
                <c:pt idx="1328">
                  <c:v>27.666666666662799</c:v>
                </c:pt>
                <c:pt idx="1329">
                  <c:v>27.687499999996099</c:v>
                </c:pt>
                <c:pt idx="1330">
                  <c:v>27.708333333329399</c:v>
                </c:pt>
                <c:pt idx="1331">
                  <c:v>27.729166666662799</c:v>
                </c:pt>
                <c:pt idx="1332">
                  <c:v>27.749999999996099</c:v>
                </c:pt>
                <c:pt idx="1333">
                  <c:v>27.770833333329399</c:v>
                </c:pt>
                <c:pt idx="1334">
                  <c:v>27.791666666662799</c:v>
                </c:pt>
                <c:pt idx="1335">
                  <c:v>27.812499999996099</c:v>
                </c:pt>
                <c:pt idx="1336">
                  <c:v>27.833333333329399</c:v>
                </c:pt>
                <c:pt idx="1337">
                  <c:v>27.854166666662699</c:v>
                </c:pt>
                <c:pt idx="1338">
                  <c:v>27.874999999996099</c:v>
                </c:pt>
                <c:pt idx="1339">
                  <c:v>27.895833333329399</c:v>
                </c:pt>
                <c:pt idx="1340">
                  <c:v>27.916666666662699</c:v>
                </c:pt>
                <c:pt idx="1341">
                  <c:v>27.937499999996099</c:v>
                </c:pt>
                <c:pt idx="1342">
                  <c:v>27.958333333329399</c:v>
                </c:pt>
                <c:pt idx="1343">
                  <c:v>27.979166666662699</c:v>
                </c:pt>
                <c:pt idx="1344">
                  <c:v>27.999999999996099</c:v>
                </c:pt>
                <c:pt idx="1345">
                  <c:v>28.020833333329399</c:v>
                </c:pt>
                <c:pt idx="1346">
                  <c:v>28.041666666662699</c:v>
                </c:pt>
                <c:pt idx="1347">
                  <c:v>28.062499999996099</c:v>
                </c:pt>
                <c:pt idx="1348">
                  <c:v>28.083333333329399</c:v>
                </c:pt>
                <c:pt idx="1349">
                  <c:v>28.104166666662699</c:v>
                </c:pt>
                <c:pt idx="1350">
                  <c:v>28.124999999996</c:v>
                </c:pt>
                <c:pt idx="1351">
                  <c:v>28.145833333329399</c:v>
                </c:pt>
                <c:pt idx="1352">
                  <c:v>28.166666666662699</c:v>
                </c:pt>
                <c:pt idx="1353">
                  <c:v>28.187499999996</c:v>
                </c:pt>
                <c:pt idx="1354">
                  <c:v>28.208333333329399</c:v>
                </c:pt>
                <c:pt idx="1355">
                  <c:v>28.229166666662699</c:v>
                </c:pt>
                <c:pt idx="1356">
                  <c:v>28.249999999996</c:v>
                </c:pt>
                <c:pt idx="1357">
                  <c:v>28.270833333329399</c:v>
                </c:pt>
                <c:pt idx="1358">
                  <c:v>28.291666666662699</c:v>
                </c:pt>
                <c:pt idx="1359">
                  <c:v>28.312499999996</c:v>
                </c:pt>
                <c:pt idx="1360">
                  <c:v>28.3333333333293</c:v>
                </c:pt>
                <c:pt idx="1361">
                  <c:v>28.354166666662699</c:v>
                </c:pt>
                <c:pt idx="1362">
                  <c:v>28.374999999996</c:v>
                </c:pt>
                <c:pt idx="1363">
                  <c:v>28.3958333333293</c:v>
                </c:pt>
                <c:pt idx="1364">
                  <c:v>28.416666666662699</c:v>
                </c:pt>
                <c:pt idx="1365">
                  <c:v>28.437499999996</c:v>
                </c:pt>
                <c:pt idx="1366">
                  <c:v>28.4583333333293</c:v>
                </c:pt>
                <c:pt idx="1367">
                  <c:v>28.479166666662699</c:v>
                </c:pt>
                <c:pt idx="1368">
                  <c:v>28.499999999996</c:v>
                </c:pt>
                <c:pt idx="1369">
                  <c:v>28.5208333333293</c:v>
                </c:pt>
                <c:pt idx="1370">
                  <c:v>28.5416666666626</c:v>
                </c:pt>
                <c:pt idx="1371">
                  <c:v>28.562499999996</c:v>
                </c:pt>
                <c:pt idx="1372">
                  <c:v>28.5833333333293</c:v>
                </c:pt>
                <c:pt idx="1373">
                  <c:v>28.6041666666626</c:v>
                </c:pt>
                <c:pt idx="1374">
                  <c:v>28.624999999996</c:v>
                </c:pt>
                <c:pt idx="1375">
                  <c:v>28.6458333333293</c:v>
                </c:pt>
                <c:pt idx="1376">
                  <c:v>28.6666666666626</c:v>
                </c:pt>
                <c:pt idx="1377">
                  <c:v>28.687499999996</c:v>
                </c:pt>
                <c:pt idx="1378">
                  <c:v>28.7083333333293</c:v>
                </c:pt>
                <c:pt idx="1379">
                  <c:v>28.7291666666626</c:v>
                </c:pt>
                <c:pt idx="1380">
                  <c:v>28.749999999996</c:v>
                </c:pt>
                <c:pt idx="1381">
                  <c:v>28.7708333333293</c:v>
                </c:pt>
                <c:pt idx="1382">
                  <c:v>28.7916666666626</c:v>
                </c:pt>
                <c:pt idx="1383">
                  <c:v>28.8124999999959</c:v>
                </c:pt>
                <c:pt idx="1384">
                  <c:v>28.8333333333293</c:v>
                </c:pt>
                <c:pt idx="1385">
                  <c:v>28.8541666666626</c:v>
                </c:pt>
                <c:pt idx="1386">
                  <c:v>28.8749999999959</c:v>
                </c:pt>
                <c:pt idx="1387">
                  <c:v>28.8958333333293</c:v>
                </c:pt>
                <c:pt idx="1388">
                  <c:v>28.9166666666626</c:v>
                </c:pt>
                <c:pt idx="1389">
                  <c:v>28.9374999999959</c:v>
                </c:pt>
                <c:pt idx="1390">
                  <c:v>28.9583333333293</c:v>
                </c:pt>
                <c:pt idx="1391">
                  <c:v>28.9791666666626</c:v>
                </c:pt>
                <c:pt idx="1392">
                  <c:v>28.9999999999959</c:v>
                </c:pt>
                <c:pt idx="1393">
                  <c:v>29.0208333333292</c:v>
                </c:pt>
                <c:pt idx="1394">
                  <c:v>29.0416666666626</c:v>
                </c:pt>
                <c:pt idx="1395">
                  <c:v>29.0624999999959</c:v>
                </c:pt>
                <c:pt idx="1396">
                  <c:v>29.0833333333292</c:v>
                </c:pt>
                <c:pt idx="1397">
                  <c:v>29.1041666666626</c:v>
                </c:pt>
                <c:pt idx="1398">
                  <c:v>29.1249999999959</c:v>
                </c:pt>
                <c:pt idx="1399">
                  <c:v>29.1458333333292</c:v>
                </c:pt>
                <c:pt idx="1400">
                  <c:v>29.1666666666626</c:v>
                </c:pt>
                <c:pt idx="1401">
                  <c:v>29.1874999999959</c:v>
                </c:pt>
                <c:pt idx="1402">
                  <c:v>29.2083333333292</c:v>
                </c:pt>
                <c:pt idx="1403">
                  <c:v>29.2291666666626</c:v>
                </c:pt>
                <c:pt idx="1404">
                  <c:v>29.2499999999959</c:v>
                </c:pt>
                <c:pt idx="1405">
                  <c:v>29.2708333333292</c:v>
                </c:pt>
                <c:pt idx="1406">
                  <c:v>29.291666666662501</c:v>
                </c:pt>
                <c:pt idx="1407">
                  <c:v>29.3124999999959</c:v>
                </c:pt>
                <c:pt idx="1408">
                  <c:v>29.3333333333292</c:v>
                </c:pt>
                <c:pt idx="1409">
                  <c:v>29.354166666662501</c:v>
                </c:pt>
                <c:pt idx="1410">
                  <c:v>29.3749999999959</c:v>
                </c:pt>
                <c:pt idx="1411">
                  <c:v>29.3958333333292</c:v>
                </c:pt>
                <c:pt idx="1412">
                  <c:v>29.416666666662501</c:v>
                </c:pt>
                <c:pt idx="1413">
                  <c:v>29.4374999999959</c:v>
                </c:pt>
                <c:pt idx="1414">
                  <c:v>29.4583333333292</c:v>
                </c:pt>
                <c:pt idx="1415">
                  <c:v>29.479166666662501</c:v>
                </c:pt>
                <c:pt idx="1416">
                  <c:v>29.499999999995801</c:v>
                </c:pt>
                <c:pt idx="1417">
                  <c:v>29.5208333333292</c:v>
                </c:pt>
                <c:pt idx="1418">
                  <c:v>29.541666666662501</c:v>
                </c:pt>
                <c:pt idx="1419">
                  <c:v>29.562499999995801</c:v>
                </c:pt>
                <c:pt idx="1420">
                  <c:v>29.5833333333292</c:v>
                </c:pt>
                <c:pt idx="1421">
                  <c:v>29.604166666662501</c:v>
                </c:pt>
                <c:pt idx="1422">
                  <c:v>29.624999999995801</c:v>
                </c:pt>
                <c:pt idx="1423">
                  <c:v>29.6458333333292</c:v>
                </c:pt>
                <c:pt idx="1424">
                  <c:v>29.666666666662501</c:v>
                </c:pt>
                <c:pt idx="1425">
                  <c:v>29.687499999995801</c:v>
                </c:pt>
                <c:pt idx="1426">
                  <c:v>29.708333333329101</c:v>
                </c:pt>
                <c:pt idx="1427">
                  <c:v>29.729166666662501</c:v>
                </c:pt>
                <c:pt idx="1428">
                  <c:v>29.749999999995801</c:v>
                </c:pt>
                <c:pt idx="1429">
                  <c:v>29.770833333329101</c:v>
                </c:pt>
                <c:pt idx="1430">
                  <c:v>29.791666666662501</c:v>
                </c:pt>
                <c:pt idx="1431">
                  <c:v>29.812499999995801</c:v>
                </c:pt>
                <c:pt idx="1432">
                  <c:v>29.833333333329101</c:v>
                </c:pt>
                <c:pt idx="1433">
                  <c:v>29.854166666662501</c:v>
                </c:pt>
                <c:pt idx="1434">
                  <c:v>29.874999999995801</c:v>
                </c:pt>
                <c:pt idx="1435">
                  <c:v>29.895833333329101</c:v>
                </c:pt>
                <c:pt idx="1436">
                  <c:v>29.916666666662501</c:v>
                </c:pt>
                <c:pt idx="1437">
                  <c:v>29.937499999995801</c:v>
                </c:pt>
                <c:pt idx="1438">
                  <c:v>29.958333333329101</c:v>
                </c:pt>
                <c:pt idx="1439">
                  <c:v>29.979166666662401</c:v>
                </c:pt>
                <c:pt idx="1440">
                  <c:v>29.999999999995801</c:v>
                </c:pt>
                <c:pt idx="1441">
                  <c:v>30.020833333329101</c:v>
                </c:pt>
                <c:pt idx="1442">
                  <c:v>30.041666666662401</c:v>
                </c:pt>
                <c:pt idx="1443">
                  <c:v>30.062499999995801</c:v>
                </c:pt>
                <c:pt idx="1444">
                  <c:v>30.083333333329101</c:v>
                </c:pt>
                <c:pt idx="1445">
                  <c:v>30.104166666662401</c:v>
                </c:pt>
                <c:pt idx="1446">
                  <c:v>30.124999999995801</c:v>
                </c:pt>
                <c:pt idx="1447">
                  <c:v>30.145833333329101</c:v>
                </c:pt>
                <c:pt idx="1448">
                  <c:v>30.166666666662401</c:v>
                </c:pt>
                <c:pt idx="1449">
                  <c:v>30.187499999995701</c:v>
                </c:pt>
                <c:pt idx="1450">
                  <c:v>30.208333333329101</c:v>
                </c:pt>
                <c:pt idx="1451">
                  <c:v>30.229166666662401</c:v>
                </c:pt>
                <c:pt idx="1452">
                  <c:v>30.249999999995701</c:v>
                </c:pt>
                <c:pt idx="1453">
                  <c:v>30.270833333329101</c:v>
                </c:pt>
                <c:pt idx="1454">
                  <c:v>30.291666666662401</c:v>
                </c:pt>
                <c:pt idx="1455">
                  <c:v>30.312499999995701</c:v>
                </c:pt>
                <c:pt idx="1456">
                  <c:v>30.333333333329101</c:v>
                </c:pt>
                <c:pt idx="1457">
                  <c:v>30.354166666662401</c:v>
                </c:pt>
                <c:pt idx="1458">
                  <c:v>30.374999999995701</c:v>
                </c:pt>
                <c:pt idx="1459">
                  <c:v>30.395833333329101</c:v>
                </c:pt>
                <c:pt idx="1460">
                  <c:v>30.416666666662401</c:v>
                </c:pt>
                <c:pt idx="1461">
                  <c:v>30.437499999995701</c:v>
                </c:pt>
                <c:pt idx="1462">
                  <c:v>30.458333333329001</c:v>
                </c:pt>
                <c:pt idx="1463">
                  <c:v>30.479166666662401</c:v>
                </c:pt>
                <c:pt idx="1464">
                  <c:v>30.499999999995701</c:v>
                </c:pt>
                <c:pt idx="1465">
                  <c:v>30.520833333329001</c:v>
                </c:pt>
                <c:pt idx="1466">
                  <c:v>30.541666666662401</c:v>
                </c:pt>
                <c:pt idx="1467">
                  <c:v>30.562499999995701</c:v>
                </c:pt>
                <c:pt idx="1468">
                  <c:v>30.583333333329001</c:v>
                </c:pt>
                <c:pt idx="1469">
                  <c:v>30.604166666662401</c:v>
                </c:pt>
                <c:pt idx="1470">
                  <c:v>30.624999999995701</c:v>
                </c:pt>
                <c:pt idx="1471">
                  <c:v>30.645833333329001</c:v>
                </c:pt>
                <c:pt idx="1472">
                  <c:v>30.666666666662302</c:v>
                </c:pt>
                <c:pt idx="1473">
                  <c:v>30.687499999995701</c:v>
                </c:pt>
                <c:pt idx="1474">
                  <c:v>30.708333333329001</c:v>
                </c:pt>
                <c:pt idx="1475">
                  <c:v>30.729166666662302</c:v>
                </c:pt>
                <c:pt idx="1476">
                  <c:v>30.749999999995701</c:v>
                </c:pt>
                <c:pt idx="1477">
                  <c:v>30.770833333329001</c:v>
                </c:pt>
                <c:pt idx="1478">
                  <c:v>30.791666666662302</c:v>
                </c:pt>
                <c:pt idx="1479">
                  <c:v>30.812499999995701</c:v>
                </c:pt>
                <c:pt idx="1480">
                  <c:v>30.833333333329001</c:v>
                </c:pt>
                <c:pt idx="1481">
                  <c:v>30.854166666662302</c:v>
                </c:pt>
                <c:pt idx="1482">
                  <c:v>30.874999999995602</c:v>
                </c:pt>
                <c:pt idx="1483">
                  <c:v>30.895833333329001</c:v>
                </c:pt>
                <c:pt idx="1484">
                  <c:v>30.916666666662302</c:v>
                </c:pt>
                <c:pt idx="1485">
                  <c:v>30.937499999995602</c:v>
                </c:pt>
                <c:pt idx="1486">
                  <c:v>30.958333333329001</c:v>
                </c:pt>
                <c:pt idx="1487">
                  <c:v>30.979166666662302</c:v>
                </c:pt>
              </c:numCache>
            </c:numRef>
          </c:xVal>
          <c:yVal>
            <c:numRef>
              <c:f>'Harmonic Analysis'!$X$6:$X$1493</c:f>
              <c:numCache>
                <c:formatCode>0,000</c:formatCode>
                <c:ptCount val="1488"/>
                <c:pt idx="0">
                  <c:v>1.8990744420069197</c:v>
                </c:pt>
                <c:pt idx="1">
                  <c:v>2.0393773549037015</c:v>
                </c:pt>
                <c:pt idx="2">
                  <c:v>2.046206734149262</c:v>
                </c:pt>
                <c:pt idx="3">
                  <c:v>1.9190538176356524</c:v>
                </c:pt>
                <c:pt idx="4">
                  <c:v>1.6661163461307702</c:v>
                </c:pt>
                <c:pt idx="5">
                  <c:v>1.3037516721624294</c:v>
                </c:pt>
                <c:pt idx="6">
                  <c:v>0.85540203607330279</c:v>
                </c:pt>
                <c:pt idx="7">
                  <c:v>0.35006286431867345</c:v>
                </c:pt>
                <c:pt idx="8">
                  <c:v>-0.17960559805304566</c:v>
                </c:pt>
                <c:pt idx="9">
                  <c:v>-0.69940012923974948</c:v>
                </c:pt>
                <c:pt idx="10">
                  <c:v>-1.1757918207820524</c:v>
                </c:pt>
                <c:pt idx="11">
                  <c:v>-1.5780949420329216</c:v>
                </c:pt>
                <c:pt idx="12">
                  <c:v>-1.8804470001112392</c:v>
                </c:pt>
                <c:pt idx="13">
                  <c:v>-2.0634722030828705</c:v>
                </c:pt>
                <c:pt idx="14">
                  <c:v>-2.1155213719225712</c:v>
                </c:pt>
                <c:pt idx="15">
                  <c:v>-2.0334090622326344</c:v>
                </c:pt>
                <c:pt idx="16">
                  <c:v>-1.8226014337100882</c:v>
                </c:pt>
                <c:pt idx="17">
                  <c:v>-1.496844104631418</c:v>
                </c:pt>
                <c:pt idx="18">
                  <c:v>-1.0772555272997193</c:v>
                </c:pt>
                <c:pt idx="19">
                  <c:v>-0.59094596338477368</c:v>
                </c:pt>
                <c:pt idx="20">
                  <c:v>-6.9252691013075962E-2</c:v>
                </c:pt>
                <c:pt idx="21">
                  <c:v>0.45429333066906263</c:v>
                </c:pt>
                <c:pt idx="22">
                  <c:v>0.94613705558242112</c:v>
                </c:pt>
                <c:pt idx="23">
                  <c:v>1.3748644803171857</c:v>
                </c:pt>
                <c:pt idx="24">
                  <c:v>1.7132232867155452</c:v>
                </c:pt>
                <c:pt idx="25">
                  <c:v>1.9398687420346605</c:v>
                </c:pt>
                <c:pt idx="26">
                  <c:v>2.0407227740005345</c:v>
                </c:pt>
                <c:pt idx="27">
                  <c:v>2.0098595125041814</c:v>
                </c:pt>
                <c:pt idx="28">
                  <c:v>1.8498614989776501</c:v>
                </c:pt>
                <c:pt idx="29">
                  <c:v>1.5716251883406549</c:v>
                </c:pt>
                <c:pt idx="30">
                  <c:v>1.1936300653588052</c:v>
                </c:pt>
                <c:pt idx="31">
                  <c:v>0.74072035075748244</c:v>
                </c:pt>
                <c:pt idx="32">
                  <c:v>0.24247964136315264</c:v>
                </c:pt>
                <c:pt idx="33">
                  <c:v>-0.2686951077472034</c:v>
                </c:pt>
                <c:pt idx="34">
                  <c:v>-0.75969476251068557</c:v>
                </c:pt>
                <c:pt idx="35">
                  <c:v>-1.1988379525948711</c:v>
                </c:pt>
                <c:pt idx="36">
                  <c:v>-1.5579113427824141</c:v>
                </c:pt>
                <c:pt idx="37">
                  <c:v>-1.8139787265806708</c:v>
                </c:pt>
                <c:pt idx="38">
                  <c:v>-1.9508428485400331</c:v>
                </c:pt>
                <c:pt idx="39">
                  <c:v>-1.9600667308090289</c:v>
                </c:pt>
                <c:pt idx="40">
                  <c:v>-1.8414900969447325</c:v>
                </c:pt>
                <c:pt idx="41">
                  <c:v>-1.6032093645730991</c:v>
                </c:pt>
                <c:pt idx="42">
                  <c:v>-1.2610244748584147</c:v>
                </c:pt>
                <c:pt idx="43">
                  <c:v>-0.837390281528262</c:v>
                </c:pt>
                <c:pt idx="44">
                  <c:v>-0.35994210683188393</c:v>
                </c:pt>
                <c:pt idx="45">
                  <c:v>0.14030766723470722</c:v>
                </c:pt>
                <c:pt idx="46">
                  <c:v>0.63098421292745899</c:v>
                </c:pt>
                <c:pt idx="47">
                  <c:v>1.0804451218654052</c:v>
                </c:pt>
                <c:pt idx="48">
                  <c:v>1.4598198923444174</c:v>
                </c:pt>
                <c:pt idx="49">
                  <c:v>1.7448625233312429</c:v>
                </c:pt>
                <c:pt idx="50">
                  <c:v>1.9174982996230732</c:v>
                </c:pt>
                <c:pt idx="51">
                  <c:v>1.9669660896658556</c:v>
                </c:pt>
                <c:pt idx="52">
                  <c:v>1.8904840111764956</c:v>
                </c:pt>
                <c:pt idx="53">
                  <c:v>1.6933974077668847</c:v>
                </c:pt>
                <c:pt idx="54">
                  <c:v>1.3888016926537685</c:v>
                </c:pt>
                <c:pt idx="55">
                  <c:v>0.99666656894281624</c:v>
                </c:pt>
                <c:pt idx="56">
                  <c:v>0.54252023298986285</c:v>
                </c:pt>
                <c:pt idx="57">
                  <c:v>5.5780340656867572E-2</c:v>
                </c:pt>
                <c:pt idx="58">
                  <c:v>-0.43215903851860166</c:v>
                </c:pt>
                <c:pt idx="59">
                  <c:v>-0.88995996306430869</c:v>
                </c:pt>
                <c:pt idx="60">
                  <c:v>-1.2883609608395798</c:v>
                </c:pt>
                <c:pt idx="61">
                  <c:v>-1.60205483220072</c:v>
                </c:pt>
                <c:pt idx="62">
                  <c:v>-1.8113033490905233</c:v>
                </c:pt>
                <c:pt idx="63">
                  <c:v>-1.903185799172614</c:v>
                </c:pt>
                <c:pt idx="64">
                  <c:v>-1.8724024156340715</c:v>
                </c:pt>
                <c:pt idx="65">
                  <c:v>-1.721582814472709</c:v>
                </c:pt>
                <c:pt idx="66">
                  <c:v>-1.4610817301561649</c:v>
                </c:pt>
                <c:pt idx="67">
                  <c:v>-1.1082775050711577</c:v>
                </c:pt>
                <c:pt idx="68">
                  <c:v>-0.68642080143455131</c:v>
                </c:pt>
                <c:pt idx="69">
                  <c:v>-0.22310980426767568</c:v>
                </c:pt>
                <c:pt idx="70">
                  <c:v>0.25150807376337508</c:v>
                </c:pt>
                <c:pt idx="71">
                  <c:v>0.70669079898081233</c:v>
                </c:pt>
                <c:pt idx="72">
                  <c:v>1.1130859156515465</c:v>
                </c:pt>
                <c:pt idx="73">
                  <c:v>1.4446163069255669</c:v>
                </c:pt>
                <c:pt idx="74">
                  <c:v>1.6801464415933101</c:v>
                </c:pt>
                <c:pt idx="75">
                  <c:v>1.8048227601590487</c:v>
                </c:pt>
                <c:pt idx="76">
                  <c:v>1.8110033693647947</c:v>
                </c:pt>
                <c:pt idx="77">
                  <c:v>1.6987190934034089</c:v>
                </c:pt>
                <c:pt idx="78">
                  <c:v>1.4756384112391441</c:v>
                </c:pt>
                <c:pt idx="79">
                  <c:v>1.1565409079878837</c:v>
                </c:pt>
                <c:pt idx="80">
                  <c:v>0.76233550556398033</c:v>
                </c:pt>
                <c:pt idx="81">
                  <c:v>0.31868887591500866</c:v>
                </c:pt>
                <c:pt idx="82">
                  <c:v>-0.14564578655900684</c:v>
                </c:pt>
                <c:pt idx="83">
                  <c:v>-0.60069062239608817</c:v>
                </c:pt>
                <c:pt idx="84">
                  <c:v>-1.0171748701251784</c:v>
                </c:pt>
                <c:pt idx="85">
                  <c:v>-1.3684119355286288</c:v>
                </c:pt>
                <c:pt idx="86">
                  <c:v>-1.6320013373461573</c:v>
                </c:pt>
                <c:pt idx="87">
                  <c:v>-1.7912470015841278</c:v>
                </c:pt>
                <c:pt idx="88">
                  <c:v>-1.836202201214479</c:v>
                </c:pt>
                <c:pt idx="89">
                  <c:v>-1.7642759341289984</c:v>
                </c:pt>
                <c:pt idx="90">
                  <c:v>-1.5803640901000084</c:v>
                </c:pt>
                <c:pt idx="91">
                  <c:v>-1.2964995149797511</c:v>
                </c:pt>
                <c:pt idx="92">
                  <c:v>-0.93104604432233695</c:v>
                </c:pt>
                <c:pt idx="93">
                  <c:v>-0.50749075422126</c:v>
                </c:pt>
                <c:pt idx="94">
                  <c:v>-5.2914196573942834E-2</c:v>
                </c:pt>
                <c:pt idx="95">
                  <c:v>0.40376137202977919</c:v>
                </c:pt>
                <c:pt idx="96">
                  <c:v>0.83363206572454174</c:v>
                </c:pt>
                <c:pt idx="97">
                  <c:v>1.2096607455288413</c:v>
                </c:pt>
                <c:pt idx="98">
                  <c:v>1.5083951436753544</c:v>
                </c:pt>
                <c:pt idx="99">
                  <c:v>1.7114462472199787</c:v>
                </c:pt>
                <c:pt idx="100">
                  <c:v>1.8066334987020665</c:v>
                </c:pt>
                <c:pt idx="101">
                  <c:v>1.7887253269214258</c:v>
                </c:pt>
                <c:pt idx="102">
                  <c:v>1.6597299362202367</c:v>
                </c:pt>
                <c:pt idx="103">
                  <c:v>1.4287204319738174</c:v>
                </c:pt>
                <c:pt idx="104">
                  <c:v>1.1112083521742755</c:v>
                </c:pt>
                <c:pt idx="105">
                  <c:v>0.72810857680920982</c:v>
                </c:pt>
                <c:pt idx="106">
                  <c:v>0.30436454753263487</c:v>
                </c:pt>
                <c:pt idx="107">
                  <c:v>-0.13267589964060689</c:v>
                </c:pt>
                <c:pt idx="108">
                  <c:v>-0.55502834982804417</c:v>
                </c:pt>
                <c:pt idx="109">
                  <c:v>-0.93586898558335263</c:v>
                </c:pt>
                <c:pt idx="110">
                  <c:v>-1.2512456797918885</c:v>
                </c:pt>
                <c:pt idx="111">
                  <c:v>-1.4815938217101121</c:v>
                </c:pt>
                <c:pt idx="112">
                  <c:v>-1.6129609201409218</c:v>
                </c:pt>
                <c:pt idx="113">
                  <c:v>-1.6378633263490152</c:v>
                </c:pt>
                <c:pt idx="114">
                  <c:v>-1.5557225096968121</c:v>
                </c:pt>
                <c:pt idx="115">
                  <c:v>-1.372855622696014</c:v>
                </c:pt>
                <c:pt idx="116">
                  <c:v>-1.1020238353033132</c:v>
                </c:pt>
                <c:pt idx="117">
                  <c:v>-0.76157024677963203</c:v>
                </c:pt>
                <c:pt idx="118">
                  <c:v>-0.37420528274288262</c:v>
                </c:pt>
                <c:pt idx="119">
                  <c:v>3.4480303577830926E-2</c:v>
                </c:pt>
                <c:pt idx="120">
                  <c:v>0.4376777810069814</c:v>
                </c:pt>
                <c:pt idx="121">
                  <c:v>0.80909050431050589</c:v>
                </c:pt>
                <c:pt idx="122">
                  <c:v>1.1246204326346665</c:v>
                </c:pt>
                <c:pt idx="123">
                  <c:v>1.3639033719452982</c:v>
                </c:pt>
                <c:pt idx="124">
                  <c:v>1.5115956155203547</c:v>
                </c:pt>
                <c:pt idx="125">
                  <c:v>1.5583312212220366</c:v>
                </c:pt>
                <c:pt idx="126">
                  <c:v>1.5012907840341605</c:v>
                </c:pt>
                <c:pt idx="127">
                  <c:v>1.3443478164017362</c:v>
                </c:pt>
                <c:pt idx="128">
                  <c:v>1.0977860941388715</c:v>
                </c:pt>
                <c:pt idx="129">
                  <c:v>0.7776088036629889</c:v>
                </c:pt>
                <c:pt idx="130">
                  <c:v>0.40448627692443351</c:v>
                </c:pt>
                <c:pt idx="131">
                  <c:v>2.4118745529629754E-3</c:v>
                </c:pt>
                <c:pt idx="132">
                  <c:v>-0.40284625780422334</c:v>
                </c:pt>
                <c:pt idx="133">
                  <c:v>-0.78539740751888509</c:v>
                </c:pt>
                <c:pt idx="134">
                  <c:v>-1.120878396072378</c:v>
                </c:pt>
                <c:pt idx="135">
                  <c:v>-1.3879963522883907</c:v>
                </c:pt>
                <c:pt idx="136">
                  <c:v>-1.5698665385522874</c:v>
                </c:pt>
                <c:pt idx="137">
                  <c:v>-1.6550613777765228</c:v>
                </c:pt>
                <c:pt idx="138">
                  <c:v>-1.6383058442700105</c:v>
                </c:pt>
                <c:pt idx="139">
                  <c:v>-1.520777390825951</c:v>
                </c:pt>
                <c:pt idx="140">
                  <c:v>-1.3099940873978628</c:v>
                </c:pt>
                <c:pt idx="141">
                  <c:v>-1.0193009965812743</c:v>
                </c:pt>
                <c:pt idx="142">
                  <c:v>-0.6669903198977345</c:v>
                </c:pt>
                <c:pt idx="143">
                  <c:v>-0.27511389615040122</c:v>
                </c:pt>
                <c:pt idx="144">
                  <c:v>0.13193423118175729</c:v>
                </c:pt>
                <c:pt idx="145">
                  <c:v>0.52897342495226685</c:v>
                </c:pt>
                <c:pt idx="146">
                  <c:v>0.89163040905208091</c:v>
                </c:pt>
                <c:pt idx="147">
                  <c:v>1.1978700699336942</c:v>
                </c:pt>
                <c:pt idx="148">
                  <c:v>1.4293664191739721</c:v>
                </c:pt>
                <c:pt idx="149">
                  <c:v>1.5726279558712215</c:v>
                </c:pt>
                <c:pt idx="150">
                  <c:v>1.6198079594165073</c:v>
                </c:pt>
                <c:pt idx="151">
                  <c:v>1.5691508202091387</c:v>
                </c:pt>
                <c:pt idx="152">
                  <c:v>1.4250490326843666</c:v>
                </c:pt>
                <c:pt idx="153">
                  <c:v>1.1977104105024945</c:v>
                </c:pt>
                <c:pt idx="154">
                  <c:v>0.9024598397407535</c:v>
                </c:pt>
                <c:pt idx="155">
                  <c:v>0.55872288965249839</c:v>
                </c:pt>
                <c:pt idx="156">
                  <c:v>0.18875840453993575</c:v>
                </c:pt>
                <c:pt idx="157">
                  <c:v>-0.18377742662995689</c:v>
                </c:pt>
                <c:pt idx="158">
                  <c:v>-0.53534302251884136</c:v>
                </c:pt>
                <c:pt idx="159">
                  <c:v>-0.84400283767052642</c:v>
                </c:pt>
                <c:pt idx="160">
                  <c:v>-1.0908038381050709</c:v>
                </c:pt>
                <c:pt idx="161">
                  <c:v>-1.2609506873008667</c:v>
                </c:pt>
                <c:pt idx="162">
                  <c:v>-1.3447068052671485</c:v>
                </c:pt>
                <c:pt idx="163">
                  <c:v>-1.3379664664660322</c:v>
                </c:pt>
                <c:pt idx="164">
                  <c:v>-1.2424644266201379</c:v>
                </c:pt>
                <c:pt idx="165">
                  <c:v>-1.0656128318557203</c:v>
                </c:pt>
                <c:pt idx="166">
                  <c:v>-0.81997887383047785</c:v>
                </c:pt>
                <c:pt idx="167">
                  <c:v>-0.52243930461900523</c:v>
                </c:pt>
                <c:pt idx="168">
                  <c:v>-0.19306808953504478</c:v>
                </c:pt>
                <c:pt idx="169">
                  <c:v>0.14617010003609252</c:v>
                </c:pt>
                <c:pt idx="170">
                  <c:v>0.47283617439096204</c:v>
                </c:pt>
                <c:pt idx="171">
                  <c:v>0.7654520796553137</c:v>
                </c:pt>
                <c:pt idx="172">
                  <c:v>1.004864356724211</c:v>
                </c:pt>
                <c:pt idx="173">
                  <c:v>1.1754500586767314</c:v>
                </c:pt>
                <c:pt idx="174">
                  <c:v>1.2660899693100582</c:v>
                </c:pt>
                <c:pt idx="175">
                  <c:v>1.2708494029696913</c:v>
                </c:pt>
                <c:pt idx="176">
                  <c:v>1.189325839952428</c:v>
                </c:pt>
                <c:pt idx="177">
                  <c:v>1.0266440303880415</c:v>
                </c:pt>
                <c:pt idx="178">
                  <c:v>0.79310161066288465</c:v>
                </c:pt>
                <c:pt idx="179">
                  <c:v>0.50349029626100583</c:v>
                </c:pt>
                <c:pt idx="180">
                  <c:v>0.17613795806456944</c:v>
                </c:pt>
                <c:pt idx="181">
                  <c:v>-0.16826590399982655</c:v>
                </c:pt>
                <c:pt idx="182">
                  <c:v>-0.50798566140837342</c:v>
                </c:pt>
                <c:pt idx="183">
                  <c:v>-0.82161216803517423</c:v>
                </c:pt>
                <c:pt idx="184">
                  <c:v>-1.0894057351574182</c:v>
                </c:pt>
                <c:pt idx="185">
                  <c:v>-1.2945253235148706</c:v>
                </c:pt>
                <c:pt idx="186">
                  <c:v>-1.4240676718072807</c:v>
                </c:pt>
                <c:pt idx="187">
                  <c:v>-1.4698526690885458</c:v>
                </c:pt>
                <c:pt idx="188">
                  <c:v>-1.4289077518448807</c:v>
                </c:pt>
                <c:pt idx="189">
                  <c:v>-1.3036233928507706</c:v>
                </c:pt>
                <c:pt idx="190">
                  <c:v>-1.1015726100223442</c:v>
                </c:pt>
                <c:pt idx="191">
                  <c:v>-0.83500853494213156</c:v>
                </c:pt>
                <c:pt idx="192">
                  <c:v>-0.5200741158002139</c:v>
                </c:pt>
                <c:pt idx="193">
                  <c:v>-0.17577574256773018</c:v>
                </c:pt>
                <c:pt idx="194">
                  <c:v>0.17721311394629691</c:v>
                </c:pt>
                <c:pt idx="195">
                  <c:v>0.51784212526567075</c:v>
                </c:pt>
                <c:pt idx="196">
                  <c:v>0.82598689197120367</c:v>
                </c:pt>
                <c:pt idx="197">
                  <c:v>1.0836829536029011</c:v>
                </c:pt>
                <c:pt idx="198">
                  <c:v>1.2762147242578639</c:v>
                </c:pt>
                <c:pt idx="199">
                  <c:v>1.3929928178379682</c:v>
                </c:pt>
                <c:pt idx="200">
                  <c:v>1.4281670496365828</c:v>
                </c:pt>
                <c:pt idx="201">
                  <c:v>1.3809393808185444</c:v>
                </c:pt>
                <c:pt idx="202">
                  <c:v>1.2555601174752393</c:v>
                </c:pt>
                <c:pt idx="203">
                  <c:v>1.0610105770054838</c:v>
                </c:pt>
                <c:pt idx="204">
                  <c:v>0.81039494160595393</c:v>
                </c:pt>
                <c:pt idx="205">
                  <c:v>0.52008191944494708</c:v>
                </c:pt>
                <c:pt idx="206">
                  <c:v>0.20865202938244384</c:v>
                </c:pt>
                <c:pt idx="207">
                  <c:v>-0.10428210417420786</c:v>
                </c:pt>
                <c:pt idx="208">
                  <c:v>-0.3993077971401196</c:v>
                </c:pt>
                <c:pt idx="209">
                  <c:v>-0.65841949707436043</c:v>
                </c:pt>
                <c:pt idx="210">
                  <c:v>-0.86612620547527108</c:v>
                </c:pt>
                <c:pt idx="211">
                  <c:v>-1.0103911335547804</c:v>
                </c:pt>
                <c:pt idx="212">
                  <c:v>-1.0833466703633068</c:v>
                </c:pt>
                <c:pt idx="213">
                  <c:v>-1.0817422478347773</c:v>
                </c:pt>
                <c:pt idx="214">
                  <c:v>-1.0070996871908331</c:v>
                </c:pt>
                <c:pt idx="215">
                  <c:v>-0.8655690252093079</c:v>
                </c:pt>
                <c:pt idx="216">
                  <c:v>-0.66749649091016861</c:v>
                </c:pt>
                <c:pt idx="217">
                  <c:v>-0.42673407326113</c:v>
                </c:pt>
                <c:pt idx="218">
                  <c:v>-0.15973589667700266</c:v>
                </c:pt>
                <c:pt idx="219">
                  <c:v>0.1155005535993809</c:v>
                </c:pt>
                <c:pt idx="220">
                  <c:v>0.38058120409618951</c:v>
                </c:pt>
                <c:pt idx="221">
                  <c:v>0.61787814350413262</c:v>
                </c:pt>
                <c:pt idx="222">
                  <c:v>0.81163596380662795</c:v>
                </c:pt>
                <c:pt idx="223">
                  <c:v>0.9489534180023329</c:v>
                </c:pt>
                <c:pt idx="224">
                  <c:v>1.0205804153845668</c:v>
                </c:pt>
                <c:pt idx="225">
                  <c:v>1.0214823002986553</c:v>
                </c:pt>
                <c:pt idx="226">
                  <c:v>0.95113814478837155</c:v>
                </c:pt>
                <c:pt idx="227">
                  <c:v>0.81355649108350703</c:v>
                </c:pt>
                <c:pt idx="228">
                  <c:v>0.61700955937959645</c:v>
                </c:pt>
                <c:pt idx="229">
                  <c:v>0.37350429964199844</c:v>
                </c:pt>
                <c:pt idx="230">
                  <c:v>9.8024747387812153E-2</c:v>
                </c:pt>
                <c:pt idx="231">
                  <c:v>-0.19240603381496257</c:v>
                </c:pt>
                <c:pt idx="232">
                  <c:v>-0.47978540403096875</c:v>
                </c:pt>
                <c:pt idx="233">
                  <c:v>-0.74624595427014506</c:v>
                </c:pt>
                <c:pt idx="234">
                  <c:v>-0.97515672478052284</c:v>
                </c:pt>
                <c:pt idx="235">
                  <c:v>-1.1521432376204208</c:v>
                </c:pt>
                <c:pt idx="236">
                  <c:v>-1.2659642277792349</c:v>
                </c:pt>
                <c:pt idx="237">
                  <c:v>-1.3091921985565147</c:v>
                </c:pt>
                <c:pt idx="238">
                  <c:v>-1.2786573300776172</c:v>
                </c:pt>
                <c:pt idx="239">
                  <c:v>-1.1756290486669001</c:v>
                </c:pt>
                <c:pt idx="240">
                  <c:v>-1.0057257957826693</c:v>
                </c:pt>
                <c:pt idx="241">
                  <c:v>-0.77856021498533989</c:v>
                </c:pt>
                <c:pt idx="242">
                  <c:v>-0.50714308264723251</c:v>
                </c:pt>
                <c:pt idx="243">
                  <c:v>-0.20708386584576988</c:v>
                </c:pt>
                <c:pt idx="244">
                  <c:v>0.10436207460459748</c:v>
                </c:pt>
                <c:pt idx="245">
                  <c:v>0.40934062514417413</c:v>
                </c:pt>
                <c:pt idx="246">
                  <c:v>0.69047606344268697</c:v>
                </c:pt>
                <c:pt idx="247">
                  <c:v>0.93191249077671057</c:v>
                </c:pt>
                <c:pt idx="248">
                  <c:v>1.1202564726522017</c:v>
                </c:pt>
                <c:pt idx="249">
                  <c:v>1.2453642576773039</c:v>
                </c:pt>
                <c:pt idx="250">
                  <c:v>1.3009267887830143</c:v>
                </c:pt>
                <c:pt idx="251">
                  <c:v>1.2848183350982256</c:v>
                </c:pt>
                <c:pt idx="252">
                  <c:v>1.1991891708475926</c:v>
                </c:pt>
                <c:pt idx="253">
                  <c:v>1.0502984097453942</c:v>
                </c:pt>
                <c:pt idx="254">
                  <c:v>0.84809891145194971</c:v>
                </c:pt>
                <c:pt idx="255">
                  <c:v>0.60560115270278003</c:v>
                </c:pt>
                <c:pt idx="256">
                  <c:v>0.33805619942374177</c:v>
                </c:pt>
                <c:pt idx="257">
                  <c:v>6.2008638685963312E-2</c:v>
                </c:pt>
                <c:pt idx="258">
                  <c:v>-0.20572210007544472</c:v>
                </c:pt>
                <c:pt idx="259">
                  <c:v>-0.44906962264879513</c:v>
                </c:pt>
                <c:pt idx="260">
                  <c:v>-0.65369505683959173</c:v>
                </c:pt>
                <c:pt idx="261">
                  <c:v>-0.80784917205883378</c:v>
                </c:pt>
                <c:pt idx="262">
                  <c:v>-0.90307031728160403</c:v>
                </c:pt>
                <c:pt idx="263">
                  <c:v>-0.93467661969838334</c:v>
                </c:pt>
                <c:pt idx="264">
                  <c:v>-0.90202360067360654</c:v>
                </c:pt>
                <c:pt idx="265">
                  <c:v>-0.80851275648772014</c:v>
                </c:pt>
                <c:pt idx="266">
                  <c:v>-0.661351841777581</c:v>
                </c:pt>
                <c:pt idx="267">
                  <c:v>-0.47108266375407171</c:v>
                </c:pt>
                <c:pt idx="268">
                  <c:v>-0.25090623772787474</c:v>
                </c:pt>
                <c:pt idx="269">
                  <c:v>-1.584732842119501E-2</c:v>
                </c:pt>
                <c:pt idx="270">
                  <c:v>0.2181900173023171</c:v>
                </c:pt>
                <c:pt idx="271">
                  <c:v>0.43541791743437613</c:v>
                </c:pt>
                <c:pt idx="272">
                  <c:v>0.62115016049242144</c:v>
                </c:pt>
                <c:pt idx="273">
                  <c:v>0.76271764736762004</c:v>
                </c:pt>
                <c:pt idx="274">
                  <c:v>0.8502580740598511</c:v>
                </c:pt>
                <c:pt idx="275">
                  <c:v>0.87733193661121001</c:v>
                </c:pt>
                <c:pt idx="276">
                  <c:v>0.84132758678040687</c:v>
                </c:pt>
                <c:pt idx="277">
                  <c:v>0.74363093590825946</c:v>
                </c:pt>
                <c:pt idx="278">
                  <c:v>0.58954971522892485</c:v>
                </c:pt>
                <c:pt idx="279">
                  <c:v>0.38799708989239229</c:v>
                </c:pt>
                <c:pt idx="280">
                  <c:v>0.15095399532433568</c:v>
                </c:pt>
                <c:pt idx="281">
                  <c:v>-0.10725705630891338</c:v>
                </c:pt>
                <c:pt idx="282">
                  <c:v>-0.3708425660791223</c:v>
                </c:pt>
                <c:pt idx="283">
                  <c:v>-0.62350018944177299</c:v>
                </c:pt>
                <c:pt idx="284">
                  <c:v>-0.84941406457921054</c:v>
                </c:pt>
                <c:pt idx="285">
                  <c:v>-1.0342229659976434</c:v>
                </c:pt>
                <c:pt idx="286">
                  <c:v>-1.1659025608270301</c:v>
                </c:pt>
                <c:pt idx="287">
                  <c:v>-1.2355082211386152</c:v>
                </c:pt>
                <c:pt idx="288">
                  <c:v>-1.2377332456688648</c:v>
                </c:pt>
                <c:pt idx="289">
                  <c:v>-1.1712484637848417</c:v>
                </c:pt>
                <c:pt idx="290">
                  <c:v>-1.0388023660459187</c:v>
                </c:pt>
                <c:pt idx="291">
                  <c:v>-0.84707533932356616</c:v>
                </c:pt>
                <c:pt idx="292">
                  <c:v>-0.60629641447820948</c:v>
                </c:pt>
                <c:pt idx="293">
                  <c:v>-0.32964527125586068</c:v>
                </c:pt>
                <c:pt idx="294">
                  <c:v>-3.2475227381813895E-2</c:v>
                </c:pt>
                <c:pt idx="295">
                  <c:v>0.26859621403286338</c:v>
                </c:pt>
                <c:pt idx="296">
                  <c:v>0.55667462676071022</c:v>
                </c:pt>
                <c:pt idx="297">
                  <c:v>0.81559432085737626</c:v>
                </c:pt>
                <c:pt idx="298">
                  <c:v>1.0308817762726834</c:v>
                </c:pt>
                <c:pt idx="299">
                  <c:v>1.1906186671445906</c:v>
                </c:pt>
                <c:pt idx="300">
                  <c:v>1.2861522435749397</c:v>
                </c:pt>
                <c:pt idx="301">
                  <c:v>1.3126099494165224</c:v>
                </c:pt>
                <c:pt idx="302">
                  <c:v>1.26918688776287</c:v>
                </c:pt>
                <c:pt idx="303">
                  <c:v>1.1591884016745175</c:v>
                </c:pt>
                <c:pt idx="304">
                  <c:v>0.98982479989958083</c:v>
                </c:pt>
                <c:pt idx="305">
                  <c:v>0.77177024047797538</c:v>
                </c:pt>
                <c:pt idx="306">
                  <c:v>0.51851208721746289</c:v>
                </c:pt>
                <c:pt idx="307">
                  <c:v>0.24552981061031309</c:v>
                </c:pt>
                <c:pt idx="308">
                  <c:v>-3.0647059274846317E-2</c:v>
                </c:pt>
                <c:pt idx="309">
                  <c:v>-0.29344494387369385</c:v>
                </c:pt>
                <c:pt idx="310">
                  <c:v>-0.5272551536590091</c:v>
                </c:pt>
                <c:pt idx="311">
                  <c:v>-0.71838434383842831</c:v>
                </c:pt>
                <c:pt idx="312">
                  <c:v>-0.85588843087390476</c:v>
                </c:pt>
                <c:pt idx="313">
                  <c:v>-0.93223879993601433</c:v>
                </c:pt>
                <c:pt idx="314">
                  <c:v>-0.94377965778169759</c:v>
                </c:pt>
                <c:pt idx="315">
                  <c:v>-0.89094795561084883</c:v>
                </c:pt>
                <c:pt idx="316">
                  <c:v>-0.77824167374549136</c:v>
                </c:pt>
                <c:pt idx="317">
                  <c:v>-0.61393756286159573</c:v>
                </c:pt>
                <c:pt idx="318">
                  <c:v>-0.40957475141835531</c:v>
                </c:pt>
                <c:pt idx="319">
                  <c:v>-0.17923502566959371</c:v>
                </c:pt>
                <c:pt idx="320">
                  <c:v>6.1336813476408625E-2</c:v>
                </c:pt>
                <c:pt idx="321">
                  <c:v>0.29571909103282529</c:v>
                </c:pt>
                <c:pt idx="322">
                  <c:v>0.50784565183237396</c:v>
                </c:pt>
                <c:pt idx="323">
                  <c:v>0.68302108486766711</c:v>
                </c:pt>
                <c:pt idx="324">
                  <c:v>0.80885603461605871</c:v>
                </c:pt>
                <c:pt idx="325">
                  <c:v>0.87606437903253642</c:v>
                </c:pt>
                <c:pt idx="326">
                  <c:v>0.87907217219664491</c:v>
                </c:pt>
                <c:pt idx="327">
                  <c:v>0.81639949355654973</c:v>
                </c:pt>
                <c:pt idx="328">
                  <c:v>0.6907900515023877</c:v>
                </c:pt>
                <c:pt idx="329">
                  <c:v>0.50907873718672547</c:v>
                </c:pt>
                <c:pt idx="330">
                  <c:v>0.2818033885603054</c:v>
                </c:pt>
                <c:pt idx="331">
                  <c:v>2.2582826384252453E-2</c:v>
                </c:pt>
                <c:pt idx="332">
                  <c:v>-0.25270220699777046</c:v>
                </c:pt>
                <c:pt idx="333">
                  <c:v>-0.5268761426712516</c:v>
                </c:pt>
                <c:pt idx="334">
                  <c:v>-0.78252513495765652</c:v>
                </c:pt>
                <c:pt idx="335">
                  <c:v>-1.0030784977051659</c:v>
                </c:pt>
                <c:pt idx="336">
                  <c:v>-1.1738483940432085</c:v>
                </c:pt>
                <c:pt idx="337">
                  <c:v>-1.2829631677245938</c:v>
                </c:pt>
                <c:pt idx="338">
                  <c:v>-1.3221357230274189</c:v>
                </c:pt>
                <c:pt idx="339">
                  <c:v>-1.2872180420785353</c:v>
                </c:pt>
                <c:pt idx="340">
                  <c:v>-1.1785057102769267</c:v>
                </c:pt>
                <c:pt idx="341">
                  <c:v>-1.0007714429255736</c:v>
                </c:pt>
                <c:pt idx="342">
                  <c:v>-0.76302315839191026</c:v>
                </c:pt>
                <c:pt idx="343">
                  <c:v>-0.47799911723780342</c:v>
                </c:pt>
                <c:pt idx="344">
                  <c:v>-0.16142899895321486</c:v>
                </c:pt>
                <c:pt idx="345">
                  <c:v>0.16889549764318487</c:v>
                </c:pt>
                <c:pt idx="346">
                  <c:v>0.49418479245003988</c:v>
                </c:pt>
                <c:pt idx="347">
                  <c:v>0.79578574927494561</c:v>
                </c:pt>
                <c:pt idx="348">
                  <c:v>1.056316739028063</c:v>
                </c:pt>
                <c:pt idx="349">
                  <c:v>1.2607333502483127</c:v>
                </c:pt>
                <c:pt idx="350">
                  <c:v>1.3972583516890535</c:v>
                </c:pt>
                <c:pt idx="351">
                  <c:v>1.4581173567022596</c:v>
                </c:pt>
                <c:pt idx="352">
                  <c:v>1.4400331871936798</c:v>
                </c:pt>
                <c:pt idx="353">
                  <c:v>1.344446504990497</c:v>
                </c:pt>
                <c:pt idx="354">
                  <c:v>1.1774469948540116</c:v>
                </c:pt>
                <c:pt idx="355">
                  <c:v>0.94941722790309035</c:v>
                </c:pt>
                <c:pt idx="356">
                  <c:v>0.67440920797124271</c:v>
                </c:pt>
                <c:pt idx="357">
                  <c:v>0.3692903942060396</c:v>
                </c:pt>
                <c:pt idx="358">
                  <c:v>5.2710644674386908E-2</c:v>
                </c:pt>
                <c:pt idx="359">
                  <c:v>-0.25604689622578897</c:v>
                </c:pt>
                <c:pt idx="360">
                  <c:v>-0.53826019134308511</c:v>
                </c:pt>
                <c:pt idx="361">
                  <c:v>-0.77693380472062579</c:v>
                </c:pt>
                <c:pt idx="362">
                  <c:v>-0.95786251225751884</c:v>
                </c:pt>
                <c:pt idx="363">
                  <c:v>-1.0705258152215558</c:v>
                </c:pt>
                <c:pt idx="364">
                  <c:v>-1.1087561695811714</c:v>
                </c:pt>
                <c:pt idx="365">
                  <c:v>-1.0711374424732951</c:v>
                </c:pt>
                <c:pt idx="366">
                  <c:v>-0.96110665540612761</c:v>
                </c:pt>
                <c:pt idx="367">
                  <c:v>-0.78675046317359931</c:v>
                </c:pt>
                <c:pt idx="368">
                  <c:v>-0.56030691300265401</c:v>
                </c:pt>
                <c:pt idx="369">
                  <c:v>-0.29740163892388216</c:v>
                </c:pt>
                <c:pt idx="370">
                  <c:v>-1.6064598358208129E-2</c:v>
                </c:pt>
                <c:pt idx="371">
                  <c:v>0.26441233020019744</c:v>
                </c:pt>
                <c:pt idx="372">
                  <c:v>0.52470601861953503</c:v>
                </c:pt>
                <c:pt idx="373">
                  <c:v>0.74670397036551261</c:v>
                </c:pt>
                <c:pt idx="374">
                  <c:v>0.91467895740457306</c:v>
                </c:pt>
                <c:pt idx="375">
                  <c:v>1.016321494599812</c:v>
                </c:pt>
                <c:pt idx="376">
                  <c:v>1.0435635269895929</c:v>
                </c:pt>
                <c:pt idx="377">
                  <c:v>0.99313928162726972</c:v>
                </c:pt>
                <c:pt idx="378">
                  <c:v>0.86684534463302643</c:v>
                </c:pt>
                <c:pt idx="379">
                  <c:v>0.67148068486213586</c:v>
                </c:pt>
                <c:pt idx="380">
                  <c:v>0.41846740572042967</c:v>
                </c:pt>
                <c:pt idx="381">
                  <c:v>0.12317321316090757</c:v>
                </c:pt>
                <c:pt idx="382">
                  <c:v>-0.19602433473278794</c:v>
                </c:pt>
                <c:pt idx="383">
                  <c:v>-0.51887500052844071</c:v>
                </c:pt>
                <c:pt idx="384">
                  <c:v>-0.8245243646315642</c:v>
                </c:pt>
                <c:pt idx="385">
                  <c:v>-1.09283455217278</c:v>
                </c:pt>
                <c:pt idx="386">
                  <c:v>-1.3056740163966729</c:v>
                </c:pt>
                <c:pt idx="387">
                  <c:v>-1.448094353133482</c:v>
                </c:pt>
                <c:pt idx="388">
                  <c:v>-1.5093184750709676</c:v>
                </c:pt>
                <c:pt idx="389">
                  <c:v>-1.4834756848965185</c:v>
                </c:pt>
                <c:pt idx="390">
                  <c:v>-1.3700345911912697</c:v>
                </c:pt>
                <c:pt idx="391">
                  <c:v>-1.1739034755044364</c:v>
                </c:pt>
                <c:pt idx="392">
                  <c:v>-0.90518849203096663</c:v>
                </c:pt>
                <c:pt idx="393">
                  <c:v>-0.57862166572171658</c:v>
                </c:pt>
                <c:pt idx="394">
                  <c:v>-0.21269168854900586</c:v>
                </c:pt>
                <c:pt idx="395">
                  <c:v>0.17147034386538301</c:v>
                </c:pt>
                <c:pt idx="396">
                  <c:v>0.55138209637601143</c:v>
                </c:pt>
                <c:pt idx="397">
                  <c:v>0.90459805761645073</c:v>
                </c:pt>
                <c:pt idx="398">
                  <c:v>1.2101076255551033</c:v>
                </c:pt>
                <c:pt idx="399">
                  <c:v>1.4496549156061929</c:v>
                </c:pt>
                <c:pt idx="400">
                  <c:v>1.6088961645472915</c:v>
                </c:pt>
                <c:pt idx="401">
                  <c:v>1.6783201603616495</c:v>
                </c:pt>
                <c:pt idx="402">
                  <c:v>1.6538715121617749</c:v>
                </c:pt>
                <c:pt idx="403">
                  <c:v>1.537234915690582</c:v>
                </c:pt>
                <c:pt idx="404">
                  <c:v>1.3357597379274284</c:v>
                </c:pt>
                <c:pt idx="405">
                  <c:v>1.0620269171194776</c:v>
                </c:pt>
                <c:pt idx="406">
                  <c:v>0.73308292136510844</c:v>
                </c:pt>
                <c:pt idx="407">
                  <c:v>0.36938688036247269</c:v>
                </c:pt>
                <c:pt idx="408">
                  <c:v>-6.4643743912531221E-3</c:v>
                </c:pt>
                <c:pt idx="409">
                  <c:v>-0.37115396884917634</c:v>
                </c:pt>
                <c:pt idx="410">
                  <c:v>-0.70211623146950575</c:v>
                </c:pt>
                <c:pt idx="411">
                  <c:v>-0.97896828946119485</c:v>
                </c:pt>
                <c:pt idx="412">
                  <c:v>-1.1848105748167248</c:v>
                </c:pt>
                <c:pt idx="413">
                  <c:v>-1.3073124445346731</c:v>
                </c:pt>
                <c:pt idx="414">
                  <c:v>-1.3395121813614363</c:v>
                </c:pt>
                <c:pt idx="415">
                  <c:v>-1.2802783323672533</c:v>
                </c:pt>
                <c:pt idx="416">
                  <c:v>-1.1344005721222694</c:v>
                </c:pt>
                <c:pt idx="417">
                  <c:v>-0.91230171798624582</c:v>
                </c:pt>
                <c:pt idx="418">
                  <c:v>-0.62938669613439768</c:v>
                </c:pt>
                <c:pt idx="419">
                  <c:v>-0.30506761719665926</c:v>
                </c:pt>
                <c:pt idx="420">
                  <c:v>3.8474833448117265E-2</c:v>
                </c:pt>
                <c:pt idx="421">
                  <c:v>0.37771612207453786</c:v>
                </c:pt>
                <c:pt idx="422">
                  <c:v>0.68930860465172716</c:v>
                </c:pt>
                <c:pt idx="423">
                  <c:v>0.9516013075115779</c:v>
                </c:pt>
                <c:pt idx="424">
                  <c:v>1.1460610789962242</c:v>
                </c:pt>
                <c:pt idx="425">
                  <c:v>1.2585029968972747</c:v>
                </c:pt>
                <c:pt idx="426">
                  <c:v>1.2800494289106479</c:v>
                </c:pt>
                <c:pt idx="427">
                  <c:v>1.2077539234416985</c:v>
                </c:pt>
                <c:pt idx="428">
                  <c:v>1.0448471233058856</c:v>
                </c:pt>
                <c:pt idx="429">
                  <c:v>0.80058583149587781</c:v>
                </c:pt>
                <c:pt idx="430">
                  <c:v>0.4897117034234611</c:v>
                </c:pt>
                <c:pt idx="431">
                  <c:v>0.13155117746585121</c:v>
                </c:pt>
                <c:pt idx="432">
                  <c:v>-0.25118843170839145</c:v>
                </c:pt>
                <c:pt idx="433">
                  <c:v>-0.63385177818708094</c:v>
                </c:pt>
                <c:pt idx="434">
                  <c:v>-0.99140704499866394</c:v>
                </c:pt>
                <c:pt idx="435">
                  <c:v>-1.3000563454697516</c:v>
                </c:pt>
                <c:pt idx="436">
                  <c:v>-1.5387817821369438</c:v>
                </c:pt>
                <c:pt idx="437">
                  <c:v>-1.6907272758402689</c:v>
                </c:pt>
                <c:pt idx="438">
                  <c:v>-1.7443260217909506</c:v>
                </c:pt>
                <c:pt idx="439">
                  <c:v>-1.6940990470604398</c:v>
                </c:pt>
                <c:pt idx="440">
                  <c:v>-1.5410708777980657</c:v>
                </c:pt>
                <c:pt idx="441">
                  <c:v>-1.292772492825168</c:v>
                </c:pt>
                <c:pt idx="442">
                  <c:v>-0.96282801683068486</c:v>
                </c:pt>
                <c:pt idx="443">
                  <c:v>-0.57014831676406064</c:v>
                </c:pt>
                <c:pt idx="444">
                  <c:v>-0.13778009331588187</c:v>
                </c:pt>
                <c:pt idx="445">
                  <c:v>0.30851844144088136</c:v>
                </c:pt>
                <c:pt idx="446">
                  <c:v>0.74188611046717834</c:v>
                </c:pt>
                <c:pt idx="447">
                  <c:v>1.13604985362519</c:v>
                </c:pt>
                <c:pt idx="448">
                  <c:v>1.4669906052712134</c:v>
                </c:pt>
                <c:pt idx="449">
                  <c:v>1.7144770632160211</c:v>
                </c:pt>
                <c:pt idx="450">
                  <c:v>1.8633681646545444</c:v>
                </c:pt>
                <c:pt idx="451">
                  <c:v>1.9045992433534349</c:v>
                </c:pt>
                <c:pt idx="452">
                  <c:v>1.8357865752159537</c:v>
                </c:pt>
                <c:pt idx="453">
                  <c:v>1.6614090956194483</c:v>
                </c:pt>
                <c:pt idx="454">
                  <c:v>1.392552971448346</c:v>
                </c:pt>
                <c:pt idx="455">
                  <c:v>1.0462327198123578</c:v>
                </c:pt>
                <c:pt idx="456">
                  <c:v>0.64432988603253072</c:v>
                </c:pt>
                <c:pt idx="457">
                  <c:v>0.21221515881241987</c:v>
                </c:pt>
                <c:pt idx="458">
                  <c:v>-0.22285941056861497</c:v>
                </c:pt>
                <c:pt idx="459">
                  <c:v>-0.63349607537798547</c:v>
                </c:pt>
                <c:pt idx="460">
                  <c:v>-0.99390406827711786</c:v>
                </c:pt>
                <c:pt idx="461">
                  <c:v>-1.2815566272400736</c:v>
                </c:pt>
                <c:pt idx="462">
                  <c:v>-1.4786451919469732</c:v>
                </c:pt>
                <c:pt idx="463">
                  <c:v>-1.5732360159097512</c:v>
                </c:pt>
                <c:pt idx="464">
                  <c:v>-1.560053059671461</c:v>
                </c:pt>
                <c:pt idx="465">
                  <c:v>-1.4408346835583441</c:v>
                </c:pt>
                <c:pt idx="466">
                  <c:v>-1.2242388501172461</c:v>
                </c:pt>
                <c:pt idx="467">
                  <c:v>-0.92530054298879283</c:v>
                </c:pt>
                <c:pt idx="468">
                  <c:v>-0.56447404849463101</c:v>
                </c:pt>
                <c:pt idx="469">
                  <c:v>-0.16631975771435681</c:v>
                </c:pt>
                <c:pt idx="470">
                  <c:v>0.24208152848257877</c:v>
                </c:pt>
                <c:pt idx="471">
                  <c:v>0.63288570309310255</c:v>
                </c:pt>
                <c:pt idx="472">
                  <c:v>0.97930109432863532</c:v>
                </c:pt>
                <c:pt idx="473">
                  <c:v>1.2573456109949068</c:v>
                </c:pt>
                <c:pt idx="474">
                  <c:v>1.4474311501870629</c:v>
                </c:pt>
                <c:pt idx="475">
                  <c:v>1.5356716199319358</c:v>
                </c:pt>
                <c:pt idx="476">
                  <c:v>1.5148281937415256</c:v>
                </c:pt>
                <c:pt idx="477">
                  <c:v>1.3848283735323248</c:v>
                </c:pt>
                <c:pt idx="478">
                  <c:v>1.152822641527212</c:v>
                </c:pt>
                <c:pt idx="479">
                  <c:v>0.83277219599369756</c:v>
                </c:pt>
                <c:pt idx="480">
                  <c:v>0.44459158184837949</c:v>
                </c:pt>
                <c:pt idx="481">
                  <c:v>1.2898986180419555E-2</c:v>
                </c:pt>
                <c:pt idx="482">
                  <c:v>-0.43454731280778647</c:v>
                </c:pt>
                <c:pt idx="483">
                  <c:v>-0.86862706220588382</c:v>
                </c:pt>
                <c:pt idx="484">
                  <c:v>-1.2607369442463945</c:v>
                </c:pt>
                <c:pt idx="485">
                  <c:v>-1.5846492956347995</c:v>
                </c:pt>
                <c:pt idx="486">
                  <c:v>-1.818230229447054</c:v>
                </c:pt>
                <c:pt idx="487">
                  <c:v>-1.9449051281327767</c:v>
                </c:pt>
                <c:pt idx="488">
                  <c:v>-1.9547751534006286</c:v>
                </c:pt>
                <c:pt idx="489">
                  <c:v>-1.8453104252828978</c:v>
                </c:pt>
                <c:pt idx="490">
                  <c:v>-1.6215724699323417</c:v>
                </c:pt>
                <c:pt idx="491">
                  <c:v>-1.2959487065040729</c:v>
                </c:pt>
                <c:pt idx="492">
                  <c:v>-0.88741320194968221</c:v>
                </c:pt>
                <c:pt idx="493">
                  <c:v>-0.42035863789674055</c:v>
                </c:pt>
                <c:pt idx="494">
                  <c:v>7.6927588051123041E-2</c:v>
                </c:pt>
                <c:pt idx="495">
                  <c:v>0.57404679140518078</c:v>
                </c:pt>
                <c:pt idx="496">
                  <c:v>1.0404183196247834</c:v>
                </c:pt>
                <c:pt idx="497">
                  <c:v>1.4472310771036971</c:v>
                </c:pt>
                <c:pt idx="498">
                  <c:v>1.7692914823762678</c:v>
                </c:pt>
                <c:pt idx="499">
                  <c:v>1.986648124176484</c:v>
                </c:pt>
                <c:pt idx="500">
                  <c:v>2.0858872065661087</c:v>
                </c:pt>
                <c:pt idx="501">
                  <c:v>2.0610136249398243</c:v>
                </c:pt>
                <c:pt idx="502">
                  <c:v>1.9138588856622094</c:v>
                </c:pt>
                <c:pt idx="503">
                  <c:v>1.6539873922245292</c:v>
                </c:pt>
                <c:pt idx="504">
                  <c:v>1.2981049254302648</c:v>
                </c:pt>
                <c:pt idx="505">
                  <c:v>0.86900536017366736</c:v>
                </c:pt>
                <c:pt idx="506">
                  <c:v>0.3941216979070073</c:v>
                </c:pt>
                <c:pt idx="507">
                  <c:v>-9.622660653237608E-2</c:v>
                </c:pt>
                <c:pt idx="508">
                  <c:v>-0.57077798211855013</c:v>
                </c:pt>
                <c:pt idx="509">
                  <c:v>-0.99933980426613434</c:v>
                </c:pt>
                <c:pt idx="510">
                  <c:v>-1.3547363844604305</c:v>
                </c:pt>
                <c:pt idx="511">
                  <c:v>-1.6145676190515941</c:v>
                </c:pt>
                <c:pt idx="512">
                  <c:v>-1.7626637609689682</c:v>
                </c:pt>
                <c:pt idx="513">
                  <c:v>-1.7901409881070478</c:v>
                </c:pt>
                <c:pt idx="514">
                  <c:v>-1.6959879184877527</c:v>
                </c:pt>
                <c:pt idx="515">
                  <c:v>-1.4871433407659598</c:v>
                </c:pt>
                <c:pt idx="516">
                  <c:v>-1.1780582556241039</c:v>
                </c:pt>
                <c:pt idx="517">
                  <c:v>-0.78976874072329284</c:v>
                </c:pt>
                <c:pt idx="518">
                  <c:v>-0.34853799252941348</c:v>
                </c:pt>
                <c:pt idx="519">
                  <c:v>0.11584591139943347</c:v>
                </c:pt>
                <c:pt idx="520">
                  <c:v>0.57200729274331263</c:v>
                </c:pt>
                <c:pt idx="521">
                  <c:v>0.98903025951752144</c:v>
                </c:pt>
                <c:pt idx="522">
                  <c:v>1.3384836093663455</c:v>
                </c:pt>
                <c:pt idx="523">
                  <c:v>1.5962915800826196</c:v>
                </c:pt>
                <c:pt idx="524">
                  <c:v>1.7443282529780779</c:v>
                </c:pt>
                <c:pt idx="525">
                  <c:v>1.7716308636292544</c:v>
                </c:pt>
                <c:pt idx="526">
                  <c:v>1.6751515979227694</c:v>
                </c:pt>
                <c:pt idx="527">
                  <c:v>1.4599970982926525</c:v>
                </c:pt>
                <c:pt idx="528">
                  <c:v>1.1391379717002867</c:v>
                </c:pt>
                <c:pt idx="529">
                  <c:v>0.73260494341009563</c:v>
                </c:pt>
                <c:pt idx="530">
                  <c:v>0.26622171234417902</c:v>
                </c:pt>
                <c:pt idx="531">
                  <c:v>-0.23004513987225367</c:v>
                </c:pt>
                <c:pt idx="532">
                  <c:v>-0.7240136340930442</c:v>
                </c:pt>
                <c:pt idx="533">
                  <c:v>-1.1833672754750584</c:v>
                </c:pt>
                <c:pt idx="534">
                  <c:v>-1.5777548687087173</c:v>
                </c:pt>
                <c:pt idx="535">
                  <c:v>-1.8807730292927181</c:v>
                </c:pt>
                <c:pt idx="536">
                  <c:v>-2.0717022206270581</c:v>
                </c:pt>
                <c:pt idx="537">
                  <c:v>-2.1368826301467143</c:v>
                </c:pt>
                <c:pt idx="538">
                  <c:v>-2.0706391242070357</c:v>
                </c:pt>
                <c:pt idx="539">
                  <c:v>-1.8756934296609784</c:v>
                </c:pt>
                <c:pt idx="540">
                  <c:v>-1.5630347245372338</c:v>
                </c:pt>
                <c:pt idx="541">
                  <c:v>-1.1512548498363824</c:v>
                </c:pt>
                <c:pt idx="542">
                  <c:v>-0.66538911072653195</c:v>
                </c:pt>
                <c:pt idx="543">
                  <c:v>-0.13533585890815186</c:v>
                </c:pt>
                <c:pt idx="544">
                  <c:v>0.40604436424260359</c:v>
                </c:pt>
                <c:pt idx="545">
                  <c:v>0.92502820095839944</c:v>
                </c:pt>
                <c:pt idx="546">
                  <c:v>1.3891921423305809</c:v>
                </c:pt>
                <c:pt idx="547">
                  <c:v>1.7694986922823583</c:v>
                </c:pt>
                <c:pt idx="548">
                  <c:v>2.0421707283694528</c:v>
                </c:pt>
                <c:pt idx="549">
                  <c:v>2.1902320476999644</c:v>
                </c:pt>
                <c:pt idx="550">
                  <c:v>2.2046133415317639</c:v>
                </c:pt>
                <c:pt idx="551">
                  <c:v>2.084750707374841</c:v>
                </c:pt>
                <c:pt idx="552">
                  <c:v>1.8386364936828117</c:v>
                </c:pt>
                <c:pt idx="553">
                  <c:v>1.4823176709243406</c:v>
                </c:pt>
                <c:pt idx="554">
                  <c:v>1.0388727420817596</c:v>
                </c:pt>
                <c:pt idx="555">
                  <c:v>0.53693211912015748</c:v>
                </c:pt>
                <c:pt idx="556">
                  <c:v>8.8366896343853099E-3</c:v>
                </c:pt>
                <c:pt idx="557">
                  <c:v>-0.51144696921639821</c:v>
                </c:pt>
                <c:pt idx="558">
                  <c:v>-0.99052016507141061</c:v>
                </c:pt>
                <c:pt idx="559">
                  <c:v>-1.3977124760664583</c:v>
                </c:pt>
                <c:pt idx="560">
                  <c:v>-1.7070687605045562</c:v>
                </c:pt>
                <c:pt idx="561">
                  <c:v>-1.8990335046256588</c:v>
                </c:pt>
                <c:pt idx="562">
                  <c:v>-1.961722553062879</c:v>
                </c:pt>
                <c:pt idx="563">
                  <c:v>-1.8916987928831919</c:v>
                </c:pt>
                <c:pt idx="564">
                  <c:v>-1.6942003791646982</c:v>
                </c:pt>
                <c:pt idx="565">
                  <c:v>-1.382805531119613</c:v>
                </c:pt>
                <c:pt idx="566">
                  <c:v>-0.97855449744060141</c:v>
                </c:pt>
                <c:pt idx="567">
                  <c:v>-0.50858461267121391</c:v>
                </c:pt>
                <c:pt idx="568">
                  <c:v>-4.3661427679932141E-3</c:v>
                </c:pt>
                <c:pt idx="569">
                  <c:v>0.5003472283055348</c:v>
                </c:pt>
                <c:pt idx="570">
                  <c:v>0.97172060324726128</c:v>
                </c:pt>
                <c:pt idx="571">
                  <c:v>1.3780498640939718</c:v>
                </c:pt>
                <c:pt idx="572">
                  <c:v>1.6918395813151035</c:v>
                </c:pt>
                <c:pt idx="573">
                  <c:v>1.8916113527273657</c:v>
                </c:pt>
                <c:pt idx="574">
                  <c:v>1.9633243010729504</c:v>
                </c:pt>
                <c:pt idx="575">
                  <c:v>1.901314406478182</c:v>
                </c:pt>
                <c:pt idx="576">
                  <c:v>1.7086904249708783</c:v>
                </c:pt>
                <c:pt idx="577">
                  <c:v>1.3971593395149133</c:v>
                </c:pt>
                <c:pt idx="578">
                  <c:v>0.98629132578721079</c:v>
                </c:pt>
                <c:pt idx="579">
                  <c:v>0.50227068596776558</c:v>
                </c:pt>
                <c:pt idx="580">
                  <c:v>-2.3787263691135846E-2</c:v>
                </c:pt>
                <c:pt idx="581">
                  <c:v>-0.55784495995359518</c:v>
                </c:pt>
                <c:pt idx="582">
                  <c:v>-1.0651472027718065</c:v>
                </c:pt>
                <c:pt idx="583">
                  <c:v>-1.5124787717470614</c:v>
                </c:pt>
                <c:pt idx="584">
                  <c:v>-1.8703284468883967</c:v>
                </c:pt>
                <c:pt idx="585">
                  <c:v>-2.1148185911137656</c:v>
                </c:pt>
                <c:pt idx="586">
                  <c:v>-2.2292743814935436</c:v>
                </c:pt>
                <c:pt idx="587">
                  <c:v>-2.2053299233933523</c:v>
                </c:pt>
                <c:pt idx="588">
                  <c:v>-2.0434983574933727</c:v>
                </c:pt>
                <c:pt idx="589">
                  <c:v>-1.7531677442690763</c:v>
                </c:pt>
                <c:pt idx="590">
                  <c:v>-1.3520217376812789</c:v>
                </c:pt>
                <c:pt idx="591">
                  <c:v>-0.86492142319271492</c:v>
                </c:pt>
                <c:pt idx="592">
                  <c:v>-0.3223197646637716</c:v>
                </c:pt>
                <c:pt idx="593">
                  <c:v>0.24168940490801172</c:v>
                </c:pt>
                <c:pt idx="594">
                  <c:v>0.79156199399115057</c:v>
                </c:pt>
                <c:pt idx="595">
                  <c:v>1.2925922274776642</c:v>
                </c:pt>
                <c:pt idx="596">
                  <c:v>1.7131509453060179</c:v>
                </c:pt>
                <c:pt idx="597">
                  <c:v>2.0267284035669677</c:v>
                </c:pt>
                <c:pt idx="598">
                  <c:v>2.2136488190804697</c:v>
                </c:pt>
                <c:pt idx="599">
                  <c:v>2.2623450081308678</c:v>
                </c:pt>
                <c:pt idx="600">
                  <c:v>2.1701098676343289</c:v>
                </c:pt>
                <c:pt idx="601">
                  <c:v>1.9432752968616547</c:v>
                </c:pt>
                <c:pt idx="602">
                  <c:v>1.5968062665851472</c:v>
                </c:pt>
                <c:pt idx="603">
                  <c:v>1.1533357013789556</c:v>
                </c:pt>
                <c:pt idx="604">
                  <c:v>0.64170218228612619</c:v>
                </c:pt>
                <c:pt idx="605">
                  <c:v>9.5084835554439529E-2</c:v>
                </c:pt>
                <c:pt idx="606">
                  <c:v>-0.45114396128843548</c:v>
                </c:pt>
                <c:pt idx="607">
                  <c:v>-0.96170896804519135</c:v>
                </c:pt>
                <c:pt idx="608">
                  <c:v>-1.4037170393116827</c:v>
                </c:pt>
                <c:pt idx="609">
                  <c:v>-1.7487883308675187</c:v>
                </c:pt>
                <c:pt idx="610">
                  <c:v>-1.974895282315283</c:v>
                </c:pt>
                <c:pt idx="611">
                  <c:v>-2.067789762269685</c:v>
                </c:pt>
                <c:pt idx="612">
                  <c:v>-2.0219254164311078</c:v>
                </c:pt>
                <c:pt idx="613">
                  <c:v>-1.8408149822076239</c:v>
                </c:pt>
                <c:pt idx="614">
                  <c:v>-1.5367990039732722</c:v>
                </c:pt>
                <c:pt idx="615">
                  <c:v>-1.1302406190487693</c:v>
                </c:pt>
                <c:pt idx="616">
                  <c:v>-0.64819840031774634</c:v>
                </c:pt>
                <c:pt idx="617">
                  <c:v>-0.12266320870663894</c:v>
                </c:pt>
                <c:pt idx="618">
                  <c:v>0.41152658491907795</c:v>
                </c:pt>
                <c:pt idx="619">
                  <c:v>0.91895615648744955</c:v>
                </c:pt>
                <c:pt idx="620">
                  <c:v>1.3659440053077911</c:v>
                </c:pt>
                <c:pt idx="621">
                  <c:v>1.7227402715842111</c:v>
                </c:pt>
                <c:pt idx="622">
                  <c:v>1.9654705605496434</c:v>
                </c:pt>
                <c:pt idx="623">
                  <c:v>2.0776986905126806</c:v>
                </c:pt>
                <c:pt idx="624">
                  <c:v>2.0515064771321732</c:v>
                </c:pt>
                <c:pt idx="625">
                  <c:v>1.8880200038998807</c:v>
                </c:pt>
                <c:pt idx="626">
                  <c:v>1.5973477745913902</c:v>
                </c:pt>
                <c:pt idx="627">
                  <c:v>1.1979343618845699</c:v>
                </c:pt>
                <c:pt idx="628">
                  <c:v>0.7153711725086056</c:v>
                </c:pt>
                <c:pt idx="629">
                  <c:v>0.18074127052315814</c:v>
                </c:pt>
                <c:pt idx="630">
                  <c:v>-0.37139446258768682</c:v>
                </c:pt>
                <c:pt idx="631">
                  <c:v>-0.90523917531031683</c:v>
                </c:pt>
                <c:pt idx="632">
                  <c:v>-1.3860843526925846</c:v>
                </c:pt>
                <c:pt idx="633">
                  <c:v>-1.7825655980847155</c:v>
                </c:pt>
                <c:pt idx="634">
                  <c:v>-2.0687032846738882</c:v>
                </c:pt>
                <c:pt idx="635">
                  <c:v>-2.2255953839094591</c:v>
                </c:pt>
                <c:pt idx="636">
                  <c:v>-2.2426523223694121</c:v>
                </c:pt>
                <c:pt idx="637">
                  <c:v>-2.1182934318593118</c:v>
                </c:pt>
                <c:pt idx="638">
                  <c:v>-1.8600595090185599</c:v>
                </c:pt>
                <c:pt idx="639">
                  <c:v>-1.4841339188024691</c:v>
                </c:pt>
                <c:pt idx="640">
                  <c:v>-1.0143030954392689</c:v>
                </c:pt>
                <c:pt idx="641">
                  <c:v>-0.48042371658507765</c:v>
                </c:pt>
                <c:pt idx="642">
                  <c:v>8.3504117636301819E-2</c:v>
                </c:pt>
                <c:pt idx="643">
                  <c:v>0.64153276426361106</c:v>
                </c:pt>
                <c:pt idx="644">
                  <c:v>1.1580895512630258</c:v>
                </c:pt>
                <c:pt idx="645">
                  <c:v>1.6002752673210323</c:v>
                </c:pt>
                <c:pt idx="646">
                  <c:v>1.9399895258161413</c:v>
                </c:pt>
                <c:pt idx="647">
                  <c:v>2.15574514582983</c:v>
                </c:pt>
                <c:pt idx="648">
                  <c:v>2.2340538947643589</c:v>
                </c:pt>
                <c:pt idx="649">
                  <c:v>2.1702937812485286</c:v>
                </c:pt>
                <c:pt idx="650">
                  <c:v>1.969001762438588</c:v>
                </c:pt>
                <c:pt idx="651">
                  <c:v>1.6435730460862747</c:v>
                </c:pt>
                <c:pt idx="652">
                  <c:v>1.2153866981590524</c:v>
                </c:pt>
                <c:pt idx="653">
                  <c:v>0.71241450604751355</c:v>
                </c:pt>
                <c:pt idx="654">
                  <c:v>0.16740357512036133</c:v>
                </c:pt>
                <c:pt idx="655">
                  <c:v>-0.38424922599941264</c:v>
                </c:pt>
                <c:pt idx="656">
                  <c:v>-0.90679290298495019</c:v>
                </c:pt>
                <c:pt idx="657">
                  <c:v>-1.3664390131181658</c:v>
                </c:pt>
                <c:pt idx="658">
                  <c:v>-1.7335490529459614</c:v>
                </c:pt>
                <c:pt idx="659">
                  <c:v>-1.9845507074939266</c:v>
                </c:pt>
                <c:pt idx="660">
                  <c:v>-2.1034588039204993</c:v>
                </c:pt>
                <c:pt idx="661">
                  <c:v>-2.0829025599491704</c:v>
                </c:pt>
                <c:pt idx="662">
                  <c:v>-1.9245928425921432</c:v>
                </c:pt>
                <c:pt idx="663">
                  <c:v>-1.6391995632290386</c:v>
                </c:pt>
                <c:pt idx="664">
                  <c:v>-1.245647661687491</c:v>
                </c:pt>
                <c:pt idx="665">
                  <c:v>-0.76987788196222939</c:v>
                </c:pt>
                <c:pt idx="666">
                  <c:v>-0.24315326221675798</c:v>
                </c:pt>
                <c:pt idx="667">
                  <c:v>0.29997830261436509</c:v>
                </c:pt>
                <c:pt idx="668">
                  <c:v>0.82393282534012358</c:v>
                </c:pt>
                <c:pt idx="669">
                  <c:v>1.2944041092968759</c:v>
                </c:pt>
                <c:pt idx="670">
                  <c:v>1.6805924425521672</c:v>
                </c:pt>
                <c:pt idx="671">
                  <c:v>1.9572034675215997</c:v>
                </c:pt>
                <c:pt idx="672">
                  <c:v>2.1060876519316767</c:v>
                </c:pt>
                <c:pt idx="673">
                  <c:v>2.1174142526107449</c:v>
                </c:pt>
                <c:pt idx="674">
                  <c:v>1.9903039993391849</c:v>
                </c:pt>
                <c:pt idx="675">
                  <c:v>1.7328799537196049</c:v>
                </c:pt>
                <c:pt idx="676">
                  <c:v>1.3617338230830935</c:v>
                </c:pt>
                <c:pt idx="677">
                  <c:v>0.90084297109696554</c:v>
                </c:pt>
                <c:pt idx="678">
                  <c:v>0.3800089977677622</c:v>
                </c:pt>
                <c:pt idx="679">
                  <c:v>-0.16708025086942735</c:v>
                </c:pt>
                <c:pt idx="680">
                  <c:v>-0.70503904703074949</c:v>
                </c:pt>
                <c:pt idx="681">
                  <c:v>-1.1990802123018665</c:v>
                </c:pt>
                <c:pt idx="682">
                  <c:v>-1.6172704594786633</c:v>
                </c:pt>
                <c:pt idx="683">
                  <c:v>-1.9325983355478957</c:v>
                </c:pt>
                <c:pt idx="684">
                  <c:v>-2.1247208006610001</c:v>
                </c:pt>
                <c:pt idx="685">
                  <c:v>-2.1812755061405675</c:v>
                </c:pt>
                <c:pt idx="686">
                  <c:v>-2.0986741684281753</c:v>
                </c:pt>
                <c:pt idx="687">
                  <c:v>-1.8823262248453103</c:v>
                </c:pt>
                <c:pt idx="688">
                  <c:v>-1.5462789984876895</c:v>
                </c:pt>
                <c:pt idx="689">
                  <c:v>-1.1122984825468876</c:v>
                </c:pt>
                <c:pt idx="690">
                  <c:v>-0.60845111710611643</c:v>
                </c:pt>
                <c:pt idx="691">
                  <c:v>-6.7279220952050148E-2</c:v>
                </c:pt>
                <c:pt idx="692">
                  <c:v>0.4763110337922879</c:v>
                </c:pt>
                <c:pt idx="693">
                  <c:v>0.98731174890433604</c:v>
                </c:pt>
                <c:pt idx="694">
                  <c:v>1.4328786511734757</c:v>
                </c:pt>
                <c:pt idx="695">
                  <c:v>1.7844528149804342</c:v>
                </c:pt>
                <c:pt idx="696">
                  <c:v>2.0196014600629746</c:v>
                </c:pt>
                <c:pt idx="697">
                  <c:v>2.1234589781920339</c:v>
                </c:pt>
                <c:pt idx="698">
                  <c:v>2.0896754725276607</c:v>
                </c:pt>
                <c:pt idx="699">
                  <c:v>1.9208121934542846</c:v>
                </c:pt>
                <c:pt idx="700">
                  <c:v>1.6281592296534042</c:v>
                </c:pt>
                <c:pt idx="701">
                  <c:v>1.2309883204517462</c:v>
                </c:pt>
                <c:pt idx="702">
                  <c:v>0.75529025720947596</c:v>
                </c:pt>
                <c:pt idx="703">
                  <c:v>0.23207966367571764</c:v>
                </c:pt>
                <c:pt idx="704">
                  <c:v>-0.30462216881097692</c:v>
                </c:pt>
                <c:pt idx="705">
                  <c:v>-0.81999506463014293</c:v>
                </c:pt>
                <c:pt idx="706">
                  <c:v>-1.2806749488484077</c:v>
                </c:pt>
                <c:pt idx="707">
                  <c:v>-1.6569098544462004</c:v>
                </c:pt>
                <c:pt idx="708">
                  <c:v>-1.9244774966393352</c:v>
                </c:pt>
                <c:pt idx="709">
                  <c:v>-2.0662407135682104</c:v>
                </c:pt>
                <c:pt idx="710">
                  <c:v>-2.0732408148349162</c:v>
                </c:pt>
                <c:pt idx="711">
                  <c:v>-1.9452590511307899</c:v>
                </c:pt>
                <c:pt idx="712">
                  <c:v>-1.6908110469407653</c:v>
                </c:pt>
                <c:pt idx="713">
                  <c:v>-1.3265758670848784</c:v>
                </c:pt>
                <c:pt idx="714">
                  <c:v>-0.876298021991194</c:v>
                </c:pt>
                <c:pt idx="715">
                  <c:v>-0.36923477978081209</c:v>
                </c:pt>
                <c:pt idx="716">
                  <c:v>0.16174955795638901</c:v>
                </c:pt>
                <c:pt idx="717">
                  <c:v>0.68231813389765594</c:v>
                </c:pt>
                <c:pt idx="718">
                  <c:v>1.1588859712484691</c:v>
                </c:pt>
                <c:pt idx="719">
                  <c:v>1.5607900961089896</c:v>
                </c:pt>
                <c:pt idx="720">
                  <c:v>1.8622649626647294</c:v>
                </c:pt>
                <c:pt idx="721">
                  <c:v>2.0440957773098729</c:v>
                </c:pt>
                <c:pt idx="722">
                  <c:v>2.0948435213804375</c:v>
                </c:pt>
                <c:pt idx="723">
                  <c:v>2.0115635028801986</c:v>
                </c:pt>
                <c:pt idx="724">
                  <c:v>1.7999722891914749</c:v>
                </c:pt>
                <c:pt idx="725">
                  <c:v>1.4740537300030216</c:v>
                </c:pt>
                <c:pt idx="726">
                  <c:v>1.0551311396797427</c:v>
                </c:pt>
                <c:pt idx="727">
                  <c:v>0.57046721189369554</c:v>
                </c:pt>
                <c:pt idx="728">
                  <c:v>5.1483654648809794E-2</c:v>
                </c:pt>
                <c:pt idx="729">
                  <c:v>-0.46828309917453209</c:v>
                </c:pt>
                <c:pt idx="730">
                  <c:v>-0.95535699429758414</c:v>
                </c:pt>
                <c:pt idx="731">
                  <c:v>-1.3784870749499178</c:v>
                </c:pt>
                <c:pt idx="732">
                  <c:v>-1.7106617229093906</c:v>
                </c:pt>
                <c:pt idx="733">
                  <c:v>-1.9308424724543465</c:v>
                </c:pt>
                <c:pt idx="734">
                  <c:v>-2.0253060146043764</c:v>
                </c:pt>
                <c:pt idx="735">
                  <c:v>-1.9885087135602886</c:v>
                </c:pt>
                <c:pt idx="736">
                  <c:v>-1.8234191391728771</c:v>
                </c:pt>
                <c:pt idx="737">
                  <c:v>-1.5412987326402208</c:v>
                </c:pt>
                <c:pt idx="738">
                  <c:v>-1.1609465143407385</c:v>
                </c:pt>
                <c:pt idx="739">
                  <c:v>-0.7074583899108009</c:v>
                </c:pt>
                <c:pt idx="740">
                  <c:v>-0.21058287205521523</c:v>
                </c:pt>
                <c:pt idx="741">
                  <c:v>0.29721910295497572</c:v>
                </c:pt>
                <c:pt idx="742">
                  <c:v>0.78288378116729818</c:v>
                </c:pt>
                <c:pt idx="743">
                  <c:v>1.2148865839398972</c:v>
                </c:pt>
                <c:pt idx="744">
                  <c:v>1.565277807816756</c:v>
                </c:pt>
                <c:pt idx="745">
                  <c:v>1.8114806892425539</c:v>
                </c:pt>
                <c:pt idx="746">
                  <c:v>1.9377363070048852</c:v>
                </c:pt>
                <c:pt idx="747">
                  <c:v>1.936103033289382</c:v>
                </c:pt>
                <c:pt idx="748">
                  <c:v>1.8069473740495741</c:v>
                </c:pt>
                <c:pt idx="749">
                  <c:v>1.5588961540379289</c:v>
                </c:pt>
                <c:pt idx="750">
                  <c:v>1.2082549429451082</c:v>
                </c:pt>
                <c:pt idx="751">
                  <c:v>0.7779321180597909</c:v>
                </c:pt>
                <c:pt idx="752">
                  <c:v>0.29593978412170896</c:v>
                </c:pt>
                <c:pt idx="753">
                  <c:v>-0.20643012715371403</c:v>
                </c:pt>
                <c:pt idx="754">
                  <c:v>-0.69663561345868463</c:v>
                </c:pt>
                <c:pt idx="755">
                  <c:v>-1.1429883787634596</c:v>
                </c:pt>
                <c:pt idx="756">
                  <c:v>-1.5166954980919021</c:v>
                </c:pt>
                <c:pt idx="757">
                  <c:v>-1.7937073592529673</c:v>
                </c:pt>
                <c:pt idx="758">
                  <c:v>-1.9562532836236535</c:v>
                </c:pt>
                <c:pt idx="759">
                  <c:v>-1.9939668571201459</c:v>
                </c:pt>
                <c:pt idx="760">
                  <c:v>-1.9045298828090618</c:v>
                </c:pt>
                <c:pt idx="761">
                  <c:v>-1.6937952341529439</c:v>
                </c:pt>
                <c:pt idx="762">
                  <c:v>-1.3753826958870095</c:v>
                </c:pt>
                <c:pt idx="763">
                  <c:v>-0.96977593168992182</c:v>
                </c:pt>
                <c:pt idx="764">
                  <c:v>-0.50298081134961248</c:v>
                </c:pt>
                <c:pt idx="765">
                  <c:v>-4.8333983419506649E-3</c:v>
                </c:pt>
                <c:pt idx="766">
                  <c:v>0.49293185557602193</c:v>
                </c:pt>
                <c:pt idx="767">
                  <c:v>0.95872815213149809</c:v>
                </c:pt>
                <c:pt idx="768">
                  <c:v>1.363144232211092</c:v>
                </c:pt>
                <c:pt idx="769">
                  <c:v>1.6808234572265788</c:v>
                </c:pt>
                <c:pt idx="770">
                  <c:v>1.8920736116818793</c:v>
                </c:pt>
                <c:pt idx="771">
                  <c:v>1.984104860224152</c:v>
                </c:pt>
                <c:pt idx="772">
                  <c:v>1.9518177424540961</c:v>
                </c:pt>
                <c:pt idx="773">
                  <c:v>1.7980924712972417</c:v>
                </c:pt>
                <c:pt idx="774">
                  <c:v>1.5335631950445638</c:v>
                </c:pt>
                <c:pt idx="775">
                  <c:v>1.1758941825127385</c:v>
                </c:pt>
                <c:pt idx="776">
                  <c:v>0.74860694019139407</c:v>
                </c:pt>
                <c:pt idx="777">
                  <c:v>0.27953600556987879</c:v>
                </c:pt>
                <c:pt idx="778">
                  <c:v>-0.20098525787460883</c:v>
                </c:pt>
                <c:pt idx="779">
                  <c:v>-0.66209060916733231</c:v>
                </c:pt>
                <c:pt idx="780">
                  <c:v>-1.0743711505879348</c:v>
                </c:pt>
                <c:pt idx="781">
                  <c:v>-1.4117614033181891</c:v>
                </c:pt>
                <c:pt idx="782">
                  <c:v>-1.6532001650148456</c:v>
                </c:pt>
                <c:pt idx="783">
                  <c:v>-1.7839601962241824</c:v>
                </c:pt>
                <c:pt idx="784">
                  <c:v>-1.79656266283782</c:v>
                </c:pt>
                <c:pt idx="785">
                  <c:v>-1.6912194564225322</c:v>
                </c:pt>
                <c:pt idx="786">
                  <c:v>-1.4757772411237957</c:v>
                </c:pt>
                <c:pt idx="787">
                  <c:v>-1.1651693342256864</c:v>
                </c:pt>
                <c:pt idx="788">
                  <c:v>-0.78041322793493795</c:v>
                </c:pt>
                <c:pt idx="789">
                  <c:v>-0.34722066040808358</c:v>
                </c:pt>
                <c:pt idx="790">
                  <c:v>0.10568821936573942</c:v>
                </c:pt>
                <c:pt idx="791">
                  <c:v>0.54845644106959301</c:v>
                </c:pt>
                <c:pt idx="792">
                  <c:v>0.95202599558832768</c:v>
                </c:pt>
                <c:pt idx="793">
                  <c:v>1.2900127348070445</c:v>
                </c:pt>
                <c:pt idx="794">
                  <c:v>1.5403998777936474</c:v>
                </c:pt>
                <c:pt idx="795">
                  <c:v>1.6869419189664585</c:v>
                </c:pt>
                <c:pt idx="796">
                  <c:v>1.7201899464290527</c:v>
                </c:pt>
                <c:pt idx="797">
                  <c:v>1.6380742215185775</c:v>
                </c:pt>
                <c:pt idx="798">
                  <c:v>1.4460087116324962</c:v>
                </c:pt>
                <c:pt idx="799">
                  <c:v>1.1565132272361713</c:v>
                </c:pt>
                <c:pt idx="800">
                  <c:v>0.78837988430231287</c:v>
                </c:pt>
                <c:pt idx="801">
                  <c:v>0.36543979325566739</c:v>
                </c:pt>
                <c:pt idx="802">
                  <c:v>-8.4988703617187508E-2</c:v>
                </c:pt>
                <c:pt idx="803">
                  <c:v>-0.53386887804865901</c:v>
                </c:pt>
                <c:pt idx="804">
                  <c:v>-0.95231676467530391</c:v>
                </c:pt>
                <c:pt idx="805">
                  <c:v>-1.3134538797274802</c:v>
                </c:pt>
                <c:pt idx="806">
                  <c:v>-1.5941226223995775</c:v>
                </c:pt>
                <c:pt idx="807">
                  <c:v>-1.7763549519438229</c:v>
                </c:pt>
                <c:pt idx="808">
                  <c:v>-1.8485013928482941</c:v>
                </c:pt>
                <c:pt idx="809">
                  <c:v>-1.8059497582837591</c:v>
                </c:pt>
                <c:pt idx="810">
                  <c:v>-1.651389726454213</c:v>
                </c:pt>
                <c:pt idx="811">
                  <c:v>-1.3946088087992194</c:v>
                </c:pt>
                <c:pt idx="812">
                  <c:v>-1.0518354065015671</c:v>
                </c:pt>
                <c:pt idx="813">
                  <c:v>-0.6446736190782778</c:v>
                </c:pt>
                <c:pt idx="814">
                  <c:v>-0.19870039150702895</c:v>
                </c:pt>
                <c:pt idx="815">
                  <c:v>0.2581831822825193</c:v>
                </c:pt>
                <c:pt idx="816">
                  <c:v>0.6975393764061586</c:v>
                </c:pt>
                <c:pt idx="817">
                  <c:v>1.0922049063020949</c:v>
                </c:pt>
                <c:pt idx="818">
                  <c:v>1.4180095021188188</c:v>
                </c:pt>
                <c:pt idx="819">
                  <c:v>1.6552925856042866</c:v>
                </c:pt>
                <c:pt idx="820">
                  <c:v>1.7901222889970509</c:v>
                </c:pt>
                <c:pt idx="821">
                  <c:v>1.8151407435999076</c:v>
                </c:pt>
                <c:pt idx="822">
                  <c:v>1.7299840050442403</c:v>
                </c:pt>
                <c:pt idx="823">
                  <c:v>1.5412525715206691</c:v>
                </c:pt>
                <c:pt idx="824">
                  <c:v>1.2620373986356679</c:v>
                </c:pt>
                <c:pt idx="825">
                  <c:v>0.91103475362974151</c:v>
                </c:pt>
                <c:pt idx="826">
                  <c:v>0.51130936134186356</c:v>
                </c:pt>
                <c:pt idx="827">
                  <c:v>8.8787415794307142E-2</c:v>
                </c:pt>
                <c:pt idx="828">
                  <c:v>-0.32942222669097487</c:v>
                </c:pt>
                <c:pt idx="829">
                  <c:v>-0.71677003035688258</c:v>
                </c:pt>
                <c:pt idx="830">
                  <c:v>-1.0489590026672848</c:v>
                </c:pt>
                <c:pt idx="831">
                  <c:v>-1.3054811211741901</c:v>
                </c:pt>
                <c:pt idx="832">
                  <c:v>-1.4708997229636809</c:v>
                </c:pt>
                <c:pt idx="833">
                  <c:v>-1.5357975616214405</c:v>
                </c:pt>
                <c:pt idx="834">
                  <c:v>-1.4973322057152081</c:v>
                </c:pt>
                <c:pt idx="835">
                  <c:v>-1.3593660007869763</c:v>
                </c:pt>
                <c:pt idx="836">
                  <c:v>-1.1321652814257783</c:v>
                </c:pt>
                <c:pt idx="837">
                  <c:v>-0.83169112817058033</c:v>
                </c:pt>
                <c:pt idx="838">
                  <c:v>-0.47852994703885932</c:v>
                </c:pt>
                <c:pt idx="839">
                  <c:v>-9.653485578513199E-2</c:v>
                </c:pt>
                <c:pt idx="840">
                  <c:v>0.28873313851583415</c:v>
                </c:pt>
                <c:pt idx="841">
                  <c:v>0.65166300843530689</c:v>
                </c:pt>
                <c:pt idx="842">
                  <c:v>0.96824384057803525</c:v>
                </c:pt>
                <c:pt idx="843">
                  <c:v>1.2176017043414633</c:v>
                </c:pt>
                <c:pt idx="844">
                  <c:v>1.3833257113784614</c:v>
                </c:pt>
                <c:pt idx="845">
                  <c:v>1.4544998852006819</c:v>
                </c:pt>
                <c:pt idx="846">
                  <c:v>1.4263768471028302</c:v>
                </c:pt>
                <c:pt idx="847">
                  <c:v>1.3006526560130716</c:v>
                </c:pt>
                <c:pt idx="848">
                  <c:v>1.085327895219899</c:v>
                </c:pt>
                <c:pt idx="849">
                  <c:v>0.79416661442089809</c:v>
                </c:pt>
                <c:pt idx="850">
                  <c:v>0.44579031211320375</c:v>
                </c:pt>
                <c:pt idx="851">
                  <c:v>6.2467155515107328E-2</c:v>
                </c:pt>
                <c:pt idx="852">
                  <c:v>-0.33132436551581568</c:v>
                </c:pt>
                <c:pt idx="853">
                  <c:v>-0.71046434851696283</c:v>
                </c:pt>
                <c:pt idx="854">
                  <c:v>-1.0507921778649756</c:v>
                </c:pt>
                <c:pt idx="855">
                  <c:v>-1.3306369472944142</c:v>
                </c:pt>
                <c:pt idx="856">
                  <c:v>-1.5321807587629863</c:v>
                </c:pt>
                <c:pt idx="857">
                  <c:v>-1.6425693967749979</c:v>
                </c:pt>
                <c:pt idx="858">
                  <c:v>-1.6547015770176468</c:v>
                </c:pt>
                <c:pt idx="859">
                  <c:v>-1.5676489147794008</c:v>
                </c:pt>
                <c:pt idx="860">
                  <c:v>-1.3866825835436014</c:v>
                </c:pt>
                <c:pt idx="861">
                  <c:v>-1.1229077973876977</c:v>
                </c:pt>
                <c:pt idx="862">
                  <c:v>-0.79253214013283457</c:v>
                </c:pt>
                <c:pt idx="863">
                  <c:v>-0.41581679873227351</c:v>
                </c:pt>
                <c:pt idx="864">
                  <c:v>-1.5779488971464292E-2</c:v>
                </c:pt>
                <c:pt idx="865">
                  <c:v>0.38326693799690698</c:v>
                </c:pt>
                <c:pt idx="866">
                  <c:v>0.75724647702114289</c:v>
                </c:pt>
                <c:pt idx="867">
                  <c:v>1.0838250939916079</c:v>
                </c:pt>
                <c:pt idx="868">
                  <c:v>1.3437940508719368</c:v>
                </c:pt>
                <c:pt idx="869">
                  <c:v>1.5222449886229317</c:v>
                </c:pt>
                <c:pt idx="870">
                  <c:v>1.6094642361265707</c:v>
                </c:pt>
                <c:pt idx="871">
                  <c:v>1.6014922021485125</c:v>
                </c:pt>
                <c:pt idx="872">
                  <c:v>1.5003153686181068</c:v>
                </c:pt>
                <c:pt idx="873">
                  <c:v>1.3136819342995165</c:v>
                </c:pt>
                <c:pt idx="874">
                  <c:v>1.0545560496533855</c:v>
                </c:pt>
                <c:pt idx="875">
                  <c:v>0.74024831864787188</c:v>
                </c:pt>
                <c:pt idx="876">
                  <c:v>0.39128039141029558</c:v>
                </c:pt>
                <c:pt idx="877">
                  <c:v>3.0057779914250959E-2</c:v>
                </c:pt>
                <c:pt idx="878">
                  <c:v>-0.32056350027898856</c:v>
                </c:pt>
                <c:pt idx="879">
                  <c:v>-0.63872490790244496</c:v>
                </c:pt>
                <c:pt idx="880">
                  <c:v>-0.9049363130874013</c:v>
                </c:pt>
                <c:pt idx="881">
                  <c:v>-1.1032839253480307</c:v>
                </c:pt>
                <c:pt idx="882">
                  <c:v>-1.22240032027304</c:v>
                </c:pt>
                <c:pt idx="883">
                  <c:v>-1.2561373825217812</c:v>
                </c:pt>
                <c:pt idx="884">
                  <c:v>-1.2039022897568461</c:v>
                </c:pt>
                <c:pt idx="885">
                  <c:v>-1.0706383124217165</c:v>
                </c:pt>
                <c:pt idx="886">
                  <c:v>-0.86645480803762687</c:v>
                </c:pt>
                <c:pt idx="887">
                  <c:v>-0.6059329093223762</c:v>
                </c:pt>
                <c:pt idx="888">
                  <c:v>-0.30715365086351609</c:v>
                </c:pt>
                <c:pt idx="889">
                  <c:v>9.4876107730684084E-3</c:v>
                </c:pt>
                <c:pt idx="890">
                  <c:v>0.3226037034581577</c:v>
                </c:pt>
                <c:pt idx="891">
                  <c:v>0.6111903278045222</c:v>
                </c:pt>
                <c:pt idx="892">
                  <c:v>0.85596563355677113</c:v>
                </c:pt>
                <c:pt idx="893">
                  <c:v>1.0405903655503035</c:v>
                </c:pt>
                <c:pt idx="894">
                  <c:v>1.1526925204976799</c:v>
                </c:pt>
                <c:pt idx="895">
                  <c:v>1.1846334293952308</c:v>
                </c:pt>
                <c:pt idx="896">
                  <c:v>1.1339690060714969</c:v>
                </c:pt>
                <c:pt idx="897">
                  <c:v>1.0035794849524833</c:v>
                </c:pt>
                <c:pt idx="898">
                  <c:v>0.80146205257476155</c:v>
                </c:pt>
                <c:pt idx="899">
                  <c:v>0.54020201844570748</c:v>
                </c:pt>
                <c:pt idx="900">
                  <c:v>0.23615823555912097</c:v>
                </c:pt>
                <c:pt idx="901">
                  <c:v>-9.1583879210662827E-2</c:v>
                </c:pt>
                <c:pt idx="902">
                  <c:v>-0.42242424316006283</c:v>
                </c:pt>
                <c:pt idx="903">
                  <c:v>-0.73554767187107906</c:v>
                </c:pt>
                <c:pt idx="904">
                  <c:v>-1.0112290174604097</c:v>
                </c:pt>
                <c:pt idx="905">
                  <c:v>-1.2320621358071022</c:v>
                </c:pt>
                <c:pt idx="906">
                  <c:v>-1.3840363984458017</c:v>
                </c:pt>
                <c:pt idx="907">
                  <c:v>-1.4573946481114188</c:v>
                </c:pt>
                <c:pt idx="908">
                  <c:v>-1.447220719266245</c:v>
                </c:pt>
                <c:pt idx="909">
                  <c:v>-1.353721977547953</c:v>
                </c:pt>
                <c:pt idx="910">
                  <c:v>-1.1821916613220786</c:v>
                </c:pt>
                <c:pt idx="911">
                  <c:v>-0.94265590746292205</c:v>
                </c:pt>
                <c:pt idx="912">
                  <c:v>-0.64922995001364991</c:v>
                </c:pt>
                <c:pt idx="913">
                  <c:v>-0.31922587628018328</c:v>
                </c:pt>
                <c:pt idx="914">
                  <c:v>2.7930588672757939E-2</c:v>
                </c:pt>
                <c:pt idx="915">
                  <c:v>0.37190543330334452</c:v>
                </c:pt>
                <c:pt idx="916">
                  <c:v>0.69270803810048842</c:v>
                </c:pt>
                <c:pt idx="917">
                  <c:v>0.9719111823649611</c:v>
                </c:pt>
                <c:pt idx="918">
                  <c:v>1.193764060364904</c:v>
                </c:pt>
                <c:pt idx="919">
                  <c:v>1.3461303228523422</c:v>
                </c:pt>
                <c:pt idx="920">
                  <c:v>1.4211946470093269</c:v>
                </c:pt>
                <c:pt idx="921">
                  <c:v>1.4158962215608772</c:v>
                </c:pt>
                <c:pt idx="922">
                  <c:v>1.3320648558125563</c:v>
                </c:pt>
                <c:pt idx="923">
                  <c:v>1.1762540821248728</c:v>
                </c:pt>
                <c:pt idx="924">
                  <c:v>0.95928444998036211</c:v>
                </c:pt>
                <c:pt idx="925">
                  <c:v>0.69552803736919522</c:v>
                </c:pt>
                <c:pt idx="926">
                  <c:v>0.40198093737390167</c:v>
                </c:pt>
                <c:pt idx="927">
                  <c:v>9.7183161416098951E-2</c:v>
                </c:pt>
                <c:pt idx="928">
                  <c:v>-0.19994571858609633</c:v>
                </c:pt>
                <c:pt idx="929">
                  <c:v>-0.47128229990094972</c:v>
                </c:pt>
                <c:pt idx="930">
                  <c:v>-0.70061354713728519</c:v>
                </c:pt>
                <c:pt idx="931">
                  <c:v>-0.87462104927501394</c:v>
                </c:pt>
                <c:pt idx="932">
                  <c:v>-0.98367560489890349</c:v>
                </c:pt>
                <c:pt idx="933">
                  <c:v>-1.0223946915174242</c:v>
                </c:pt>
                <c:pt idx="934">
                  <c:v>-0.98993047480605723</c:v>
                </c:pt>
                <c:pt idx="935">
                  <c:v>-0.88997296789479152</c:v>
                </c:pt>
                <c:pt idx="936">
                  <c:v>-0.73047069593801028</c:v>
                </c:pt>
                <c:pt idx="937">
                  <c:v>-0.52308865611023525</c:v>
                </c:pt>
                <c:pt idx="938">
                  <c:v>-0.28243941718075954</c:v>
                </c:pt>
                <c:pt idx="939">
                  <c:v>-2.5136901298294378E-2</c:v>
                </c:pt>
                <c:pt idx="940">
                  <c:v>0.23126708654944428</c:v>
                </c:pt>
                <c:pt idx="941">
                  <c:v>0.46939678535896612</c:v>
                </c:pt>
                <c:pt idx="942">
                  <c:v>0.67314750452477479</c:v>
                </c:pt>
                <c:pt idx="943">
                  <c:v>0.82869412074183524</c:v>
                </c:pt>
                <c:pt idx="944">
                  <c:v>0.92535128615897544</c:v>
                </c:pt>
                <c:pt idx="945">
                  <c:v>0.95623320274145174</c:v>
                </c:pt>
                <c:pt idx="946">
                  <c:v>0.91867355288111341</c:v>
                </c:pt>
                <c:pt idx="947">
                  <c:v>0.81438122422279013</c:v>
                </c:pt>
                <c:pt idx="948">
                  <c:v>0.64932388562424459</c:v>
                </c:pt>
                <c:pt idx="949">
                  <c:v>0.43334824478787565</c:v>
                </c:pt>
                <c:pt idx="950">
                  <c:v>0.17956191789207696</c:v>
                </c:pt>
                <c:pt idx="951">
                  <c:v>-9.6483710194667338E-2</c:v>
                </c:pt>
                <c:pt idx="952">
                  <c:v>-0.37775832768865336</c:v>
                </c:pt>
                <c:pt idx="953">
                  <c:v>-0.64680522942324858</c:v>
                </c:pt>
                <c:pt idx="954">
                  <c:v>-0.88681655880719057</c:v>
                </c:pt>
                <c:pt idx="955">
                  <c:v>-1.082665303828886</c:v>
                </c:pt>
                <c:pt idx="956">
                  <c:v>-1.2218311505719357</c:v>
                </c:pt>
                <c:pt idx="957">
                  <c:v>-1.2951641660805642</c:v>
                </c:pt>
                <c:pt idx="958">
                  <c:v>-1.2974405138559275</c:v>
                </c:pt>
                <c:pt idx="959">
                  <c:v>-1.2276773519526358</c:v>
                </c:pt>
                <c:pt idx="960">
                  <c:v>-1.0891889188466846</c:v>
                </c:pt>
                <c:pt idx="961">
                  <c:v>-0.88938166015026909</c:v>
                </c:pt>
                <c:pt idx="962">
                  <c:v>-0.63930212164559297</c:v>
                </c:pt>
                <c:pt idx="963">
                  <c:v>-0.35296626896772421</c:v>
                </c:pt>
                <c:pt idx="964">
                  <c:v>-4.6511993912982802E-2</c:v>
                </c:pt>
                <c:pt idx="965">
                  <c:v>0.26277294795694983</c:v>
                </c:pt>
                <c:pt idx="966">
                  <c:v>0.55748807012519774</c:v>
                </c:pt>
                <c:pt idx="967">
                  <c:v>0.82115925376781362</c:v>
                </c:pt>
                <c:pt idx="968">
                  <c:v>1.0392169422739674</c:v>
                </c:pt>
                <c:pt idx="969">
                  <c:v>1.1998545975860351</c:v>
                </c:pt>
                <c:pt idx="970">
                  <c:v>1.2947161535990712</c:v>
                </c:pt>
                <c:pt idx="971">
                  <c:v>1.3193718254171516</c:v>
                </c:pt>
                <c:pt idx="972">
                  <c:v>1.2735546516592278</c:v>
                </c:pt>
                <c:pt idx="973">
                  <c:v>1.1611447611142758</c:v>
                </c:pt>
                <c:pt idx="974">
                  <c:v>0.98990367479128882</c:v>
                </c:pt>
                <c:pt idx="975">
                  <c:v>0.77097605304617178</c:v>
                </c:pt>
                <c:pt idx="976">
                  <c:v>0.51819026697187254</c:v>
                </c:pt>
                <c:pt idx="977">
                  <c:v>0.24720117872008979</c:v>
                </c:pt>
                <c:pt idx="978">
                  <c:v>-2.5472155367459271E-2</c:v>
                </c:pt>
                <c:pt idx="979">
                  <c:v>-0.28345504003408534</c:v>
                </c:pt>
                <c:pt idx="980">
                  <c:v>-0.51151060696824302</c:v>
                </c:pt>
                <c:pt idx="981">
                  <c:v>-0.69645802595448125</c:v>
                </c:pt>
                <c:pt idx="982">
                  <c:v>-0.82796010248462415</c:v>
                </c:pt>
                <c:pt idx="983">
                  <c:v>-0.89913302933694128</c:v>
                </c:pt>
                <c:pt idx="984">
                  <c:v>-0.90694200398307179</c:v>
                </c:pt>
                <c:pt idx="985">
                  <c:v>-0.8523595176896106</c:v>
                </c:pt>
                <c:pt idx="986">
                  <c:v>-0.74027757136584549</c:v>
                </c:pt>
                <c:pt idx="987">
                  <c:v>-0.57918000475480336</c:v>
                </c:pt>
                <c:pt idx="988">
                  <c:v>-0.38059564091002973</c:v>
                </c:pt>
                <c:pt idx="989">
                  <c:v>-0.15836617607162259</c:v>
                </c:pt>
                <c:pt idx="990">
                  <c:v>7.2226105278897487E-2</c:v>
                </c:pt>
                <c:pt idx="991">
                  <c:v>0.29541730425721546</c:v>
                </c:pt>
                <c:pt idx="992">
                  <c:v>0.49594892091191117</c:v>
                </c:pt>
                <c:pt idx="993">
                  <c:v>0.66002264124343524</c:v>
                </c:pt>
                <c:pt idx="994">
                  <c:v>0.77616465415013158</c:v>
                </c:pt>
                <c:pt idx="995">
                  <c:v>0.83594678884872131</c:v>
                </c:pt>
                <c:pt idx="996">
                  <c:v>0.83452047379806293</c:v>
                </c:pt>
                <c:pt idx="997">
                  <c:v>0.77093087893474788</c:v>
                </c:pt>
                <c:pt idx="998">
                  <c:v>0.64819193028016064</c:v>
                </c:pt>
                <c:pt idx="999">
                  <c:v>0.47311737849820262</c:v>
                </c:pt>
                <c:pt idx="1000">
                  <c:v>0.25591789003245957</c:v>
                </c:pt>
                <c:pt idx="1001">
                  <c:v>9.5883226284083911E-3</c:v>
                </c:pt>
                <c:pt idx="1002">
                  <c:v>-0.25087790674742061</c:v>
                </c:pt>
                <c:pt idx="1003">
                  <c:v>-0.50939992150592506</c:v>
                </c:pt>
                <c:pt idx="1004">
                  <c:v>-0.74979082970485189</c:v>
                </c:pt>
                <c:pt idx="1005">
                  <c:v>-0.95675002203159032</c:v>
                </c:pt>
                <c:pt idx="1006">
                  <c:v>-1.116806046806579</c:v>
                </c:pt>
                <c:pt idx="1007">
                  <c:v>-1.2191526353296898</c:v>
                </c:pt>
                <c:pt idx="1008">
                  <c:v>-1.2563267725317517</c:v>
                </c:pt>
                <c:pt idx="1009">
                  <c:v>-1.224687128714796</c:v>
                </c:pt>
                <c:pt idx="1010">
                  <c:v>-1.1246631289165476</c:v>
                </c:pt>
                <c:pt idx="1011">
                  <c:v>-0.96075872429283338</c:v>
                </c:pt>
                <c:pt idx="1012">
                  <c:v>-0.74130972032013964</c:v>
                </c:pt>
                <c:pt idx="1013">
                  <c:v>-0.47800842230498253</c:v>
                </c:pt>
                <c:pt idx="1014">
                  <c:v>-0.18522348243659031</c:v>
                </c:pt>
                <c:pt idx="1015">
                  <c:v>0.12084467897312862</c:v>
                </c:pt>
                <c:pt idx="1016">
                  <c:v>0.42312241100273862</c:v>
                </c:pt>
                <c:pt idx="1017">
                  <c:v>0.70467777860516223</c:v>
                </c:pt>
                <c:pt idx="1018">
                  <c:v>0.94973073655232831</c:v>
                </c:pt>
                <c:pt idx="1019">
                  <c:v>1.1445974025103318</c:v>
                </c:pt>
                <c:pt idx="1020">
                  <c:v>1.2785110519485667</c:v>
                </c:pt>
                <c:pt idx="1021">
                  <c:v>1.3442696970129049</c:v>
                </c:pt>
                <c:pt idx="1022">
                  <c:v>1.3386704186528411</c:v>
                </c:pt>
                <c:pt idx="1023">
                  <c:v>1.26270338813843</c:v>
                </c:pt>
                <c:pt idx="1024">
                  <c:v>1.1214929810811716</c:v>
                </c:pt>
                <c:pt idx="1025">
                  <c:v>0.92398868754439945</c:v>
                </c:pt>
                <c:pt idx="1026">
                  <c:v>0.68242373374843635</c:v>
                </c:pt>
                <c:pt idx="1027">
                  <c:v>0.41157353189686391</c:v>
                </c:pt>
                <c:pt idx="1028">
                  <c:v>0.127858397905357</c:v>
                </c:pt>
                <c:pt idx="1029">
                  <c:v>-0.1516553366827989</c:v>
                </c:pt>
                <c:pt idx="1030">
                  <c:v>-0.41029524667507455</c:v>
                </c:pt>
                <c:pt idx="1031">
                  <c:v>-0.63280040422068118</c:v>
                </c:pt>
                <c:pt idx="1032">
                  <c:v>-0.80625432688440712</c:v>
                </c:pt>
                <c:pt idx="1033">
                  <c:v>-0.92087583062869882</c:v>
                </c:pt>
                <c:pt idx="1034">
                  <c:v>-0.97061873153403866</c:v>
                </c:pt>
                <c:pt idx="1035">
                  <c:v>-0.9535427848148742</c:v>
                </c:pt>
                <c:pt idx="1036">
                  <c:v>-0.87193206615398411</c:v>
                </c:pt>
                <c:pt idx="1037">
                  <c:v>-0.73215236209964174</c:v>
                </c:pt>
                <c:pt idx="1038">
                  <c:v>-0.54425511591445086</c:v>
                </c:pt>
                <c:pt idx="1039">
                  <c:v>-0.32135110035048214</c:v>
                </c:pt>
                <c:pt idx="1040">
                  <c:v>-7.8791300493442379E-2</c:v>
                </c:pt>
                <c:pt idx="1041">
                  <c:v>0.16679539845582242</c:v>
                </c:pt>
                <c:pt idx="1042">
                  <c:v>0.39854897153220847</c:v>
                </c:pt>
                <c:pt idx="1043">
                  <c:v>0.6004451081244262</c:v>
                </c:pt>
                <c:pt idx="1044">
                  <c:v>0.75831611574655766</c:v>
                </c:pt>
                <c:pt idx="1045">
                  <c:v>0.86076219363902362</c:v>
                </c:pt>
                <c:pt idx="1046">
                  <c:v>0.89989570334975122</c:v>
                </c:pt>
                <c:pt idx="1047">
                  <c:v>0.871870958915689</c:v>
                </c:pt>
                <c:pt idx="1048">
                  <c:v>0.77716496509049238</c:v>
                </c:pt>
                <c:pt idx="1049">
                  <c:v>0.6205896797402729</c:v>
                </c:pt>
                <c:pt idx="1050">
                  <c:v>0.41103285213777274</c:v>
                </c:pt>
                <c:pt idx="1051">
                  <c:v>0.16094128815162995</c:v>
                </c:pt>
                <c:pt idx="1052">
                  <c:v>-0.11442351786329807</c:v>
                </c:pt>
                <c:pt idx="1053">
                  <c:v>-0.39791306664353537</c:v>
                </c:pt>
                <c:pt idx="1054">
                  <c:v>-0.67154677254516848</c:v>
                </c:pt>
                <c:pt idx="1055">
                  <c:v>-0.91762964142830028</c:v>
                </c:pt>
                <c:pt idx="1056">
                  <c:v>-1.1198637561848777</c:v>
                </c:pt>
                <c:pt idx="1057">
                  <c:v>-1.2643843759161413</c:v>
                </c:pt>
                <c:pt idx="1058">
                  <c:v>-1.3406555020768285</c:v>
                </c:pt>
                <c:pt idx="1059">
                  <c:v>-1.3421678927723941</c:v>
                </c:pt>
                <c:pt idx="1060">
                  <c:v>-1.2668942504576082</c:v>
                </c:pt>
                <c:pt idx="1061">
                  <c:v>-1.1174709753262593</c:v>
                </c:pt>
                <c:pt idx="1062">
                  <c:v>-0.9010925848370217</c:v>
                </c:pt>
                <c:pt idx="1063">
                  <c:v>-0.62912263119381628</c:v>
                </c:pt>
                <c:pt idx="1064">
                  <c:v>-0.31644261122060868</c:v>
                </c:pt>
                <c:pt idx="1065">
                  <c:v>1.9423142421648304E-2</c:v>
                </c:pt>
                <c:pt idx="1066">
                  <c:v>0.35935431148667552</c:v>
                </c:pt>
                <c:pt idx="1067">
                  <c:v>0.68378973642211793</c:v>
                </c:pt>
                <c:pt idx="1068">
                  <c:v>0.97392008236639904</c:v>
                </c:pt>
                <c:pt idx="1069">
                  <c:v>1.2128442701107716</c:v>
                </c:pt>
                <c:pt idx="1070">
                  <c:v>1.3866175012064985</c:v>
                </c:pt>
                <c:pt idx="1071">
                  <c:v>1.4851248095128533</c:v>
                </c:pt>
                <c:pt idx="1072">
                  <c:v>1.5027243562877826</c:v>
                </c:pt>
                <c:pt idx="1073">
                  <c:v>1.4386185516931289</c:v>
                </c:pt>
                <c:pt idx="1074">
                  <c:v>1.2969277015549276</c:v>
                </c:pt>
                <c:pt idx="1075">
                  <c:v>1.0864592326435971</c:v>
                </c:pt>
                <c:pt idx="1076">
                  <c:v>0.82018451119361402</c:v>
                </c:pt>
                <c:pt idx="1077">
                  <c:v>0.51445365657882614</c:v>
                </c:pt>
                <c:pt idx="1078">
                  <c:v>0.18799540693993669</c:v>
                </c:pt>
                <c:pt idx="1079">
                  <c:v>-0.13923704535926013</c:v>
                </c:pt>
                <c:pt idx="1080">
                  <c:v>-0.44730316090533229</c:v>
                </c:pt>
                <c:pt idx="1081">
                  <c:v>-0.71751821231457114</c:v>
                </c:pt>
                <c:pt idx="1082">
                  <c:v>-0.93362457597261572</c:v>
                </c:pt>
                <c:pt idx="1083">
                  <c:v>-1.0828170953036944</c:v>
                </c:pt>
                <c:pt idx="1084">
                  <c:v>-1.1565570051002299</c:v>
                </c:pt>
                <c:pt idx="1085">
                  <c:v>-1.1511216582309423</c:v>
                </c:pt>
                <c:pt idx="1086">
                  <c:v>-1.0678534875066683</c:v>
                </c:pt>
                <c:pt idx="1087">
                  <c:v>-0.91309028062652609</c:v>
                </c:pt>
                <c:pt idx="1088">
                  <c:v>-0.69777879379359953</c:v>
                </c:pt>
                <c:pt idx="1089">
                  <c:v>-0.43679373429437063</c:v>
                </c:pt>
                <c:pt idx="1090">
                  <c:v>-0.14800294211143442</c:v>
                </c:pt>
                <c:pt idx="1091">
                  <c:v>0.14886400381985243</c:v>
                </c:pt>
                <c:pt idx="1092">
                  <c:v>0.43347359747450936</c:v>
                </c:pt>
                <c:pt idx="1093">
                  <c:v>0.68619386273033678</c:v>
                </c:pt>
                <c:pt idx="1094">
                  <c:v>0.88936497019577487</c:v>
                </c:pt>
                <c:pt idx="1095">
                  <c:v>1.0284540033886063</c:v>
                </c:pt>
                <c:pt idx="1096">
                  <c:v>1.0930194835459914</c:v>
                </c:pt>
                <c:pt idx="1097">
                  <c:v>1.0774226587075659</c:v>
                </c:pt>
                <c:pt idx="1098">
                  <c:v>0.98123806078078557</c:v>
                </c:pt>
                <c:pt idx="1099">
                  <c:v>0.80933449190972007</c:v>
                </c:pt>
                <c:pt idx="1100">
                  <c:v>0.57161826651240366</c:v>
                </c:pt>
                <c:pt idx="1101">
                  <c:v>0.28245191628152466</c:v>
                </c:pt>
                <c:pt idx="1102">
                  <c:v>-4.021768795099627E-2</c:v>
                </c:pt>
                <c:pt idx="1103">
                  <c:v>-0.3759690551601369</c:v>
                </c:pt>
                <c:pt idx="1104">
                  <c:v>-0.70318527414627419</c:v>
                </c:pt>
                <c:pt idx="1105">
                  <c:v>-1.0004229123922697</c:v>
                </c:pt>
                <c:pt idx="1106">
                  <c:v>-1.2477843712661201</c:v>
                </c:pt>
                <c:pt idx="1107">
                  <c:v>-1.4282064165728248</c:v>
                </c:pt>
                <c:pt idx="1108">
                  <c:v>-1.5285821060349016</c:v>
                </c:pt>
                <c:pt idx="1109">
                  <c:v>-1.5406431463997747</c:v>
                </c:pt>
                <c:pt idx="1110">
                  <c:v>-1.4615442598327939</c:v>
                </c:pt>
                <c:pt idx="1111">
                  <c:v>-1.2941095419155673</c:v>
                </c:pt>
                <c:pt idx="1112">
                  <c:v>-1.0467219171237065</c:v>
                </c:pt>
                <c:pt idx="1113">
                  <c:v>-0.73285932281324651</c:v>
                </c:pt>
                <c:pt idx="1114">
                  <c:v>-0.37030375754859679</c:v>
                </c:pt>
                <c:pt idx="1115">
                  <c:v>1.9929620442664525E-2</c:v>
                </c:pt>
                <c:pt idx="1116">
                  <c:v>0.41487791973511023</c:v>
                </c:pt>
                <c:pt idx="1117">
                  <c:v>0.79105080328816968</c:v>
                </c:pt>
                <c:pt idx="1118">
                  <c:v>1.1258966808875206</c:v>
                </c:pt>
                <c:pt idx="1119">
                  <c:v>1.3992221431133145</c:v>
                </c:pt>
                <c:pt idx="1120">
                  <c:v>1.5944741403052514</c:v>
                </c:pt>
                <c:pt idx="1121">
                  <c:v>1.6998023667710789</c:v>
                </c:pt>
                <c:pt idx="1122">
                  <c:v>1.7088326021090163</c:v>
                </c:pt>
                <c:pt idx="1123">
                  <c:v>1.6210995877459622</c:v>
                </c:pt>
                <c:pt idx="1124">
                  <c:v>1.4421092798212802</c:v>
                </c:pt>
                <c:pt idx="1125">
                  <c:v>1.183023691289649</c:v>
                </c:pt>
                <c:pt idx="1126">
                  <c:v>0.85998554135824712</c:v>
                </c:pt>
                <c:pt idx="1127">
                  <c:v>0.49312303968537008</c:v>
                </c:pt>
                <c:pt idx="1128">
                  <c:v>0.10529585992509208</c:v>
                </c:pt>
                <c:pt idx="1129">
                  <c:v>-0.27933964492210606</c:v>
                </c:pt>
                <c:pt idx="1130">
                  <c:v>-0.63685578468520065</c:v>
                </c:pt>
                <c:pt idx="1131">
                  <c:v>-0.94507275251510092</c:v>
                </c:pt>
                <c:pt idx="1132">
                  <c:v>-1.1849746991724395</c:v>
                </c:pt>
                <c:pt idx="1133">
                  <c:v>-1.3419314991238527</c:v>
                </c:pt>
                <c:pt idx="1134">
                  <c:v>-1.406646794078044</c:v>
                </c:pt>
                <c:pt idx="1135">
                  <c:v>-1.37576982877743</c:v>
                </c:pt>
                <c:pt idx="1136">
                  <c:v>-1.2521296627293454</c:v>
                </c:pt>
                <c:pt idx="1137">
                  <c:v>-1.0445742331723604</c:v>
                </c:pt>
                <c:pt idx="1138">
                  <c:v>-0.76742194943625641</c:v>
                </c:pt>
                <c:pt idx="1139">
                  <c:v>-0.43955840996265505</c:v>
                </c:pt>
                <c:pt idx="1140">
                  <c:v>-8.3233848855828879E-2</c:v>
                </c:pt>
                <c:pt idx="1141">
                  <c:v>0.27736345493786263</c:v>
                </c:pt>
                <c:pt idx="1142">
                  <c:v>0.61766762439015455</c:v>
                </c:pt>
                <c:pt idx="1143">
                  <c:v>0.91433003387158407</c:v>
                </c:pt>
                <c:pt idx="1144">
                  <c:v>1.1467461551365357</c:v>
                </c:pt>
                <c:pt idx="1145">
                  <c:v>1.2984156002051064</c:v>
                </c:pt>
                <c:pt idx="1146">
                  <c:v>1.3580465487222051</c:v>
                </c:pt>
                <c:pt idx="1147">
                  <c:v>1.3203315240770861</c:v>
                </c:pt>
                <c:pt idx="1148">
                  <c:v>1.1863420799084718</c:v>
                </c:pt>
                <c:pt idx="1149">
                  <c:v>0.96351408965139962</c:v>
                </c:pt>
                <c:pt idx="1150">
                  <c:v>0.66522147134666998</c:v>
                </c:pt>
                <c:pt idx="1151">
                  <c:v>0.30996266111221593</c:v>
                </c:pt>
                <c:pt idx="1152">
                  <c:v>-7.9790730975925137E-2</c:v>
                </c:pt>
                <c:pt idx="1153">
                  <c:v>-0.47901151767153216</c:v>
                </c:pt>
                <c:pt idx="1154">
                  <c:v>-0.86171152612334534</c:v>
                </c:pt>
                <c:pt idx="1155">
                  <c:v>-1.2026118458145127</c:v>
                </c:pt>
                <c:pt idx="1156">
                  <c:v>-1.4787817482435197</c:v>
                </c:pt>
                <c:pt idx="1157">
                  <c:v>-1.6711404954556599</c:v>
                </c:pt>
                <c:pt idx="1158">
                  <c:v>-1.7657242791634167</c:v>
                </c:pt>
                <c:pt idx="1159">
                  <c:v>-1.7546349148166198</c:v>
                </c:pt>
                <c:pt idx="1160">
                  <c:v>-1.6366067766499222</c:v>
                </c:pt>
                <c:pt idx="1161">
                  <c:v>-1.4171525615416358</c:v>
                </c:pt>
                <c:pt idx="1162">
                  <c:v>-1.108275289194161</c:v>
                </c:pt>
                <c:pt idx="1163">
                  <c:v>-0.72776177473921599</c:v>
                </c:pt>
                <c:pt idx="1164">
                  <c:v>-0.29809986015502404</c:v>
                </c:pt>
                <c:pt idx="1165">
                  <c:v>0.15491378745664211</c:v>
                </c:pt>
                <c:pt idx="1166">
                  <c:v>0.60378810968982899</c:v>
                </c:pt>
                <c:pt idx="1167">
                  <c:v>1.0210722030211108</c:v>
                </c:pt>
                <c:pt idx="1168">
                  <c:v>1.3810994149927671</c:v>
                </c:pt>
                <c:pt idx="1169">
                  <c:v>1.6616290523753519</c:v>
                </c:pt>
                <c:pt idx="1170">
                  <c:v>1.8452795936818891</c:v>
                </c:pt>
                <c:pt idx="1171">
                  <c:v>1.92066000893627</c:v>
                </c:pt>
                <c:pt idx="1172">
                  <c:v>1.8831246080322122</c:v>
                </c:pt>
                <c:pt idx="1173">
                  <c:v>1.7351005926560192</c:v>
                </c:pt>
                <c:pt idx="1174">
                  <c:v>1.4859646760002356</c:v>
                </c:pt>
                <c:pt idx="1175">
                  <c:v>1.1514740269921657</c:v>
                </c:pt>
                <c:pt idx="1176">
                  <c:v>0.75278553731893028</c:v>
                </c:pt>
                <c:pt idx="1177">
                  <c:v>0.31512414272446487</c:v>
                </c:pt>
                <c:pt idx="1178">
                  <c:v>-0.13381608524400082</c:v>
                </c:pt>
                <c:pt idx="1179">
                  <c:v>-0.56563663407485276</c:v>
                </c:pt>
                <c:pt idx="1180">
                  <c:v>-0.95305229976052452</c:v>
                </c:pt>
                <c:pt idx="1181">
                  <c:v>-1.2716451786110194</c:v>
                </c:pt>
                <c:pt idx="1182">
                  <c:v>-1.5014415275886961</c:v>
                </c:pt>
                <c:pt idx="1183">
                  <c:v>-1.6282089018704129</c:v>
                </c:pt>
                <c:pt idx="1184">
                  <c:v>-1.6443884543284639</c:v>
                </c:pt>
                <c:pt idx="1185">
                  <c:v>-1.5496003626143264</c:v>
                </c:pt>
                <c:pt idx="1186">
                  <c:v>-1.3506875776403455</c:v>
                </c:pt>
                <c:pt idx="1187">
                  <c:v>-1.0612927267410925</c:v>
                </c:pt>
                <c:pt idx="1188">
                  <c:v>-0.7009931526916191</c:v>
                </c:pt>
                <c:pt idx="1189">
                  <c:v>-0.29404777846151287</c:v>
                </c:pt>
                <c:pt idx="1190">
                  <c:v>0.13216510978113188</c:v>
                </c:pt>
                <c:pt idx="1191">
                  <c:v>0.54891963635525631</c:v>
                </c:pt>
                <c:pt idx="1192">
                  <c:v>0.92801003156038231</c:v>
                </c:pt>
                <c:pt idx="1193">
                  <c:v>1.2435937779636594</c:v>
                </c:pt>
                <c:pt idx="1194">
                  <c:v>1.4738906599508597</c:v>
                </c:pt>
                <c:pt idx="1195">
                  <c:v>1.6026268377213404</c:v>
                </c:pt>
                <c:pt idx="1196">
                  <c:v>1.6201289646871491</c:v>
                </c:pt>
                <c:pt idx="1197">
                  <c:v>1.523995506396755</c:v>
                </c:pt>
                <c:pt idx="1198">
                  <c:v>1.319299401261282</c:v>
                </c:pt>
                <c:pt idx="1199">
                  <c:v>1.0183063082534434</c:v>
                </c:pt>
                <c:pt idx="1200">
                  <c:v>0.63972398146170728</c:v>
                </c:pt>
                <c:pt idx="1201">
                  <c:v>0.20752877458715902</c:v>
                </c:pt>
                <c:pt idx="1202">
                  <c:v>-0.25055706869064565</c:v>
                </c:pt>
                <c:pt idx="1203">
                  <c:v>-0.70484064838744032</c:v>
                </c:pt>
                <c:pt idx="1204">
                  <c:v>-1.1255725790190101</c:v>
                </c:pt>
                <c:pt idx="1205">
                  <c:v>-1.4848768807702823</c:v>
                </c:pt>
                <c:pt idx="1206">
                  <c:v>-1.758571675559315</c:v>
                </c:pt>
                <c:pt idx="1207">
                  <c:v>-1.927762158928148</c:v>
                </c:pt>
                <c:pt idx="1208">
                  <c:v>-1.9801014200253757</c:v>
                </c:pt>
                <c:pt idx="1209">
                  <c:v>-1.9106356258243138</c:v>
                </c:pt>
                <c:pt idx="1210">
                  <c:v>-1.7221765511063647</c:v>
                </c:pt>
                <c:pt idx="1211">
                  <c:v>-1.4251747359449531</c:v>
                </c:pt>
                <c:pt idx="1212">
                  <c:v>-1.0370987432253123</c:v>
                </c:pt>
                <c:pt idx="1213">
                  <c:v>-0.58135799262353327</c:v>
                </c:pt>
                <c:pt idx="1214">
                  <c:v>-8.5836388266163771E-2</c:v>
                </c:pt>
                <c:pt idx="1215">
                  <c:v>0.41887050536072307</c:v>
                </c:pt>
                <c:pt idx="1216">
                  <c:v>0.9014023281490241</c:v>
                </c:pt>
                <c:pt idx="1217">
                  <c:v>1.3316399477009853</c:v>
                </c:pt>
                <c:pt idx="1218">
                  <c:v>1.6826413184762701</c:v>
                </c:pt>
                <c:pt idx="1219">
                  <c:v>1.9323817713322375</c:v>
                </c:pt>
                <c:pt idx="1220">
                  <c:v>2.0651853907062496</c:v>
                </c:pt>
                <c:pt idx="1221">
                  <c:v>2.0727536016603167</c:v>
                </c:pt>
                <c:pt idx="1222">
                  <c:v>1.9547227294428335</c:v>
                </c:pt>
                <c:pt idx="1223">
                  <c:v>1.7187124763656421</c:v>
                </c:pt>
                <c:pt idx="1224">
                  <c:v>1.3798600479299326</c:v>
                </c:pt>
                <c:pt idx="1225">
                  <c:v>0.95986793748636445</c:v>
                </c:pt>
                <c:pt idx="1226">
                  <c:v>0.48562498938532916</c:v>
                </c:pt>
                <c:pt idx="1227">
                  <c:v>-1.2511753982650808E-2</c:v>
                </c:pt>
                <c:pt idx="1228">
                  <c:v>-0.50266458205174969</c:v>
                </c:pt>
                <c:pt idx="1229">
                  <c:v>-0.95348687541296373</c:v>
                </c:pt>
                <c:pt idx="1230">
                  <c:v>-1.3361866893513468</c:v>
                </c:pt>
                <c:pt idx="1231">
                  <c:v>-1.6263910550001306</c:v>
                </c:pt>
                <c:pt idx="1232">
                  <c:v>-1.8057296994836731</c:v>
                </c:pt>
                <c:pt idx="1233">
                  <c:v>-1.8630346036700023</c:v>
                </c:pt>
                <c:pt idx="1234">
                  <c:v>-1.7950763258385392</c:v>
                </c:pt>
                <c:pt idx="1235">
                  <c:v>-1.6067877590666766</c:v>
                </c:pt>
                <c:pt idx="1236">
                  <c:v>-1.3109590502235602</c:v>
                </c:pt>
                <c:pt idx="1237">
                  <c:v>-0.92742165593932058</c:v>
                </c:pt>
                <c:pt idx="1238">
                  <c:v>-0.48177272654860354</c:v>
                </c:pt>
                <c:pt idx="1239">
                  <c:v>-3.7210314053551241E-3</c:v>
                </c:pt>
                <c:pt idx="1240">
                  <c:v>0.47483949490536859</c:v>
                </c:pt>
                <c:pt idx="1241">
                  <c:v>0.92190443179689074</c:v>
                </c:pt>
                <c:pt idx="1242">
                  <c:v>1.3074475424698102</c:v>
                </c:pt>
                <c:pt idx="1243">
                  <c:v>1.6053877975973623</c:v>
                </c:pt>
                <c:pt idx="1244">
                  <c:v>1.7953065185304573</c:v>
                </c:pt>
                <c:pt idx="1245">
                  <c:v>1.8638021650517222</c:v>
                </c:pt>
                <c:pt idx="1246">
                  <c:v>1.8053934173431752</c:v>
                </c:pt>
                <c:pt idx="1247">
                  <c:v>1.6229102167665101</c:v>
                </c:pt>
                <c:pt idx="1248">
                  <c:v>1.32734547206769</c:v>
                </c:pt>
                <c:pt idx="1249">
                  <c:v>0.93717507437569458</c:v>
                </c:pt>
                <c:pt idx="1250">
                  <c:v>0.47718843230847729</c:v>
                </c:pt>
                <c:pt idx="1251">
                  <c:v>-2.309631044903046E-2</c:v>
                </c:pt>
                <c:pt idx="1252">
                  <c:v>-0.53133096464266039</c:v>
                </c:pt>
                <c:pt idx="1253">
                  <c:v>-1.0144277247066302</c:v>
                </c:pt>
                <c:pt idx="1254">
                  <c:v>-1.4407062771190704</c:v>
                </c:pt>
                <c:pt idx="1255">
                  <c:v>-1.7819583633228331</c:v>
                </c:pt>
                <c:pt idx="1256">
                  <c:v>-2.0152954399077796</c:v>
                </c:pt>
                <c:pt idx="1257">
                  <c:v>-2.1246586919762582</c:v>
                </c:pt>
                <c:pt idx="1258">
                  <c:v>-2.101892160248104</c:v>
                </c:pt>
                <c:pt idx="1259">
                  <c:v>-1.9473077677708313</c:v>
                </c:pt>
                <c:pt idx="1260">
                  <c:v>-1.669703778286584</c:v>
                </c:pt>
                <c:pt idx="1261">
                  <c:v>-1.2858335727204717</c:v>
                </c:pt>
                <c:pt idx="1262">
                  <c:v>-0.81935730344466939</c:v>
                </c:pt>
                <c:pt idx="1263">
                  <c:v>-0.29934266010989574</c:v>
                </c:pt>
                <c:pt idx="1264">
                  <c:v>0.24158953941223421</c:v>
                </c:pt>
                <c:pt idx="1265">
                  <c:v>0.7693558635182296</c:v>
                </c:pt>
                <c:pt idx="1266">
                  <c:v>1.2506021229841529</c:v>
                </c:pt>
                <c:pt idx="1267">
                  <c:v>1.6548548158710361</c:v>
                </c:pt>
                <c:pt idx="1268">
                  <c:v>1.9564926056674783</c:v>
                </c:pt>
                <c:pt idx="1269">
                  <c:v>2.1364095458707419</c:v>
                </c:pt>
                <c:pt idx="1270">
                  <c:v>2.1832613986607923</c:v>
                </c:pt>
                <c:pt idx="1271">
                  <c:v>2.0942131439674485</c:v>
                </c:pt>
                <c:pt idx="1272">
                  <c:v>1.8751379197009892</c:v>
                </c:pt>
                <c:pt idx="1273">
                  <c:v>1.540253100150843</c:v>
                </c:pt>
                <c:pt idx="1274">
                  <c:v>1.1112157111532748</c:v>
                </c:pt>
                <c:pt idx="1275">
                  <c:v>0.61573452832072118</c:v>
                </c:pt>
                <c:pt idx="1276">
                  <c:v>8.5787719637677312E-2</c:v>
                </c:pt>
                <c:pt idx="1277">
                  <c:v>-0.44443928249756826</c:v>
                </c:pt>
                <c:pt idx="1278">
                  <c:v>-0.94076255596877478</c:v>
                </c:pt>
                <c:pt idx="1279">
                  <c:v>-1.3712121511339661</c:v>
                </c:pt>
                <c:pt idx="1280">
                  <c:v>-1.7081047104220874</c:v>
                </c:pt>
                <c:pt idx="1281">
                  <c:v>-1.9298414694214161</c:v>
                </c:pt>
                <c:pt idx="1282">
                  <c:v>-2.02231439687273</c:v>
                </c:pt>
                <c:pt idx="1283">
                  <c:v>-1.9798284244642372</c:v>
                </c:pt>
                <c:pt idx="1284">
                  <c:v>-1.805478951325787</c:v>
                </c:pt>
                <c:pt idx="1285">
                  <c:v>-1.5109590656378131</c:v>
                </c:pt>
                <c:pt idx="1286">
                  <c:v>-1.1158079233718676</c:v>
                </c:pt>
                <c:pt idx="1287">
                  <c:v>-0.64614805958152632</c:v>
                </c:pt>
                <c:pt idx="1288">
                  <c:v>-0.13299271635161511</c:v>
                </c:pt>
                <c:pt idx="1289">
                  <c:v>0.3897676198420002</c:v>
                </c:pt>
                <c:pt idx="1290">
                  <c:v>0.88756920959551511</c:v>
                </c:pt>
                <c:pt idx="1291">
                  <c:v>1.3274266752797788</c:v>
                </c:pt>
                <c:pt idx="1292">
                  <c:v>1.6800859554360834</c:v>
                </c:pt>
                <c:pt idx="1293">
                  <c:v>1.9219384421063725</c:v>
                </c:pt>
                <c:pt idx="1294">
                  <c:v>2.0365713972538266</c:v>
                </c:pt>
                <c:pt idx="1295">
                  <c:v>2.0158531496415111</c:v>
                </c:pt>
                <c:pt idx="1296">
                  <c:v>1.8604816250787604</c:v>
                </c:pt>
                <c:pt idx="1297">
                  <c:v>1.5799595187714355</c:v>
                </c:pt>
                <c:pt idx="1298">
                  <c:v>1.191996626912595</c:v>
                </c:pt>
                <c:pt idx="1299">
                  <c:v>0.72137709964734098</c:v>
                </c:pt>
                <c:pt idx="1300">
                  <c:v>0.19836423613585422</c:v>
                </c:pt>
                <c:pt idx="1301">
                  <c:v>-0.34325435745400812</c:v>
                </c:pt>
                <c:pt idx="1302">
                  <c:v>-0.86835485802944112</c:v>
                </c:pt>
                <c:pt idx="1303">
                  <c:v>-1.3427567836037464</c:v>
                </c:pt>
                <c:pt idx="1304">
                  <c:v>-1.7354460407424845</c:v>
                </c:pt>
                <c:pt idx="1305">
                  <c:v>-2.0205968967056935</c:v>
                </c:pt>
                <c:pt idx="1306">
                  <c:v>-2.1792611316111019</c:v>
                </c:pt>
                <c:pt idx="1307">
                  <c:v>-2.2006140342172764</c:v>
                </c:pt>
                <c:pt idx="1308">
                  <c:v>-2.0826755226375573</c:v>
                </c:pt>
                <c:pt idx="1309">
                  <c:v>-1.832458648562008</c:v>
                </c:pt>
                <c:pt idx="1310">
                  <c:v>-1.4655348783109423</c:v>
                </c:pt>
                <c:pt idx="1311">
                  <c:v>-1.0050434256321301</c:v>
                </c:pt>
                <c:pt idx="1312">
                  <c:v>-0.48020807636940055</c:v>
                </c:pt>
                <c:pt idx="1313">
                  <c:v>7.5542961103606088E-2</c:v>
                </c:pt>
                <c:pt idx="1314">
                  <c:v>0.6267327168363791</c:v>
                </c:pt>
                <c:pt idx="1315">
                  <c:v>1.1381271001901456</c:v>
                </c:pt>
                <c:pt idx="1316">
                  <c:v>1.5770139666980365</c:v>
                </c:pt>
                <c:pt idx="1317">
                  <c:v>1.9153216796746453</c:v>
                </c:pt>
                <c:pt idx="1318">
                  <c:v>2.1314394750234662</c:v>
                </c:pt>
                <c:pt idx="1319">
                  <c:v>2.2116211406320976</c:v>
                </c:pt>
                <c:pt idx="1320">
                  <c:v>2.150880449561722</c:v>
                </c:pt>
                <c:pt idx="1321">
                  <c:v>1.9533196966979456</c:v>
                </c:pt>
                <c:pt idx="1322">
                  <c:v>1.6318694479418241</c:v>
                </c:pt>
                <c:pt idx="1323">
                  <c:v>1.2074558325806286</c:v>
                </c:pt>
                <c:pt idx="1324">
                  <c:v>0.70764890894696286</c:v>
                </c:pt>
                <c:pt idx="1325">
                  <c:v>0.1648793901680296</c:v>
                </c:pt>
                <c:pt idx="1326">
                  <c:v>-0.3856608682004517</c:v>
                </c:pt>
                <c:pt idx="1327">
                  <c:v>-0.90829857742215026</c:v>
                </c:pt>
                <c:pt idx="1328">
                  <c:v>-1.369191066101443</c:v>
                </c:pt>
                <c:pt idx="1329">
                  <c:v>-1.7385206029007301</c:v>
                </c:pt>
                <c:pt idx="1330">
                  <c:v>-1.9924284621248352</c:v>
                </c:pt>
                <c:pt idx="1331">
                  <c:v>-2.1145630129891075</c:v>
                </c:pt>
                <c:pt idx="1332">
                  <c:v>-2.0971411080061357</c:v>
                </c:pt>
                <c:pt idx="1333">
                  <c:v>-1.9414536050566076</c:v>
                </c:pt>
                <c:pt idx="1334">
                  <c:v>-1.6577819334360588</c:v>
                </c:pt>
                <c:pt idx="1335">
                  <c:v>-1.2647308630571445</c:v>
                </c:pt>
                <c:pt idx="1336">
                  <c:v>-0.78802057151851135</c:v>
                </c:pt>
                <c:pt idx="1337">
                  <c:v>-0.25881625851301249</c:v>
                </c:pt>
                <c:pt idx="1338">
                  <c:v>0.2882963572583801</c:v>
                </c:pt>
                <c:pt idx="1339">
                  <c:v>0.81755826618517424</c:v>
                </c:pt>
                <c:pt idx="1340">
                  <c:v>1.2943612028093083</c:v>
                </c:pt>
                <c:pt idx="1341">
                  <c:v>1.6874975244239616</c:v>
                </c:pt>
                <c:pt idx="1342">
                  <c:v>1.9711897371286593</c:v>
                </c:pt>
                <c:pt idx="1343">
                  <c:v>2.1267677468684498</c:v>
                </c:pt>
                <c:pt idx="1344">
                  <c:v>2.1438847679766417</c:v>
                </c:pt>
                <c:pt idx="1345">
                  <c:v>2.0211927745686991</c:v>
                </c:pt>
                <c:pt idx="1346">
                  <c:v>1.7664334845107041</c:v>
                </c:pt>
                <c:pt idx="1347">
                  <c:v>1.3959388399145181</c:v>
                </c:pt>
                <c:pt idx="1348">
                  <c:v>0.93357332293358075</c:v>
                </c:pt>
                <c:pt idx="1349">
                  <c:v>0.40918672514719945</c:v>
                </c:pt>
                <c:pt idx="1350">
                  <c:v>-0.14332218679838762</c:v>
                </c:pt>
                <c:pt idx="1351">
                  <c:v>-0.68820536808523536</c:v>
                </c:pt>
                <c:pt idx="1352">
                  <c:v>-1.1901856871329382</c:v>
                </c:pt>
                <c:pt idx="1353">
                  <c:v>-1.6167469032055997</c:v>
                </c:pt>
                <c:pt idx="1354">
                  <c:v>-1.9402446782344263</c:v>
                </c:pt>
                <c:pt idx="1355">
                  <c:v>-2.1397014971573176</c:v>
                </c:pt>
                <c:pt idx="1356">
                  <c:v>-2.2021689108167193</c:v>
                </c:pt>
                <c:pt idx="1357">
                  <c:v>-2.1235686326477747</c:v>
                </c:pt>
                <c:pt idx="1358">
                  <c:v>-1.9089578860831451</c:v>
                </c:pt>
                <c:pt idx="1359">
                  <c:v>-1.5722018107444717</c:v>
                </c:pt>
                <c:pt idx="1360">
                  <c:v>-1.1350742590117713</c:v>
                </c:pt>
                <c:pt idx="1361">
                  <c:v>-0.62584544512560902</c:v>
                </c:pt>
                <c:pt idx="1362">
                  <c:v>-7.7448232561224004E-2</c:v>
                </c:pt>
                <c:pt idx="1363">
                  <c:v>0.47465780398676966</c:v>
                </c:pt>
                <c:pt idx="1364">
                  <c:v>0.99478580459778776</c:v>
                </c:pt>
                <c:pt idx="1365">
                  <c:v>1.4493352215331141</c:v>
                </c:pt>
                <c:pt idx="1366">
                  <c:v>1.8089693988613631</c:v>
                </c:pt>
                <c:pt idx="1367">
                  <c:v>2.0505158321472114</c:v>
                </c:pt>
                <c:pt idx="1368">
                  <c:v>2.1584658713078748</c:v>
                </c:pt>
                <c:pt idx="1369">
                  <c:v>2.125976694520983</c:v>
                </c:pt>
                <c:pt idx="1370">
                  <c:v>1.9553107473069447</c:v>
                </c:pt>
                <c:pt idx="1371">
                  <c:v>1.6576844014538648</c:v>
                </c:pt>
                <c:pt idx="1372">
                  <c:v>1.2525359643465017</c:v>
                </c:pt>
                <c:pt idx="1373">
                  <c:v>0.76626086497904167</c:v>
                </c:pt>
                <c:pt idx="1374">
                  <c:v>0.23049640874569718</c:v>
                </c:pt>
                <c:pt idx="1375">
                  <c:v>-0.31993231582956444</c:v>
                </c:pt>
                <c:pt idx="1376">
                  <c:v>-0.84927187250416536</c:v>
                </c:pt>
                <c:pt idx="1377">
                  <c:v>-1.323158514033385</c:v>
                </c:pt>
                <c:pt idx="1378">
                  <c:v>-1.7108443861697342</c:v>
                </c:pt>
                <c:pt idx="1379">
                  <c:v>-1.9871875457282542</c:v>
                </c:pt>
                <c:pt idx="1380">
                  <c:v>-2.1342768910886982</c:v>
                </c:pt>
                <c:pt idx="1381">
                  <c:v>-2.1425869138595561</c:v>
                </c:pt>
                <c:pt idx="1382">
                  <c:v>-2.011587794516283</c:v>
                </c:pt>
                <c:pt idx="1383">
                  <c:v>-1.7497717870663245</c:v>
                </c:pt>
                <c:pt idx="1384">
                  <c:v>-1.3740947617776045</c:v>
                </c:pt>
                <c:pt idx="1385">
                  <c:v>-0.90886973391914416</c:v>
                </c:pt>
                <c:pt idx="1386">
                  <c:v>-0.38418473381665458</c:v>
                </c:pt>
                <c:pt idx="1387">
                  <c:v>0.16605183632335396</c:v>
                </c:pt>
                <c:pt idx="1388">
                  <c:v>0.70631115588019111</c:v>
                </c:pt>
                <c:pt idx="1389">
                  <c:v>1.2017462769986791</c:v>
                </c:pt>
                <c:pt idx="1390">
                  <c:v>1.6204473137731343</c:v>
                </c:pt>
                <c:pt idx="1391">
                  <c:v>1.9355033341618821</c:v>
                </c:pt>
                <c:pt idx="1392">
                  <c:v>2.126737492133624</c:v>
                </c:pt>
                <c:pt idx="1393">
                  <c:v>2.1820033192866481</c:v>
                </c:pt>
                <c:pt idx="1394">
                  <c:v>2.0979587255415764</c:v>
                </c:pt>
                <c:pt idx="1395">
                  <c:v>1.8802682675233249</c:v>
                </c:pt>
                <c:pt idx="1396">
                  <c:v>1.5432214143338854</c:v>
                </c:pt>
                <c:pt idx="1397">
                  <c:v>1.1087924544428742</c:v>
                </c:pt>
                <c:pt idx="1398">
                  <c:v>0.60520388050801532</c:v>
                </c:pt>
                <c:pt idx="1399">
                  <c:v>6.5087212699216523E-2</c:v>
                </c:pt>
                <c:pt idx="1400">
                  <c:v>-0.47663880463917058</c:v>
                </c:pt>
                <c:pt idx="1401">
                  <c:v>-0.9850345510699281</c:v>
                </c:pt>
                <c:pt idx="1402">
                  <c:v>-1.4274031870712391</c:v>
                </c:pt>
                <c:pt idx="1403">
                  <c:v>-1.7754048032561107</c:v>
                </c:pt>
                <c:pt idx="1404">
                  <c:v>-2.0068841943139706</c:v>
                </c:pt>
                <c:pt idx="1405">
                  <c:v>-2.107294206992441</c:v>
                </c:pt>
                <c:pt idx="1406">
                  <c:v>-2.0706230586047787</c:v>
                </c:pt>
                <c:pt idx="1407">
                  <c:v>-1.8997663692993236</c:v>
                </c:pt>
                <c:pt idx="1408">
                  <c:v>-1.6063207864089444</c:v>
                </c:pt>
                <c:pt idx="1409">
                  <c:v>-1.2098136493829257</c:v>
                </c:pt>
                <c:pt idx="1410">
                  <c:v>-0.73641970691475156</c:v>
                </c:pt>
                <c:pt idx="1411">
                  <c:v>-0.2172490817042721</c:v>
                </c:pt>
                <c:pt idx="1412">
                  <c:v>0.31368166521474405</c:v>
                </c:pt>
                <c:pt idx="1413">
                  <c:v>0.82166317416744061</c:v>
                </c:pt>
                <c:pt idx="1414">
                  <c:v>1.2735477082306212</c:v>
                </c:pt>
                <c:pt idx="1415">
                  <c:v>1.6398980703651314</c:v>
                </c:pt>
                <c:pt idx="1416">
                  <c:v>1.8968918632572065</c:v>
                </c:pt>
                <c:pt idx="1417">
                  <c:v>2.0278580858348851</c:v>
                </c:pt>
                <c:pt idx="1418">
                  <c:v>2.024347154143427</c:v>
                </c:pt>
                <c:pt idx="1419">
                  <c:v>1.8866658941237711</c:v>
                </c:pt>
                <c:pt idx="1420">
                  <c:v>1.6238438890133602</c:v>
                </c:pt>
                <c:pt idx="1421">
                  <c:v>1.2530345043550448</c:v>
                </c:pt>
                <c:pt idx="1422">
                  <c:v>0.79839055695775385</c:v>
                </c:pt>
                <c:pt idx="1423">
                  <c:v>0.2894885637260281</c:v>
                </c:pt>
                <c:pt idx="1424">
                  <c:v>-0.24059539600859062</c:v>
                </c:pt>
                <c:pt idx="1425">
                  <c:v>-0.75743282151627733</c:v>
                </c:pt>
                <c:pt idx="1426">
                  <c:v>-1.2274733843684176</c:v>
                </c:pt>
                <c:pt idx="1427">
                  <c:v>-1.6202143380706575</c:v>
                </c:pt>
                <c:pt idx="1428">
                  <c:v>-1.9101684096372242</c:v>
                </c:pt>
                <c:pt idx="1429">
                  <c:v>-2.0785032284164409</c:v>
                </c:pt>
                <c:pt idx="1430">
                  <c:v>-2.1142469316916501</c:v>
                </c:pt>
                <c:pt idx="1431">
                  <c:v>-2.0149829450693408</c:v>
                </c:pt>
                <c:pt idx="1432">
                  <c:v>-1.7869902114882188</c:v>
                </c:pt>
                <c:pt idx="1433">
                  <c:v>-1.4448211651833531</c:v>
                </c:pt>
                <c:pt idx="1434">
                  <c:v>-1.0103461729695764</c:v>
                </c:pt>
                <c:pt idx="1435">
                  <c:v>-0.51132763184551799</c:v>
                </c:pt>
                <c:pt idx="1436">
                  <c:v>2.0382809814546467E-2</c:v>
                </c:pt>
                <c:pt idx="1437">
                  <c:v>0.55090630164681109</c:v>
                </c:pt>
                <c:pt idx="1438">
                  <c:v>1.046524053731936</c:v>
                </c:pt>
                <c:pt idx="1439">
                  <c:v>1.4758480338316318</c:v>
                </c:pt>
                <c:pt idx="1440">
                  <c:v>1.8118348065530818</c:v>
                </c:pt>
                <c:pt idx="1441">
                  <c:v>2.0335127890813798</c:v>
                </c:pt>
                <c:pt idx="1442">
                  <c:v>2.1273121357896625</c:v>
                </c:pt>
                <c:pt idx="1443">
                  <c:v>2.087912518808055</c:v>
                </c:pt>
                <c:pt idx="1444">
                  <c:v>1.9185555332744599</c:v>
                </c:pt>
                <c:pt idx="1445">
                  <c:v>1.6308032686257534</c:v>
                </c:pt>
                <c:pt idx="1446">
                  <c:v>1.2437604846941297</c:v>
                </c:pt>
                <c:pt idx="1447">
                  <c:v>0.7828124840578079</c:v>
                </c:pt>
                <c:pt idx="1448">
                  <c:v>0.27796193888966692</c:v>
                </c:pt>
                <c:pt idx="1449">
                  <c:v>-0.23812639617447467</c:v>
                </c:pt>
                <c:pt idx="1450">
                  <c:v>-0.73224561907692542</c:v>
                </c:pt>
                <c:pt idx="1451">
                  <c:v>-1.1727935778626093</c:v>
                </c:pt>
                <c:pt idx="1452">
                  <c:v>-1.5318077750834578</c:v>
                </c:pt>
                <c:pt idx="1453">
                  <c:v>-1.7867570537855926</c:v>
                </c:pt>
                <c:pt idx="1454">
                  <c:v>-1.9219750389563426</c:v>
                </c:pt>
                <c:pt idx="1455">
                  <c:v>-1.929643897231099</c:v>
                </c:pt>
                <c:pt idx="1456">
                  <c:v>-1.8102664025550097</c:v>
                </c:pt>
                <c:pt idx="1457">
                  <c:v>-1.5725976299876714</c:v>
                </c:pt>
                <c:pt idx="1458">
                  <c:v>-1.233042670993417</c:v>
                </c:pt>
                <c:pt idx="1459">
                  <c:v>-0.81456129421049639</c:v>
                </c:pt>
                <c:pt idx="1460">
                  <c:v>-0.34515223183352139</c:v>
                </c:pt>
                <c:pt idx="1461">
                  <c:v>0.14398329244467004</c:v>
                </c:pt>
                <c:pt idx="1462">
                  <c:v>0.62047878826613689</c:v>
                </c:pt>
                <c:pt idx="1463">
                  <c:v>1.0529079225050484</c:v>
                </c:pt>
                <c:pt idx="1464">
                  <c:v>1.412821664394992</c:v>
                </c:pt>
                <c:pt idx="1465">
                  <c:v>1.6765855950901516</c:v>
                </c:pt>
                <c:pt idx="1466">
                  <c:v>1.8268992382096814</c:v>
                </c:pt>
                <c:pt idx="1467">
                  <c:v>1.85390027274865</c:v>
                </c:pt>
                <c:pt idx="1468">
                  <c:v>1.7557836968320872</c:v>
                </c:pt>
                <c:pt idx="1469">
                  <c:v>1.538897635335748</c:v>
                </c:pt>
                <c:pt idx="1470">
                  <c:v>1.217311462795448</c:v>
                </c:pt>
                <c:pt idx="1471">
                  <c:v>0.81188603762122735</c:v>
                </c:pt>
                <c:pt idx="1472">
                  <c:v>0.34890790670931415</c:v>
                </c:pt>
                <c:pt idx="1473">
                  <c:v>-0.14162272432501025</c:v>
                </c:pt>
                <c:pt idx="1474">
                  <c:v>-0.62793844026277967</c:v>
                </c:pt>
                <c:pt idx="1475">
                  <c:v>-1.0785589655397083</c:v>
                </c:pt>
                <c:pt idx="1476">
                  <c:v>-1.464320425548</c:v>
                </c:pt>
                <c:pt idx="1477">
                  <c:v>-1.7602486817339047</c:v>
                </c:pt>
                <c:pt idx="1478">
                  <c:v>-1.947156494664537</c:v>
                </c:pt>
                <c:pt idx="1479">
                  <c:v>-2.0128625830881703</c:v>
                </c:pt>
                <c:pt idx="1480">
                  <c:v>-1.9529554651537824</c:v>
                </c:pt>
                <c:pt idx="1481">
                  <c:v>-1.7710546578058248</c:v>
                </c:pt>
                <c:pt idx="1482">
                  <c:v>-1.4785544321273894</c:v>
                </c:pt>
                <c:pt idx="1483">
                  <c:v>-1.0938687554529527</c:v>
                </c:pt>
                <c:pt idx="1484">
                  <c:v>-0.6412281321837765</c:v>
                </c:pt>
                <c:pt idx="1485">
                  <c:v>-0.14910771863769928</c:v>
                </c:pt>
                <c:pt idx="1486">
                  <c:v>0.35161050202720373</c:v>
                </c:pt>
                <c:pt idx="1487">
                  <c:v>0.82962202795765183</c:v>
                </c:pt>
              </c:numCache>
            </c:numRef>
          </c:yVal>
          <c:smooth val="1"/>
        </c:ser>
        <c:dLbls>
          <c:showLegendKey val="0"/>
          <c:showVal val="0"/>
          <c:showCatName val="0"/>
          <c:showSerName val="0"/>
          <c:showPercent val="0"/>
          <c:showBubbleSize val="0"/>
        </c:dLbls>
        <c:axId val="138104832"/>
        <c:axId val="138106752"/>
      </c:scatterChart>
      <c:valAx>
        <c:axId val="138104832"/>
        <c:scaling>
          <c:orientation val="minMax"/>
          <c:max val="31"/>
          <c:min val="0"/>
        </c:scaling>
        <c:delete val="0"/>
        <c:axPos val="b"/>
        <c:title>
          <c:tx>
            <c:rich>
              <a:bodyPr/>
              <a:lstStyle/>
              <a:p>
                <a:pPr>
                  <a:defRPr/>
                </a:pPr>
                <a:r>
                  <a:rPr lang="en-GB"/>
                  <a:t>Days</a:t>
                </a:r>
              </a:p>
            </c:rich>
          </c:tx>
          <c:layout>
            <c:manualLayout>
              <c:xMode val="edge"/>
              <c:yMode val="edge"/>
              <c:x val="0.48248834261570961"/>
              <c:y val="0.92960629921259841"/>
            </c:manualLayout>
          </c:layout>
          <c:overlay val="0"/>
        </c:title>
        <c:numFmt formatCode="#,##0" sourceLinked="0"/>
        <c:majorTickMark val="none"/>
        <c:minorTickMark val="none"/>
        <c:tickLblPos val="nextTo"/>
        <c:crossAx val="138106752"/>
        <c:crosses val="autoZero"/>
        <c:crossBetween val="midCat"/>
      </c:valAx>
      <c:valAx>
        <c:axId val="138106752"/>
        <c:scaling>
          <c:orientation val="minMax"/>
        </c:scaling>
        <c:delete val="0"/>
        <c:axPos val="l"/>
        <c:majorGridlines/>
        <c:title>
          <c:tx>
            <c:rich>
              <a:bodyPr rot="-5400000" vert="horz"/>
              <a:lstStyle/>
              <a:p>
                <a:pPr>
                  <a:defRPr/>
                </a:pPr>
                <a:r>
                  <a:rPr lang="en-GB"/>
                  <a:t>Tidal stream</a:t>
                </a:r>
                <a:r>
                  <a:rPr lang="en-GB" baseline="0"/>
                  <a:t> speed (m/s)</a:t>
                </a:r>
                <a:endParaRPr lang="en-GB"/>
              </a:p>
            </c:rich>
          </c:tx>
          <c:layout/>
          <c:overlay val="0"/>
        </c:title>
        <c:numFmt formatCode="General" sourceLinked="0"/>
        <c:majorTickMark val="none"/>
        <c:minorTickMark val="none"/>
        <c:tickLblPos val="nextTo"/>
        <c:crossAx val="138104832"/>
        <c:crosses val="autoZero"/>
        <c:crossBetween val="midCat"/>
      </c:valAx>
      <c:spPr>
        <a:ln>
          <a:solidFill>
            <a:schemeClr val="tx1">
              <a:lumMod val="50000"/>
              <a:lumOff val="50000"/>
            </a:schemeClr>
          </a:solidFill>
        </a:ln>
      </c:spPr>
    </c:plotArea>
    <c:legend>
      <c:legendPos val="t"/>
      <c:layout/>
      <c:overlay val="0"/>
      <c:txPr>
        <a:bodyPr/>
        <a:lstStyle/>
        <a:p>
          <a:pPr>
            <a:defRPr sz="1800" b="1"/>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715894389285088E-2"/>
          <c:y val="0.13473388743073783"/>
          <c:w val="0.91658610942862906"/>
          <c:h val="0.82775444736074655"/>
        </c:manualLayout>
      </c:layout>
      <c:scatterChart>
        <c:scatterStyle val="smoothMarker"/>
        <c:varyColors val="0"/>
        <c:ser>
          <c:idx val="1"/>
          <c:order val="0"/>
          <c:tx>
            <c:v>Power density</c:v>
          </c:tx>
          <c:marker>
            <c:symbol val="none"/>
          </c:marker>
          <c:xVal>
            <c:numRef>
              <c:f>'Harmonic Analysis'!$S$6:$S$1493</c:f>
              <c:numCache>
                <c:formatCode>h:mm</c:formatCode>
                <c:ptCount val="1488"/>
                <c:pt idx="0">
                  <c:v>0</c:v>
                </c:pt>
                <c:pt idx="1">
                  <c:v>2.0833333333333332E-2</c:v>
                </c:pt>
                <c:pt idx="2">
                  <c:v>4.1666666666666699E-2</c:v>
                </c:pt>
                <c:pt idx="3">
                  <c:v>6.25E-2</c:v>
                </c:pt>
                <c:pt idx="4">
                  <c:v>8.3333333333333301E-2</c:v>
                </c:pt>
                <c:pt idx="5">
                  <c:v>0.104166666666667</c:v>
                </c:pt>
                <c:pt idx="6">
                  <c:v>0.125</c:v>
                </c:pt>
                <c:pt idx="7">
                  <c:v>0.14583333333333301</c:v>
                </c:pt>
                <c:pt idx="8">
                  <c:v>0.16666666666666699</c:v>
                </c:pt>
                <c:pt idx="9">
                  <c:v>0.1875</c:v>
                </c:pt>
                <c:pt idx="10">
                  <c:v>0.20833333333333301</c:v>
                </c:pt>
                <c:pt idx="11">
                  <c:v>0.22916666666666699</c:v>
                </c:pt>
                <c:pt idx="12">
                  <c:v>0.25</c:v>
                </c:pt>
                <c:pt idx="13">
                  <c:v>0.27083333333333298</c:v>
                </c:pt>
                <c:pt idx="14">
                  <c:v>0.29166666666666702</c:v>
                </c:pt>
                <c:pt idx="15">
                  <c:v>0.3125</c:v>
                </c:pt>
                <c:pt idx="16">
                  <c:v>0.33333333333333298</c:v>
                </c:pt>
                <c:pt idx="17">
                  <c:v>0.35416666666666702</c:v>
                </c:pt>
                <c:pt idx="18">
                  <c:v>0.375</c:v>
                </c:pt>
                <c:pt idx="19">
                  <c:v>0.39583333333333298</c:v>
                </c:pt>
                <c:pt idx="20">
                  <c:v>0.41666666666666702</c:v>
                </c:pt>
                <c:pt idx="21">
                  <c:v>0.4375</c:v>
                </c:pt>
                <c:pt idx="22">
                  <c:v>0.45833333333333298</c:v>
                </c:pt>
                <c:pt idx="23">
                  <c:v>0.47916666666666702</c:v>
                </c:pt>
                <c:pt idx="24">
                  <c:v>0.5</c:v>
                </c:pt>
                <c:pt idx="25">
                  <c:v>0.52083333333333304</c:v>
                </c:pt>
                <c:pt idx="26">
                  <c:v>0.54166666666666696</c:v>
                </c:pt>
                <c:pt idx="27">
                  <c:v>0.5625</c:v>
                </c:pt>
                <c:pt idx="28">
                  <c:v>0.58333333333333304</c:v>
                </c:pt>
                <c:pt idx="29">
                  <c:v>0.60416666666666696</c:v>
                </c:pt>
                <c:pt idx="30">
                  <c:v>0.625</c:v>
                </c:pt>
                <c:pt idx="31">
                  <c:v>0.64583333333333304</c:v>
                </c:pt>
                <c:pt idx="32">
                  <c:v>0.66666666666666696</c:v>
                </c:pt>
                <c:pt idx="33">
                  <c:v>0.6875</c:v>
                </c:pt>
                <c:pt idx="34">
                  <c:v>0.70833333333333304</c:v>
                </c:pt>
                <c:pt idx="35">
                  <c:v>0.72916666666666696</c:v>
                </c:pt>
                <c:pt idx="36">
                  <c:v>0.75</c:v>
                </c:pt>
                <c:pt idx="37">
                  <c:v>0.77083333333333304</c:v>
                </c:pt>
                <c:pt idx="38">
                  <c:v>0.79166666666666696</c:v>
                </c:pt>
                <c:pt idx="39">
                  <c:v>0.8125</c:v>
                </c:pt>
                <c:pt idx="40">
                  <c:v>0.83333333333333304</c:v>
                </c:pt>
                <c:pt idx="41">
                  <c:v>0.85416666666666696</c:v>
                </c:pt>
                <c:pt idx="42">
                  <c:v>0.875</c:v>
                </c:pt>
                <c:pt idx="43">
                  <c:v>0.89583333333333304</c:v>
                </c:pt>
                <c:pt idx="44">
                  <c:v>0.91666666666666696</c:v>
                </c:pt>
                <c:pt idx="45">
                  <c:v>0.9375</c:v>
                </c:pt>
                <c:pt idx="46">
                  <c:v>0.95833333333333304</c:v>
                </c:pt>
                <c:pt idx="47">
                  <c:v>0.97916666666666696</c:v>
                </c:pt>
                <c:pt idx="48">
                  <c:v>1</c:v>
                </c:pt>
                <c:pt idx="49">
                  <c:v>1.0208333333333299</c:v>
                </c:pt>
                <c:pt idx="50">
                  <c:v>1.0416666666666701</c:v>
                </c:pt>
                <c:pt idx="51">
                  <c:v>1.0625</c:v>
                </c:pt>
                <c:pt idx="52">
                  <c:v>1.0833333333333299</c:v>
                </c:pt>
                <c:pt idx="53">
                  <c:v>1.1041666666666701</c:v>
                </c:pt>
                <c:pt idx="54">
                  <c:v>1.125</c:v>
                </c:pt>
                <c:pt idx="55">
                  <c:v>1.1458333333333299</c:v>
                </c:pt>
                <c:pt idx="56">
                  <c:v>1.1666666666666701</c:v>
                </c:pt>
                <c:pt idx="57">
                  <c:v>1.1875</c:v>
                </c:pt>
                <c:pt idx="58">
                  <c:v>1.2083333333333299</c:v>
                </c:pt>
                <c:pt idx="59">
                  <c:v>1.2291666666666701</c:v>
                </c:pt>
                <c:pt idx="60">
                  <c:v>1.25</c:v>
                </c:pt>
                <c:pt idx="61">
                  <c:v>1.2708333333333299</c:v>
                </c:pt>
                <c:pt idx="62">
                  <c:v>1.2916666666666701</c:v>
                </c:pt>
                <c:pt idx="63">
                  <c:v>1.3125</c:v>
                </c:pt>
                <c:pt idx="64">
                  <c:v>1.3333333333333299</c:v>
                </c:pt>
                <c:pt idx="65">
                  <c:v>1.3541666666666701</c:v>
                </c:pt>
                <c:pt idx="66">
                  <c:v>1.375</c:v>
                </c:pt>
                <c:pt idx="67">
                  <c:v>1.3958333333333299</c:v>
                </c:pt>
                <c:pt idx="68">
                  <c:v>1.4166666666666701</c:v>
                </c:pt>
                <c:pt idx="69">
                  <c:v>1.4375</c:v>
                </c:pt>
                <c:pt idx="70">
                  <c:v>1.4583333333333299</c:v>
                </c:pt>
                <c:pt idx="71">
                  <c:v>1.4791666666666701</c:v>
                </c:pt>
                <c:pt idx="72">
                  <c:v>1.5</c:v>
                </c:pt>
                <c:pt idx="73">
                  <c:v>1.5208333333333299</c:v>
                </c:pt>
                <c:pt idx="74">
                  <c:v>1.5416666666666701</c:v>
                </c:pt>
                <c:pt idx="75">
                  <c:v>1.5625</c:v>
                </c:pt>
                <c:pt idx="76">
                  <c:v>1.5833333333333299</c:v>
                </c:pt>
                <c:pt idx="77">
                  <c:v>1.6041666666666701</c:v>
                </c:pt>
                <c:pt idx="78">
                  <c:v>1.625</c:v>
                </c:pt>
                <c:pt idx="79">
                  <c:v>1.6458333333333299</c:v>
                </c:pt>
                <c:pt idx="80">
                  <c:v>1.6666666666666701</c:v>
                </c:pt>
                <c:pt idx="81">
                  <c:v>1.6875</c:v>
                </c:pt>
                <c:pt idx="82">
                  <c:v>1.7083333333333299</c:v>
                </c:pt>
                <c:pt idx="83">
                  <c:v>1.7291666666666701</c:v>
                </c:pt>
                <c:pt idx="84">
                  <c:v>1.75</c:v>
                </c:pt>
                <c:pt idx="85">
                  <c:v>1.7708333333333299</c:v>
                </c:pt>
                <c:pt idx="86">
                  <c:v>1.7916666666666701</c:v>
                </c:pt>
                <c:pt idx="87">
                  <c:v>1.8125</c:v>
                </c:pt>
                <c:pt idx="88">
                  <c:v>1.8333333333333299</c:v>
                </c:pt>
                <c:pt idx="89">
                  <c:v>1.8541666666666701</c:v>
                </c:pt>
                <c:pt idx="90">
                  <c:v>1.875</c:v>
                </c:pt>
                <c:pt idx="91">
                  <c:v>1.8958333333333299</c:v>
                </c:pt>
                <c:pt idx="92">
                  <c:v>1.9166666666666701</c:v>
                </c:pt>
                <c:pt idx="93">
                  <c:v>1.9375</c:v>
                </c:pt>
                <c:pt idx="94">
                  <c:v>1.9583333333333299</c:v>
                </c:pt>
                <c:pt idx="95">
                  <c:v>1.9791666666666701</c:v>
                </c:pt>
                <c:pt idx="96">
                  <c:v>1.9999999999998399</c:v>
                </c:pt>
                <c:pt idx="97">
                  <c:v>2.0208333333331701</c:v>
                </c:pt>
                <c:pt idx="98">
                  <c:v>2.0416666666665</c:v>
                </c:pt>
                <c:pt idx="99">
                  <c:v>2.0624999999998299</c:v>
                </c:pt>
                <c:pt idx="100">
                  <c:v>2.0833333333331598</c:v>
                </c:pt>
                <c:pt idx="101">
                  <c:v>2.1041666666664902</c:v>
                </c:pt>
                <c:pt idx="102">
                  <c:v>2.1249999999998201</c:v>
                </c:pt>
                <c:pt idx="103">
                  <c:v>2.1458333333331501</c:v>
                </c:pt>
                <c:pt idx="104">
                  <c:v>2.16666666666648</c:v>
                </c:pt>
                <c:pt idx="105">
                  <c:v>2.1874999999998099</c:v>
                </c:pt>
                <c:pt idx="106">
                  <c:v>2.2083333333331399</c:v>
                </c:pt>
                <c:pt idx="107">
                  <c:v>2.2291666666664698</c:v>
                </c:pt>
                <c:pt idx="108">
                  <c:v>2.2499999999998002</c:v>
                </c:pt>
                <c:pt idx="109">
                  <c:v>2.2708333333331301</c:v>
                </c:pt>
                <c:pt idx="110">
                  <c:v>2.29166666666646</c:v>
                </c:pt>
                <c:pt idx="111">
                  <c:v>2.3124999999997899</c:v>
                </c:pt>
                <c:pt idx="112">
                  <c:v>2.3333333333331199</c:v>
                </c:pt>
                <c:pt idx="113">
                  <c:v>2.3541666666664498</c:v>
                </c:pt>
                <c:pt idx="114">
                  <c:v>2.3749999999997802</c:v>
                </c:pt>
                <c:pt idx="115">
                  <c:v>2.3958333333331101</c:v>
                </c:pt>
                <c:pt idx="116">
                  <c:v>2.41666666666644</c:v>
                </c:pt>
                <c:pt idx="117">
                  <c:v>2.43749999999977</c:v>
                </c:pt>
                <c:pt idx="118">
                  <c:v>2.4583333333330999</c:v>
                </c:pt>
                <c:pt idx="119">
                  <c:v>2.47916666666642</c:v>
                </c:pt>
                <c:pt idx="120">
                  <c:v>2.49999999999975</c:v>
                </c:pt>
                <c:pt idx="121">
                  <c:v>2.5208333333330799</c:v>
                </c:pt>
                <c:pt idx="122">
                  <c:v>2.5416666666664098</c:v>
                </c:pt>
                <c:pt idx="123">
                  <c:v>2.5624999999997402</c:v>
                </c:pt>
                <c:pt idx="124">
                  <c:v>2.5833333333330701</c:v>
                </c:pt>
                <c:pt idx="125">
                  <c:v>2.6041666666664001</c:v>
                </c:pt>
                <c:pt idx="126">
                  <c:v>2.62499999999973</c:v>
                </c:pt>
                <c:pt idx="127">
                  <c:v>2.6458333333330599</c:v>
                </c:pt>
                <c:pt idx="128">
                  <c:v>2.6666666666663899</c:v>
                </c:pt>
                <c:pt idx="129">
                  <c:v>2.6874999999997198</c:v>
                </c:pt>
                <c:pt idx="130">
                  <c:v>2.7083333333330502</c:v>
                </c:pt>
                <c:pt idx="131">
                  <c:v>2.7291666666663801</c:v>
                </c:pt>
                <c:pt idx="132">
                  <c:v>2.74999999999971</c:v>
                </c:pt>
                <c:pt idx="133">
                  <c:v>2.7708333333330399</c:v>
                </c:pt>
                <c:pt idx="134">
                  <c:v>2.7916666666663699</c:v>
                </c:pt>
                <c:pt idx="135">
                  <c:v>2.8124999999996998</c:v>
                </c:pt>
                <c:pt idx="136">
                  <c:v>2.8333333333330302</c:v>
                </c:pt>
                <c:pt idx="137">
                  <c:v>2.8541666666663601</c:v>
                </c:pt>
                <c:pt idx="138">
                  <c:v>2.87499999999969</c:v>
                </c:pt>
                <c:pt idx="139">
                  <c:v>2.89583333333302</c:v>
                </c:pt>
                <c:pt idx="140">
                  <c:v>2.9166666666663499</c:v>
                </c:pt>
                <c:pt idx="141">
                  <c:v>2.9374999999996798</c:v>
                </c:pt>
                <c:pt idx="142">
                  <c:v>2.9583333333330102</c:v>
                </c:pt>
                <c:pt idx="143">
                  <c:v>2.9791666666663401</c:v>
                </c:pt>
                <c:pt idx="144">
                  <c:v>2.99999999999967</c:v>
                </c:pt>
                <c:pt idx="145">
                  <c:v>3.020833333333</c:v>
                </c:pt>
                <c:pt idx="146">
                  <c:v>3.0416666666663299</c:v>
                </c:pt>
                <c:pt idx="147">
                  <c:v>3.0624999999996598</c:v>
                </c:pt>
                <c:pt idx="148">
                  <c:v>3.0833333333329902</c:v>
                </c:pt>
                <c:pt idx="149">
                  <c:v>3.1041666666663201</c:v>
                </c:pt>
                <c:pt idx="150">
                  <c:v>3.1249999999996501</c:v>
                </c:pt>
                <c:pt idx="151">
                  <c:v>3.14583333333298</c:v>
                </c:pt>
                <c:pt idx="152">
                  <c:v>3.1666666666663099</c:v>
                </c:pt>
                <c:pt idx="153">
                  <c:v>3.1874999999996398</c:v>
                </c:pt>
                <c:pt idx="154">
                  <c:v>3.2083333333329702</c:v>
                </c:pt>
                <c:pt idx="155">
                  <c:v>3.2291666666663001</c:v>
                </c:pt>
                <c:pt idx="156">
                  <c:v>3.2499999999996301</c:v>
                </c:pt>
                <c:pt idx="157">
                  <c:v>3.27083333333296</c:v>
                </c:pt>
                <c:pt idx="158">
                  <c:v>3.2916666666662899</c:v>
                </c:pt>
                <c:pt idx="159">
                  <c:v>3.3124999999996199</c:v>
                </c:pt>
                <c:pt idx="160">
                  <c:v>3.3333333333329498</c:v>
                </c:pt>
                <c:pt idx="161">
                  <c:v>3.3541666666662802</c:v>
                </c:pt>
                <c:pt idx="162">
                  <c:v>3.3749999999996101</c:v>
                </c:pt>
                <c:pt idx="163">
                  <c:v>3.39583333333294</c:v>
                </c:pt>
                <c:pt idx="164">
                  <c:v>3.4166666666662699</c:v>
                </c:pt>
                <c:pt idx="165">
                  <c:v>3.4374999999995999</c:v>
                </c:pt>
                <c:pt idx="166">
                  <c:v>3.4583333333329298</c:v>
                </c:pt>
                <c:pt idx="167">
                  <c:v>3.4791666666662602</c:v>
                </c:pt>
                <c:pt idx="168">
                  <c:v>3.4999999999995901</c:v>
                </c:pt>
                <c:pt idx="169">
                  <c:v>3.52083333333292</c:v>
                </c:pt>
                <c:pt idx="170">
                  <c:v>3.54166666666625</c:v>
                </c:pt>
                <c:pt idx="171">
                  <c:v>3.5624999999995799</c:v>
                </c:pt>
                <c:pt idx="172">
                  <c:v>3.5833333333329098</c:v>
                </c:pt>
                <c:pt idx="173">
                  <c:v>3.6041666666662402</c:v>
                </c:pt>
                <c:pt idx="174">
                  <c:v>3.6249999999995701</c:v>
                </c:pt>
                <c:pt idx="175">
                  <c:v>3.6458333333329001</c:v>
                </c:pt>
                <c:pt idx="176">
                  <c:v>3.66666666666623</c:v>
                </c:pt>
                <c:pt idx="177">
                  <c:v>3.6874999999995599</c:v>
                </c:pt>
                <c:pt idx="178">
                  <c:v>3.7083333333328898</c:v>
                </c:pt>
                <c:pt idx="179">
                  <c:v>3.7291666666662202</c:v>
                </c:pt>
                <c:pt idx="180">
                  <c:v>3.7499999999995501</c:v>
                </c:pt>
                <c:pt idx="181">
                  <c:v>3.7708333333328801</c:v>
                </c:pt>
                <c:pt idx="182">
                  <c:v>3.79166666666621</c:v>
                </c:pt>
                <c:pt idx="183">
                  <c:v>3.8124999999995399</c:v>
                </c:pt>
                <c:pt idx="184">
                  <c:v>3.8333333333328699</c:v>
                </c:pt>
                <c:pt idx="185">
                  <c:v>3.8541666666661998</c:v>
                </c:pt>
                <c:pt idx="186">
                  <c:v>3.8749999999995302</c:v>
                </c:pt>
                <c:pt idx="187">
                  <c:v>3.8958333333328601</c:v>
                </c:pt>
                <c:pt idx="188">
                  <c:v>3.91666666666619</c:v>
                </c:pt>
                <c:pt idx="189">
                  <c:v>3.9374999999995199</c:v>
                </c:pt>
                <c:pt idx="190">
                  <c:v>3.9583333333328499</c:v>
                </c:pt>
                <c:pt idx="191">
                  <c:v>3.9791666666661798</c:v>
                </c:pt>
                <c:pt idx="192">
                  <c:v>3.9999999999995102</c:v>
                </c:pt>
                <c:pt idx="193">
                  <c:v>4.0208333333328401</c:v>
                </c:pt>
                <c:pt idx="194">
                  <c:v>4.0416666666661696</c:v>
                </c:pt>
                <c:pt idx="195">
                  <c:v>4.0624999999995</c:v>
                </c:pt>
                <c:pt idx="196">
                  <c:v>4.0833333333328303</c:v>
                </c:pt>
                <c:pt idx="197">
                  <c:v>4.1041666666661598</c:v>
                </c:pt>
                <c:pt idx="198">
                  <c:v>4.1249999999994902</c:v>
                </c:pt>
                <c:pt idx="199">
                  <c:v>4.1458333333328197</c:v>
                </c:pt>
                <c:pt idx="200">
                  <c:v>4.16666666666615</c:v>
                </c:pt>
                <c:pt idx="201">
                  <c:v>4.1874999999994804</c:v>
                </c:pt>
                <c:pt idx="202">
                  <c:v>4.2083333333328099</c:v>
                </c:pt>
                <c:pt idx="203">
                  <c:v>4.2291666666661403</c:v>
                </c:pt>
                <c:pt idx="204">
                  <c:v>4.2499999999994698</c:v>
                </c:pt>
                <c:pt idx="205">
                  <c:v>4.2708333333328001</c:v>
                </c:pt>
                <c:pt idx="206">
                  <c:v>4.2916666666661296</c:v>
                </c:pt>
                <c:pt idx="207">
                  <c:v>4.31249999999946</c:v>
                </c:pt>
                <c:pt idx="208">
                  <c:v>4.3333333333327904</c:v>
                </c:pt>
                <c:pt idx="209">
                  <c:v>4.3541666666661198</c:v>
                </c:pt>
                <c:pt idx="210">
                  <c:v>4.3749999999994502</c:v>
                </c:pt>
                <c:pt idx="211">
                  <c:v>4.3958333333327797</c:v>
                </c:pt>
                <c:pt idx="212">
                  <c:v>4.4166666666661101</c:v>
                </c:pt>
                <c:pt idx="213">
                  <c:v>4.4374999999994396</c:v>
                </c:pt>
                <c:pt idx="214">
                  <c:v>4.4583333333327699</c:v>
                </c:pt>
                <c:pt idx="215">
                  <c:v>4.4791666666661003</c:v>
                </c:pt>
                <c:pt idx="216">
                  <c:v>4.4999999999994298</c:v>
                </c:pt>
                <c:pt idx="217">
                  <c:v>4.5208333333327602</c:v>
                </c:pt>
                <c:pt idx="218">
                  <c:v>4.5416666666660896</c:v>
                </c:pt>
                <c:pt idx="219">
                  <c:v>4.56249999999942</c:v>
                </c:pt>
                <c:pt idx="220">
                  <c:v>4.5833333333327504</c:v>
                </c:pt>
                <c:pt idx="221">
                  <c:v>4.6041666666660799</c:v>
                </c:pt>
                <c:pt idx="222">
                  <c:v>4.6249999999994102</c:v>
                </c:pt>
                <c:pt idx="223">
                  <c:v>4.6458333333327397</c:v>
                </c:pt>
                <c:pt idx="224">
                  <c:v>4.6666666666660701</c:v>
                </c:pt>
                <c:pt idx="225">
                  <c:v>4.6874999999993996</c:v>
                </c:pt>
                <c:pt idx="226">
                  <c:v>4.70833333333273</c:v>
                </c:pt>
                <c:pt idx="227">
                  <c:v>4.7291666666660603</c:v>
                </c:pt>
                <c:pt idx="228">
                  <c:v>4.7499999999993898</c:v>
                </c:pt>
                <c:pt idx="229">
                  <c:v>4.7708333333327202</c:v>
                </c:pt>
                <c:pt idx="230">
                  <c:v>4.7916666666660497</c:v>
                </c:pt>
                <c:pt idx="231">
                  <c:v>4.8124999999993801</c:v>
                </c:pt>
                <c:pt idx="232">
                  <c:v>4.8333333333327104</c:v>
                </c:pt>
                <c:pt idx="233">
                  <c:v>4.8541666666660399</c:v>
                </c:pt>
                <c:pt idx="234">
                  <c:v>4.8749999999993703</c:v>
                </c:pt>
                <c:pt idx="235">
                  <c:v>4.8958333333326998</c:v>
                </c:pt>
                <c:pt idx="236">
                  <c:v>4.9166666666660301</c:v>
                </c:pt>
                <c:pt idx="237">
                  <c:v>4.9374999999993596</c:v>
                </c:pt>
                <c:pt idx="238">
                  <c:v>4.95833333333269</c:v>
                </c:pt>
                <c:pt idx="239">
                  <c:v>4.9791666666660204</c:v>
                </c:pt>
                <c:pt idx="240">
                  <c:v>4.9999999999993499</c:v>
                </c:pt>
                <c:pt idx="241">
                  <c:v>5.0208333333326802</c:v>
                </c:pt>
                <c:pt idx="242">
                  <c:v>5.0416666666660097</c:v>
                </c:pt>
                <c:pt idx="243">
                  <c:v>5.0624999999993401</c:v>
                </c:pt>
                <c:pt idx="244">
                  <c:v>5.0833333333326696</c:v>
                </c:pt>
                <c:pt idx="245">
                  <c:v>5.1041666666659999</c:v>
                </c:pt>
                <c:pt idx="246">
                  <c:v>5.1249999999993303</c:v>
                </c:pt>
                <c:pt idx="247">
                  <c:v>5.1458333333326598</c:v>
                </c:pt>
                <c:pt idx="248">
                  <c:v>5.1666666666659902</c:v>
                </c:pt>
                <c:pt idx="249">
                  <c:v>5.1874999999993197</c:v>
                </c:pt>
                <c:pt idx="250">
                  <c:v>5.20833333333265</c:v>
                </c:pt>
                <c:pt idx="251">
                  <c:v>5.2291666666659804</c:v>
                </c:pt>
                <c:pt idx="252">
                  <c:v>5.2499999999993099</c:v>
                </c:pt>
                <c:pt idx="253">
                  <c:v>5.2708333333326403</c:v>
                </c:pt>
                <c:pt idx="254">
                  <c:v>5.2916666666659697</c:v>
                </c:pt>
                <c:pt idx="255">
                  <c:v>5.3124999999992903</c:v>
                </c:pt>
                <c:pt idx="256">
                  <c:v>5.3333333333326296</c:v>
                </c:pt>
                <c:pt idx="257">
                  <c:v>5.35416666666596</c:v>
                </c:pt>
                <c:pt idx="258">
                  <c:v>5.3749999999992903</c:v>
                </c:pt>
                <c:pt idx="259">
                  <c:v>5.3958333333326101</c:v>
                </c:pt>
                <c:pt idx="260">
                  <c:v>5.4166666666659404</c:v>
                </c:pt>
                <c:pt idx="261">
                  <c:v>5.4374999999992797</c:v>
                </c:pt>
                <c:pt idx="262">
                  <c:v>5.4583333333326003</c:v>
                </c:pt>
                <c:pt idx="263">
                  <c:v>5.4791666666659298</c:v>
                </c:pt>
                <c:pt idx="264">
                  <c:v>5.4999999999992601</c:v>
                </c:pt>
                <c:pt idx="265">
                  <c:v>5.5208333333325896</c:v>
                </c:pt>
                <c:pt idx="266">
                  <c:v>5.54166666666592</c:v>
                </c:pt>
                <c:pt idx="267">
                  <c:v>5.5624999999992504</c:v>
                </c:pt>
                <c:pt idx="268">
                  <c:v>5.5833333333325799</c:v>
                </c:pt>
                <c:pt idx="269">
                  <c:v>5.6041666666659102</c:v>
                </c:pt>
                <c:pt idx="270">
                  <c:v>5.6249999999992397</c:v>
                </c:pt>
                <c:pt idx="271">
                  <c:v>5.6458333333325701</c:v>
                </c:pt>
                <c:pt idx="272">
                  <c:v>5.6666666666658996</c:v>
                </c:pt>
                <c:pt idx="273">
                  <c:v>5.6874999999992299</c:v>
                </c:pt>
                <c:pt idx="274">
                  <c:v>5.7083333333325603</c:v>
                </c:pt>
                <c:pt idx="275">
                  <c:v>5.7291666666658898</c:v>
                </c:pt>
                <c:pt idx="276">
                  <c:v>5.7499999999992202</c:v>
                </c:pt>
                <c:pt idx="277">
                  <c:v>5.7708333333325497</c:v>
                </c:pt>
                <c:pt idx="278">
                  <c:v>5.79166666666588</c:v>
                </c:pt>
                <c:pt idx="279">
                  <c:v>5.8124999999992104</c:v>
                </c:pt>
                <c:pt idx="280">
                  <c:v>5.8333333333325399</c:v>
                </c:pt>
                <c:pt idx="281">
                  <c:v>5.8541666666658703</c:v>
                </c:pt>
                <c:pt idx="282">
                  <c:v>5.8749999999991998</c:v>
                </c:pt>
                <c:pt idx="283">
                  <c:v>5.8958333333325301</c:v>
                </c:pt>
                <c:pt idx="284">
                  <c:v>5.9166666666658596</c:v>
                </c:pt>
                <c:pt idx="285">
                  <c:v>5.93749999999919</c:v>
                </c:pt>
                <c:pt idx="286">
                  <c:v>5.9583333333325204</c:v>
                </c:pt>
                <c:pt idx="287">
                  <c:v>5.9791666666658498</c:v>
                </c:pt>
                <c:pt idx="288">
                  <c:v>5.9999999999991802</c:v>
                </c:pt>
                <c:pt idx="289">
                  <c:v>6.0208333333325097</c:v>
                </c:pt>
                <c:pt idx="290">
                  <c:v>6.0416666666658401</c:v>
                </c:pt>
                <c:pt idx="291">
                  <c:v>6.0624999999991704</c:v>
                </c:pt>
                <c:pt idx="292">
                  <c:v>6.0833333333324999</c:v>
                </c:pt>
                <c:pt idx="293">
                  <c:v>6.1041666666658303</c:v>
                </c:pt>
                <c:pt idx="294">
                  <c:v>6.1249999999991598</c:v>
                </c:pt>
                <c:pt idx="295">
                  <c:v>6.1458333333324902</c:v>
                </c:pt>
                <c:pt idx="296">
                  <c:v>6.1666666666658196</c:v>
                </c:pt>
                <c:pt idx="297">
                  <c:v>6.18749999999915</c:v>
                </c:pt>
                <c:pt idx="298">
                  <c:v>6.2083333333324804</c:v>
                </c:pt>
                <c:pt idx="299">
                  <c:v>6.2291666666658099</c:v>
                </c:pt>
                <c:pt idx="300">
                  <c:v>6.2499999999991402</c:v>
                </c:pt>
                <c:pt idx="301">
                  <c:v>6.2708333333324697</c:v>
                </c:pt>
                <c:pt idx="302">
                  <c:v>6.2916666666658001</c:v>
                </c:pt>
                <c:pt idx="303">
                  <c:v>6.3124999999991296</c:v>
                </c:pt>
                <c:pt idx="304">
                  <c:v>6.33333333333246</c:v>
                </c:pt>
                <c:pt idx="305">
                  <c:v>6.3541666666657903</c:v>
                </c:pt>
                <c:pt idx="306">
                  <c:v>6.3749999999991198</c:v>
                </c:pt>
                <c:pt idx="307">
                  <c:v>6.3958333333324502</c:v>
                </c:pt>
                <c:pt idx="308">
                  <c:v>6.4166666666657797</c:v>
                </c:pt>
                <c:pt idx="309">
                  <c:v>6.43749999999911</c:v>
                </c:pt>
                <c:pt idx="310">
                  <c:v>6.4583333333324404</c:v>
                </c:pt>
                <c:pt idx="311">
                  <c:v>6.4791666666657699</c:v>
                </c:pt>
                <c:pt idx="312">
                  <c:v>6.4999999999991003</c:v>
                </c:pt>
                <c:pt idx="313">
                  <c:v>6.5208333333324298</c:v>
                </c:pt>
                <c:pt idx="314">
                  <c:v>6.5416666666657601</c:v>
                </c:pt>
                <c:pt idx="315">
                  <c:v>6.5624999999990896</c:v>
                </c:pt>
                <c:pt idx="316">
                  <c:v>6.58333333333242</c:v>
                </c:pt>
                <c:pt idx="317">
                  <c:v>6.6041666666657504</c:v>
                </c:pt>
                <c:pt idx="318">
                  <c:v>6.6249999999990798</c:v>
                </c:pt>
                <c:pt idx="319">
                  <c:v>6.6458333333324102</c:v>
                </c:pt>
                <c:pt idx="320">
                  <c:v>6.6666666666657397</c:v>
                </c:pt>
                <c:pt idx="321">
                  <c:v>6.6874999999990701</c:v>
                </c:pt>
                <c:pt idx="322">
                  <c:v>6.7083333333323996</c:v>
                </c:pt>
                <c:pt idx="323">
                  <c:v>6.7291666666657299</c:v>
                </c:pt>
                <c:pt idx="324">
                  <c:v>6.7499999999990603</c:v>
                </c:pt>
                <c:pt idx="325">
                  <c:v>6.7708333333323898</c:v>
                </c:pt>
                <c:pt idx="326">
                  <c:v>6.7916666666657202</c:v>
                </c:pt>
                <c:pt idx="327">
                  <c:v>6.8124999999990496</c:v>
                </c:pt>
                <c:pt idx="328">
                  <c:v>6.83333333333238</c:v>
                </c:pt>
                <c:pt idx="329">
                  <c:v>6.8541666666657104</c:v>
                </c:pt>
                <c:pt idx="330">
                  <c:v>6.8749999999990399</c:v>
                </c:pt>
                <c:pt idx="331">
                  <c:v>6.8958333333323703</c:v>
                </c:pt>
                <c:pt idx="332">
                  <c:v>6.9166666666656997</c:v>
                </c:pt>
                <c:pt idx="333">
                  <c:v>6.9374999999990301</c:v>
                </c:pt>
                <c:pt idx="334">
                  <c:v>6.9583333333323596</c:v>
                </c:pt>
                <c:pt idx="335">
                  <c:v>6.97916666666569</c:v>
                </c:pt>
                <c:pt idx="336">
                  <c:v>6.9999999999990203</c:v>
                </c:pt>
                <c:pt idx="337">
                  <c:v>7.0208333333323498</c:v>
                </c:pt>
                <c:pt idx="338">
                  <c:v>7.0416666666656802</c:v>
                </c:pt>
                <c:pt idx="339">
                  <c:v>7.0624999999990097</c:v>
                </c:pt>
                <c:pt idx="340">
                  <c:v>7.0833333333323401</c:v>
                </c:pt>
                <c:pt idx="341">
                  <c:v>7.1041666666656704</c:v>
                </c:pt>
                <c:pt idx="342">
                  <c:v>7.1249999999989999</c:v>
                </c:pt>
                <c:pt idx="343">
                  <c:v>7.1458333333323303</c:v>
                </c:pt>
                <c:pt idx="344">
                  <c:v>7.1666666666656598</c:v>
                </c:pt>
                <c:pt idx="345">
                  <c:v>7.1874999999989901</c:v>
                </c:pt>
                <c:pt idx="346">
                  <c:v>7.2083333333323196</c:v>
                </c:pt>
                <c:pt idx="347">
                  <c:v>7.22916666666565</c:v>
                </c:pt>
                <c:pt idx="348">
                  <c:v>7.2499999999989804</c:v>
                </c:pt>
                <c:pt idx="349">
                  <c:v>7.2708333333323099</c:v>
                </c:pt>
                <c:pt idx="350">
                  <c:v>7.2916666666656402</c:v>
                </c:pt>
                <c:pt idx="351">
                  <c:v>7.3124999999989697</c:v>
                </c:pt>
                <c:pt idx="352">
                  <c:v>7.3333333333323001</c:v>
                </c:pt>
                <c:pt idx="353">
                  <c:v>7.3541666666656296</c:v>
                </c:pt>
                <c:pt idx="354">
                  <c:v>7.3749999999989599</c:v>
                </c:pt>
                <c:pt idx="355">
                  <c:v>7.3958333333322903</c:v>
                </c:pt>
                <c:pt idx="356">
                  <c:v>7.4166666666656198</c:v>
                </c:pt>
                <c:pt idx="357">
                  <c:v>7.4374999999989502</c:v>
                </c:pt>
                <c:pt idx="358">
                  <c:v>7.4583333333322797</c:v>
                </c:pt>
                <c:pt idx="359">
                  <c:v>7.47916666666561</c:v>
                </c:pt>
                <c:pt idx="360">
                  <c:v>7.4999999999989404</c:v>
                </c:pt>
                <c:pt idx="361">
                  <c:v>7.5208333333322699</c:v>
                </c:pt>
                <c:pt idx="362">
                  <c:v>7.5416666666656003</c:v>
                </c:pt>
                <c:pt idx="363">
                  <c:v>7.5624999999989297</c:v>
                </c:pt>
                <c:pt idx="364">
                  <c:v>7.5833333333322601</c:v>
                </c:pt>
                <c:pt idx="365">
                  <c:v>7.6041666666655896</c:v>
                </c:pt>
                <c:pt idx="366">
                  <c:v>7.62499999999892</c:v>
                </c:pt>
                <c:pt idx="367">
                  <c:v>7.6458333333322503</c:v>
                </c:pt>
                <c:pt idx="368">
                  <c:v>7.6666666666655798</c:v>
                </c:pt>
                <c:pt idx="369">
                  <c:v>7.6874999999989102</c:v>
                </c:pt>
                <c:pt idx="370">
                  <c:v>7.7083333333322397</c:v>
                </c:pt>
                <c:pt idx="371">
                  <c:v>7.7291666666655701</c:v>
                </c:pt>
                <c:pt idx="372">
                  <c:v>7.7499999999989004</c:v>
                </c:pt>
                <c:pt idx="373">
                  <c:v>7.7708333333322299</c:v>
                </c:pt>
                <c:pt idx="374">
                  <c:v>7.7916666666655603</c:v>
                </c:pt>
                <c:pt idx="375">
                  <c:v>7.8124999999988898</c:v>
                </c:pt>
                <c:pt idx="376">
                  <c:v>7.8333333333322201</c:v>
                </c:pt>
                <c:pt idx="377">
                  <c:v>7.8541666666655496</c:v>
                </c:pt>
                <c:pt idx="378">
                  <c:v>7.87499999999888</c:v>
                </c:pt>
                <c:pt idx="379">
                  <c:v>7.8958333333322104</c:v>
                </c:pt>
                <c:pt idx="380">
                  <c:v>7.9166666666655399</c:v>
                </c:pt>
                <c:pt idx="381">
                  <c:v>7.9374999999988702</c:v>
                </c:pt>
                <c:pt idx="382">
                  <c:v>7.9583333333321997</c:v>
                </c:pt>
                <c:pt idx="383">
                  <c:v>7.9791666666655301</c:v>
                </c:pt>
                <c:pt idx="384">
                  <c:v>7.9999999999988596</c:v>
                </c:pt>
                <c:pt idx="385">
                  <c:v>8.02083333333219</c:v>
                </c:pt>
                <c:pt idx="386">
                  <c:v>8.0416666666655203</c:v>
                </c:pt>
                <c:pt idx="387">
                  <c:v>8.0624999999988507</c:v>
                </c:pt>
                <c:pt idx="388">
                  <c:v>8.0833333333321793</c:v>
                </c:pt>
                <c:pt idx="389">
                  <c:v>8.1041666666655097</c:v>
                </c:pt>
                <c:pt idx="390">
                  <c:v>8.12499999999884</c:v>
                </c:pt>
                <c:pt idx="391">
                  <c:v>8.1458333333321704</c:v>
                </c:pt>
                <c:pt idx="392">
                  <c:v>8.1666666666655008</c:v>
                </c:pt>
                <c:pt idx="393">
                  <c:v>8.1874999999988294</c:v>
                </c:pt>
                <c:pt idx="394">
                  <c:v>8.2083333333321598</c:v>
                </c:pt>
                <c:pt idx="395">
                  <c:v>8.2291666666654795</c:v>
                </c:pt>
                <c:pt idx="396">
                  <c:v>8.2499999999988205</c:v>
                </c:pt>
                <c:pt idx="397">
                  <c:v>8.2708333333321509</c:v>
                </c:pt>
                <c:pt idx="398">
                  <c:v>8.2916666666654795</c:v>
                </c:pt>
                <c:pt idx="399">
                  <c:v>8.3124999999987992</c:v>
                </c:pt>
                <c:pt idx="400">
                  <c:v>8.3333333333321296</c:v>
                </c:pt>
                <c:pt idx="401">
                  <c:v>8.3541666666654706</c:v>
                </c:pt>
                <c:pt idx="402">
                  <c:v>8.3749999999987903</c:v>
                </c:pt>
                <c:pt idx="403">
                  <c:v>8.3958333333321207</c:v>
                </c:pt>
                <c:pt idx="404">
                  <c:v>8.4166666666654493</c:v>
                </c:pt>
                <c:pt idx="405">
                  <c:v>8.4374999999987796</c:v>
                </c:pt>
                <c:pt idx="406">
                  <c:v>8.45833333333211</c:v>
                </c:pt>
                <c:pt idx="407">
                  <c:v>8.4791666666654404</c:v>
                </c:pt>
                <c:pt idx="408">
                  <c:v>8.4999999999987708</c:v>
                </c:pt>
                <c:pt idx="409">
                  <c:v>8.5208333333320994</c:v>
                </c:pt>
                <c:pt idx="410">
                  <c:v>8.5416666666654297</c:v>
                </c:pt>
                <c:pt idx="411">
                  <c:v>8.5624999999987601</c:v>
                </c:pt>
                <c:pt idx="412">
                  <c:v>8.5833333333320905</c:v>
                </c:pt>
                <c:pt idx="413">
                  <c:v>8.6041666666654208</c:v>
                </c:pt>
                <c:pt idx="414">
                  <c:v>8.6249999999987494</c:v>
                </c:pt>
                <c:pt idx="415">
                  <c:v>8.6458333333320798</c:v>
                </c:pt>
                <c:pt idx="416">
                  <c:v>8.6666666666654102</c:v>
                </c:pt>
                <c:pt idx="417">
                  <c:v>8.6874999999987406</c:v>
                </c:pt>
                <c:pt idx="418">
                  <c:v>8.7083333333320692</c:v>
                </c:pt>
                <c:pt idx="419">
                  <c:v>8.7291666666653995</c:v>
                </c:pt>
                <c:pt idx="420">
                  <c:v>8.7499999999987299</c:v>
                </c:pt>
                <c:pt idx="421">
                  <c:v>8.7708333333320603</c:v>
                </c:pt>
                <c:pt idx="422">
                  <c:v>8.7916666666653907</c:v>
                </c:pt>
                <c:pt idx="423">
                  <c:v>8.8124999999987192</c:v>
                </c:pt>
                <c:pt idx="424">
                  <c:v>8.8333333333320496</c:v>
                </c:pt>
                <c:pt idx="425">
                  <c:v>8.85416666666538</c:v>
                </c:pt>
                <c:pt idx="426">
                  <c:v>8.8749999999987104</c:v>
                </c:pt>
                <c:pt idx="427">
                  <c:v>8.8958333333320407</c:v>
                </c:pt>
                <c:pt idx="428">
                  <c:v>8.9166666666653693</c:v>
                </c:pt>
                <c:pt idx="429">
                  <c:v>8.9374999999986997</c:v>
                </c:pt>
                <c:pt idx="430">
                  <c:v>8.9583333333320301</c:v>
                </c:pt>
                <c:pt idx="431">
                  <c:v>8.9791666666653605</c:v>
                </c:pt>
                <c:pt idx="432">
                  <c:v>8.9999999999987192</c:v>
                </c:pt>
                <c:pt idx="433">
                  <c:v>9.0208333333320496</c:v>
                </c:pt>
                <c:pt idx="434">
                  <c:v>9.04166666666538</c:v>
                </c:pt>
                <c:pt idx="435">
                  <c:v>9.0624999999987104</c:v>
                </c:pt>
                <c:pt idx="436">
                  <c:v>9.0833333333320407</c:v>
                </c:pt>
                <c:pt idx="437">
                  <c:v>9.1041666666653693</c:v>
                </c:pt>
                <c:pt idx="438">
                  <c:v>9.1249999999986997</c:v>
                </c:pt>
                <c:pt idx="439">
                  <c:v>9.1458333333320301</c:v>
                </c:pt>
                <c:pt idx="440">
                  <c:v>9.1666666666653605</c:v>
                </c:pt>
                <c:pt idx="441">
                  <c:v>9.1874999999986908</c:v>
                </c:pt>
                <c:pt idx="442">
                  <c:v>9.2083333333320194</c:v>
                </c:pt>
                <c:pt idx="443">
                  <c:v>9.2291666666653498</c:v>
                </c:pt>
                <c:pt idx="444">
                  <c:v>9.2499999999986802</c:v>
                </c:pt>
                <c:pt idx="445">
                  <c:v>9.2708333333320105</c:v>
                </c:pt>
                <c:pt idx="446">
                  <c:v>9.2916666666653391</c:v>
                </c:pt>
                <c:pt idx="447">
                  <c:v>9.3124999999986695</c:v>
                </c:pt>
                <c:pt idx="448">
                  <c:v>9.3333333333319999</c:v>
                </c:pt>
                <c:pt idx="449">
                  <c:v>9.3541666666653303</c:v>
                </c:pt>
                <c:pt idx="450">
                  <c:v>9.3749999999986606</c:v>
                </c:pt>
                <c:pt idx="451">
                  <c:v>9.3958333333319892</c:v>
                </c:pt>
                <c:pt idx="452">
                  <c:v>9.4166666666653303</c:v>
                </c:pt>
                <c:pt idx="453">
                  <c:v>9.4374999999986606</c:v>
                </c:pt>
                <c:pt idx="454">
                  <c:v>9.4583333333319892</c:v>
                </c:pt>
                <c:pt idx="455">
                  <c:v>9.4791666666653196</c:v>
                </c:pt>
                <c:pt idx="456">
                  <c:v>9.49999999999865</c:v>
                </c:pt>
                <c:pt idx="457">
                  <c:v>9.5208333333319803</c:v>
                </c:pt>
                <c:pt idx="458">
                  <c:v>9.5416666666653107</c:v>
                </c:pt>
                <c:pt idx="459">
                  <c:v>9.5624999999986393</c:v>
                </c:pt>
                <c:pt idx="460">
                  <c:v>9.5833333333319697</c:v>
                </c:pt>
                <c:pt idx="461">
                  <c:v>9.6041666666653001</c:v>
                </c:pt>
                <c:pt idx="462">
                  <c:v>9.6249999999986304</c:v>
                </c:pt>
                <c:pt idx="463">
                  <c:v>9.6458333333319608</c:v>
                </c:pt>
                <c:pt idx="464">
                  <c:v>9.6666666666652894</c:v>
                </c:pt>
                <c:pt idx="465">
                  <c:v>9.6874999999986198</c:v>
                </c:pt>
                <c:pt idx="466">
                  <c:v>9.7083333333319501</c:v>
                </c:pt>
                <c:pt idx="467">
                  <c:v>9.7291666666652805</c:v>
                </c:pt>
                <c:pt idx="468">
                  <c:v>9.7499999999986091</c:v>
                </c:pt>
                <c:pt idx="469">
                  <c:v>9.7708333333319395</c:v>
                </c:pt>
                <c:pt idx="470">
                  <c:v>9.7916666666652699</c:v>
                </c:pt>
                <c:pt idx="471">
                  <c:v>9.8124999999986002</c:v>
                </c:pt>
                <c:pt idx="472">
                  <c:v>9.8333333333319306</c:v>
                </c:pt>
                <c:pt idx="473">
                  <c:v>9.8541666666652592</c:v>
                </c:pt>
                <c:pt idx="474">
                  <c:v>9.8749999999985896</c:v>
                </c:pt>
                <c:pt idx="475">
                  <c:v>9.8958333333319199</c:v>
                </c:pt>
                <c:pt idx="476">
                  <c:v>9.9166666666652503</c:v>
                </c:pt>
                <c:pt idx="477">
                  <c:v>9.9374999999985807</c:v>
                </c:pt>
                <c:pt idx="478">
                  <c:v>9.9583333333319199</c:v>
                </c:pt>
                <c:pt idx="479">
                  <c:v>9.9791666666652503</c:v>
                </c:pt>
                <c:pt idx="480">
                  <c:v>9.9999999999985807</c:v>
                </c:pt>
                <c:pt idx="481">
                  <c:v>10.0208333333319</c:v>
                </c:pt>
                <c:pt idx="482">
                  <c:v>10.041666666665201</c:v>
                </c:pt>
                <c:pt idx="483">
                  <c:v>10.0624999999986</c:v>
                </c:pt>
                <c:pt idx="484">
                  <c:v>10.0833333333319</c:v>
                </c:pt>
                <c:pt idx="485">
                  <c:v>10.104166666665201</c:v>
                </c:pt>
                <c:pt idx="486">
                  <c:v>10.1249999999986</c:v>
                </c:pt>
                <c:pt idx="487">
                  <c:v>10.1458333333319</c:v>
                </c:pt>
                <c:pt idx="488">
                  <c:v>10.166666666665201</c:v>
                </c:pt>
                <c:pt idx="489">
                  <c:v>10.1874999999986</c:v>
                </c:pt>
                <c:pt idx="490">
                  <c:v>10.2083333333319</c:v>
                </c:pt>
                <c:pt idx="491">
                  <c:v>10.229166666665201</c:v>
                </c:pt>
                <c:pt idx="492">
                  <c:v>10.249999999998501</c:v>
                </c:pt>
                <c:pt idx="493">
                  <c:v>10.2708333333319</c:v>
                </c:pt>
                <c:pt idx="494">
                  <c:v>10.291666666665201</c:v>
                </c:pt>
                <c:pt idx="495">
                  <c:v>10.312499999998501</c:v>
                </c:pt>
                <c:pt idx="496">
                  <c:v>10.3333333333319</c:v>
                </c:pt>
                <c:pt idx="497">
                  <c:v>10.354166666665201</c:v>
                </c:pt>
                <c:pt idx="498">
                  <c:v>10.374999999998501</c:v>
                </c:pt>
                <c:pt idx="499">
                  <c:v>10.3958333333319</c:v>
                </c:pt>
                <c:pt idx="500">
                  <c:v>10.416666666665201</c:v>
                </c:pt>
                <c:pt idx="501">
                  <c:v>10.437499999998501</c:v>
                </c:pt>
                <c:pt idx="502">
                  <c:v>10.458333333331799</c:v>
                </c:pt>
                <c:pt idx="503">
                  <c:v>10.479166666665201</c:v>
                </c:pt>
                <c:pt idx="504">
                  <c:v>10.499999999998501</c:v>
                </c:pt>
                <c:pt idx="505">
                  <c:v>10.520833333331799</c:v>
                </c:pt>
                <c:pt idx="506">
                  <c:v>10.541666666665201</c:v>
                </c:pt>
                <c:pt idx="507">
                  <c:v>10.562499999998501</c:v>
                </c:pt>
                <c:pt idx="508">
                  <c:v>10.583333333331799</c:v>
                </c:pt>
                <c:pt idx="509">
                  <c:v>10.604166666665201</c:v>
                </c:pt>
                <c:pt idx="510">
                  <c:v>10.624999999998501</c:v>
                </c:pt>
                <c:pt idx="511">
                  <c:v>10.645833333331799</c:v>
                </c:pt>
                <c:pt idx="512">
                  <c:v>10.666666666665099</c:v>
                </c:pt>
                <c:pt idx="513">
                  <c:v>10.687499999998501</c:v>
                </c:pt>
                <c:pt idx="514">
                  <c:v>10.708333333331799</c:v>
                </c:pt>
                <c:pt idx="515">
                  <c:v>10.729166666665099</c:v>
                </c:pt>
                <c:pt idx="516">
                  <c:v>10.749999999998501</c:v>
                </c:pt>
                <c:pt idx="517">
                  <c:v>10.770833333331799</c:v>
                </c:pt>
                <c:pt idx="518">
                  <c:v>10.791666666665099</c:v>
                </c:pt>
                <c:pt idx="519">
                  <c:v>10.812499999998501</c:v>
                </c:pt>
                <c:pt idx="520">
                  <c:v>10.833333333331799</c:v>
                </c:pt>
                <c:pt idx="521">
                  <c:v>10.854166666665099</c:v>
                </c:pt>
                <c:pt idx="522">
                  <c:v>10.8749999999984</c:v>
                </c:pt>
                <c:pt idx="523">
                  <c:v>10.895833333331799</c:v>
                </c:pt>
                <c:pt idx="524">
                  <c:v>10.916666666665099</c:v>
                </c:pt>
                <c:pt idx="525">
                  <c:v>10.9374999999984</c:v>
                </c:pt>
                <c:pt idx="526">
                  <c:v>10.958333333331799</c:v>
                </c:pt>
                <c:pt idx="527">
                  <c:v>10.979166666665099</c:v>
                </c:pt>
                <c:pt idx="528">
                  <c:v>10.9999999999984</c:v>
                </c:pt>
                <c:pt idx="529">
                  <c:v>11.020833333331799</c:v>
                </c:pt>
                <c:pt idx="530">
                  <c:v>11.041666666665099</c:v>
                </c:pt>
                <c:pt idx="531">
                  <c:v>11.0624999999984</c:v>
                </c:pt>
                <c:pt idx="532">
                  <c:v>11.083333333331799</c:v>
                </c:pt>
                <c:pt idx="533">
                  <c:v>11.104166666665099</c:v>
                </c:pt>
                <c:pt idx="534">
                  <c:v>11.1249999999984</c:v>
                </c:pt>
                <c:pt idx="535">
                  <c:v>11.1458333333317</c:v>
                </c:pt>
                <c:pt idx="536">
                  <c:v>11.166666666665099</c:v>
                </c:pt>
                <c:pt idx="537">
                  <c:v>11.1874999999984</c:v>
                </c:pt>
                <c:pt idx="538">
                  <c:v>11.2083333333317</c:v>
                </c:pt>
                <c:pt idx="539">
                  <c:v>11.229166666665099</c:v>
                </c:pt>
                <c:pt idx="540">
                  <c:v>11.2499999999984</c:v>
                </c:pt>
                <c:pt idx="541">
                  <c:v>11.2708333333317</c:v>
                </c:pt>
                <c:pt idx="542">
                  <c:v>11.291666666665099</c:v>
                </c:pt>
                <c:pt idx="543">
                  <c:v>11.3124999999984</c:v>
                </c:pt>
                <c:pt idx="544">
                  <c:v>11.3333333333317</c:v>
                </c:pt>
                <c:pt idx="545">
                  <c:v>11.354166666665</c:v>
                </c:pt>
                <c:pt idx="546">
                  <c:v>11.3749999999984</c:v>
                </c:pt>
                <c:pt idx="547">
                  <c:v>11.3958333333317</c:v>
                </c:pt>
                <c:pt idx="548">
                  <c:v>11.416666666665</c:v>
                </c:pt>
                <c:pt idx="549">
                  <c:v>11.4374999999984</c:v>
                </c:pt>
                <c:pt idx="550">
                  <c:v>11.4583333333317</c:v>
                </c:pt>
                <c:pt idx="551">
                  <c:v>11.479166666665</c:v>
                </c:pt>
                <c:pt idx="552">
                  <c:v>11.4999999999984</c:v>
                </c:pt>
                <c:pt idx="553">
                  <c:v>11.5208333333317</c:v>
                </c:pt>
                <c:pt idx="554">
                  <c:v>11.541666666665</c:v>
                </c:pt>
                <c:pt idx="555">
                  <c:v>11.5624999999983</c:v>
                </c:pt>
                <c:pt idx="556">
                  <c:v>11.5833333333317</c:v>
                </c:pt>
                <c:pt idx="557">
                  <c:v>11.604166666665</c:v>
                </c:pt>
                <c:pt idx="558">
                  <c:v>11.6249999999983</c:v>
                </c:pt>
                <c:pt idx="559">
                  <c:v>11.6458333333317</c:v>
                </c:pt>
                <c:pt idx="560">
                  <c:v>11.666666666665</c:v>
                </c:pt>
                <c:pt idx="561">
                  <c:v>11.6874999999983</c:v>
                </c:pt>
                <c:pt idx="562">
                  <c:v>11.7083333333317</c:v>
                </c:pt>
                <c:pt idx="563">
                  <c:v>11.729166666665</c:v>
                </c:pt>
                <c:pt idx="564">
                  <c:v>11.7499999999983</c:v>
                </c:pt>
                <c:pt idx="565">
                  <c:v>11.7708333333317</c:v>
                </c:pt>
                <c:pt idx="566">
                  <c:v>11.791666666665</c:v>
                </c:pt>
                <c:pt idx="567">
                  <c:v>11.8124999999983</c:v>
                </c:pt>
                <c:pt idx="568">
                  <c:v>11.8333333333316</c:v>
                </c:pt>
                <c:pt idx="569">
                  <c:v>11.854166666665</c:v>
                </c:pt>
                <c:pt idx="570">
                  <c:v>11.8749999999983</c:v>
                </c:pt>
                <c:pt idx="571">
                  <c:v>11.8958333333316</c:v>
                </c:pt>
                <c:pt idx="572">
                  <c:v>11.916666666665</c:v>
                </c:pt>
                <c:pt idx="573">
                  <c:v>11.9374999999983</c:v>
                </c:pt>
                <c:pt idx="574">
                  <c:v>11.9583333333316</c:v>
                </c:pt>
                <c:pt idx="575">
                  <c:v>11.979166666665</c:v>
                </c:pt>
                <c:pt idx="576">
                  <c:v>11.9999999999983</c:v>
                </c:pt>
                <c:pt idx="577">
                  <c:v>12.0208333333316</c:v>
                </c:pt>
                <c:pt idx="578">
                  <c:v>12.0416666666649</c:v>
                </c:pt>
                <c:pt idx="579">
                  <c:v>12.0624999999983</c:v>
                </c:pt>
                <c:pt idx="580">
                  <c:v>12.0833333333316</c:v>
                </c:pt>
                <c:pt idx="581">
                  <c:v>12.1041666666649</c:v>
                </c:pt>
                <c:pt idx="582">
                  <c:v>12.1249999999983</c:v>
                </c:pt>
                <c:pt idx="583">
                  <c:v>12.1458333333316</c:v>
                </c:pt>
                <c:pt idx="584">
                  <c:v>12.1666666666649</c:v>
                </c:pt>
                <c:pt idx="585">
                  <c:v>12.1874999999983</c:v>
                </c:pt>
                <c:pt idx="586">
                  <c:v>12.2083333333316</c:v>
                </c:pt>
                <c:pt idx="587">
                  <c:v>12.2291666666649</c:v>
                </c:pt>
                <c:pt idx="588">
                  <c:v>12.2499999999983</c:v>
                </c:pt>
                <c:pt idx="589">
                  <c:v>12.2708333333316</c:v>
                </c:pt>
                <c:pt idx="590">
                  <c:v>12.2916666666649</c:v>
                </c:pt>
                <c:pt idx="591">
                  <c:v>12.312499999998201</c:v>
                </c:pt>
                <c:pt idx="592">
                  <c:v>12.3333333333316</c:v>
                </c:pt>
                <c:pt idx="593">
                  <c:v>12.3541666666649</c:v>
                </c:pt>
                <c:pt idx="594">
                  <c:v>12.374999999998201</c:v>
                </c:pt>
                <c:pt idx="595">
                  <c:v>12.3958333333316</c:v>
                </c:pt>
                <c:pt idx="596">
                  <c:v>12.4166666666649</c:v>
                </c:pt>
                <c:pt idx="597">
                  <c:v>12.437499999998201</c:v>
                </c:pt>
                <c:pt idx="598">
                  <c:v>12.4583333333316</c:v>
                </c:pt>
                <c:pt idx="599">
                  <c:v>12.4791666666649</c:v>
                </c:pt>
                <c:pt idx="600">
                  <c:v>12.499999999998201</c:v>
                </c:pt>
                <c:pt idx="601">
                  <c:v>12.520833333331501</c:v>
                </c:pt>
                <c:pt idx="602">
                  <c:v>12.5416666666649</c:v>
                </c:pt>
                <c:pt idx="603">
                  <c:v>12.562499999998201</c:v>
                </c:pt>
                <c:pt idx="604">
                  <c:v>12.583333333331501</c:v>
                </c:pt>
                <c:pt idx="605">
                  <c:v>12.6041666666649</c:v>
                </c:pt>
                <c:pt idx="606">
                  <c:v>12.624999999998201</c:v>
                </c:pt>
                <c:pt idx="607">
                  <c:v>12.645833333331501</c:v>
                </c:pt>
                <c:pt idx="608">
                  <c:v>12.6666666666649</c:v>
                </c:pt>
                <c:pt idx="609">
                  <c:v>12.687499999998201</c:v>
                </c:pt>
                <c:pt idx="610">
                  <c:v>12.708333333331501</c:v>
                </c:pt>
                <c:pt idx="611">
                  <c:v>12.729166666664799</c:v>
                </c:pt>
                <c:pt idx="612">
                  <c:v>12.749999999998201</c:v>
                </c:pt>
                <c:pt idx="613">
                  <c:v>12.770833333331501</c:v>
                </c:pt>
                <c:pt idx="614">
                  <c:v>12.791666666664799</c:v>
                </c:pt>
                <c:pt idx="615">
                  <c:v>12.812499999998201</c:v>
                </c:pt>
                <c:pt idx="616">
                  <c:v>12.833333333331501</c:v>
                </c:pt>
                <c:pt idx="617">
                  <c:v>12.854166666664799</c:v>
                </c:pt>
                <c:pt idx="618">
                  <c:v>12.874999999998201</c:v>
                </c:pt>
                <c:pt idx="619">
                  <c:v>12.895833333331501</c:v>
                </c:pt>
                <c:pt idx="620">
                  <c:v>12.916666666664799</c:v>
                </c:pt>
                <c:pt idx="621">
                  <c:v>12.937499999998201</c:v>
                </c:pt>
                <c:pt idx="622">
                  <c:v>12.958333333331501</c:v>
                </c:pt>
                <c:pt idx="623">
                  <c:v>12.979166666664799</c:v>
                </c:pt>
                <c:pt idx="624">
                  <c:v>12.999999999998099</c:v>
                </c:pt>
                <c:pt idx="625">
                  <c:v>13.020833333331501</c:v>
                </c:pt>
                <c:pt idx="626">
                  <c:v>13.041666666664799</c:v>
                </c:pt>
                <c:pt idx="627">
                  <c:v>13.062499999998099</c:v>
                </c:pt>
                <c:pt idx="628">
                  <c:v>13.083333333331501</c:v>
                </c:pt>
                <c:pt idx="629">
                  <c:v>13.104166666664799</c:v>
                </c:pt>
                <c:pt idx="630">
                  <c:v>13.124999999998099</c:v>
                </c:pt>
                <c:pt idx="631">
                  <c:v>13.145833333331501</c:v>
                </c:pt>
                <c:pt idx="632">
                  <c:v>13.166666666664799</c:v>
                </c:pt>
                <c:pt idx="633">
                  <c:v>13.187499999998099</c:v>
                </c:pt>
                <c:pt idx="634">
                  <c:v>13.208333333331399</c:v>
                </c:pt>
                <c:pt idx="635">
                  <c:v>13.229166666664799</c:v>
                </c:pt>
                <c:pt idx="636">
                  <c:v>13.249999999998099</c:v>
                </c:pt>
                <c:pt idx="637">
                  <c:v>13.270833333331399</c:v>
                </c:pt>
                <c:pt idx="638">
                  <c:v>13.291666666664799</c:v>
                </c:pt>
                <c:pt idx="639">
                  <c:v>13.312499999998099</c:v>
                </c:pt>
                <c:pt idx="640">
                  <c:v>13.333333333331399</c:v>
                </c:pt>
                <c:pt idx="641">
                  <c:v>13.354166666664799</c:v>
                </c:pt>
                <c:pt idx="642">
                  <c:v>13.374999999998099</c:v>
                </c:pt>
                <c:pt idx="643">
                  <c:v>13.395833333331399</c:v>
                </c:pt>
                <c:pt idx="644">
                  <c:v>13.416666666664799</c:v>
                </c:pt>
                <c:pt idx="645">
                  <c:v>13.437499999998099</c:v>
                </c:pt>
                <c:pt idx="646">
                  <c:v>13.458333333331399</c:v>
                </c:pt>
                <c:pt idx="647">
                  <c:v>13.4791666666647</c:v>
                </c:pt>
                <c:pt idx="648">
                  <c:v>13.499999999998099</c:v>
                </c:pt>
                <c:pt idx="649">
                  <c:v>13.520833333331399</c:v>
                </c:pt>
                <c:pt idx="650">
                  <c:v>13.5416666666647</c:v>
                </c:pt>
                <c:pt idx="651">
                  <c:v>13.562499999998099</c:v>
                </c:pt>
                <c:pt idx="652">
                  <c:v>13.583333333331399</c:v>
                </c:pt>
                <c:pt idx="653">
                  <c:v>13.6041666666647</c:v>
                </c:pt>
                <c:pt idx="654">
                  <c:v>13.624999999998099</c:v>
                </c:pt>
                <c:pt idx="655">
                  <c:v>13.645833333331399</c:v>
                </c:pt>
                <c:pt idx="656">
                  <c:v>13.6666666666647</c:v>
                </c:pt>
                <c:pt idx="657">
                  <c:v>13.687499999998</c:v>
                </c:pt>
                <c:pt idx="658">
                  <c:v>13.708333333331399</c:v>
                </c:pt>
                <c:pt idx="659">
                  <c:v>13.7291666666647</c:v>
                </c:pt>
                <c:pt idx="660">
                  <c:v>13.749999999998</c:v>
                </c:pt>
                <c:pt idx="661">
                  <c:v>13.770833333331399</c:v>
                </c:pt>
                <c:pt idx="662">
                  <c:v>13.7916666666647</c:v>
                </c:pt>
                <c:pt idx="663">
                  <c:v>13.812499999998</c:v>
                </c:pt>
                <c:pt idx="664">
                  <c:v>13.833333333331399</c:v>
                </c:pt>
                <c:pt idx="665">
                  <c:v>13.8541666666647</c:v>
                </c:pt>
                <c:pt idx="666">
                  <c:v>13.874999999998</c:v>
                </c:pt>
                <c:pt idx="667">
                  <c:v>13.895833333331399</c:v>
                </c:pt>
                <c:pt idx="668">
                  <c:v>13.9166666666647</c:v>
                </c:pt>
                <c:pt idx="669">
                  <c:v>13.937499999998</c:v>
                </c:pt>
                <c:pt idx="670">
                  <c:v>13.9583333333313</c:v>
                </c:pt>
                <c:pt idx="671">
                  <c:v>13.9791666666647</c:v>
                </c:pt>
                <c:pt idx="672">
                  <c:v>13.999999999998</c:v>
                </c:pt>
                <c:pt idx="673">
                  <c:v>14.0208333333313</c:v>
                </c:pt>
                <c:pt idx="674">
                  <c:v>14.0416666666647</c:v>
                </c:pt>
                <c:pt idx="675">
                  <c:v>14.062499999998</c:v>
                </c:pt>
                <c:pt idx="676">
                  <c:v>14.0833333333313</c:v>
                </c:pt>
                <c:pt idx="677">
                  <c:v>14.1041666666647</c:v>
                </c:pt>
                <c:pt idx="678">
                  <c:v>14.124999999998</c:v>
                </c:pt>
                <c:pt idx="679">
                  <c:v>14.1458333333313</c:v>
                </c:pt>
                <c:pt idx="680">
                  <c:v>14.1666666666646</c:v>
                </c:pt>
                <c:pt idx="681">
                  <c:v>14.187499999998</c:v>
                </c:pt>
                <c:pt idx="682">
                  <c:v>14.2083333333313</c:v>
                </c:pt>
                <c:pt idx="683">
                  <c:v>14.2291666666646</c:v>
                </c:pt>
                <c:pt idx="684">
                  <c:v>14.249999999998</c:v>
                </c:pt>
                <c:pt idx="685">
                  <c:v>14.2708333333313</c:v>
                </c:pt>
                <c:pt idx="686">
                  <c:v>14.2916666666646</c:v>
                </c:pt>
                <c:pt idx="687">
                  <c:v>14.312499999998</c:v>
                </c:pt>
                <c:pt idx="688">
                  <c:v>14.3333333333313</c:v>
                </c:pt>
                <c:pt idx="689">
                  <c:v>14.3541666666646</c:v>
                </c:pt>
                <c:pt idx="690">
                  <c:v>14.374999999998</c:v>
                </c:pt>
                <c:pt idx="691">
                  <c:v>14.3958333333313</c:v>
                </c:pt>
                <c:pt idx="692">
                  <c:v>14.4166666666646</c:v>
                </c:pt>
                <c:pt idx="693">
                  <c:v>14.437499999998</c:v>
                </c:pt>
                <c:pt idx="694">
                  <c:v>14.4583333333313</c:v>
                </c:pt>
                <c:pt idx="695">
                  <c:v>14.4791666666646</c:v>
                </c:pt>
                <c:pt idx="696">
                  <c:v>14.4999999999979</c:v>
                </c:pt>
                <c:pt idx="697">
                  <c:v>14.5208333333313</c:v>
                </c:pt>
                <c:pt idx="698">
                  <c:v>14.5416666666646</c:v>
                </c:pt>
                <c:pt idx="699">
                  <c:v>14.5624999999979</c:v>
                </c:pt>
                <c:pt idx="700">
                  <c:v>14.5833333333313</c:v>
                </c:pt>
                <c:pt idx="701">
                  <c:v>14.6041666666646</c:v>
                </c:pt>
                <c:pt idx="702">
                  <c:v>14.6249999999979</c:v>
                </c:pt>
                <c:pt idx="703">
                  <c:v>14.6458333333313</c:v>
                </c:pt>
                <c:pt idx="704">
                  <c:v>14.6666666666646</c:v>
                </c:pt>
                <c:pt idx="705">
                  <c:v>14.6874999999979</c:v>
                </c:pt>
                <c:pt idx="706">
                  <c:v>14.708333333331201</c:v>
                </c:pt>
                <c:pt idx="707">
                  <c:v>14.7291666666646</c:v>
                </c:pt>
                <c:pt idx="708">
                  <c:v>14.7499999999979</c:v>
                </c:pt>
                <c:pt idx="709">
                  <c:v>14.770833333331201</c:v>
                </c:pt>
                <c:pt idx="710">
                  <c:v>14.7916666666646</c:v>
                </c:pt>
                <c:pt idx="711">
                  <c:v>14.8124999999979</c:v>
                </c:pt>
                <c:pt idx="712">
                  <c:v>14.833333333331201</c:v>
                </c:pt>
                <c:pt idx="713">
                  <c:v>14.8541666666646</c:v>
                </c:pt>
                <c:pt idx="714">
                  <c:v>14.8749999999979</c:v>
                </c:pt>
                <c:pt idx="715">
                  <c:v>14.895833333331201</c:v>
                </c:pt>
                <c:pt idx="716">
                  <c:v>14.916666666664501</c:v>
                </c:pt>
                <c:pt idx="717">
                  <c:v>14.9374999999979</c:v>
                </c:pt>
                <c:pt idx="718">
                  <c:v>14.958333333331201</c:v>
                </c:pt>
                <c:pt idx="719">
                  <c:v>14.979166666664501</c:v>
                </c:pt>
                <c:pt idx="720">
                  <c:v>14.9999999999979</c:v>
                </c:pt>
                <c:pt idx="721">
                  <c:v>15.020833333331201</c:v>
                </c:pt>
                <c:pt idx="722">
                  <c:v>15.041666666664501</c:v>
                </c:pt>
                <c:pt idx="723">
                  <c:v>15.0624999999979</c:v>
                </c:pt>
                <c:pt idx="724">
                  <c:v>15.083333333331201</c:v>
                </c:pt>
                <c:pt idx="725">
                  <c:v>15.104166666664501</c:v>
                </c:pt>
                <c:pt idx="726">
                  <c:v>15.1249999999979</c:v>
                </c:pt>
                <c:pt idx="727">
                  <c:v>15.145833333331201</c:v>
                </c:pt>
                <c:pt idx="728">
                  <c:v>15.166666666664501</c:v>
                </c:pt>
                <c:pt idx="729">
                  <c:v>15.187499999997801</c:v>
                </c:pt>
                <c:pt idx="730">
                  <c:v>15.208333333331201</c:v>
                </c:pt>
                <c:pt idx="731">
                  <c:v>15.229166666664501</c:v>
                </c:pt>
                <c:pt idx="732">
                  <c:v>15.249999999997801</c:v>
                </c:pt>
                <c:pt idx="733">
                  <c:v>15.270833333331201</c:v>
                </c:pt>
                <c:pt idx="734">
                  <c:v>15.291666666664501</c:v>
                </c:pt>
                <c:pt idx="735">
                  <c:v>15.312499999997801</c:v>
                </c:pt>
                <c:pt idx="736">
                  <c:v>15.333333333331201</c:v>
                </c:pt>
                <c:pt idx="737">
                  <c:v>15.354166666664501</c:v>
                </c:pt>
                <c:pt idx="738">
                  <c:v>15.374999999997801</c:v>
                </c:pt>
                <c:pt idx="739">
                  <c:v>15.395833333331099</c:v>
                </c:pt>
                <c:pt idx="740">
                  <c:v>15.416666666664501</c:v>
                </c:pt>
                <c:pt idx="741">
                  <c:v>15.437499999997801</c:v>
                </c:pt>
                <c:pt idx="742">
                  <c:v>15.458333333331099</c:v>
                </c:pt>
                <c:pt idx="743">
                  <c:v>15.479166666664501</c:v>
                </c:pt>
                <c:pt idx="744">
                  <c:v>15.499999999997801</c:v>
                </c:pt>
                <c:pt idx="745">
                  <c:v>15.520833333331099</c:v>
                </c:pt>
                <c:pt idx="746">
                  <c:v>15.541666666664399</c:v>
                </c:pt>
                <c:pt idx="747">
                  <c:v>15.562499999997801</c:v>
                </c:pt>
                <c:pt idx="748">
                  <c:v>15.583333333331099</c:v>
                </c:pt>
                <c:pt idx="749">
                  <c:v>15.604166666664399</c:v>
                </c:pt>
                <c:pt idx="750">
                  <c:v>15.624999999997801</c:v>
                </c:pt>
                <c:pt idx="751">
                  <c:v>15.645833333331099</c:v>
                </c:pt>
                <c:pt idx="752">
                  <c:v>15.666666666664399</c:v>
                </c:pt>
                <c:pt idx="753">
                  <c:v>15.687499999997801</c:v>
                </c:pt>
                <c:pt idx="754">
                  <c:v>15.708333333331099</c:v>
                </c:pt>
                <c:pt idx="755">
                  <c:v>15.729166666664399</c:v>
                </c:pt>
                <c:pt idx="756">
                  <c:v>15.749999999997801</c:v>
                </c:pt>
                <c:pt idx="757">
                  <c:v>15.770833333331099</c:v>
                </c:pt>
                <c:pt idx="758">
                  <c:v>15.791666666664399</c:v>
                </c:pt>
                <c:pt idx="759">
                  <c:v>15.8124999999977</c:v>
                </c:pt>
                <c:pt idx="760">
                  <c:v>15.833333333331099</c:v>
                </c:pt>
                <c:pt idx="761">
                  <c:v>15.854166666664399</c:v>
                </c:pt>
                <c:pt idx="762">
                  <c:v>15.8749999999977</c:v>
                </c:pt>
                <c:pt idx="763">
                  <c:v>15.895833333331099</c:v>
                </c:pt>
                <c:pt idx="764">
                  <c:v>15.916666666664399</c:v>
                </c:pt>
                <c:pt idx="765">
                  <c:v>15.9374999999977</c:v>
                </c:pt>
                <c:pt idx="766">
                  <c:v>15.958333333331099</c:v>
                </c:pt>
                <c:pt idx="767">
                  <c:v>15.979166666664399</c:v>
                </c:pt>
                <c:pt idx="768">
                  <c:v>15.9999999999977</c:v>
                </c:pt>
                <c:pt idx="769">
                  <c:v>16.020833333331002</c:v>
                </c:pt>
                <c:pt idx="770">
                  <c:v>16.041666666664401</c:v>
                </c:pt>
                <c:pt idx="771">
                  <c:v>16.062499999997701</c:v>
                </c:pt>
                <c:pt idx="772">
                  <c:v>16.083333333331002</c:v>
                </c:pt>
                <c:pt idx="773">
                  <c:v>16.104166666664401</c:v>
                </c:pt>
                <c:pt idx="774">
                  <c:v>16.124999999997701</c:v>
                </c:pt>
                <c:pt idx="775">
                  <c:v>16.145833333331002</c:v>
                </c:pt>
                <c:pt idx="776">
                  <c:v>16.166666666664401</c:v>
                </c:pt>
                <c:pt idx="777">
                  <c:v>16.187499999997701</c:v>
                </c:pt>
                <c:pt idx="778">
                  <c:v>16.208333333331002</c:v>
                </c:pt>
                <c:pt idx="779">
                  <c:v>16.229166666664401</c:v>
                </c:pt>
                <c:pt idx="780">
                  <c:v>16.249999999997701</c:v>
                </c:pt>
                <c:pt idx="781">
                  <c:v>16.270833333331002</c:v>
                </c:pt>
                <c:pt idx="782">
                  <c:v>16.291666666664302</c:v>
                </c:pt>
                <c:pt idx="783">
                  <c:v>16.312499999997701</c:v>
                </c:pt>
                <c:pt idx="784">
                  <c:v>16.333333333331002</c:v>
                </c:pt>
                <c:pt idx="785">
                  <c:v>16.354166666664302</c:v>
                </c:pt>
                <c:pt idx="786">
                  <c:v>16.374999999997701</c:v>
                </c:pt>
                <c:pt idx="787">
                  <c:v>16.395833333331002</c:v>
                </c:pt>
                <c:pt idx="788">
                  <c:v>16.416666666664302</c:v>
                </c:pt>
                <c:pt idx="789">
                  <c:v>16.437499999997701</c:v>
                </c:pt>
                <c:pt idx="790">
                  <c:v>16.458333333331002</c:v>
                </c:pt>
                <c:pt idx="791">
                  <c:v>16.479166666664302</c:v>
                </c:pt>
                <c:pt idx="792">
                  <c:v>16.499999999997598</c:v>
                </c:pt>
                <c:pt idx="793">
                  <c:v>16.520833333331002</c:v>
                </c:pt>
                <c:pt idx="794">
                  <c:v>16.541666666664302</c:v>
                </c:pt>
                <c:pt idx="795">
                  <c:v>16.562499999997598</c:v>
                </c:pt>
                <c:pt idx="796">
                  <c:v>16.583333333331002</c:v>
                </c:pt>
                <c:pt idx="797">
                  <c:v>16.604166666664302</c:v>
                </c:pt>
                <c:pt idx="798">
                  <c:v>16.624999999997598</c:v>
                </c:pt>
                <c:pt idx="799">
                  <c:v>16.645833333331002</c:v>
                </c:pt>
                <c:pt idx="800">
                  <c:v>16.666666666664302</c:v>
                </c:pt>
                <c:pt idx="801">
                  <c:v>16.687499999997598</c:v>
                </c:pt>
                <c:pt idx="802">
                  <c:v>16.708333333331002</c:v>
                </c:pt>
                <c:pt idx="803">
                  <c:v>16.729166666664302</c:v>
                </c:pt>
                <c:pt idx="804">
                  <c:v>16.749999999997598</c:v>
                </c:pt>
                <c:pt idx="805">
                  <c:v>16.770833333330899</c:v>
                </c:pt>
                <c:pt idx="806">
                  <c:v>16.791666666664302</c:v>
                </c:pt>
                <c:pt idx="807">
                  <c:v>16.812499999997598</c:v>
                </c:pt>
                <c:pt idx="808">
                  <c:v>16.833333333330899</c:v>
                </c:pt>
                <c:pt idx="809">
                  <c:v>16.854166666664302</c:v>
                </c:pt>
                <c:pt idx="810">
                  <c:v>16.874999999997598</c:v>
                </c:pt>
                <c:pt idx="811">
                  <c:v>16.895833333330899</c:v>
                </c:pt>
                <c:pt idx="812">
                  <c:v>16.916666666664302</c:v>
                </c:pt>
                <c:pt idx="813">
                  <c:v>16.937499999997598</c:v>
                </c:pt>
                <c:pt idx="814">
                  <c:v>16.958333333330899</c:v>
                </c:pt>
                <c:pt idx="815">
                  <c:v>16.979166666664199</c:v>
                </c:pt>
                <c:pt idx="816">
                  <c:v>16.999999999997598</c:v>
                </c:pt>
                <c:pt idx="817">
                  <c:v>17.020833333330899</c:v>
                </c:pt>
                <c:pt idx="818">
                  <c:v>17.041666666664199</c:v>
                </c:pt>
                <c:pt idx="819">
                  <c:v>17.062499999997598</c:v>
                </c:pt>
                <c:pt idx="820">
                  <c:v>17.083333333330899</c:v>
                </c:pt>
                <c:pt idx="821">
                  <c:v>17.104166666664199</c:v>
                </c:pt>
                <c:pt idx="822">
                  <c:v>17.124999999997598</c:v>
                </c:pt>
                <c:pt idx="823">
                  <c:v>17.145833333330899</c:v>
                </c:pt>
                <c:pt idx="824">
                  <c:v>17.166666666664199</c:v>
                </c:pt>
                <c:pt idx="825">
                  <c:v>17.187499999997499</c:v>
                </c:pt>
                <c:pt idx="826">
                  <c:v>17.208333333330899</c:v>
                </c:pt>
                <c:pt idx="827">
                  <c:v>17.229166666664199</c:v>
                </c:pt>
                <c:pt idx="828">
                  <c:v>17.249999999997499</c:v>
                </c:pt>
                <c:pt idx="829">
                  <c:v>17.270833333330899</c:v>
                </c:pt>
                <c:pt idx="830">
                  <c:v>17.291666666664199</c:v>
                </c:pt>
                <c:pt idx="831">
                  <c:v>17.312499999997499</c:v>
                </c:pt>
                <c:pt idx="832">
                  <c:v>17.333333333330899</c:v>
                </c:pt>
                <c:pt idx="833">
                  <c:v>17.354166666664199</c:v>
                </c:pt>
                <c:pt idx="834">
                  <c:v>17.374999999997499</c:v>
                </c:pt>
                <c:pt idx="835">
                  <c:v>17.395833333330899</c:v>
                </c:pt>
                <c:pt idx="836">
                  <c:v>17.416666666664199</c:v>
                </c:pt>
                <c:pt idx="837">
                  <c:v>17.437499999997499</c:v>
                </c:pt>
                <c:pt idx="838">
                  <c:v>17.458333333330799</c:v>
                </c:pt>
                <c:pt idx="839">
                  <c:v>17.479166666664199</c:v>
                </c:pt>
                <c:pt idx="840">
                  <c:v>17.499999999997499</c:v>
                </c:pt>
                <c:pt idx="841">
                  <c:v>17.520833333330799</c:v>
                </c:pt>
                <c:pt idx="842">
                  <c:v>17.541666666664199</c:v>
                </c:pt>
                <c:pt idx="843">
                  <c:v>17.562499999997499</c:v>
                </c:pt>
                <c:pt idx="844">
                  <c:v>17.583333333330799</c:v>
                </c:pt>
                <c:pt idx="845">
                  <c:v>17.604166666664199</c:v>
                </c:pt>
                <c:pt idx="846">
                  <c:v>17.624999999997499</c:v>
                </c:pt>
                <c:pt idx="847">
                  <c:v>17.645833333330799</c:v>
                </c:pt>
                <c:pt idx="848">
                  <c:v>17.666666666664099</c:v>
                </c:pt>
                <c:pt idx="849">
                  <c:v>17.687499999997499</c:v>
                </c:pt>
                <c:pt idx="850">
                  <c:v>17.708333333330799</c:v>
                </c:pt>
                <c:pt idx="851">
                  <c:v>17.729166666664099</c:v>
                </c:pt>
                <c:pt idx="852">
                  <c:v>17.749999999997499</c:v>
                </c:pt>
                <c:pt idx="853">
                  <c:v>17.770833333330799</c:v>
                </c:pt>
                <c:pt idx="854">
                  <c:v>17.791666666664099</c:v>
                </c:pt>
                <c:pt idx="855">
                  <c:v>17.812499999997499</c:v>
                </c:pt>
                <c:pt idx="856">
                  <c:v>17.833333333330799</c:v>
                </c:pt>
                <c:pt idx="857">
                  <c:v>17.854166666664099</c:v>
                </c:pt>
                <c:pt idx="858">
                  <c:v>17.874999999997499</c:v>
                </c:pt>
                <c:pt idx="859">
                  <c:v>17.895833333330799</c:v>
                </c:pt>
                <c:pt idx="860">
                  <c:v>17.916666666664099</c:v>
                </c:pt>
                <c:pt idx="861">
                  <c:v>17.937499999997399</c:v>
                </c:pt>
                <c:pt idx="862">
                  <c:v>17.958333333330799</c:v>
                </c:pt>
                <c:pt idx="863">
                  <c:v>17.979166666664099</c:v>
                </c:pt>
                <c:pt idx="864">
                  <c:v>17.999999999997399</c:v>
                </c:pt>
                <c:pt idx="865">
                  <c:v>18.020833333330799</c:v>
                </c:pt>
                <c:pt idx="866">
                  <c:v>18.041666666664099</c:v>
                </c:pt>
                <c:pt idx="867">
                  <c:v>18.062499999997499</c:v>
                </c:pt>
                <c:pt idx="868">
                  <c:v>18.083333333330799</c:v>
                </c:pt>
                <c:pt idx="869">
                  <c:v>18.104166666664099</c:v>
                </c:pt>
                <c:pt idx="870">
                  <c:v>18.124999999997499</c:v>
                </c:pt>
                <c:pt idx="871">
                  <c:v>18.145833333330799</c:v>
                </c:pt>
                <c:pt idx="872">
                  <c:v>18.166666666664099</c:v>
                </c:pt>
                <c:pt idx="873">
                  <c:v>18.187499999997499</c:v>
                </c:pt>
                <c:pt idx="874">
                  <c:v>18.208333333330799</c:v>
                </c:pt>
                <c:pt idx="875">
                  <c:v>18.229166666664099</c:v>
                </c:pt>
                <c:pt idx="876">
                  <c:v>18.249999999997399</c:v>
                </c:pt>
                <c:pt idx="877">
                  <c:v>18.270833333330799</c:v>
                </c:pt>
                <c:pt idx="878">
                  <c:v>18.291666666664099</c:v>
                </c:pt>
                <c:pt idx="879">
                  <c:v>18.312499999997399</c:v>
                </c:pt>
                <c:pt idx="880">
                  <c:v>18.333333333330799</c:v>
                </c:pt>
                <c:pt idx="881">
                  <c:v>18.354166666664099</c:v>
                </c:pt>
                <c:pt idx="882">
                  <c:v>18.374999999997399</c:v>
                </c:pt>
                <c:pt idx="883">
                  <c:v>18.395833333330799</c:v>
                </c:pt>
                <c:pt idx="884">
                  <c:v>18.416666666664099</c:v>
                </c:pt>
                <c:pt idx="885">
                  <c:v>18.437499999997399</c:v>
                </c:pt>
                <c:pt idx="886">
                  <c:v>18.4583333333307</c:v>
                </c:pt>
                <c:pt idx="887">
                  <c:v>18.479166666664099</c:v>
                </c:pt>
                <c:pt idx="888">
                  <c:v>18.499999999997399</c:v>
                </c:pt>
                <c:pt idx="889">
                  <c:v>18.5208333333307</c:v>
                </c:pt>
                <c:pt idx="890">
                  <c:v>18.541666666664099</c:v>
                </c:pt>
                <c:pt idx="891">
                  <c:v>18.562499999997399</c:v>
                </c:pt>
                <c:pt idx="892">
                  <c:v>18.5833333333307</c:v>
                </c:pt>
                <c:pt idx="893">
                  <c:v>18.604166666664099</c:v>
                </c:pt>
                <c:pt idx="894">
                  <c:v>18.624999999997399</c:v>
                </c:pt>
                <c:pt idx="895">
                  <c:v>18.6458333333307</c:v>
                </c:pt>
                <c:pt idx="896">
                  <c:v>18.666666666664099</c:v>
                </c:pt>
                <c:pt idx="897">
                  <c:v>18.687499999997399</c:v>
                </c:pt>
                <c:pt idx="898">
                  <c:v>18.7083333333307</c:v>
                </c:pt>
                <c:pt idx="899">
                  <c:v>18.729166666664</c:v>
                </c:pt>
                <c:pt idx="900">
                  <c:v>18.749999999997399</c:v>
                </c:pt>
                <c:pt idx="901">
                  <c:v>18.7708333333307</c:v>
                </c:pt>
                <c:pt idx="902">
                  <c:v>18.791666666664</c:v>
                </c:pt>
                <c:pt idx="903">
                  <c:v>18.812499999997399</c:v>
                </c:pt>
                <c:pt idx="904">
                  <c:v>18.8333333333307</c:v>
                </c:pt>
                <c:pt idx="905">
                  <c:v>18.854166666664</c:v>
                </c:pt>
                <c:pt idx="906">
                  <c:v>18.874999999997399</c:v>
                </c:pt>
                <c:pt idx="907">
                  <c:v>18.8958333333307</c:v>
                </c:pt>
                <c:pt idx="908">
                  <c:v>18.916666666664</c:v>
                </c:pt>
                <c:pt idx="909">
                  <c:v>18.9374999999973</c:v>
                </c:pt>
                <c:pt idx="910">
                  <c:v>18.9583333333307</c:v>
                </c:pt>
                <c:pt idx="911">
                  <c:v>18.979166666664</c:v>
                </c:pt>
                <c:pt idx="912">
                  <c:v>18.9999999999973</c:v>
                </c:pt>
                <c:pt idx="913">
                  <c:v>19.0208333333307</c:v>
                </c:pt>
                <c:pt idx="914">
                  <c:v>19.041666666664</c:v>
                </c:pt>
                <c:pt idx="915">
                  <c:v>19.0624999999973</c:v>
                </c:pt>
                <c:pt idx="916">
                  <c:v>19.0833333333307</c:v>
                </c:pt>
                <c:pt idx="917">
                  <c:v>19.104166666664</c:v>
                </c:pt>
                <c:pt idx="918">
                  <c:v>19.1249999999973</c:v>
                </c:pt>
                <c:pt idx="919">
                  <c:v>19.1458333333306</c:v>
                </c:pt>
                <c:pt idx="920">
                  <c:v>19.166666666664</c:v>
                </c:pt>
                <c:pt idx="921">
                  <c:v>19.1874999999973</c:v>
                </c:pt>
                <c:pt idx="922">
                  <c:v>19.2083333333306</c:v>
                </c:pt>
                <c:pt idx="923">
                  <c:v>19.229166666664</c:v>
                </c:pt>
                <c:pt idx="924">
                  <c:v>19.2499999999973</c:v>
                </c:pt>
                <c:pt idx="925">
                  <c:v>19.2708333333306</c:v>
                </c:pt>
                <c:pt idx="926">
                  <c:v>19.291666666664</c:v>
                </c:pt>
                <c:pt idx="927">
                  <c:v>19.3124999999973</c:v>
                </c:pt>
                <c:pt idx="928">
                  <c:v>19.3333333333306</c:v>
                </c:pt>
                <c:pt idx="929">
                  <c:v>19.354166666664</c:v>
                </c:pt>
                <c:pt idx="930">
                  <c:v>19.3749999999973</c:v>
                </c:pt>
                <c:pt idx="931">
                  <c:v>19.3958333333306</c:v>
                </c:pt>
                <c:pt idx="932">
                  <c:v>19.4166666666639</c:v>
                </c:pt>
                <c:pt idx="933">
                  <c:v>19.4374999999973</c:v>
                </c:pt>
                <c:pt idx="934">
                  <c:v>19.4583333333306</c:v>
                </c:pt>
                <c:pt idx="935">
                  <c:v>19.4791666666639</c:v>
                </c:pt>
                <c:pt idx="936">
                  <c:v>19.4999999999973</c:v>
                </c:pt>
                <c:pt idx="937">
                  <c:v>19.5208333333306</c:v>
                </c:pt>
                <c:pt idx="938">
                  <c:v>19.5416666666639</c:v>
                </c:pt>
                <c:pt idx="939">
                  <c:v>19.5624999999973</c:v>
                </c:pt>
                <c:pt idx="940">
                  <c:v>19.5833333333306</c:v>
                </c:pt>
                <c:pt idx="941">
                  <c:v>19.6041666666639</c:v>
                </c:pt>
                <c:pt idx="942">
                  <c:v>19.6249999999972</c:v>
                </c:pt>
                <c:pt idx="943">
                  <c:v>19.6458333333306</c:v>
                </c:pt>
                <c:pt idx="944">
                  <c:v>19.6666666666639</c:v>
                </c:pt>
                <c:pt idx="945">
                  <c:v>19.6874999999972</c:v>
                </c:pt>
                <c:pt idx="946">
                  <c:v>19.7083333333306</c:v>
                </c:pt>
                <c:pt idx="947">
                  <c:v>19.7291666666639</c:v>
                </c:pt>
                <c:pt idx="948">
                  <c:v>19.7499999999972</c:v>
                </c:pt>
                <c:pt idx="949">
                  <c:v>19.7708333333306</c:v>
                </c:pt>
                <c:pt idx="950">
                  <c:v>19.7916666666639</c:v>
                </c:pt>
                <c:pt idx="951">
                  <c:v>19.8124999999972</c:v>
                </c:pt>
                <c:pt idx="952">
                  <c:v>19.8333333333306</c:v>
                </c:pt>
                <c:pt idx="953">
                  <c:v>19.8541666666639</c:v>
                </c:pt>
                <c:pt idx="954">
                  <c:v>19.8749999999972</c:v>
                </c:pt>
                <c:pt idx="955">
                  <c:v>19.895833333330501</c:v>
                </c:pt>
                <c:pt idx="956">
                  <c:v>19.9166666666639</c:v>
                </c:pt>
                <c:pt idx="957">
                  <c:v>19.9374999999972</c:v>
                </c:pt>
                <c:pt idx="958">
                  <c:v>19.958333333330501</c:v>
                </c:pt>
                <c:pt idx="959">
                  <c:v>19.9791666666639</c:v>
                </c:pt>
                <c:pt idx="960">
                  <c:v>19.9999999999972</c:v>
                </c:pt>
                <c:pt idx="961">
                  <c:v>20.020833333330501</c:v>
                </c:pt>
                <c:pt idx="962">
                  <c:v>20.0416666666639</c:v>
                </c:pt>
                <c:pt idx="963">
                  <c:v>20.0624999999972</c:v>
                </c:pt>
                <c:pt idx="964">
                  <c:v>20.083333333330501</c:v>
                </c:pt>
                <c:pt idx="965">
                  <c:v>20.104166666663801</c:v>
                </c:pt>
                <c:pt idx="966">
                  <c:v>20.1249999999972</c:v>
                </c:pt>
                <c:pt idx="967">
                  <c:v>20.145833333330501</c:v>
                </c:pt>
                <c:pt idx="968">
                  <c:v>20.166666666663801</c:v>
                </c:pt>
                <c:pt idx="969">
                  <c:v>20.1874999999972</c:v>
                </c:pt>
                <c:pt idx="970">
                  <c:v>20.208333333330501</c:v>
                </c:pt>
                <c:pt idx="971">
                  <c:v>20.229166666663801</c:v>
                </c:pt>
                <c:pt idx="972">
                  <c:v>20.2499999999972</c:v>
                </c:pt>
                <c:pt idx="973">
                  <c:v>20.270833333330501</c:v>
                </c:pt>
                <c:pt idx="974">
                  <c:v>20.291666666663801</c:v>
                </c:pt>
                <c:pt idx="975">
                  <c:v>20.3124999999972</c:v>
                </c:pt>
                <c:pt idx="976">
                  <c:v>20.333333333330501</c:v>
                </c:pt>
                <c:pt idx="977">
                  <c:v>20.354166666663801</c:v>
                </c:pt>
                <c:pt idx="978">
                  <c:v>20.374999999997101</c:v>
                </c:pt>
                <c:pt idx="979">
                  <c:v>20.395833333330501</c:v>
                </c:pt>
                <c:pt idx="980">
                  <c:v>20.416666666663801</c:v>
                </c:pt>
                <c:pt idx="981">
                  <c:v>20.437499999997101</c:v>
                </c:pt>
                <c:pt idx="982">
                  <c:v>20.458333333330501</c:v>
                </c:pt>
                <c:pt idx="983">
                  <c:v>20.479166666663801</c:v>
                </c:pt>
                <c:pt idx="984">
                  <c:v>20.499999999997101</c:v>
                </c:pt>
                <c:pt idx="985">
                  <c:v>20.520833333330501</c:v>
                </c:pt>
                <c:pt idx="986">
                  <c:v>20.541666666663801</c:v>
                </c:pt>
                <c:pt idx="987">
                  <c:v>20.562499999997101</c:v>
                </c:pt>
                <c:pt idx="988">
                  <c:v>20.583333333330401</c:v>
                </c:pt>
                <c:pt idx="989">
                  <c:v>20.604166666663801</c:v>
                </c:pt>
                <c:pt idx="990">
                  <c:v>20.624999999997101</c:v>
                </c:pt>
                <c:pt idx="991">
                  <c:v>20.645833333330401</c:v>
                </c:pt>
                <c:pt idx="992">
                  <c:v>20.666666666663801</c:v>
                </c:pt>
                <c:pt idx="993">
                  <c:v>20.687499999997101</c:v>
                </c:pt>
                <c:pt idx="994">
                  <c:v>20.708333333330401</c:v>
                </c:pt>
                <c:pt idx="995">
                  <c:v>20.729166666663801</c:v>
                </c:pt>
                <c:pt idx="996">
                  <c:v>20.749999999997101</c:v>
                </c:pt>
                <c:pt idx="997">
                  <c:v>20.770833333330401</c:v>
                </c:pt>
                <c:pt idx="998">
                  <c:v>20.791666666663701</c:v>
                </c:pt>
                <c:pt idx="999">
                  <c:v>20.812499999997101</c:v>
                </c:pt>
                <c:pt idx="1000">
                  <c:v>20.833333333330401</c:v>
                </c:pt>
                <c:pt idx="1001">
                  <c:v>20.854166666663701</c:v>
                </c:pt>
                <c:pt idx="1002">
                  <c:v>20.874999999997101</c:v>
                </c:pt>
                <c:pt idx="1003">
                  <c:v>20.895833333330401</c:v>
                </c:pt>
                <c:pt idx="1004">
                  <c:v>20.916666666663701</c:v>
                </c:pt>
                <c:pt idx="1005">
                  <c:v>20.937499999997101</c:v>
                </c:pt>
                <c:pt idx="1006">
                  <c:v>20.958333333330401</c:v>
                </c:pt>
                <c:pt idx="1007">
                  <c:v>20.979166666663701</c:v>
                </c:pt>
                <c:pt idx="1008">
                  <c:v>20.999999999997101</c:v>
                </c:pt>
                <c:pt idx="1009">
                  <c:v>21.020833333330401</c:v>
                </c:pt>
                <c:pt idx="1010">
                  <c:v>21.041666666663701</c:v>
                </c:pt>
                <c:pt idx="1011">
                  <c:v>21.062499999997002</c:v>
                </c:pt>
                <c:pt idx="1012">
                  <c:v>21.083333333330401</c:v>
                </c:pt>
                <c:pt idx="1013">
                  <c:v>21.104166666663701</c:v>
                </c:pt>
                <c:pt idx="1014">
                  <c:v>21.124999999997002</c:v>
                </c:pt>
                <c:pt idx="1015">
                  <c:v>21.145833333330401</c:v>
                </c:pt>
                <c:pt idx="1016">
                  <c:v>21.166666666663701</c:v>
                </c:pt>
                <c:pt idx="1017">
                  <c:v>21.187499999997002</c:v>
                </c:pt>
                <c:pt idx="1018">
                  <c:v>21.208333333330401</c:v>
                </c:pt>
                <c:pt idx="1019">
                  <c:v>21.229166666663701</c:v>
                </c:pt>
                <c:pt idx="1020">
                  <c:v>21.249999999997002</c:v>
                </c:pt>
                <c:pt idx="1021">
                  <c:v>21.270833333330302</c:v>
                </c:pt>
                <c:pt idx="1022">
                  <c:v>21.291666666663701</c:v>
                </c:pt>
                <c:pt idx="1023">
                  <c:v>21.312499999997002</c:v>
                </c:pt>
                <c:pt idx="1024">
                  <c:v>21.333333333330302</c:v>
                </c:pt>
                <c:pt idx="1025">
                  <c:v>21.354166666663701</c:v>
                </c:pt>
                <c:pt idx="1026">
                  <c:v>21.374999999997002</c:v>
                </c:pt>
                <c:pt idx="1027">
                  <c:v>21.395833333330302</c:v>
                </c:pt>
                <c:pt idx="1028">
                  <c:v>21.416666666663701</c:v>
                </c:pt>
                <c:pt idx="1029">
                  <c:v>21.437499999997002</c:v>
                </c:pt>
                <c:pt idx="1030">
                  <c:v>21.458333333330302</c:v>
                </c:pt>
                <c:pt idx="1031">
                  <c:v>21.479166666663701</c:v>
                </c:pt>
                <c:pt idx="1032">
                  <c:v>21.499999999997002</c:v>
                </c:pt>
                <c:pt idx="1033">
                  <c:v>21.520833333330302</c:v>
                </c:pt>
                <c:pt idx="1034">
                  <c:v>21.541666666663598</c:v>
                </c:pt>
                <c:pt idx="1035">
                  <c:v>21.562499999997002</c:v>
                </c:pt>
                <c:pt idx="1036">
                  <c:v>21.583333333330302</c:v>
                </c:pt>
                <c:pt idx="1037">
                  <c:v>21.604166666663598</c:v>
                </c:pt>
                <c:pt idx="1038">
                  <c:v>21.624999999997002</c:v>
                </c:pt>
                <c:pt idx="1039">
                  <c:v>21.645833333330302</c:v>
                </c:pt>
                <c:pt idx="1040">
                  <c:v>21.666666666663598</c:v>
                </c:pt>
                <c:pt idx="1041">
                  <c:v>21.687499999997002</c:v>
                </c:pt>
                <c:pt idx="1042">
                  <c:v>21.708333333330302</c:v>
                </c:pt>
                <c:pt idx="1043">
                  <c:v>21.729166666663598</c:v>
                </c:pt>
                <c:pt idx="1044">
                  <c:v>21.749999999996898</c:v>
                </c:pt>
                <c:pt idx="1045">
                  <c:v>21.770833333330302</c:v>
                </c:pt>
                <c:pt idx="1046">
                  <c:v>21.791666666663598</c:v>
                </c:pt>
                <c:pt idx="1047">
                  <c:v>21.812499999996898</c:v>
                </c:pt>
                <c:pt idx="1048">
                  <c:v>21.833333333330302</c:v>
                </c:pt>
                <c:pt idx="1049">
                  <c:v>21.854166666663598</c:v>
                </c:pt>
                <c:pt idx="1050">
                  <c:v>21.874999999996898</c:v>
                </c:pt>
                <c:pt idx="1051">
                  <c:v>21.895833333330302</c:v>
                </c:pt>
                <c:pt idx="1052">
                  <c:v>21.916666666663598</c:v>
                </c:pt>
                <c:pt idx="1053">
                  <c:v>21.937499999996898</c:v>
                </c:pt>
                <c:pt idx="1054">
                  <c:v>21.958333333330199</c:v>
                </c:pt>
                <c:pt idx="1055">
                  <c:v>21.979166666663598</c:v>
                </c:pt>
                <c:pt idx="1056">
                  <c:v>21.999999999996898</c:v>
                </c:pt>
                <c:pt idx="1057">
                  <c:v>22.020833333330199</c:v>
                </c:pt>
                <c:pt idx="1058">
                  <c:v>22.041666666663598</c:v>
                </c:pt>
                <c:pt idx="1059">
                  <c:v>22.062499999996898</c:v>
                </c:pt>
                <c:pt idx="1060">
                  <c:v>22.083333333330199</c:v>
                </c:pt>
                <c:pt idx="1061">
                  <c:v>22.104166666663598</c:v>
                </c:pt>
                <c:pt idx="1062">
                  <c:v>22.124999999996898</c:v>
                </c:pt>
                <c:pt idx="1063">
                  <c:v>22.145833333330199</c:v>
                </c:pt>
                <c:pt idx="1064">
                  <c:v>22.166666666663598</c:v>
                </c:pt>
                <c:pt idx="1065">
                  <c:v>22.187499999996898</c:v>
                </c:pt>
                <c:pt idx="1066">
                  <c:v>22.208333333330199</c:v>
                </c:pt>
                <c:pt idx="1067">
                  <c:v>22.229166666663499</c:v>
                </c:pt>
                <c:pt idx="1068">
                  <c:v>22.249999999996898</c:v>
                </c:pt>
                <c:pt idx="1069">
                  <c:v>22.270833333330199</c:v>
                </c:pt>
                <c:pt idx="1070">
                  <c:v>22.291666666663499</c:v>
                </c:pt>
                <c:pt idx="1071">
                  <c:v>22.312499999996898</c:v>
                </c:pt>
                <c:pt idx="1072">
                  <c:v>22.333333333330199</c:v>
                </c:pt>
                <c:pt idx="1073">
                  <c:v>22.354166666663499</c:v>
                </c:pt>
                <c:pt idx="1074">
                  <c:v>22.374999999996898</c:v>
                </c:pt>
                <c:pt idx="1075">
                  <c:v>22.395833333330199</c:v>
                </c:pt>
                <c:pt idx="1076">
                  <c:v>22.416666666663499</c:v>
                </c:pt>
                <c:pt idx="1077">
                  <c:v>22.437499999996799</c:v>
                </c:pt>
                <c:pt idx="1078">
                  <c:v>22.458333333330199</c:v>
                </c:pt>
                <c:pt idx="1079">
                  <c:v>22.479166666663499</c:v>
                </c:pt>
                <c:pt idx="1080">
                  <c:v>22.499999999996799</c:v>
                </c:pt>
                <c:pt idx="1081">
                  <c:v>22.520833333330199</c:v>
                </c:pt>
                <c:pt idx="1082">
                  <c:v>22.541666666663499</c:v>
                </c:pt>
                <c:pt idx="1083">
                  <c:v>22.562499999996799</c:v>
                </c:pt>
                <c:pt idx="1084">
                  <c:v>22.583333333330199</c:v>
                </c:pt>
                <c:pt idx="1085">
                  <c:v>22.604166666663499</c:v>
                </c:pt>
                <c:pt idx="1086">
                  <c:v>22.624999999996799</c:v>
                </c:pt>
                <c:pt idx="1087">
                  <c:v>22.645833333330199</c:v>
                </c:pt>
                <c:pt idx="1088">
                  <c:v>22.666666666663499</c:v>
                </c:pt>
                <c:pt idx="1089">
                  <c:v>22.687499999996799</c:v>
                </c:pt>
                <c:pt idx="1090">
                  <c:v>22.708333333330099</c:v>
                </c:pt>
                <c:pt idx="1091">
                  <c:v>22.729166666663499</c:v>
                </c:pt>
                <c:pt idx="1092">
                  <c:v>22.749999999996799</c:v>
                </c:pt>
                <c:pt idx="1093">
                  <c:v>22.770833333330099</c:v>
                </c:pt>
                <c:pt idx="1094">
                  <c:v>22.791666666663499</c:v>
                </c:pt>
                <c:pt idx="1095">
                  <c:v>22.812499999996799</c:v>
                </c:pt>
                <c:pt idx="1096">
                  <c:v>22.833333333330099</c:v>
                </c:pt>
                <c:pt idx="1097">
                  <c:v>22.854166666663499</c:v>
                </c:pt>
                <c:pt idx="1098">
                  <c:v>22.874999999996799</c:v>
                </c:pt>
                <c:pt idx="1099">
                  <c:v>22.895833333330099</c:v>
                </c:pt>
                <c:pt idx="1100">
                  <c:v>22.916666666663399</c:v>
                </c:pt>
                <c:pt idx="1101">
                  <c:v>22.937499999996799</c:v>
                </c:pt>
                <c:pt idx="1102">
                  <c:v>22.958333333330099</c:v>
                </c:pt>
                <c:pt idx="1103">
                  <c:v>22.979166666663399</c:v>
                </c:pt>
                <c:pt idx="1104">
                  <c:v>22.999999999996799</c:v>
                </c:pt>
                <c:pt idx="1105">
                  <c:v>23.020833333330099</c:v>
                </c:pt>
                <c:pt idx="1106">
                  <c:v>23.041666666663399</c:v>
                </c:pt>
                <c:pt idx="1107">
                  <c:v>23.062499999996799</c:v>
                </c:pt>
                <c:pt idx="1108">
                  <c:v>23.083333333330099</c:v>
                </c:pt>
                <c:pt idx="1109">
                  <c:v>23.104166666663399</c:v>
                </c:pt>
                <c:pt idx="1110">
                  <c:v>23.124999999996799</c:v>
                </c:pt>
                <c:pt idx="1111">
                  <c:v>23.145833333330099</c:v>
                </c:pt>
                <c:pt idx="1112">
                  <c:v>23.166666666663399</c:v>
                </c:pt>
                <c:pt idx="1113">
                  <c:v>23.1874999999967</c:v>
                </c:pt>
                <c:pt idx="1114">
                  <c:v>23.208333333330099</c:v>
                </c:pt>
                <c:pt idx="1115">
                  <c:v>23.229166666663399</c:v>
                </c:pt>
                <c:pt idx="1116">
                  <c:v>23.2499999999967</c:v>
                </c:pt>
                <c:pt idx="1117">
                  <c:v>23.270833333330099</c:v>
                </c:pt>
                <c:pt idx="1118">
                  <c:v>23.291666666663399</c:v>
                </c:pt>
                <c:pt idx="1119">
                  <c:v>23.3124999999967</c:v>
                </c:pt>
                <c:pt idx="1120">
                  <c:v>23.333333333330099</c:v>
                </c:pt>
                <c:pt idx="1121">
                  <c:v>23.354166666663399</c:v>
                </c:pt>
                <c:pt idx="1122">
                  <c:v>23.3749999999967</c:v>
                </c:pt>
                <c:pt idx="1123">
                  <c:v>23.39583333333</c:v>
                </c:pt>
                <c:pt idx="1124">
                  <c:v>23.416666666663399</c:v>
                </c:pt>
                <c:pt idx="1125">
                  <c:v>23.4374999999967</c:v>
                </c:pt>
                <c:pt idx="1126">
                  <c:v>23.45833333333</c:v>
                </c:pt>
                <c:pt idx="1127">
                  <c:v>23.479166666663399</c:v>
                </c:pt>
                <c:pt idx="1128">
                  <c:v>23.4999999999967</c:v>
                </c:pt>
                <c:pt idx="1129">
                  <c:v>23.52083333333</c:v>
                </c:pt>
                <c:pt idx="1130">
                  <c:v>23.541666666663399</c:v>
                </c:pt>
                <c:pt idx="1131">
                  <c:v>23.5624999999967</c:v>
                </c:pt>
                <c:pt idx="1132">
                  <c:v>23.58333333333</c:v>
                </c:pt>
                <c:pt idx="1133">
                  <c:v>23.6041666666633</c:v>
                </c:pt>
                <c:pt idx="1134">
                  <c:v>23.6249999999967</c:v>
                </c:pt>
                <c:pt idx="1135">
                  <c:v>23.64583333333</c:v>
                </c:pt>
                <c:pt idx="1136">
                  <c:v>23.6666666666633</c:v>
                </c:pt>
                <c:pt idx="1137">
                  <c:v>23.6874999999967</c:v>
                </c:pt>
                <c:pt idx="1138">
                  <c:v>23.70833333333</c:v>
                </c:pt>
                <c:pt idx="1139">
                  <c:v>23.7291666666633</c:v>
                </c:pt>
                <c:pt idx="1140">
                  <c:v>23.7499999999967</c:v>
                </c:pt>
                <c:pt idx="1141">
                  <c:v>23.77083333333</c:v>
                </c:pt>
                <c:pt idx="1142">
                  <c:v>23.7916666666633</c:v>
                </c:pt>
                <c:pt idx="1143">
                  <c:v>23.8124999999967</c:v>
                </c:pt>
                <c:pt idx="1144">
                  <c:v>23.83333333333</c:v>
                </c:pt>
                <c:pt idx="1145">
                  <c:v>23.8541666666633</c:v>
                </c:pt>
                <c:pt idx="1146">
                  <c:v>23.8749999999966</c:v>
                </c:pt>
                <c:pt idx="1147">
                  <c:v>23.89583333333</c:v>
                </c:pt>
                <c:pt idx="1148">
                  <c:v>23.9166666666633</c:v>
                </c:pt>
                <c:pt idx="1149">
                  <c:v>23.9374999999966</c:v>
                </c:pt>
                <c:pt idx="1150">
                  <c:v>23.95833333333</c:v>
                </c:pt>
                <c:pt idx="1151">
                  <c:v>23.9791666666633</c:v>
                </c:pt>
                <c:pt idx="1152">
                  <c:v>23.9999999999966</c:v>
                </c:pt>
                <c:pt idx="1153">
                  <c:v>24.02083333333</c:v>
                </c:pt>
                <c:pt idx="1154">
                  <c:v>24.0416666666633</c:v>
                </c:pt>
                <c:pt idx="1155">
                  <c:v>24.0624999999966</c:v>
                </c:pt>
                <c:pt idx="1156">
                  <c:v>24.0833333333299</c:v>
                </c:pt>
                <c:pt idx="1157">
                  <c:v>24.1041666666633</c:v>
                </c:pt>
                <c:pt idx="1158">
                  <c:v>24.1249999999966</c:v>
                </c:pt>
                <c:pt idx="1159">
                  <c:v>24.1458333333299</c:v>
                </c:pt>
                <c:pt idx="1160">
                  <c:v>24.1666666666633</c:v>
                </c:pt>
                <c:pt idx="1161">
                  <c:v>24.1874999999966</c:v>
                </c:pt>
                <c:pt idx="1162">
                  <c:v>24.2083333333299</c:v>
                </c:pt>
                <c:pt idx="1163">
                  <c:v>24.2291666666633</c:v>
                </c:pt>
                <c:pt idx="1164">
                  <c:v>24.2499999999966</c:v>
                </c:pt>
                <c:pt idx="1165">
                  <c:v>24.2708333333299</c:v>
                </c:pt>
                <c:pt idx="1166">
                  <c:v>24.2916666666633</c:v>
                </c:pt>
                <c:pt idx="1167">
                  <c:v>24.3124999999966</c:v>
                </c:pt>
                <c:pt idx="1168">
                  <c:v>24.3333333333299</c:v>
                </c:pt>
                <c:pt idx="1169">
                  <c:v>24.3541666666632</c:v>
                </c:pt>
                <c:pt idx="1170">
                  <c:v>24.3749999999966</c:v>
                </c:pt>
                <c:pt idx="1171">
                  <c:v>24.3958333333299</c:v>
                </c:pt>
                <c:pt idx="1172">
                  <c:v>24.4166666666632</c:v>
                </c:pt>
                <c:pt idx="1173">
                  <c:v>24.4374999999966</c:v>
                </c:pt>
                <c:pt idx="1174">
                  <c:v>24.4583333333299</c:v>
                </c:pt>
                <c:pt idx="1175">
                  <c:v>24.4791666666632</c:v>
                </c:pt>
                <c:pt idx="1176">
                  <c:v>24.4999999999966</c:v>
                </c:pt>
                <c:pt idx="1177">
                  <c:v>24.5208333333299</c:v>
                </c:pt>
                <c:pt idx="1178">
                  <c:v>24.5416666666632</c:v>
                </c:pt>
                <c:pt idx="1179">
                  <c:v>24.562499999996501</c:v>
                </c:pt>
                <c:pt idx="1180">
                  <c:v>24.5833333333299</c:v>
                </c:pt>
                <c:pt idx="1181">
                  <c:v>24.6041666666632</c:v>
                </c:pt>
                <c:pt idx="1182">
                  <c:v>24.624999999996501</c:v>
                </c:pt>
                <c:pt idx="1183">
                  <c:v>24.6458333333299</c:v>
                </c:pt>
                <c:pt idx="1184">
                  <c:v>24.6666666666632</c:v>
                </c:pt>
                <c:pt idx="1185">
                  <c:v>24.687499999996501</c:v>
                </c:pt>
                <c:pt idx="1186">
                  <c:v>24.7083333333299</c:v>
                </c:pt>
                <c:pt idx="1187">
                  <c:v>24.7291666666632</c:v>
                </c:pt>
                <c:pt idx="1188">
                  <c:v>24.749999999996501</c:v>
                </c:pt>
                <c:pt idx="1189">
                  <c:v>24.770833333329801</c:v>
                </c:pt>
                <c:pt idx="1190">
                  <c:v>24.7916666666632</c:v>
                </c:pt>
                <c:pt idx="1191">
                  <c:v>24.812499999996501</c:v>
                </c:pt>
                <c:pt idx="1192">
                  <c:v>24.833333333329801</c:v>
                </c:pt>
                <c:pt idx="1193">
                  <c:v>24.8541666666632</c:v>
                </c:pt>
                <c:pt idx="1194">
                  <c:v>24.874999999996501</c:v>
                </c:pt>
                <c:pt idx="1195">
                  <c:v>24.895833333329801</c:v>
                </c:pt>
                <c:pt idx="1196">
                  <c:v>24.9166666666632</c:v>
                </c:pt>
                <c:pt idx="1197">
                  <c:v>24.937499999996501</c:v>
                </c:pt>
                <c:pt idx="1198">
                  <c:v>24.958333333329801</c:v>
                </c:pt>
                <c:pt idx="1199">
                  <c:v>24.9791666666632</c:v>
                </c:pt>
                <c:pt idx="1200">
                  <c:v>24.999999999996501</c:v>
                </c:pt>
                <c:pt idx="1201">
                  <c:v>25.020833333329801</c:v>
                </c:pt>
                <c:pt idx="1202">
                  <c:v>25.041666666663101</c:v>
                </c:pt>
                <c:pt idx="1203">
                  <c:v>25.062499999996501</c:v>
                </c:pt>
                <c:pt idx="1204">
                  <c:v>25.083333333329801</c:v>
                </c:pt>
                <c:pt idx="1205">
                  <c:v>25.104166666663101</c:v>
                </c:pt>
                <c:pt idx="1206">
                  <c:v>25.124999999996501</c:v>
                </c:pt>
                <c:pt idx="1207">
                  <c:v>25.145833333329801</c:v>
                </c:pt>
                <c:pt idx="1208">
                  <c:v>25.166666666663101</c:v>
                </c:pt>
                <c:pt idx="1209">
                  <c:v>25.187499999996501</c:v>
                </c:pt>
                <c:pt idx="1210">
                  <c:v>25.208333333329801</c:v>
                </c:pt>
                <c:pt idx="1211">
                  <c:v>25.229166666663101</c:v>
                </c:pt>
                <c:pt idx="1212">
                  <c:v>25.249999999996401</c:v>
                </c:pt>
                <c:pt idx="1213">
                  <c:v>25.270833333329801</c:v>
                </c:pt>
                <c:pt idx="1214">
                  <c:v>25.291666666663101</c:v>
                </c:pt>
                <c:pt idx="1215">
                  <c:v>25.312499999996401</c:v>
                </c:pt>
                <c:pt idx="1216">
                  <c:v>25.333333333329801</c:v>
                </c:pt>
                <c:pt idx="1217">
                  <c:v>25.354166666663101</c:v>
                </c:pt>
                <c:pt idx="1218">
                  <c:v>25.374999999996401</c:v>
                </c:pt>
                <c:pt idx="1219">
                  <c:v>25.395833333329801</c:v>
                </c:pt>
                <c:pt idx="1220">
                  <c:v>25.416666666663101</c:v>
                </c:pt>
                <c:pt idx="1221">
                  <c:v>25.437499999996401</c:v>
                </c:pt>
                <c:pt idx="1222">
                  <c:v>25.458333333329801</c:v>
                </c:pt>
                <c:pt idx="1223">
                  <c:v>25.479166666663101</c:v>
                </c:pt>
                <c:pt idx="1224">
                  <c:v>25.499999999996401</c:v>
                </c:pt>
                <c:pt idx="1225">
                  <c:v>25.520833333329701</c:v>
                </c:pt>
                <c:pt idx="1226">
                  <c:v>25.541666666663101</c:v>
                </c:pt>
                <c:pt idx="1227">
                  <c:v>25.562499999996401</c:v>
                </c:pt>
                <c:pt idx="1228">
                  <c:v>25.583333333329701</c:v>
                </c:pt>
                <c:pt idx="1229">
                  <c:v>25.604166666663101</c:v>
                </c:pt>
                <c:pt idx="1230">
                  <c:v>25.624999999996401</c:v>
                </c:pt>
                <c:pt idx="1231">
                  <c:v>25.645833333329701</c:v>
                </c:pt>
                <c:pt idx="1232">
                  <c:v>25.666666666663101</c:v>
                </c:pt>
                <c:pt idx="1233">
                  <c:v>25.687499999996401</c:v>
                </c:pt>
                <c:pt idx="1234">
                  <c:v>25.708333333329701</c:v>
                </c:pt>
                <c:pt idx="1235">
                  <c:v>25.729166666663001</c:v>
                </c:pt>
                <c:pt idx="1236">
                  <c:v>25.749999999996401</c:v>
                </c:pt>
                <c:pt idx="1237">
                  <c:v>25.770833333329701</c:v>
                </c:pt>
                <c:pt idx="1238">
                  <c:v>25.791666666663001</c:v>
                </c:pt>
                <c:pt idx="1239">
                  <c:v>25.812499999996401</c:v>
                </c:pt>
                <c:pt idx="1240">
                  <c:v>25.833333333329701</c:v>
                </c:pt>
                <c:pt idx="1241">
                  <c:v>25.854166666663001</c:v>
                </c:pt>
                <c:pt idx="1242">
                  <c:v>25.874999999996401</c:v>
                </c:pt>
                <c:pt idx="1243">
                  <c:v>25.895833333329701</c:v>
                </c:pt>
                <c:pt idx="1244">
                  <c:v>25.916666666663001</c:v>
                </c:pt>
                <c:pt idx="1245">
                  <c:v>25.937499999996302</c:v>
                </c:pt>
                <c:pt idx="1246">
                  <c:v>25.958333333329701</c:v>
                </c:pt>
                <c:pt idx="1247">
                  <c:v>25.979166666663001</c:v>
                </c:pt>
                <c:pt idx="1248">
                  <c:v>25.999999999996302</c:v>
                </c:pt>
                <c:pt idx="1249">
                  <c:v>26.020833333329701</c:v>
                </c:pt>
                <c:pt idx="1250">
                  <c:v>26.041666666663001</c:v>
                </c:pt>
                <c:pt idx="1251">
                  <c:v>26.062499999996302</c:v>
                </c:pt>
                <c:pt idx="1252">
                  <c:v>26.083333333329701</c:v>
                </c:pt>
                <c:pt idx="1253">
                  <c:v>26.104166666663001</c:v>
                </c:pt>
                <c:pt idx="1254">
                  <c:v>26.124999999996302</c:v>
                </c:pt>
                <c:pt idx="1255">
                  <c:v>26.145833333329701</c:v>
                </c:pt>
                <c:pt idx="1256">
                  <c:v>26.166666666663001</c:v>
                </c:pt>
                <c:pt idx="1257">
                  <c:v>26.187499999996302</c:v>
                </c:pt>
                <c:pt idx="1258">
                  <c:v>26.208333333329598</c:v>
                </c:pt>
                <c:pt idx="1259">
                  <c:v>26.229166666663001</c:v>
                </c:pt>
                <c:pt idx="1260">
                  <c:v>26.249999999996302</c:v>
                </c:pt>
                <c:pt idx="1261">
                  <c:v>26.270833333329598</c:v>
                </c:pt>
                <c:pt idx="1262">
                  <c:v>26.291666666663001</c:v>
                </c:pt>
                <c:pt idx="1263">
                  <c:v>26.312499999996302</c:v>
                </c:pt>
                <c:pt idx="1264">
                  <c:v>26.333333333329598</c:v>
                </c:pt>
                <c:pt idx="1265">
                  <c:v>26.354166666663001</c:v>
                </c:pt>
                <c:pt idx="1266">
                  <c:v>26.374999999996302</c:v>
                </c:pt>
                <c:pt idx="1267">
                  <c:v>26.395833333329598</c:v>
                </c:pt>
                <c:pt idx="1268">
                  <c:v>26.416666666662898</c:v>
                </c:pt>
                <c:pt idx="1269">
                  <c:v>26.437499999996302</c:v>
                </c:pt>
                <c:pt idx="1270">
                  <c:v>26.458333333329598</c:v>
                </c:pt>
                <c:pt idx="1271">
                  <c:v>26.479166666662898</c:v>
                </c:pt>
                <c:pt idx="1272">
                  <c:v>26.499999999996302</c:v>
                </c:pt>
                <c:pt idx="1273">
                  <c:v>26.520833333329598</c:v>
                </c:pt>
                <c:pt idx="1274">
                  <c:v>26.541666666662898</c:v>
                </c:pt>
                <c:pt idx="1275">
                  <c:v>26.562499999996302</c:v>
                </c:pt>
                <c:pt idx="1276">
                  <c:v>26.583333333329598</c:v>
                </c:pt>
                <c:pt idx="1277">
                  <c:v>26.604166666662898</c:v>
                </c:pt>
                <c:pt idx="1278">
                  <c:v>26.624999999996302</c:v>
                </c:pt>
                <c:pt idx="1279">
                  <c:v>26.645833333329598</c:v>
                </c:pt>
                <c:pt idx="1280">
                  <c:v>26.666666666662898</c:v>
                </c:pt>
                <c:pt idx="1281">
                  <c:v>26.687499999996199</c:v>
                </c:pt>
                <c:pt idx="1282">
                  <c:v>26.708333333329598</c:v>
                </c:pt>
                <c:pt idx="1283">
                  <c:v>26.729166666662898</c:v>
                </c:pt>
                <c:pt idx="1284">
                  <c:v>26.749999999996199</c:v>
                </c:pt>
                <c:pt idx="1285">
                  <c:v>26.770833333329598</c:v>
                </c:pt>
                <c:pt idx="1286">
                  <c:v>26.791666666662898</c:v>
                </c:pt>
                <c:pt idx="1287">
                  <c:v>26.812499999996199</c:v>
                </c:pt>
                <c:pt idx="1288">
                  <c:v>26.833333333329598</c:v>
                </c:pt>
                <c:pt idx="1289">
                  <c:v>26.854166666662898</c:v>
                </c:pt>
                <c:pt idx="1290">
                  <c:v>26.874999999996199</c:v>
                </c:pt>
                <c:pt idx="1291">
                  <c:v>26.895833333329499</c:v>
                </c:pt>
                <c:pt idx="1292">
                  <c:v>26.916666666662898</c:v>
                </c:pt>
                <c:pt idx="1293">
                  <c:v>26.937499999996199</c:v>
                </c:pt>
                <c:pt idx="1294">
                  <c:v>26.958333333329499</c:v>
                </c:pt>
                <c:pt idx="1295">
                  <c:v>26.979166666662898</c:v>
                </c:pt>
                <c:pt idx="1296">
                  <c:v>26.999999999996199</c:v>
                </c:pt>
                <c:pt idx="1297">
                  <c:v>27.020833333329499</c:v>
                </c:pt>
                <c:pt idx="1298">
                  <c:v>27.041666666662898</c:v>
                </c:pt>
                <c:pt idx="1299">
                  <c:v>27.062499999996199</c:v>
                </c:pt>
                <c:pt idx="1300">
                  <c:v>27.083333333329499</c:v>
                </c:pt>
                <c:pt idx="1301">
                  <c:v>27.104166666662898</c:v>
                </c:pt>
                <c:pt idx="1302">
                  <c:v>27.124999999996199</c:v>
                </c:pt>
                <c:pt idx="1303">
                  <c:v>27.145833333329499</c:v>
                </c:pt>
                <c:pt idx="1304">
                  <c:v>27.166666666662799</c:v>
                </c:pt>
                <c:pt idx="1305">
                  <c:v>27.187499999996199</c:v>
                </c:pt>
                <c:pt idx="1306">
                  <c:v>27.208333333329499</c:v>
                </c:pt>
                <c:pt idx="1307">
                  <c:v>27.229166666662799</c:v>
                </c:pt>
                <c:pt idx="1308">
                  <c:v>27.249999999996199</c:v>
                </c:pt>
                <c:pt idx="1309">
                  <c:v>27.270833333329499</c:v>
                </c:pt>
                <c:pt idx="1310">
                  <c:v>27.291666666662799</c:v>
                </c:pt>
                <c:pt idx="1311">
                  <c:v>27.312499999996199</c:v>
                </c:pt>
                <c:pt idx="1312">
                  <c:v>27.333333333329499</c:v>
                </c:pt>
                <c:pt idx="1313">
                  <c:v>27.354166666662799</c:v>
                </c:pt>
                <c:pt idx="1314">
                  <c:v>27.374999999996099</c:v>
                </c:pt>
                <c:pt idx="1315">
                  <c:v>27.395833333329499</c:v>
                </c:pt>
                <c:pt idx="1316">
                  <c:v>27.416666666662799</c:v>
                </c:pt>
                <c:pt idx="1317">
                  <c:v>27.437499999996099</c:v>
                </c:pt>
                <c:pt idx="1318">
                  <c:v>27.458333333329499</c:v>
                </c:pt>
                <c:pt idx="1319">
                  <c:v>27.479166666662799</c:v>
                </c:pt>
                <c:pt idx="1320">
                  <c:v>27.499999999996099</c:v>
                </c:pt>
                <c:pt idx="1321">
                  <c:v>27.520833333329499</c:v>
                </c:pt>
                <c:pt idx="1322">
                  <c:v>27.541666666662799</c:v>
                </c:pt>
                <c:pt idx="1323">
                  <c:v>27.562499999996099</c:v>
                </c:pt>
                <c:pt idx="1324">
                  <c:v>27.583333333329499</c:v>
                </c:pt>
                <c:pt idx="1325">
                  <c:v>27.604166666662799</c:v>
                </c:pt>
                <c:pt idx="1326">
                  <c:v>27.624999999996099</c:v>
                </c:pt>
                <c:pt idx="1327">
                  <c:v>27.645833333329399</c:v>
                </c:pt>
                <c:pt idx="1328">
                  <c:v>27.666666666662799</c:v>
                </c:pt>
                <c:pt idx="1329">
                  <c:v>27.687499999996099</c:v>
                </c:pt>
                <c:pt idx="1330">
                  <c:v>27.708333333329399</c:v>
                </c:pt>
                <c:pt idx="1331">
                  <c:v>27.729166666662799</c:v>
                </c:pt>
                <c:pt idx="1332">
                  <c:v>27.749999999996099</c:v>
                </c:pt>
                <c:pt idx="1333">
                  <c:v>27.770833333329399</c:v>
                </c:pt>
                <c:pt idx="1334">
                  <c:v>27.791666666662799</c:v>
                </c:pt>
                <c:pt idx="1335">
                  <c:v>27.812499999996099</c:v>
                </c:pt>
                <c:pt idx="1336">
                  <c:v>27.833333333329399</c:v>
                </c:pt>
                <c:pt idx="1337">
                  <c:v>27.854166666662699</c:v>
                </c:pt>
                <c:pt idx="1338">
                  <c:v>27.874999999996099</c:v>
                </c:pt>
                <c:pt idx="1339">
                  <c:v>27.895833333329399</c:v>
                </c:pt>
                <c:pt idx="1340">
                  <c:v>27.916666666662699</c:v>
                </c:pt>
                <c:pt idx="1341">
                  <c:v>27.937499999996099</c:v>
                </c:pt>
                <c:pt idx="1342">
                  <c:v>27.958333333329399</c:v>
                </c:pt>
                <c:pt idx="1343">
                  <c:v>27.979166666662699</c:v>
                </c:pt>
                <c:pt idx="1344">
                  <c:v>27.999999999996099</c:v>
                </c:pt>
                <c:pt idx="1345">
                  <c:v>28.020833333329399</c:v>
                </c:pt>
                <c:pt idx="1346">
                  <c:v>28.041666666662699</c:v>
                </c:pt>
                <c:pt idx="1347">
                  <c:v>28.062499999996099</c:v>
                </c:pt>
                <c:pt idx="1348">
                  <c:v>28.083333333329399</c:v>
                </c:pt>
                <c:pt idx="1349">
                  <c:v>28.104166666662699</c:v>
                </c:pt>
                <c:pt idx="1350">
                  <c:v>28.124999999996</c:v>
                </c:pt>
                <c:pt idx="1351">
                  <c:v>28.145833333329399</c:v>
                </c:pt>
                <c:pt idx="1352">
                  <c:v>28.166666666662699</c:v>
                </c:pt>
                <c:pt idx="1353">
                  <c:v>28.187499999996</c:v>
                </c:pt>
                <c:pt idx="1354">
                  <c:v>28.208333333329399</c:v>
                </c:pt>
                <c:pt idx="1355">
                  <c:v>28.229166666662699</c:v>
                </c:pt>
                <c:pt idx="1356">
                  <c:v>28.249999999996</c:v>
                </c:pt>
                <c:pt idx="1357">
                  <c:v>28.270833333329399</c:v>
                </c:pt>
                <c:pt idx="1358">
                  <c:v>28.291666666662699</c:v>
                </c:pt>
                <c:pt idx="1359">
                  <c:v>28.312499999996</c:v>
                </c:pt>
                <c:pt idx="1360">
                  <c:v>28.3333333333293</c:v>
                </c:pt>
                <c:pt idx="1361">
                  <c:v>28.354166666662699</c:v>
                </c:pt>
                <c:pt idx="1362">
                  <c:v>28.374999999996</c:v>
                </c:pt>
                <c:pt idx="1363">
                  <c:v>28.3958333333293</c:v>
                </c:pt>
                <c:pt idx="1364">
                  <c:v>28.416666666662699</c:v>
                </c:pt>
                <c:pt idx="1365">
                  <c:v>28.437499999996</c:v>
                </c:pt>
                <c:pt idx="1366">
                  <c:v>28.4583333333293</c:v>
                </c:pt>
                <c:pt idx="1367">
                  <c:v>28.479166666662699</c:v>
                </c:pt>
                <c:pt idx="1368">
                  <c:v>28.499999999996</c:v>
                </c:pt>
                <c:pt idx="1369">
                  <c:v>28.5208333333293</c:v>
                </c:pt>
                <c:pt idx="1370">
                  <c:v>28.5416666666626</c:v>
                </c:pt>
                <c:pt idx="1371">
                  <c:v>28.562499999996</c:v>
                </c:pt>
                <c:pt idx="1372">
                  <c:v>28.5833333333293</c:v>
                </c:pt>
                <c:pt idx="1373">
                  <c:v>28.6041666666626</c:v>
                </c:pt>
                <c:pt idx="1374">
                  <c:v>28.624999999996</c:v>
                </c:pt>
                <c:pt idx="1375">
                  <c:v>28.6458333333293</c:v>
                </c:pt>
                <c:pt idx="1376">
                  <c:v>28.6666666666626</c:v>
                </c:pt>
                <c:pt idx="1377">
                  <c:v>28.687499999996</c:v>
                </c:pt>
                <c:pt idx="1378">
                  <c:v>28.7083333333293</c:v>
                </c:pt>
                <c:pt idx="1379">
                  <c:v>28.7291666666626</c:v>
                </c:pt>
                <c:pt idx="1380">
                  <c:v>28.749999999996</c:v>
                </c:pt>
                <c:pt idx="1381">
                  <c:v>28.7708333333293</c:v>
                </c:pt>
                <c:pt idx="1382">
                  <c:v>28.7916666666626</c:v>
                </c:pt>
                <c:pt idx="1383">
                  <c:v>28.8124999999959</c:v>
                </c:pt>
                <c:pt idx="1384">
                  <c:v>28.8333333333293</c:v>
                </c:pt>
                <c:pt idx="1385">
                  <c:v>28.8541666666626</c:v>
                </c:pt>
                <c:pt idx="1386">
                  <c:v>28.8749999999959</c:v>
                </c:pt>
                <c:pt idx="1387">
                  <c:v>28.8958333333293</c:v>
                </c:pt>
                <c:pt idx="1388">
                  <c:v>28.9166666666626</c:v>
                </c:pt>
                <c:pt idx="1389">
                  <c:v>28.9374999999959</c:v>
                </c:pt>
                <c:pt idx="1390">
                  <c:v>28.9583333333293</c:v>
                </c:pt>
                <c:pt idx="1391">
                  <c:v>28.9791666666626</c:v>
                </c:pt>
                <c:pt idx="1392">
                  <c:v>28.9999999999959</c:v>
                </c:pt>
                <c:pt idx="1393">
                  <c:v>29.0208333333292</c:v>
                </c:pt>
                <c:pt idx="1394">
                  <c:v>29.0416666666626</c:v>
                </c:pt>
                <c:pt idx="1395">
                  <c:v>29.0624999999959</c:v>
                </c:pt>
                <c:pt idx="1396">
                  <c:v>29.0833333333292</c:v>
                </c:pt>
                <c:pt idx="1397">
                  <c:v>29.1041666666626</c:v>
                </c:pt>
                <c:pt idx="1398">
                  <c:v>29.1249999999959</c:v>
                </c:pt>
                <c:pt idx="1399">
                  <c:v>29.1458333333292</c:v>
                </c:pt>
                <c:pt idx="1400">
                  <c:v>29.1666666666626</c:v>
                </c:pt>
                <c:pt idx="1401">
                  <c:v>29.1874999999959</c:v>
                </c:pt>
                <c:pt idx="1402">
                  <c:v>29.2083333333292</c:v>
                </c:pt>
                <c:pt idx="1403">
                  <c:v>29.2291666666626</c:v>
                </c:pt>
                <c:pt idx="1404">
                  <c:v>29.2499999999959</c:v>
                </c:pt>
                <c:pt idx="1405">
                  <c:v>29.2708333333292</c:v>
                </c:pt>
                <c:pt idx="1406">
                  <c:v>29.291666666662501</c:v>
                </c:pt>
                <c:pt idx="1407">
                  <c:v>29.3124999999959</c:v>
                </c:pt>
                <c:pt idx="1408">
                  <c:v>29.3333333333292</c:v>
                </c:pt>
                <c:pt idx="1409">
                  <c:v>29.354166666662501</c:v>
                </c:pt>
                <c:pt idx="1410">
                  <c:v>29.3749999999959</c:v>
                </c:pt>
                <c:pt idx="1411">
                  <c:v>29.3958333333292</c:v>
                </c:pt>
                <c:pt idx="1412">
                  <c:v>29.416666666662501</c:v>
                </c:pt>
                <c:pt idx="1413">
                  <c:v>29.4374999999959</c:v>
                </c:pt>
                <c:pt idx="1414">
                  <c:v>29.4583333333292</c:v>
                </c:pt>
                <c:pt idx="1415">
                  <c:v>29.479166666662501</c:v>
                </c:pt>
                <c:pt idx="1416">
                  <c:v>29.499999999995801</c:v>
                </c:pt>
                <c:pt idx="1417">
                  <c:v>29.5208333333292</c:v>
                </c:pt>
                <c:pt idx="1418">
                  <c:v>29.541666666662501</c:v>
                </c:pt>
                <c:pt idx="1419">
                  <c:v>29.562499999995801</c:v>
                </c:pt>
                <c:pt idx="1420">
                  <c:v>29.5833333333292</c:v>
                </c:pt>
                <c:pt idx="1421">
                  <c:v>29.604166666662501</c:v>
                </c:pt>
                <c:pt idx="1422">
                  <c:v>29.624999999995801</c:v>
                </c:pt>
                <c:pt idx="1423">
                  <c:v>29.6458333333292</c:v>
                </c:pt>
                <c:pt idx="1424">
                  <c:v>29.666666666662501</c:v>
                </c:pt>
                <c:pt idx="1425">
                  <c:v>29.687499999995801</c:v>
                </c:pt>
                <c:pt idx="1426">
                  <c:v>29.708333333329101</c:v>
                </c:pt>
                <c:pt idx="1427">
                  <c:v>29.729166666662501</c:v>
                </c:pt>
                <c:pt idx="1428">
                  <c:v>29.749999999995801</c:v>
                </c:pt>
                <c:pt idx="1429">
                  <c:v>29.770833333329101</c:v>
                </c:pt>
                <c:pt idx="1430">
                  <c:v>29.791666666662501</c:v>
                </c:pt>
                <c:pt idx="1431">
                  <c:v>29.812499999995801</c:v>
                </c:pt>
                <c:pt idx="1432">
                  <c:v>29.833333333329101</c:v>
                </c:pt>
                <c:pt idx="1433">
                  <c:v>29.854166666662501</c:v>
                </c:pt>
                <c:pt idx="1434">
                  <c:v>29.874999999995801</c:v>
                </c:pt>
                <c:pt idx="1435">
                  <c:v>29.895833333329101</c:v>
                </c:pt>
                <c:pt idx="1436">
                  <c:v>29.916666666662501</c:v>
                </c:pt>
                <c:pt idx="1437">
                  <c:v>29.937499999995801</c:v>
                </c:pt>
                <c:pt idx="1438">
                  <c:v>29.958333333329101</c:v>
                </c:pt>
                <c:pt idx="1439">
                  <c:v>29.979166666662401</c:v>
                </c:pt>
                <c:pt idx="1440">
                  <c:v>29.999999999995801</c:v>
                </c:pt>
                <c:pt idx="1441">
                  <c:v>30.020833333329101</c:v>
                </c:pt>
                <c:pt idx="1442">
                  <c:v>30.041666666662401</c:v>
                </c:pt>
                <c:pt idx="1443">
                  <c:v>30.062499999995801</c:v>
                </c:pt>
                <c:pt idx="1444">
                  <c:v>30.083333333329101</c:v>
                </c:pt>
                <c:pt idx="1445">
                  <c:v>30.104166666662401</c:v>
                </c:pt>
                <c:pt idx="1446">
                  <c:v>30.124999999995801</c:v>
                </c:pt>
                <c:pt idx="1447">
                  <c:v>30.145833333329101</c:v>
                </c:pt>
                <c:pt idx="1448">
                  <c:v>30.166666666662401</c:v>
                </c:pt>
                <c:pt idx="1449">
                  <c:v>30.187499999995701</c:v>
                </c:pt>
                <c:pt idx="1450">
                  <c:v>30.208333333329101</c:v>
                </c:pt>
                <c:pt idx="1451">
                  <c:v>30.229166666662401</c:v>
                </c:pt>
                <c:pt idx="1452">
                  <c:v>30.249999999995701</c:v>
                </c:pt>
                <c:pt idx="1453">
                  <c:v>30.270833333329101</c:v>
                </c:pt>
                <c:pt idx="1454">
                  <c:v>30.291666666662401</c:v>
                </c:pt>
                <c:pt idx="1455">
                  <c:v>30.312499999995701</c:v>
                </c:pt>
                <c:pt idx="1456">
                  <c:v>30.333333333329101</c:v>
                </c:pt>
                <c:pt idx="1457">
                  <c:v>30.354166666662401</c:v>
                </c:pt>
                <c:pt idx="1458">
                  <c:v>30.374999999995701</c:v>
                </c:pt>
                <c:pt idx="1459">
                  <c:v>30.395833333329101</c:v>
                </c:pt>
                <c:pt idx="1460">
                  <c:v>30.416666666662401</c:v>
                </c:pt>
                <c:pt idx="1461">
                  <c:v>30.437499999995701</c:v>
                </c:pt>
                <c:pt idx="1462">
                  <c:v>30.458333333329001</c:v>
                </c:pt>
                <c:pt idx="1463">
                  <c:v>30.479166666662401</c:v>
                </c:pt>
                <c:pt idx="1464">
                  <c:v>30.499999999995701</c:v>
                </c:pt>
                <c:pt idx="1465">
                  <c:v>30.520833333329001</c:v>
                </c:pt>
                <c:pt idx="1466">
                  <c:v>30.541666666662401</c:v>
                </c:pt>
                <c:pt idx="1467">
                  <c:v>30.562499999995701</c:v>
                </c:pt>
                <c:pt idx="1468">
                  <c:v>30.583333333329001</c:v>
                </c:pt>
                <c:pt idx="1469">
                  <c:v>30.604166666662401</c:v>
                </c:pt>
                <c:pt idx="1470">
                  <c:v>30.624999999995701</c:v>
                </c:pt>
                <c:pt idx="1471">
                  <c:v>30.645833333329001</c:v>
                </c:pt>
                <c:pt idx="1472">
                  <c:v>30.666666666662302</c:v>
                </c:pt>
                <c:pt idx="1473">
                  <c:v>30.687499999995701</c:v>
                </c:pt>
                <c:pt idx="1474">
                  <c:v>30.708333333329001</c:v>
                </c:pt>
                <c:pt idx="1475">
                  <c:v>30.729166666662302</c:v>
                </c:pt>
                <c:pt idx="1476">
                  <c:v>30.749999999995701</c:v>
                </c:pt>
                <c:pt idx="1477">
                  <c:v>30.770833333329001</c:v>
                </c:pt>
                <c:pt idx="1478">
                  <c:v>30.791666666662302</c:v>
                </c:pt>
                <c:pt idx="1479">
                  <c:v>30.812499999995701</c:v>
                </c:pt>
                <c:pt idx="1480">
                  <c:v>30.833333333329001</c:v>
                </c:pt>
                <c:pt idx="1481">
                  <c:v>30.854166666662302</c:v>
                </c:pt>
                <c:pt idx="1482">
                  <c:v>30.874999999995602</c:v>
                </c:pt>
                <c:pt idx="1483">
                  <c:v>30.895833333329001</c:v>
                </c:pt>
                <c:pt idx="1484">
                  <c:v>30.916666666662302</c:v>
                </c:pt>
                <c:pt idx="1485">
                  <c:v>30.937499999995602</c:v>
                </c:pt>
                <c:pt idx="1486">
                  <c:v>30.958333333329001</c:v>
                </c:pt>
                <c:pt idx="1487">
                  <c:v>30.979166666662302</c:v>
                </c:pt>
              </c:numCache>
            </c:numRef>
          </c:xVal>
          <c:yVal>
            <c:numRef>
              <c:f>'Harmonic Analysis'!$Z$6:$Z$1493</c:f>
              <c:numCache>
                <c:formatCode>0,000</c:formatCode>
                <c:ptCount val="1488"/>
                <c:pt idx="0">
                  <c:v>3.5272252608815382</c:v>
                </c:pt>
                <c:pt idx="1">
                  <c:v>4.368174778045697</c:v>
                </c:pt>
                <c:pt idx="2">
                  <c:v>4.412205766431355</c:v>
                </c:pt>
                <c:pt idx="3">
                  <c:v>3.6397260049642286</c:v>
                </c:pt>
                <c:pt idx="4">
                  <c:v>2.3818982467192198</c:v>
                </c:pt>
                <c:pt idx="5">
                  <c:v>1.1412791005201639</c:v>
                </c:pt>
                <c:pt idx="6">
                  <c:v>0.32234286973127479</c:v>
                </c:pt>
                <c:pt idx="7">
                  <c:v>2.2092524995243008E-2</c:v>
                </c:pt>
                <c:pt idx="8">
                  <c:v>2.9837802550042323E-3</c:v>
                </c:pt>
                <c:pt idx="9">
                  <c:v>0.17619125690207493</c:v>
                </c:pt>
                <c:pt idx="10">
                  <c:v>0.8371408472761227</c:v>
                </c:pt>
                <c:pt idx="11">
                  <c:v>2.0239818453259653</c:v>
                </c:pt>
                <c:pt idx="12">
                  <c:v>3.4244475706749453</c:v>
                </c:pt>
                <c:pt idx="13">
                  <c:v>4.5248386531569507</c:v>
                </c:pt>
                <c:pt idx="14">
                  <c:v>4.8759526594496156</c:v>
                </c:pt>
                <c:pt idx="15">
                  <c:v>4.3299361601759268</c:v>
                </c:pt>
                <c:pt idx="16">
                  <c:v>3.1180448065178421</c:v>
                </c:pt>
                <c:pt idx="17">
                  <c:v>1.7271773840857954</c:v>
                </c:pt>
                <c:pt idx="18">
                  <c:v>0.64381845614734734</c:v>
                </c:pt>
                <c:pt idx="19">
                  <c:v>0.10627975395827635</c:v>
                </c:pt>
                <c:pt idx="20">
                  <c:v>1.7104768098772155E-4</c:v>
                </c:pt>
                <c:pt idx="21">
                  <c:v>4.8285453248821469E-2</c:v>
                </c:pt>
                <c:pt idx="22">
                  <c:v>0.43618365274170567</c:v>
                </c:pt>
                <c:pt idx="23">
                  <c:v>1.338403012028111</c:v>
                </c:pt>
                <c:pt idx="24">
                  <c:v>2.5896980845884499</c:v>
                </c:pt>
                <c:pt idx="25">
                  <c:v>3.759449577809225</c:v>
                </c:pt>
                <c:pt idx="26">
                  <c:v>4.3768258064554475</c:v>
                </c:pt>
                <c:pt idx="27">
                  <c:v>4.1812326597333014</c:v>
                </c:pt>
                <c:pt idx="28">
                  <c:v>3.2600545693149137</c:v>
                </c:pt>
                <c:pt idx="29">
                  <c:v>1.9991904607421764</c:v>
                </c:pt>
                <c:pt idx="30">
                  <c:v>0.87582326432865354</c:v>
                </c:pt>
                <c:pt idx="31">
                  <c:v>0.20930040045239667</c:v>
                </c:pt>
                <c:pt idx="32">
                  <c:v>7.3423160048474321E-3</c:v>
                </c:pt>
                <c:pt idx="33">
                  <c:v>9.9904834884169298E-3</c:v>
                </c:pt>
                <c:pt idx="34">
                  <c:v>0.22580035789191547</c:v>
                </c:pt>
                <c:pt idx="35">
                  <c:v>0.88733717968157855</c:v>
                </c:pt>
                <c:pt idx="36">
                  <c:v>1.9473115824420857</c:v>
                </c:pt>
                <c:pt idx="37">
                  <c:v>3.0739995369852373</c:v>
                </c:pt>
                <c:pt idx="38">
                  <c:v>3.8236143848278821</c:v>
                </c:pt>
                <c:pt idx="39">
                  <c:v>3.8781071189870966</c:v>
                </c:pt>
                <c:pt idx="40">
                  <c:v>3.215995201399358</c:v>
                </c:pt>
                <c:pt idx="41">
                  <c:v>2.1221591574354517</c:v>
                </c:pt>
                <c:pt idx="42">
                  <c:v>1.0327085586709339</c:v>
                </c:pt>
                <c:pt idx="43">
                  <c:v>0.30240639987134155</c:v>
                </c:pt>
                <c:pt idx="44">
                  <c:v>2.4016249799232295E-2</c:v>
                </c:pt>
                <c:pt idx="45">
                  <c:v>1.4224972689692503E-3</c:v>
                </c:pt>
                <c:pt idx="46">
                  <c:v>0.1293786780522411</c:v>
                </c:pt>
                <c:pt idx="47">
                  <c:v>0.64955415942312034</c:v>
                </c:pt>
                <c:pt idx="48">
                  <c:v>1.6021569606646209</c:v>
                </c:pt>
                <c:pt idx="49">
                  <c:v>2.7358411250929673</c:v>
                </c:pt>
                <c:pt idx="50">
                  <c:v>3.6308824726888798</c:v>
                </c:pt>
                <c:pt idx="51">
                  <c:v>3.9192037986938022</c:v>
                </c:pt>
                <c:pt idx="52">
                  <c:v>3.4795754257491192</c:v>
                </c:pt>
                <c:pt idx="53">
                  <c:v>2.5008284475444151</c:v>
                </c:pt>
                <c:pt idx="54">
                  <c:v>1.3795198071993078</c:v>
                </c:pt>
                <c:pt idx="55">
                  <c:v>0.50986699761413645</c:v>
                </c:pt>
                <c:pt idx="56">
                  <c:v>8.2234687769352111E-2</c:v>
                </c:pt>
                <c:pt idx="57">
                  <c:v>8.9382133274758667E-5</c:v>
                </c:pt>
                <c:pt idx="58">
                  <c:v>4.1565980628744253E-2</c:v>
                </c:pt>
                <c:pt idx="59">
                  <c:v>0.36301004022241601</c:v>
                </c:pt>
                <c:pt idx="60">
                  <c:v>1.1013361607319787</c:v>
                </c:pt>
                <c:pt idx="61">
                  <c:v>2.1175777144015684</c:v>
                </c:pt>
                <c:pt idx="62">
                  <c:v>3.0604183650437462</c:v>
                </c:pt>
                <c:pt idx="63">
                  <c:v>3.5501834455653416</c:v>
                </c:pt>
                <c:pt idx="64">
                  <c:v>3.3806857833331199</c:v>
                </c:pt>
                <c:pt idx="65">
                  <c:v>2.6277919940600296</c:v>
                </c:pt>
                <c:pt idx="66">
                  <c:v>1.6063151658583288</c:v>
                </c:pt>
                <c:pt idx="67">
                  <c:v>0.70105611873261509</c:v>
                </c:pt>
                <c:pt idx="68">
                  <c:v>0.1665630009977091</c:v>
                </c:pt>
                <c:pt idx="69">
                  <c:v>5.7195675649125439E-3</c:v>
                </c:pt>
                <c:pt idx="70">
                  <c:v>8.1933785822699366E-3</c:v>
                </c:pt>
                <c:pt idx="71">
                  <c:v>0.18175883890857603</c:v>
                </c:pt>
                <c:pt idx="72">
                  <c:v>0.71022064345112645</c:v>
                </c:pt>
                <c:pt idx="73">
                  <c:v>1.5526185396885339</c:v>
                </c:pt>
                <c:pt idx="74">
                  <c:v>2.4425791100479439</c:v>
                </c:pt>
                <c:pt idx="75">
                  <c:v>3.0276865138953322</c:v>
                </c:pt>
                <c:pt idx="76">
                  <c:v>3.0588980596374169</c:v>
                </c:pt>
                <c:pt idx="77">
                  <c:v>2.5244799962741302</c:v>
                </c:pt>
                <c:pt idx="78">
                  <c:v>1.6548059871911935</c:v>
                </c:pt>
                <c:pt idx="79">
                  <c:v>0.79669157666993262</c:v>
                </c:pt>
                <c:pt idx="80">
                  <c:v>0.22816323781711029</c:v>
                </c:pt>
                <c:pt idx="81">
                  <c:v>1.666893841653537E-2</c:v>
                </c:pt>
                <c:pt idx="82">
                  <c:v>1.5911129295607881E-3</c:v>
                </c:pt>
                <c:pt idx="83">
                  <c:v>0.11162456648761011</c:v>
                </c:pt>
                <c:pt idx="84">
                  <c:v>0.54199352159780878</c:v>
                </c:pt>
                <c:pt idx="85">
                  <c:v>1.3196470449915112</c:v>
                </c:pt>
                <c:pt idx="86">
                  <c:v>2.2385601066906804</c:v>
                </c:pt>
                <c:pt idx="87">
                  <c:v>2.9598769614281668</c:v>
                </c:pt>
                <c:pt idx="88">
                  <c:v>3.188370190684958</c:v>
                </c:pt>
                <c:pt idx="89">
                  <c:v>2.8281781284091294</c:v>
                </c:pt>
                <c:pt idx="90">
                  <c:v>2.0327252765631267</c:v>
                </c:pt>
                <c:pt idx="91">
                  <c:v>1.1223396474426881</c:v>
                </c:pt>
                <c:pt idx="92">
                  <c:v>0.4156432259729011</c:v>
                </c:pt>
                <c:pt idx="93">
                  <c:v>6.7311866336636425E-2</c:v>
                </c:pt>
                <c:pt idx="94">
                  <c:v>7.6299878812943121E-5</c:v>
                </c:pt>
                <c:pt idx="95">
                  <c:v>3.3898581986069362E-2</c:v>
                </c:pt>
                <c:pt idx="96">
                  <c:v>0.2983530372803786</c:v>
                </c:pt>
                <c:pt idx="97">
                  <c:v>0.9115867248235745</c:v>
                </c:pt>
                <c:pt idx="98">
                  <c:v>1.7674722566934156</c:v>
                </c:pt>
                <c:pt idx="99">
                  <c:v>2.5816479535036869</c:v>
                </c:pt>
                <c:pt idx="100">
                  <c:v>3.0368084913204654</c:v>
                </c:pt>
                <c:pt idx="101">
                  <c:v>2.9473940192583226</c:v>
                </c:pt>
                <c:pt idx="102">
                  <c:v>2.3546128569687355</c:v>
                </c:pt>
                <c:pt idx="103">
                  <c:v>1.5019275918026311</c:v>
                </c:pt>
                <c:pt idx="104">
                  <c:v>0.70663268248582556</c:v>
                </c:pt>
                <c:pt idx="105">
                  <c:v>0.19879051997657152</c:v>
                </c:pt>
                <c:pt idx="106">
                  <c:v>1.4520762491307147E-2</c:v>
                </c:pt>
                <c:pt idx="107">
                  <c:v>1.202772119433599E-3</c:v>
                </c:pt>
                <c:pt idx="108">
                  <c:v>8.8054737958360538E-2</c:v>
                </c:pt>
                <c:pt idx="109">
                  <c:v>0.42213600369733256</c:v>
                </c:pt>
                <c:pt idx="110">
                  <c:v>1.0088695216237373</c:v>
                </c:pt>
                <c:pt idx="111">
                  <c:v>1.6749224510901586</c:v>
                </c:pt>
                <c:pt idx="112">
                  <c:v>2.1611194126576945</c:v>
                </c:pt>
                <c:pt idx="113">
                  <c:v>2.2627689206588406</c:v>
                </c:pt>
                <c:pt idx="114">
                  <c:v>1.9391153118172535</c:v>
                </c:pt>
                <c:pt idx="115">
                  <c:v>1.3325448320642748</c:v>
                </c:pt>
                <c:pt idx="116">
                  <c:v>0.68925542417475816</c:v>
                </c:pt>
                <c:pt idx="117">
                  <c:v>0.22747681285362928</c:v>
                </c:pt>
                <c:pt idx="118">
                  <c:v>2.6985904044009443E-2</c:v>
                </c:pt>
                <c:pt idx="119">
                  <c:v>2.1111567084996801E-5</c:v>
                </c:pt>
                <c:pt idx="120">
                  <c:v>4.3178815941373169E-2</c:v>
                </c:pt>
                <c:pt idx="121">
                  <c:v>0.27277121720168174</c:v>
                </c:pt>
                <c:pt idx="122">
                  <c:v>0.73252953229318407</c:v>
                </c:pt>
                <c:pt idx="123">
                  <c:v>1.3066462857472947</c:v>
                </c:pt>
                <c:pt idx="124">
                  <c:v>1.7787466685115232</c:v>
                </c:pt>
                <c:pt idx="125">
                  <c:v>1.9488864882335091</c:v>
                </c:pt>
                <c:pt idx="126">
                  <c:v>1.7426159503473451</c:v>
                </c:pt>
                <c:pt idx="127">
                  <c:v>1.2512444592161551</c:v>
                </c:pt>
                <c:pt idx="128">
                  <c:v>0.68133453799343524</c:v>
                </c:pt>
                <c:pt idx="129">
                  <c:v>0.24215349155301563</c:v>
                </c:pt>
                <c:pt idx="130">
                  <c:v>3.4081492445696568E-2</c:v>
                </c:pt>
                <c:pt idx="131">
                  <c:v>7.2255577305993259E-9</c:v>
                </c:pt>
                <c:pt idx="132">
                  <c:v>3.3668613335498872E-2</c:v>
                </c:pt>
                <c:pt idx="133">
                  <c:v>0.24950291228475602</c:v>
                </c:pt>
                <c:pt idx="134">
                  <c:v>0.72524162924176627</c:v>
                </c:pt>
                <c:pt idx="135">
                  <c:v>1.3771213246567007</c:v>
                </c:pt>
                <c:pt idx="136">
                  <c:v>1.9924866809101405</c:v>
                </c:pt>
                <c:pt idx="137">
                  <c:v>2.334799230841242</c:v>
                </c:pt>
                <c:pt idx="138">
                  <c:v>2.2646034809830531</c:v>
                </c:pt>
                <c:pt idx="139">
                  <c:v>1.8113574888815858</c:v>
                </c:pt>
                <c:pt idx="140">
                  <c:v>1.1577511885482197</c:v>
                </c:pt>
                <c:pt idx="141">
                  <c:v>0.5453992991406349</c:v>
                </c:pt>
                <c:pt idx="142">
                  <c:v>0.15281494238934235</c:v>
                </c:pt>
                <c:pt idx="143">
                  <c:v>1.07237038347789E-2</c:v>
                </c:pt>
                <c:pt idx="144">
                  <c:v>1.1827139001549989E-3</c:v>
                </c:pt>
                <c:pt idx="145">
                  <c:v>7.6226993574842222E-2</c:v>
                </c:pt>
                <c:pt idx="146">
                  <c:v>0.36505797806691881</c:v>
                </c:pt>
                <c:pt idx="147">
                  <c:v>0.88518973747249052</c:v>
                </c:pt>
                <c:pt idx="148">
                  <c:v>1.5039657751854787</c:v>
                </c:pt>
                <c:pt idx="149">
                  <c:v>2.0030196230741888</c:v>
                </c:pt>
                <c:pt idx="150">
                  <c:v>2.1887583457324613</c:v>
                </c:pt>
                <c:pt idx="151">
                  <c:v>1.9897627374894451</c:v>
                </c:pt>
                <c:pt idx="152">
                  <c:v>1.4903787581750152</c:v>
                </c:pt>
                <c:pt idx="153">
                  <c:v>0.88483583418065015</c:v>
                </c:pt>
                <c:pt idx="154">
                  <c:v>0.37852178776230022</c:v>
                </c:pt>
                <c:pt idx="155">
                  <c:v>8.9824874789154671E-2</c:v>
                </c:pt>
                <c:pt idx="156">
                  <c:v>3.4635871730347837E-3</c:v>
                </c:pt>
                <c:pt idx="157">
                  <c:v>3.1965663762365194E-3</c:v>
                </c:pt>
                <c:pt idx="158">
                  <c:v>7.9013931007881205E-2</c:v>
                </c:pt>
                <c:pt idx="159">
                  <c:v>0.30962708879467754</c:v>
                </c:pt>
                <c:pt idx="160">
                  <c:v>0.66841656030731911</c:v>
                </c:pt>
                <c:pt idx="161">
                  <c:v>1.0325272856227496</c:v>
                </c:pt>
                <c:pt idx="162">
                  <c:v>1.2522471077461308</c:v>
                </c:pt>
                <c:pt idx="163">
                  <c:v>1.2335106840982177</c:v>
                </c:pt>
                <c:pt idx="164">
                  <c:v>0.98777747528859372</c:v>
                </c:pt>
                <c:pt idx="165">
                  <c:v>0.62316858778593964</c:v>
                </c:pt>
                <c:pt idx="166">
                  <c:v>0.28393257347521428</c:v>
                </c:pt>
                <c:pt idx="167">
                  <c:v>7.3436971283295155E-2</c:v>
                </c:pt>
                <c:pt idx="168">
                  <c:v>3.7062842702587466E-3</c:v>
                </c:pt>
                <c:pt idx="169">
                  <c:v>1.6083585110927123E-3</c:v>
                </c:pt>
                <c:pt idx="170">
                  <c:v>5.444265719233763E-2</c:v>
                </c:pt>
                <c:pt idx="171">
                  <c:v>0.23097301902835832</c:v>
                </c:pt>
                <c:pt idx="172">
                  <c:v>0.52255204815352818</c:v>
                </c:pt>
                <c:pt idx="173">
                  <c:v>0.83641107557382832</c:v>
                </c:pt>
                <c:pt idx="174">
                  <c:v>1.0452036874985144</c:v>
                </c:pt>
                <c:pt idx="175">
                  <c:v>1.0570353141451598</c:v>
                </c:pt>
                <c:pt idx="176">
                  <c:v>0.86638274287104555</c:v>
                </c:pt>
                <c:pt idx="177">
                  <c:v>0.55727157025579799</c:v>
                </c:pt>
                <c:pt idx="178">
                  <c:v>0.25691752205022572</c:v>
                </c:pt>
                <c:pt idx="179">
                  <c:v>6.5732559553063785E-2</c:v>
                </c:pt>
                <c:pt idx="180">
                  <c:v>2.8142722026674501E-3</c:v>
                </c:pt>
                <c:pt idx="181">
                  <c:v>2.4535538729446096E-3</c:v>
                </c:pt>
                <c:pt idx="182">
                  <c:v>6.750898691755372E-2</c:v>
                </c:pt>
                <c:pt idx="183">
                  <c:v>0.28563262860038557</c:v>
                </c:pt>
                <c:pt idx="184">
                  <c:v>0.66584968845347781</c:v>
                </c:pt>
                <c:pt idx="185">
                  <c:v>1.1172204603863989</c:v>
                </c:pt>
                <c:pt idx="186">
                  <c:v>1.4873018273823888</c:v>
                </c:pt>
                <c:pt idx="187">
                  <c:v>1.6354175167155003</c:v>
                </c:pt>
                <c:pt idx="188">
                  <c:v>1.5025184234968392</c:v>
                </c:pt>
                <c:pt idx="189">
                  <c:v>1.1409422539500904</c:v>
                </c:pt>
                <c:pt idx="190">
                  <c:v>0.68840912084655137</c:v>
                </c:pt>
                <c:pt idx="191">
                  <c:v>0.29983337466639393</c:v>
                </c:pt>
                <c:pt idx="192">
                  <c:v>7.2444087623031617E-2</c:v>
                </c:pt>
                <c:pt idx="193">
                  <c:v>2.7969458151751235E-3</c:v>
                </c:pt>
                <c:pt idx="194">
                  <c:v>2.8661228394385408E-3</c:v>
                </c:pt>
                <c:pt idx="195">
                  <c:v>7.1515364783814608E-2</c:v>
                </c:pt>
                <c:pt idx="196">
                  <c:v>0.29021957047088287</c:v>
                </c:pt>
                <c:pt idx="197">
                  <c:v>0.65541134535583578</c:v>
                </c:pt>
                <c:pt idx="198">
                  <c:v>1.0704798132650433</c:v>
                </c:pt>
                <c:pt idx="199">
                  <c:v>1.3920468783894575</c:v>
                </c:pt>
                <c:pt idx="200">
                  <c:v>1.5001830552911317</c:v>
                </c:pt>
                <c:pt idx="201">
                  <c:v>1.3562229001730302</c:v>
                </c:pt>
                <c:pt idx="202">
                  <c:v>1.0193416390290491</c:v>
                </c:pt>
                <c:pt idx="203">
                  <c:v>0.61512923633824701</c:v>
                </c:pt>
                <c:pt idx="204">
                  <c:v>0.27409265246642939</c:v>
                </c:pt>
                <c:pt idx="205">
                  <c:v>7.2447348714412857E-2</c:v>
                </c:pt>
                <c:pt idx="206">
                  <c:v>4.6781599682624185E-3</c:v>
                </c:pt>
                <c:pt idx="207">
                  <c:v>5.8403192278679039E-4</c:v>
                </c:pt>
                <c:pt idx="208">
                  <c:v>3.2789183393715809E-2</c:v>
                </c:pt>
                <c:pt idx="209">
                  <c:v>0.14699930353666874</c:v>
                </c:pt>
                <c:pt idx="210">
                  <c:v>0.33461912976700542</c:v>
                </c:pt>
                <c:pt idx="211">
                  <c:v>0.53122170155608639</c:v>
                </c:pt>
                <c:pt idx="212">
                  <c:v>0.65480138246354047</c:v>
                </c:pt>
                <c:pt idx="213">
                  <c:v>0.6518964315539949</c:v>
                </c:pt>
                <c:pt idx="214">
                  <c:v>0.52604707759707148</c:v>
                </c:pt>
                <c:pt idx="215">
                  <c:v>0.33397376217129798</c:v>
                </c:pt>
                <c:pt idx="216">
                  <c:v>0.15316311480060391</c:v>
                </c:pt>
                <c:pt idx="217">
                  <c:v>4.0020194276807024E-2</c:v>
                </c:pt>
                <c:pt idx="218">
                  <c:v>2.0990114182215329E-3</c:v>
                </c:pt>
                <c:pt idx="219">
                  <c:v>7.9352283074283722E-4</c:v>
                </c:pt>
                <c:pt idx="220">
                  <c:v>2.8388943893885538E-2</c:v>
                </c:pt>
                <c:pt idx="221">
                  <c:v>0.12148306148014093</c:v>
                </c:pt>
                <c:pt idx="222">
                  <c:v>0.2753538014013252</c:v>
                </c:pt>
                <c:pt idx="223">
                  <c:v>0.44009041739520344</c:v>
                </c:pt>
                <c:pt idx="224">
                  <c:v>0.54745562112970136</c:v>
                </c:pt>
                <c:pt idx="225">
                  <c:v>0.54890826044860241</c:v>
                </c:pt>
                <c:pt idx="226">
                  <c:v>0.44313701345629358</c:v>
                </c:pt>
                <c:pt idx="227">
                  <c:v>0.27731309161451295</c:v>
                </c:pt>
                <c:pt idx="228">
                  <c:v>0.12097145576987993</c:v>
                </c:pt>
                <c:pt idx="229">
                  <c:v>2.6834533259830508E-2</c:v>
                </c:pt>
                <c:pt idx="230">
                  <c:v>4.850811789312033E-4</c:v>
                </c:pt>
                <c:pt idx="231">
                  <c:v>3.6682868667777531E-3</c:v>
                </c:pt>
                <c:pt idx="232">
                  <c:v>5.6878524848746857E-2</c:v>
                </c:pt>
                <c:pt idx="233">
                  <c:v>0.21401942748746253</c:v>
                </c:pt>
                <c:pt idx="234">
                  <c:v>0.47756279926153333</c:v>
                </c:pt>
                <c:pt idx="235">
                  <c:v>0.78763798857189105</c:v>
                </c:pt>
                <c:pt idx="236">
                  <c:v>1.0448923056943742</c:v>
                </c:pt>
                <c:pt idx="237">
                  <c:v>1.1556264012949635</c:v>
                </c:pt>
                <c:pt idx="238">
                  <c:v>1.0766381059273096</c:v>
                </c:pt>
                <c:pt idx="239">
                  <c:v>0.83679322368893561</c:v>
                </c:pt>
                <c:pt idx="240">
                  <c:v>0.5238971035785579</c:v>
                </c:pt>
                <c:pt idx="241">
                  <c:v>0.24304341037366536</c:v>
                </c:pt>
                <c:pt idx="242">
                  <c:v>6.7173619126432868E-2</c:v>
                </c:pt>
                <c:pt idx="243">
                  <c:v>4.5734719566974487E-3</c:v>
                </c:pt>
                <c:pt idx="244">
                  <c:v>5.8537657661192008E-4</c:v>
                </c:pt>
                <c:pt idx="245">
                  <c:v>3.5323341049717252E-2</c:v>
                </c:pt>
                <c:pt idx="246">
                  <c:v>0.16953255679012358</c:v>
                </c:pt>
                <c:pt idx="247">
                  <c:v>0.41680471906164329</c:v>
                </c:pt>
                <c:pt idx="248">
                  <c:v>0.72403509014197664</c:v>
                </c:pt>
                <c:pt idx="249">
                  <c:v>0.99470985476239515</c:v>
                </c:pt>
                <c:pt idx="250">
                  <c:v>1.1338766174377217</c:v>
                </c:pt>
                <c:pt idx="251">
                  <c:v>1.0922760368174962</c:v>
                </c:pt>
                <c:pt idx="252">
                  <c:v>0.88811728592820771</c:v>
                </c:pt>
                <c:pt idx="253">
                  <c:v>0.59668531944235237</c:v>
                </c:pt>
                <c:pt idx="254">
                  <c:v>0.31415700387246409</c:v>
                </c:pt>
                <c:pt idx="255">
                  <c:v>0.11438453432044066</c:v>
                </c:pt>
                <c:pt idx="256">
                  <c:v>1.989637431998894E-2</c:v>
                </c:pt>
                <c:pt idx="257">
                  <c:v>1.2279023213200468E-4</c:v>
                </c:pt>
                <c:pt idx="258">
                  <c:v>4.4838396833683288E-3</c:v>
                </c:pt>
                <c:pt idx="259">
                  <c:v>4.6638896211011742E-2</c:v>
                </c:pt>
                <c:pt idx="260">
                  <c:v>0.14385760699432484</c:v>
                </c:pt>
                <c:pt idx="261">
                  <c:v>0.2715176597218027</c:v>
                </c:pt>
                <c:pt idx="262">
                  <c:v>0.37929047150035772</c:v>
                </c:pt>
                <c:pt idx="263">
                  <c:v>0.4205245616359945</c:v>
                </c:pt>
                <c:pt idx="264">
                  <c:v>0.37797313337200861</c:v>
                </c:pt>
                <c:pt idx="265">
                  <c:v>0.27218730055598145</c:v>
                </c:pt>
                <c:pt idx="266">
                  <c:v>0.14897209696975436</c:v>
                </c:pt>
                <c:pt idx="267">
                  <c:v>5.3839199672090957E-2</c:v>
                </c:pt>
                <c:pt idx="268">
                  <c:v>8.1347011782023394E-3</c:v>
                </c:pt>
                <c:pt idx="269">
                  <c:v>2.0496296933546928E-6</c:v>
                </c:pt>
                <c:pt idx="270">
                  <c:v>5.349483585204302E-3</c:v>
                </c:pt>
                <c:pt idx="271">
                  <c:v>4.2513427302810679E-2</c:v>
                </c:pt>
                <c:pt idx="272">
                  <c:v>0.12342326597607348</c:v>
                </c:pt>
                <c:pt idx="273">
                  <c:v>0.22850652928648688</c:v>
                </c:pt>
                <c:pt idx="274">
                  <c:v>0.3165625408694524</c:v>
                </c:pt>
                <c:pt idx="275">
                  <c:v>0.34777554951056017</c:v>
                </c:pt>
                <c:pt idx="276">
                  <c:v>0.3066921199440456</c:v>
                </c:pt>
                <c:pt idx="277">
                  <c:v>0.21177738184945483</c:v>
                </c:pt>
                <c:pt idx="278">
                  <c:v>0.10552820009654176</c:v>
                </c:pt>
                <c:pt idx="279">
                  <c:v>3.0081025221751326E-2</c:v>
                </c:pt>
                <c:pt idx="280">
                  <c:v>1.7714996269202609E-3</c:v>
                </c:pt>
                <c:pt idx="281">
                  <c:v>6.3545507064005559E-4</c:v>
                </c:pt>
                <c:pt idx="282">
                  <c:v>2.6264912705121445E-2</c:v>
                </c:pt>
                <c:pt idx="283">
                  <c:v>0.12482943313859901</c:v>
                </c:pt>
                <c:pt idx="284">
                  <c:v>0.3156207680241585</c:v>
                </c:pt>
                <c:pt idx="285">
                  <c:v>0.56970464648085573</c:v>
                </c:pt>
                <c:pt idx="286">
                  <c:v>0.81619512719446641</c:v>
                </c:pt>
                <c:pt idx="287">
                  <c:v>0.97127933272745648</c:v>
                </c:pt>
                <c:pt idx="288">
                  <c:v>0.9765363142628386</c:v>
                </c:pt>
                <c:pt idx="289">
                  <c:v>0.82747395262318091</c:v>
                </c:pt>
                <c:pt idx="290">
                  <c:v>0.57730593122518403</c:v>
                </c:pt>
                <c:pt idx="291">
                  <c:v>0.31302090614600236</c:v>
                </c:pt>
                <c:pt idx="292">
                  <c:v>0.11477894504954812</c:v>
                </c:pt>
                <c:pt idx="293">
                  <c:v>1.8447935844137352E-2</c:v>
                </c:pt>
                <c:pt idx="294">
                  <c:v>1.7638588591262077E-5</c:v>
                </c:pt>
                <c:pt idx="295">
                  <c:v>9.9794565020372965E-3</c:v>
                </c:pt>
                <c:pt idx="296">
                  <c:v>8.884060529766602E-2</c:v>
                </c:pt>
                <c:pt idx="297">
                  <c:v>0.27940219147743472</c:v>
                </c:pt>
                <c:pt idx="298">
                  <c:v>0.56420095378617108</c:v>
                </c:pt>
                <c:pt idx="299">
                  <c:v>0.86921115489482648</c:v>
                </c:pt>
                <c:pt idx="300">
                  <c:v>1.0956815987082793</c:v>
                </c:pt>
                <c:pt idx="301">
                  <c:v>1.164700614300594</c:v>
                </c:pt>
                <c:pt idx="302">
                  <c:v>1.0528923228179492</c:v>
                </c:pt>
                <c:pt idx="303">
                  <c:v>0.80217534627024523</c:v>
                </c:pt>
                <c:pt idx="304">
                  <c:v>0.49943873440642256</c:v>
                </c:pt>
                <c:pt idx="305">
                  <c:v>0.23673982019441253</c:v>
                </c:pt>
                <c:pt idx="306">
                  <c:v>7.179329459098642E-2</c:v>
                </c:pt>
                <c:pt idx="307">
                  <c:v>7.6228946107963595E-3</c:v>
                </c:pt>
                <c:pt idx="308">
                  <c:v>1.4824281525059601E-5</c:v>
                </c:pt>
                <c:pt idx="309">
                  <c:v>1.3013290410017742E-2</c:v>
                </c:pt>
                <c:pt idx="310">
                  <c:v>7.5486576478231038E-2</c:v>
                </c:pt>
                <c:pt idx="311">
                  <c:v>0.19093159731744519</c:v>
                </c:pt>
                <c:pt idx="312">
                  <c:v>0.32289304984662637</c:v>
                </c:pt>
                <c:pt idx="313">
                  <c:v>0.41724270490461485</c:v>
                </c:pt>
                <c:pt idx="314">
                  <c:v>0.43293138027039468</c:v>
                </c:pt>
                <c:pt idx="315">
                  <c:v>0.36422037394871576</c:v>
                </c:pt>
                <c:pt idx="316">
                  <c:v>0.24274521502546537</c:v>
                </c:pt>
                <c:pt idx="317">
                  <c:v>0.11917354179605115</c:v>
                </c:pt>
                <c:pt idx="318">
                  <c:v>3.5383986288428558E-2</c:v>
                </c:pt>
                <c:pt idx="319">
                  <c:v>2.9653494245781616E-3</c:v>
                </c:pt>
                <c:pt idx="320">
                  <c:v>1.1884224829438428E-4</c:v>
                </c:pt>
                <c:pt idx="321">
                  <c:v>1.3318193390130845E-2</c:v>
                </c:pt>
                <c:pt idx="322">
                  <c:v>6.7453182391061933E-2</c:v>
                </c:pt>
                <c:pt idx="323">
                  <c:v>0.16410037017602963</c:v>
                </c:pt>
                <c:pt idx="324">
                  <c:v>0.27253414340898302</c:v>
                </c:pt>
                <c:pt idx="325">
                  <c:v>0.34627034176791166</c:v>
                </c:pt>
                <c:pt idx="326">
                  <c:v>0.34984915230026614</c:v>
                </c:pt>
                <c:pt idx="327">
                  <c:v>0.2802305046831281</c:v>
                </c:pt>
                <c:pt idx="328">
                  <c:v>0.16976394240136417</c:v>
                </c:pt>
                <c:pt idx="329">
                  <c:v>6.7945719743123606E-2</c:v>
                </c:pt>
                <c:pt idx="330">
                  <c:v>1.1525130776182618E-2</c:v>
                </c:pt>
                <c:pt idx="331">
                  <c:v>5.9311938197818789E-6</c:v>
                </c:pt>
                <c:pt idx="332">
                  <c:v>8.3106373924720211E-3</c:v>
                </c:pt>
                <c:pt idx="333">
                  <c:v>7.5323905631772492E-2</c:v>
                </c:pt>
                <c:pt idx="334">
                  <c:v>0.24677554368628954</c:v>
                </c:pt>
                <c:pt idx="335">
                  <c:v>0.51977093617364789</c:v>
                </c:pt>
                <c:pt idx="336">
                  <c:v>0.83299665880205764</c:v>
                </c:pt>
                <c:pt idx="337">
                  <c:v>1.087551406874868</c:v>
                </c:pt>
                <c:pt idx="338">
                  <c:v>1.1902422108339976</c:v>
                </c:pt>
                <c:pt idx="339">
                  <c:v>1.0984077389099101</c:v>
                </c:pt>
                <c:pt idx="340">
                  <c:v>0.84295094636379952</c:v>
                </c:pt>
                <c:pt idx="341">
                  <c:v>0.5161927990233196</c:v>
                </c:pt>
                <c:pt idx="342">
                  <c:v>0.22878122817842245</c:v>
                </c:pt>
                <c:pt idx="343">
                  <c:v>5.6245594658652219E-2</c:v>
                </c:pt>
                <c:pt idx="344">
                  <c:v>2.1664660611993439E-3</c:v>
                </c:pt>
                <c:pt idx="345">
                  <c:v>2.4811981370216709E-3</c:v>
                </c:pt>
                <c:pt idx="346">
                  <c:v>6.2154898162190463E-2</c:v>
                </c:pt>
                <c:pt idx="347">
                  <c:v>0.2595348615857791</c:v>
                </c:pt>
                <c:pt idx="348">
                  <c:v>0.60700143089471714</c:v>
                </c:pt>
                <c:pt idx="349">
                  <c:v>1.031993479433182</c:v>
                </c:pt>
                <c:pt idx="350">
                  <c:v>1.404873988454189</c:v>
                </c:pt>
                <c:pt idx="351">
                  <c:v>1.5965578809537293</c:v>
                </c:pt>
                <c:pt idx="352">
                  <c:v>1.537888084661029</c:v>
                </c:pt>
                <c:pt idx="353">
                  <c:v>1.2515200410563276</c:v>
                </c:pt>
                <c:pt idx="354">
                  <c:v>0.84068118135150738</c:v>
                </c:pt>
                <c:pt idx="355">
                  <c:v>0.44073602782221594</c:v>
                </c:pt>
                <c:pt idx="356">
                  <c:v>0.1579711220089412</c:v>
                </c:pt>
                <c:pt idx="357">
                  <c:v>2.5936493588559064E-2</c:v>
                </c:pt>
                <c:pt idx="358">
                  <c:v>7.5422723843657252E-5</c:v>
                </c:pt>
                <c:pt idx="359">
                  <c:v>8.6450154990802049E-3</c:v>
                </c:pt>
                <c:pt idx="360">
                  <c:v>8.0312660583303899E-2</c:v>
                </c:pt>
                <c:pt idx="361">
                  <c:v>0.24152343885989225</c:v>
                </c:pt>
                <c:pt idx="362">
                  <c:v>0.45260230254774442</c:v>
                </c:pt>
                <c:pt idx="363">
                  <c:v>0.63182770117436593</c:v>
                </c:pt>
                <c:pt idx="364">
                  <c:v>0.70196486848809048</c:v>
                </c:pt>
                <c:pt idx="365">
                  <c:v>0.63291127299909977</c:v>
                </c:pt>
                <c:pt idx="366">
                  <c:v>0.45721659279896998</c:v>
                </c:pt>
                <c:pt idx="367">
                  <c:v>0.25079464019655134</c:v>
                </c:pt>
                <c:pt idx="368">
                  <c:v>9.0591024545655985E-2</c:v>
                </c:pt>
                <c:pt idx="369">
                  <c:v>1.3546818168942931E-2</c:v>
                </c:pt>
                <c:pt idx="370">
                  <c:v>2.1350932367364267E-6</c:v>
                </c:pt>
                <c:pt idx="371">
                  <c:v>9.520337390211079E-3</c:v>
                </c:pt>
                <c:pt idx="372">
                  <c:v>7.4396990248640008E-2</c:v>
                </c:pt>
                <c:pt idx="373">
                  <c:v>0.21441373924634802</c:v>
                </c:pt>
                <c:pt idx="374">
                  <c:v>0.39410622366275844</c:v>
                </c:pt>
                <c:pt idx="375">
                  <c:v>0.54063052270872203</c:v>
                </c:pt>
                <c:pt idx="376">
                  <c:v>0.5852802977891568</c:v>
                </c:pt>
                <c:pt idx="377">
                  <c:v>0.50447274611546611</c:v>
                </c:pt>
                <c:pt idx="378">
                  <c:v>0.33545331850155918</c:v>
                </c:pt>
                <c:pt idx="379">
                  <c:v>0.15592214588981165</c:v>
                </c:pt>
                <c:pt idx="380">
                  <c:v>3.7739152131990687E-2</c:v>
                </c:pt>
                <c:pt idx="381">
                  <c:v>9.6240094651138975E-4</c:v>
                </c:pt>
                <c:pt idx="382">
                  <c:v>3.8791555519125699E-3</c:v>
                </c:pt>
                <c:pt idx="383">
                  <c:v>7.1944147289664931E-2</c:v>
                </c:pt>
                <c:pt idx="384">
                  <c:v>0.28868067337324727</c:v>
                </c:pt>
                <c:pt idx="385">
                  <c:v>0.67215662261134335</c:v>
                </c:pt>
                <c:pt idx="386">
                  <c:v>1.1463348971656313</c:v>
                </c:pt>
                <c:pt idx="387">
                  <c:v>1.563859775062014</c:v>
                </c:pt>
                <c:pt idx="388">
                  <c:v>1.7707200034261827</c:v>
                </c:pt>
                <c:pt idx="389">
                  <c:v>1.6813128262379862</c:v>
                </c:pt>
                <c:pt idx="390">
                  <c:v>1.3243471054323512</c:v>
                </c:pt>
                <c:pt idx="391">
                  <c:v>0.83311392648267635</c:v>
                </c:pt>
                <c:pt idx="392">
                  <c:v>0.38196564317067705</c:v>
                </c:pt>
                <c:pt idx="393">
                  <c:v>9.976800836591504E-2</c:v>
                </c:pt>
                <c:pt idx="394">
                  <c:v>4.955172597864415E-3</c:v>
                </c:pt>
                <c:pt idx="395">
                  <c:v>2.5964160517647338E-3</c:v>
                </c:pt>
                <c:pt idx="396">
                  <c:v>8.6330689561454357E-2</c:v>
                </c:pt>
                <c:pt idx="397">
                  <c:v>0.38121868740578368</c:v>
                </c:pt>
                <c:pt idx="398">
                  <c:v>0.91259738937369306</c:v>
                </c:pt>
                <c:pt idx="399">
                  <c:v>1.5689211825508842</c:v>
                </c:pt>
                <c:pt idx="400">
                  <c:v>2.1448221109976129</c:v>
                </c:pt>
                <c:pt idx="401">
                  <c:v>2.4346226798160089</c:v>
                </c:pt>
                <c:pt idx="402">
                  <c:v>2.3297672110139951</c:v>
                </c:pt>
                <c:pt idx="403">
                  <c:v>1.8708025342555648</c:v>
                </c:pt>
                <c:pt idx="404">
                  <c:v>1.2274174008409868</c:v>
                </c:pt>
                <c:pt idx="405">
                  <c:v>0.61689862370039039</c:v>
                </c:pt>
                <c:pt idx="406">
                  <c:v>0.20289275282139385</c:v>
                </c:pt>
                <c:pt idx="407">
                  <c:v>2.5956828532413059E-2</c:v>
                </c:pt>
                <c:pt idx="408">
                  <c:v>1.3911909135138431E-7</c:v>
                </c:pt>
                <c:pt idx="409">
                  <c:v>2.6331133554014306E-2</c:v>
                </c:pt>
                <c:pt idx="410">
                  <c:v>0.17825194134299022</c:v>
                </c:pt>
                <c:pt idx="411">
                  <c:v>0.4831846204145378</c:v>
                </c:pt>
                <c:pt idx="412">
                  <c:v>0.85655251439699309</c:v>
                </c:pt>
                <c:pt idx="413">
                  <c:v>1.1506557578731857</c:v>
                </c:pt>
                <c:pt idx="414">
                  <c:v>1.2377907451606058</c:v>
                </c:pt>
                <c:pt idx="415">
                  <c:v>1.080737983728149</c:v>
                </c:pt>
                <c:pt idx="416">
                  <c:v>0.75180730222205594</c:v>
                </c:pt>
                <c:pt idx="417">
                  <c:v>0.39104137123707272</c:v>
                </c:pt>
                <c:pt idx="418">
                  <c:v>0.12839848662857425</c:v>
                </c:pt>
                <c:pt idx="419">
                  <c:v>1.4621622218256308E-2</c:v>
                </c:pt>
                <c:pt idx="420">
                  <c:v>2.9331716217588815E-5</c:v>
                </c:pt>
                <c:pt idx="421">
                  <c:v>2.7752607638783264E-2</c:v>
                </c:pt>
                <c:pt idx="422">
                  <c:v>0.16867407164342713</c:v>
                </c:pt>
                <c:pt idx="423">
                  <c:v>0.44378469384335784</c:v>
                </c:pt>
                <c:pt idx="424">
                  <c:v>0.7752299104010264</c:v>
                </c:pt>
                <c:pt idx="425">
                  <c:v>1.0265260887780816</c:v>
                </c:pt>
                <c:pt idx="426">
                  <c:v>1.080158405617301</c:v>
                </c:pt>
                <c:pt idx="427">
                  <c:v>0.90728263761329364</c:v>
                </c:pt>
                <c:pt idx="428">
                  <c:v>0.58744266181611116</c:v>
                </c:pt>
                <c:pt idx="429">
                  <c:v>0.26425969448006548</c:v>
                </c:pt>
                <c:pt idx="430">
                  <c:v>6.0482352997405189E-2</c:v>
                </c:pt>
                <c:pt idx="431">
                  <c:v>1.1724422169265591E-3</c:v>
                </c:pt>
                <c:pt idx="432">
                  <c:v>8.1621793291554584E-3</c:v>
                </c:pt>
                <c:pt idx="433">
                  <c:v>0.13115062606864186</c:v>
                </c:pt>
                <c:pt idx="434">
                  <c:v>0.5018376388213428</c:v>
                </c:pt>
                <c:pt idx="435">
                  <c:v>1.131602127215497</c:v>
                </c:pt>
                <c:pt idx="436">
                  <c:v>1.8764557912076081</c:v>
                </c:pt>
                <c:pt idx="437">
                  <c:v>2.4890172478159927</c:v>
                </c:pt>
                <c:pt idx="438">
                  <c:v>2.7333182930112558</c:v>
                </c:pt>
                <c:pt idx="439">
                  <c:v>2.5039383022573274</c:v>
                </c:pt>
                <c:pt idx="440">
                  <c:v>1.8848425160635447</c:v>
                </c:pt>
                <c:pt idx="441">
                  <c:v>1.1126883406901149</c:v>
                </c:pt>
                <c:pt idx="442">
                  <c:v>0.45967764778657172</c:v>
                </c:pt>
                <c:pt idx="443">
                  <c:v>9.5448865014311782E-2</c:v>
                </c:pt>
                <c:pt idx="444">
                  <c:v>1.3469970751662508E-3</c:v>
                </c:pt>
                <c:pt idx="445">
                  <c:v>1.5123440961711494E-2</c:v>
                </c:pt>
                <c:pt idx="446">
                  <c:v>0.21029015931728776</c:v>
                </c:pt>
                <c:pt idx="447">
                  <c:v>0.75509118317372581</c:v>
                </c:pt>
                <c:pt idx="448">
                  <c:v>1.6258827628831631</c:v>
                </c:pt>
                <c:pt idx="449">
                  <c:v>2.5953878496620115</c:v>
                </c:pt>
                <c:pt idx="450">
                  <c:v>3.3319865767312078</c:v>
                </c:pt>
                <c:pt idx="451">
                  <c:v>3.5580991946921525</c:v>
                </c:pt>
                <c:pt idx="452">
                  <c:v>3.1862056094433755</c:v>
                </c:pt>
                <c:pt idx="453">
                  <c:v>2.3617666202905898</c:v>
                </c:pt>
                <c:pt idx="454">
                  <c:v>1.3907286516060495</c:v>
                </c:pt>
                <c:pt idx="455">
                  <c:v>0.589782827286922</c:v>
                </c:pt>
                <c:pt idx="456">
                  <c:v>0.13776283017997532</c:v>
                </c:pt>
                <c:pt idx="457">
                  <c:v>4.921941388934906E-3</c:v>
                </c:pt>
                <c:pt idx="458">
                  <c:v>5.7003321439544254E-3</c:v>
                </c:pt>
                <c:pt idx="459">
                  <c:v>0.13092995394927834</c:v>
                </c:pt>
                <c:pt idx="460">
                  <c:v>0.50563908161927484</c:v>
                </c:pt>
                <c:pt idx="461">
                  <c:v>1.0839784079604109</c:v>
                </c:pt>
                <c:pt idx="462">
                  <c:v>1.6649421777255387</c:v>
                </c:pt>
                <c:pt idx="463">
                  <c:v>2.0053439372975608</c:v>
                </c:pt>
                <c:pt idx="464">
                  <c:v>1.9553537464810247</c:v>
                </c:pt>
                <c:pt idx="465">
                  <c:v>1.5404573960422434</c:v>
                </c:pt>
                <c:pt idx="466">
                  <c:v>0.94494319329993559</c:v>
                </c:pt>
                <c:pt idx="467">
                  <c:v>0.40799578846269546</c:v>
                </c:pt>
                <c:pt idx="468">
                  <c:v>9.262733510986719E-2</c:v>
                </c:pt>
                <c:pt idx="469">
                  <c:v>2.3694020509374947E-3</c:v>
                </c:pt>
                <c:pt idx="470">
                  <c:v>7.3062106150991171E-3</c:v>
                </c:pt>
                <c:pt idx="471">
                  <c:v>0.13055186617232326</c:v>
                </c:pt>
                <c:pt idx="472">
                  <c:v>0.48367757059983024</c:v>
                </c:pt>
                <c:pt idx="473">
                  <c:v>1.0236965495541679</c:v>
                </c:pt>
                <c:pt idx="474">
                  <c:v>1.5617120942552565</c:v>
                </c:pt>
                <c:pt idx="475">
                  <c:v>1.8651007814917828</c:v>
                </c:pt>
                <c:pt idx="476">
                  <c:v>1.7901827486527133</c:v>
                </c:pt>
                <c:pt idx="477">
                  <c:v>1.3677133578127434</c:v>
                </c:pt>
                <c:pt idx="478">
                  <c:v>0.78903219007474945</c:v>
                </c:pt>
                <c:pt idx="479">
                  <c:v>0.29743075911413791</c:v>
                </c:pt>
                <c:pt idx="480">
                  <c:v>4.5257539050874998E-2</c:v>
                </c:pt>
                <c:pt idx="481">
                  <c:v>1.1052841989728223E-6</c:v>
                </c:pt>
                <c:pt idx="482">
                  <c:v>4.2258924013713159E-2</c:v>
                </c:pt>
                <c:pt idx="483">
                  <c:v>0.33752604946147596</c:v>
                </c:pt>
                <c:pt idx="484">
                  <c:v>1.0320023052324472</c:v>
                </c:pt>
                <c:pt idx="485">
                  <c:v>2.0493055434593477</c:v>
                </c:pt>
                <c:pt idx="486">
                  <c:v>3.0956642438345803</c:v>
                </c:pt>
                <c:pt idx="487">
                  <c:v>3.7888070893345009</c:v>
                </c:pt>
                <c:pt idx="488">
                  <c:v>3.8467827477167376</c:v>
                </c:pt>
                <c:pt idx="489">
                  <c:v>3.2360523235074741</c:v>
                </c:pt>
                <c:pt idx="490">
                  <c:v>2.1959190015170811</c:v>
                </c:pt>
                <c:pt idx="491">
                  <c:v>1.1209098013414569</c:v>
                </c:pt>
                <c:pt idx="492">
                  <c:v>0.35990251803924195</c:v>
                </c:pt>
                <c:pt idx="493">
                  <c:v>3.8253145941116388E-2</c:v>
                </c:pt>
                <c:pt idx="494">
                  <c:v>2.3445180305892992E-4</c:v>
                </c:pt>
                <c:pt idx="495">
                  <c:v>9.7420221018255551E-2</c:v>
                </c:pt>
                <c:pt idx="496">
                  <c:v>0.5800042834257596</c:v>
                </c:pt>
                <c:pt idx="497">
                  <c:v>1.5610645746141527</c:v>
                </c:pt>
                <c:pt idx="498">
                  <c:v>2.8523669081395955</c:v>
                </c:pt>
                <c:pt idx="499">
                  <c:v>4.0380350438667802</c:v>
                </c:pt>
                <c:pt idx="500">
                  <c:v>4.67390295009581</c:v>
                </c:pt>
                <c:pt idx="501">
                  <c:v>4.5086842025930807</c:v>
                </c:pt>
                <c:pt idx="502">
                  <c:v>3.6102474303972061</c:v>
                </c:pt>
                <c:pt idx="503">
                  <c:v>2.3302569573183916</c:v>
                </c:pt>
                <c:pt idx="504">
                  <c:v>1.1265140751810727</c:v>
                </c:pt>
                <c:pt idx="505">
                  <c:v>0.33796723201547013</c:v>
                </c:pt>
                <c:pt idx="506">
                  <c:v>3.1528133756222619E-2</c:v>
                </c:pt>
                <c:pt idx="507">
                  <c:v>4.5887324926660388E-4</c:v>
                </c:pt>
                <c:pt idx="508">
                  <c:v>9.5765452334394166E-2</c:v>
                </c:pt>
                <c:pt idx="509">
                  <c:v>0.51398067084422416</c:v>
                </c:pt>
                <c:pt idx="510">
                  <c:v>1.2804765038037396</c:v>
                </c:pt>
                <c:pt idx="511">
                  <c:v>2.1675840357598353</c:v>
                </c:pt>
                <c:pt idx="512">
                  <c:v>2.8204321500859382</c:v>
                </c:pt>
                <c:pt idx="513">
                  <c:v>2.9543975782644765</c:v>
                </c:pt>
                <c:pt idx="514">
                  <c:v>2.5123231004242887</c:v>
                </c:pt>
                <c:pt idx="515">
                  <c:v>1.6938140120173324</c:v>
                </c:pt>
                <c:pt idx="516">
                  <c:v>0.84199115687080717</c:v>
                </c:pt>
                <c:pt idx="517">
                  <c:v>0.25369216209663958</c:v>
                </c:pt>
                <c:pt idx="518">
                  <c:v>2.180507603638291E-2</c:v>
                </c:pt>
                <c:pt idx="519">
                  <c:v>8.0066226534624275E-4</c:v>
                </c:pt>
                <c:pt idx="520">
                  <c:v>9.6385549243494878E-2</c:v>
                </c:pt>
                <c:pt idx="521">
                  <c:v>0.49823698902454988</c:v>
                </c:pt>
                <c:pt idx="522">
                  <c:v>1.2349415448073853</c:v>
                </c:pt>
                <c:pt idx="523">
                  <c:v>2.0948064271571036</c:v>
                </c:pt>
                <c:pt idx="524">
                  <c:v>2.7333287816796266</c:v>
                </c:pt>
                <c:pt idx="525">
                  <c:v>2.863696189592746</c:v>
                </c:pt>
                <c:pt idx="526">
                  <c:v>2.4208594551957545</c:v>
                </c:pt>
                <c:pt idx="527">
                  <c:v>1.6027404837623473</c:v>
                </c:pt>
                <c:pt idx="528">
                  <c:v>0.76126561737295328</c:v>
                </c:pt>
                <c:pt idx="529">
                  <c:v>0.20249614674944594</c:v>
                </c:pt>
                <c:pt idx="530">
                  <c:v>9.7171218018787062E-3</c:v>
                </c:pt>
                <c:pt idx="531">
                  <c:v>6.2696950284406236E-3</c:v>
                </c:pt>
                <c:pt idx="532">
                  <c:v>0.19545530516436177</c:v>
                </c:pt>
                <c:pt idx="533">
                  <c:v>0.85342604926641807</c:v>
                </c:pt>
                <c:pt idx="534">
                  <c:v>2.0226736466235824</c:v>
                </c:pt>
                <c:pt idx="535">
                  <c:v>3.4262290568133977</c:v>
                </c:pt>
                <c:pt idx="536">
                  <c:v>4.5791959051355899</c:v>
                </c:pt>
                <c:pt idx="537">
                  <c:v>5.0251523807202396</c:v>
                </c:pt>
                <c:pt idx="538">
                  <c:v>4.5721500627352221</c:v>
                </c:pt>
                <c:pt idx="539">
                  <c:v>3.3985432444608428</c:v>
                </c:pt>
                <c:pt idx="540">
                  <c:v>1.9665867484623762</c:v>
                </c:pt>
                <c:pt idx="541">
                  <c:v>0.78581741138745664</c:v>
                </c:pt>
                <c:pt idx="542">
                  <c:v>0.15171701755349731</c:v>
                </c:pt>
                <c:pt idx="543">
                  <c:v>1.276573661211154E-3</c:v>
                </c:pt>
                <c:pt idx="544">
                  <c:v>3.4476858788162944E-2</c:v>
                </c:pt>
                <c:pt idx="545">
                  <c:v>0.40763564050415829</c:v>
                </c:pt>
                <c:pt idx="546">
                  <c:v>1.380683654806885</c:v>
                </c:pt>
                <c:pt idx="547">
                  <c:v>2.8533691871428593</c:v>
                </c:pt>
                <c:pt idx="548">
                  <c:v>4.3861488881603288</c:v>
                </c:pt>
                <c:pt idx="549">
                  <c:v>5.411001034737045</c:v>
                </c:pt>
                <c:pt idx="550">
                  <c:v>5.5182900365170759</c:v>
                </c:pt>
                <c:pt idx="551">
                  <c:v>4.6662673599625357</c:v>
                </c:pt>
                <c:pt idx="552">
                  <c:v>3.2010676804889822</c:v>
                </c:pt>
                <c:pt idx="553">
                  <c:v>1.6773785568853881</c:v>
                </c:pt>
                <c:pt idx="554">
                  <c:v>0.57742327189584841</c:v>
                </c:pt>
                <c:pt idx="555">
                  <c:v>7.9719649642257071E-2</c:v>
                </c:pt>
                <c:pt idx="556">
                  <c:v>3.5536613137700672E-7</c:v>
                </c:pt>
                <c:pt idx="557">
                  <c:v>6.8898387397794053E-2</c:v>
                </c:pt>
                <c:pt idx="558">
                  <c:v>0.50049206122555445</c:v>
                </c:pt>
                <c:pt idx="559">
                  <c:v>1.4062442323321691</c:v>
                </c:pt>
                <c:pt idx="560">
                  <c:v>2.5618887903033074</c:v>
                </c:pt>
                <c:pt idx="561">
                  <c:v>3.5269971619990477</c:v>
                </c:pt>
                <c:pt idx="562">
                  <c:v>3.8879438488367524</c:v>
                </c:pt>
                <c:pt idx="563">
                  <c:v>3.4862874231887897</c:v>
                </c:pt>
                <c:pt idx="564">
                  <c:v>2.5043876464345765</c:v>
                </c:pt>
                <c:pt idx="565">
                  <c:v>1.3617285817440534</c:v>
                </c:pt>
                <c:pt idx="566">
                  <c:v>0.48257217940594921</c:v>
                </c:pt>
                <c:pt idx="567">
                  <c:v>6.7748062289425245E-2</c:v>
                </c:pt>
                <c:pt idx="568">
                  <c:v>4.2864822204413895E-8</c:v>
                </c:pt>
                <c:pt idx="569">
                  <c:v>6.4509210092963787E-2</c:v>
                </c:pt>
                <c:pt idx="570">
                  <c:v>0.47253225893478162</c:v>
                </c:pt>
                <c:pt idx="571">
                  <c:v>1.3477273036448798</c:v>
                </c:pt>
                <c:pt idx="572">
                  <c:v>2.4939329477141743</c:v>
                </c:pt>
                <c:pt idx="573">
                  <c:v>3.4858040046453302</c:v>
                </c:pt>
                <c:pt idx="574">
                  <c:v>3.8974751545677329</c:v>
                </c:pt>
                <c:pt idx="575">
                  <c:v>3.539721109140042</c:v>
                </c:pt>
                <c:pt idx="576">
                  <c:v>2.5691968824632201</c:v>
                </c:pt>
                <c:pt idx="577">
                  <c:v>1.4045753541224395</c:v>
                </c:pt>
                <c:pt idx="578">
                  <c:v>0.49410911994919421</c:v>
                </c:pt>
                <c:pt idx="579">
                  <c:v>6.5256041505915338E-2</c:v>
                </c:pt>
                <c:pt idx="580">
                  <c:v>6.9317148655357484E-6</c:v>
                </c:pt>
                <c:pt idx="581">
                  <c:v>8.9402110242458838E-2</c:v>
                </c:pt>
                <c:pt idx="582">
                  <c:v>0.62235204737444283</c:v>
                </c:pt>
                <c:pt idx="583">
                  <c:v>1.7818662115366131</c:v>
                </c:pt>
                <c:pt idx="584">
                  <c:v>3.3694643601447511</c:v>
                </c:pt>
                <c:pt idx="585">
                  <c:v>4.871094867286323</c:v>
                </c:pt>
                <c:pt idx="586">
                  <c:v>5.7055537971782426</c:v>
                </c:pt>
                <c:pt idx="587">
                  <c:v>5.5236727382038628</c:v>
                </c:pt>
                <c:pt idx="588">
                  <c:v>4.3947088465912181</c:v>
                </c:pt>
                <c:pt idx="589">
                  <c:v>2.7750936524233869</c:v>
                </c:pt>
                <c:pt idx="590">
                  <c:v>1.2727943877466339</c:v>
                </c:pt>
                <c:pt idx="591">
                  <c:v>0.3332247047378889</c:v>
                </c:pt>
                <c:pt idx="592">
                  <c:v>1.7245192275582993E-2</c:v>
                </c:pt>
                <c:pt idx="593">
                  <c:v>7.270764300935535E-3</c:v>
                </c:pt>
                <c:pt idx="594">
                  <c:v>0.25542419338640365</c:v>
                </c:pt>
                <c:pt idx="595">
                  <c:v>1.1122229428326984</c:v>
                </c:pt>
                <c:pt idx="596">
                  <c:v>2.5893700459130606</c:v>
                </c:pt>
                <c:pt idx="597">
                  <c:v>4.2873988873070807</c:v>
                </c:pt>
                <c:pt idx="598">
                  <c:v>5.5864176493821409</c:v>
                </c:pt>
                <c:pt idx="599">
                  <c:v>5.9632598743724943</c:v>
                </c:pt>
                <c:pt idx="600">
                  <c:v>5.2632305500317607</c:v>
                </c:pt>
                <c:pt idx="601">
                  <c:v>3.779290003569054</c:v>
                </c:pt>
                <c:pt idx="602">
                  <c:v>2.096833343055688</c:v>
                </c:pt>
                <c:pt idx="603">
                  <c:v>0.79008612737970307</c:v>
                </c:pt>
                <c:pt idx="604">
                  <c:v>0.13608422293382574</c:v>
                </c:pt>
                <c:pt idx="605">
                  <c:v>4.4273209682235378E-4</c:v>
                </c:pt>
                <c:pt idx="606">
                  <c:v>4.7288188196705085E-2</c:v>
                </c:pt>
                <c:pt idx="607">
                  <c:v>0.45807672611095535</c:v>
                </c:pt>
                <c:pt idx="608">
                  <c:v>1.4244458497246262</c:v>
                </c:pt>
                <c:pt idx="609">
                  <c:v>2.7543490053433759</c:v>
                </c:pt>
                <c:pt idx="610">
                  <c:v>3.9667921590578801</c:v>
                </c:pt>
                <c:pt idx="611">
                  <c:v>4.5533011122642586</c:v>
                </c:pt>
                <c:pt idx="612">
                  <c:v>4.2569899384877505</c:v>
                </c:pt>
                <c:pt idx="613">
                  <c:v>3.212459418267652</c:v>
                </c:pt>
                <c:pt idx="614">
                  <c:v>1.8692114823466484</c:v>
                </c:pt>
                <c:pt idx="615">
                  <c:v>0.74356675187348342</c:v>
                </c:pt>
                <c:pt idx="616">
                  <c:v>0.14025911483181919</c:v>
                </c:pt>
                <c:pt idx="617">
                  <c:v>9.5049577827506124E-4</c:v>
                </c:pt>
                <c:pt idx="618">
                  <c:v>3.5892269302001054E-2</c:v>
                </c:pt>
                <c:pt idx="619">
                  <c:v>0.39966084654963713</c:v>
                </c:pt>
                <c:pt idx="620">
                  <c:v>1.3125199658458109</c:v>
                </c:pt>
                <c:pt idx="621">
                  <c:v>2.6330957213060784</c:v>
                </c:pt>
                <c:pt idx="622">
                  <c:v>3.910271014209695</c:v>
                </c:pt>
                <c:pt idx="623">
                  <c:v>4.619074077639997</c:v>
                </c:pt>
                <c:pt idx="624">
                  <c:v>4.4465779136287997</c:v>
                </c:pt>
                <c:pt idx="625">
                  <c:v>3.4659875891343463</c:v>
                </c:pt>
                <c:pt idx="626">
                  <c:v>2.0989672972444002</c:v>
                </c:pt>
                <c:pt idx="627">
                  <c:v>0.88533227454165664</c:v>
                </c:pt>
                <c:pt idx="628">
                  <c:v>0.18853914570986446</c:v>
                </c:pt>
                <c:pt idx="629">
                  <c:v>3.040739540556375E-3</c:v>
                </c:pt>
                <c:pt idx="630">
                  <c:v>2.6382351463846352E-2</c:v>
                </c:pt>
                <c:pt idx="631">
                  <c:v>0.38202980778020068</c:v>
                </c:pt>
                <c:pt idx="632">
                  <c:v>1.3714381037078567</c:v>
                </c:pt>
                <c:pt idx="633">
                  <c:v>2.917049449963657</c:v>
                </c:pt>
                <c:pt idx="634">
                  <c:v>4.5593385449235928</c:v>
                </c:pt>
                <c:pt idx="635">
                  <c:v>5.6773525627710297</c:v>
                </c:pt>
                <c:pt idx="636">
                  <c:v>5.8088890279468766</c:v>
                </c:pt>
                <c:pt idx="637">
                  <c:v>4.8951453068622648</c:v>
                </c:pt>
                <c:pt idx="638">
                  <c:v>3.3142689307607509</c:v>
                </c:pt>
                <c:pt idx="639">
                  <c:v>1.6835518684667736</c:v>
                </c:pt>
                <c:pt idx="640">
                  <c:v>0.53741586324142987</c:v>
                </c:pt>
                <c:pt idx="641">
                  <c:v>5.7105842728242234E-2</c:v>
                </c:pt>
                <c:pt idx="642">
                  <c:v>2.9986853851044366E-4</c:v>
                </c:pt>
                <c:pt idx="643">
                  <c:v>0.1359764671823826</c:v>
                </c:pt>
                <c:pt idx="644">
                  <c:v>0.79989624638371237</c:v>
                </c:pt>
                <c:pt idx="645">
                  <c:v>2.110528924627515</c:v>
                </c:pt>
                <c:pt idx="646">
                  <c:v>3.7601518554425457</c:v>
                </c:pt>
                <c:pt idx="647">
                  <c:v>5.1594033297108277</c:v>
                </c:pt>
                <c:pt idx="648">
                  <c:v>5.742330262916278</c:v>
                </c:pt>
                <c:pt idx="649">
                  <c:v>5.2645688165468849</c:v>
                </c:pt>
                <c:pt idx="650">
                  <c:v>3.9313847044837105</c:v>
                </c:pt>
                <c:pt idx="651">
                  <c:v>2.2865160816954364</c:v>
                </c:pt>
                <c:pt idx="652">
                  <c:v>0.9245931375008325</c:v>
                </c:pt>
                <c:pt idx="653">
                  <c:v>0.18621106790188474</c:v>
                </c:pt>
                <c:pt idx="654">
                  <c:v>2.4160249510888163E-3</c:v>
                </c:pt>
                <c:pt idx="655">
                  <c:v>2.921771396628596E-2</c:v>
                </c:pt>
                <c:pt idx="656">
                  <c:v>0.38400030244631239</c:v>
                </c:pt>
                <c:pt idx="657">
                  <c:v>1.313947425044939</c:v>
                </c:pt>
                <c:pt idx="658">
                  <c:v>2.6829688737123809</c:v>
                </c:pt>
                <c:pt idx="659">
                  <c:v>4.0252589964515773</c:v>
                </c:pt>
                <c:pt idx="660">
                  <c:v>4.7930202238887416</c:v>
                </c:pt>
                <c:pt idx="661">
                  <c:v>4.6538683133427927</c:v>
                </c:pt>
                <c:pt idx="662">
                  <c:v>3.6713334236078587</c:v>
                </c:pt>
                <c:pt idx="663">
                  <c:v>2.2683116225670461</c:v>
                </c:pt>
                <c:pt idx="664">
                  <c:v>0.99538909920964913</c:v>
                </c:pt>
                <c:pt idx="665">
                  <c:v>0.23500264889289463</c:v>
                </c:pt>
                <c:pt idx="666">
                  <c:v>7.4036781456467112E-3</c:v>
                </c:pt>
                <c:pt idx="667">
                  <c:v>1.3901983196727133E-2</c:v>
                </c:pt>
                <c:pt idx="668">
                  <c:v>0.2880597936825543</c:v>
                </c:pt>
                <c:pt idx="669">
                  <c:v>1.1169066534907832</c:v>
                </c:pt>
                <c:pt idx="670">
                  <c:v>2.4445248008645235</c:v>
                </c:pt>
                <c:pt idx="671">
                  <c:v>3.8611365301429861</c:v>
                </c:pt>
                <c:pt idx="672">
                  <c:v>4.8110132678080006</c:v>
                </c:pt>
                <c:pt idx="673">
                  <c:v>4.8890527738767657</c:v>
                </c:pt>
                <c:pt idx="674">
                  <c:v>4.0603687448757455</c:v>
                </c:pt>
                <c:pt idx="675">
                  <c:v>2.6798634301142328</c:v>
                </c:pt>
                <c:pt idx="676">
                  <c:v>1.3004207875154146</c:v>
                </c:pt>
                <c:pt idx="677">
                  <c:v>0.37649092457746641</c:v>
                </c:pt>
                <c:pt idx="678">
                  <c:v>2.8261087431524098E-2</c:v>
                </c:pt>
                <c:pt idx="679">
                  <c:v>2.4020529969234735E-3</c:v>
                </c:pt>
                <c:pt idx="680">
                  <c:v>0.18048733789219804</c:v>
                </c:pt>
                <c:pt idx="681">
                  <c:v>0.8878752244298912</c:v>
                </c:pt>
                <c:pt idx="682">
                  <c:v>2.1784880946188818</c:v>
                </c:pt>
                <c:pt idx="683">
                  <c:v>3.7173378399674073</c:v>
                </c:pt>
                <c:pt idx="684">
                  <c:v>4.9398394918399005</c:v>
                </c:pt>
                <c:pt idx="685">
                  <c:v>5.3448903109500501</c:v>
                </c:pt>
                <c:pt idx="686">
                  <c:v>4.760387214954048</c:v>
                </c:pt>
                <c:pt idx="687">
                  <c:v>3.4347244992578601</c:v>
                </c:pt>
                <c:pt idx="688">
                  <c:v>1.9040169098456727</c:v>
                </c:pt>
                <c:pt idx="689">
                  <c:v>0.70871441010682246</c:v>
                </c:pt>
                <c:pt idx="690">
                  <c:v>0.11600702980307966</c:v>
                </c:pt>
                <c:pt idx="691">
                  <c:v>1.5683756499888804E-4</c:v>
                </c:pt>
                <c:pt idx="692">
                  <c:v>5.5651792265958275E-2</c:v>
                </c:pt>
                <c:pt idx="693">
                  <c:v>0.49564433226600574</c:v>
                </c:pt>
                <c:pt idx="694">
                  <c:v>1.5150796509539344</c:v>
                </c:pt>
                <c:pt idx="695">
                  <c:v>2.9263241751750435</c:v>
                </c:pt>
                <c:pt idx="696">
                  <c:v>4.2423281330279705</c:v>
                </c:pt>
                <c:pt idx="697">
                  <c:v>4.9310437487360952</c:v>
                </c:pt>
                <c:pt idx="698">
                  <c:v>4.6994146318015222</c:v>
                </c:pt>
                <c:pt idx="699">
                  <c:v>3.6497401151585835</c:v>
                </c:pt>
                <c:pt idx="700">
                  <c:v>2.222787037530408</c:v>
                </c:pt>
                <c:pt idx="701">
                  <c:v>0.96065849208362153</c:v>
                </c:pt>
                <c:pt idx="702">
                  <c:v>0.22189569513494464</c:v>
                </c:pt>
                <c:pt idx="703">
                  <c:v>6.4375184733470011E-3</c:v>
                </c:pt>
                <c:pt idx="704">
                  <c:v>1.4557665849485639E-2</c:v>
                </c:pt>
                <c:pt idx="705">
                  <c:v>0.28394939288239995</c:v>
                </c:pt>
                <c:pt idx="706">
                  <c:v>1.0817426979843356</c:v>
                </c:pt>
                <c:pt idx="707">
                  <c:v>2.3426309232615758</c:v>
                </c:pt>
                <c:pt idx="708">
                  <c:v>3.6706733649246854</c:v>
                </c:pt>
                <c:pt idx="709">
                  <c:v>4.5430756975084403</c:v>
                </c:pt>
                <c:pt idx="710">
                  <c:v>4.5894059990838008</c:v>
                </c:pt>
                <c:pt idx="711">
                  <c:v>3.7908758637603999</c:v>
                </c:pt>
                <c:pt idx="712">
                  <c:v>2.4893872389697957</c:v>
                </c:pt>
                <c:pt idx="713">
                  <c:v>1.2022741410333868</c:v>
                </c:pt>
                <c:pt idx="714">
                  <c:v>0.34654746251731094</c:v>
                </c:pt>
                <c:pt idx="715">
                  <c:v>2.5924777394574335E-2</c:v>
                </c:pt>
                <c:pt idx="716">
                  <c:v>2.179397941870366E-3</c:v>
                </c:pt>
                <c:pt idx="717">
                  <c:v>0.16359422547319513</c:v>
                </c:pt>
                <c:pt idx="718">
                  <c:v>0.80154765121475857</c:v>
                </c:pt>
                <c:pt idx="719">
                  <c:v>1.9581264366671871</c:v>
                </c:pt>
                <c:pt idx="720">
                  <c:v>3.3260719993954613</c:v>
                </c:pt>
                <c:pt idx="721">
                  <c:v>4.3985643727520705</c:v>
                </c:pt>
                <c:pt idx="722">
                  <c:v>4.734367789031638</c:v>
                </c:pt>
                <c:pt idx="723">
                  <c:v>4.1918764222078169</c:v>
                </c:pt>
                <c:pt idx="724">
                  <c:v>3.0033412873701733</c:v>
                </c:pt>
                <c:pt idx="725">
                  <c:v>1.6494804449715637</c:v>
                </c:pt>
                <c:pt idx="726">
                  <c:v>0.60495984704930539</c:v>
                </c:pt>
                <c:pt idx="727">
                  <c:v>9.560911387481294E-2</c:v>
                </c:pt>
                <c:pt idx="728">
                  <c:v>7.027734310620262E-5</c:v>
                </c:pt>
                <c:pt idx="729">
                  <c:v>5.2885020959947869E-2</c:v>
                </c:pt>
                <c:pt idx="730">
                  <c:v>0.44905991672420958</c:v>
                </c:pt>
                <c:pt idx="731">
                  <c:v>1.3490104821212294</c:v>
                </c:pt>
                <c:pt idx="732">
                  <c:v>2.5780993104161087</c:v>
                </c:pt>
                <c:pt idx="733">
                  <c:v>3.7072148758271406</c:v>
                </c:pt>
                <c:pt idx="734">
                  <c:v>4.278378334876427</c:v>
                </c:pt>
                <c:pt idx="735">
                  <c:v>4.0493911017929012</c:v>
                </c:pt>
                <c:pt idx="736">
                  <c:v>3.1222433980791195</c:v>
                </c:pt>
                <c:pt idx="737">
                  <c:v>1.8856786891480057</c:v>
                </c:pt>
                <c:pt idx="738">
                  <c:v>0.80583080393139028</c:v>
                </c:pt>
                <c:pt idx="739">
                  <c:v>0.18235174897928202</c:v>
                </c:pt>
                <c:pt idx="740">
                  <c:v>4.8092390266175978E-3</c:v>
                </c:pt>
                <c:pt idx="741">
                  <c:v>1.3521889615936407E-2</c:v>
                </c:pt>
                <c:pt idx="742">
                  <c:v>0.24711500505002093</c:v>
                </c:pt>
                <c:pt idx="743">
                  <c:v>0.92345223659269371</c:v>
                </c:pt>
                <c:pt idx="744">
                  <c:v>1.9750655453929233</c:v>
                </c:pt>
                <c:pt idx="745">
                  <c:v>3.061317366635</c:v>
                </c:pt>
                <c:pt idx="746">
                  <c:v>3.7470652771007171</c:v>
                </c:pt>
                <c:pt idx="747">
                  <c:v>3.7375983136232613</c:v>
                </c:pt>
                <c:pt idx="748">
                  <c:v>3.0383915654713869</c:v>
                </c:pt>
                <c:pt idx="749">
                  <c:v>1.9510068123990107</c:v>
                </c:pt>
                <c:pt idx="750">
                  <c:v>0.90841222589485005</c:v>
                </c:pt>
                <c:pt idx="751">
                  <c:v>0.2424556650868506</c:v>
                </c:pt>
                <c:pt idx="752">
                  <c:v>1.3348033472171747E-2</c:v>
                </c:pt>
                <c:pt idx="753">
                  <c:v>4.5302948571718966E-3</c:v>
                </c:pt>
                <c:pt idx="754">
                  <c:v>0.17411021315995001</c:v>
                </c:pt>
                <c:pt idx="755">
                  <c:v>0.76901121479933021</c:v>
                </c:pt>
                <c:pt idx="756">
                  <c:v>1.7968111010501613</c:v>
                </c:pt>
                <c:pt idx="757">
                  <c:v>2.9720902907930244</c:v>
                </c:pt>
                <c:pt idx="758">
                  <c:v>3.8555157416317369</c:v>
                </c:pt>
                <c:pt idx="759">
                  <c:v>4.0828275362410897</c:v>
                </c:pt>
                <c:pt idx="760">
                  <c:v>3.5577104787291431</c:v>
                </c:pt>
                <c:pt idx="761">
                  <c:v>2.5025914051690448</c:v>
                </c:pt>
                <c:pt idx="762">
                  <c:v>1.3399169999472091</c:v>
                </c:pt>
                <c:pt idx="763">
                  <c:v>0.4697009442626271</c:v>
                </c:pt>
                <c:pt idx="764">
                  <c:v>6.5533215868715897E-2</c:v>
                </c:pt>
                <c:pt idx="765">
                  <c:v>5.8152045456240726E-8</c:v>
                </c:pt>
                <c:pt idx="766">
                  <c:v>6.1683340431155288E-2</c:v>
                </c:pt>
                <c:pt idx="767">
                  <c:v>0.45383048959212308</c:v>
                </c:pt>
                <c:pt idx="768">
                  <c:v>1.3044656874658129</c:v>
                </c:pt>
                <c:pt idx="769">
                  <c:v>2.445533014486569</c:v>
                </c:pt>
                <c:pt idx="770">
                  <c:v>3.4883601395201111</c:v>
                </c:pt>
                <c:pt idx="771">
                  <c:v>4.0225466733460022</c:v>
                </c:pt>
                <c:pt idx="772">
                  <c:v>3.8293495697626811</c:v>
                </c:pt>
                <c:pt idx="773">
                  <c:v>2.9939414083746461</c:v>
                </c:pt>
                <c:pt idx="774">
                  <c:v>1.8574291642537633</c:v>
                </c:pt>
                <c:pt idx="775">
                  <c:v>0.83735950497913048</c:v>
                </c:pt>
                <c:pt idx="776">
                  <c:v>0.21605721625619734</c:v>
                </c:pt>
                <c:pt idx="777">
                  <c:v>1.124917036603657E-2</c:v>
                </c:pt>
                <c:pt idx="778">
                  <c:v>4.1811893857299264E-3</c:v>
                </c:pt>
                <c:pt idx="779">
                  <c:v>0.14947188560498004</c:v>
                </c:pt>
                <c:pt idx="780">
                  <c:v>0.63866077400526944</c:v>
                </c:pt>
                <c:pt idx="781">
                  <c:v>1.4490759285187398</c:v>
                </c:pt>
                <c:pt idx="782">
                  <c:v>2.3269312329862073</c:v>
                </c:pt>
                <c:pt idx="783">
                  <c:v>2.923901307660294</c:v>
                </c:pt>
                <c:pt idx="784">
                  <c:v>2.9863062150302979</c:v>
                </c:pt>
                <c:pt idx="785">
                  <c:v>2.4911915830179616</c:v>
                </c:pt>
                <c:pt idx="786">
                  <c:v>1.6552730897086119</c:v>
                </c:pt>
                <c:pt idx="787">
                  <c:v>0.81465620006438033</c:v>
                </c:pt>
                <c:pt idx="788">
                  <c:v>0.24478291098382018</c:v>
                </c:pt>
                <c:pt idx="789">
                  <c:v>2.1558766330590999E-2</c:v>
                </c:pt>
                <c:pt idx="790">
                  <c:v>6.079767506748441E-4</c:v>
                </c:pt>
                <c:pt idx="791">
                  <c:v>8.4963746137803539E-2</c:v>
                </c:pt>
                <c:pt idx="792">
                  <c:v>0.44437912616824088</c:v>
                </c:pt>
                <c:pt idx="793">
                  <c:v>1.1055775769514866</c:v>
                </c:pt>
                <c:pt idx="794">
                  <c:v>1.8823815415093677</c:v>
                </c:pt>
                <c:pt idx="795">
                  <c:v>2.4723367222490333</c:v>
                </c:pt>
                <c:pt idx="796">
                  <c:v>2.6214190093433514</c:v>
                </c:pt>
                <c:pt idx="797">
                  <c:v>2.2636431117036109</c:v>
                </c:pt>
                <c:pt idx="798">
                  <c:v>1.5571123788353383</c:v>
                </c:pt>
                <c:pt idx="799">
                  <c:v>0.79663437378045909</c:v>
                </c:pt>
                <c:pt idx="800">
                  <c:v>0.25235611502926475</c:v>
                </c:pt>
                <c:pt idx="801">
                  <c:v>2.5133602292385669E-2</c:v>
                </c:pt>
                <c:pt idx="802">
                  <c:v>3.1614829447222062E-4</c:v>
                </c:pt>
                <c:pt idx="803">
                  <c:v>7.8362997867314904E-2</c:v>
                </c:pt>
                <c:pt idx="804">
                  <c:v>0.44478641918783063</c:v>
                </c:pt>
                <c:pt idx="805">
                  <c:v>1.1669485591314241</c:v>
                </c:pt>
                <c:pt idx="806">
                  <c:v>2.0862790832553864</c:v>
                </c:pt>
                <c:pt idx="807">
                  <c:v>2.8866656348660786</c:v>
                </c:pt>
                <c:pt idx="808">
                  <c:v>3.2528690136924094</c:v>
                </c:pt>
                <c:pt idx="809">
                  <c:v>3.0333618548390611</c:v>
                </c:pt>
                <c:pt idx="810">
                  <c:v>2.3192948541194114</c:v>
                </c:pt>
                <c:pt idx="811">
                  <c:v>1.3968971815788098</c:v>
                </c:pt>
                <c:pt idx="812">
                  <c:v>0.5993087056924481</c:v>
                </c:pt>
                <c:pt idx="813">
                  <c:v>0.13798342635895572</c:v>
                </c:pt>
                <c:pt idx="814">
                  <c:v>4.0402049602119424E-3</c:v>
                </c:pt>
                <c:pt idx="815">
                  <c:v>8.8632107775484074E-3</c:v>
                </c:pt>
                <c:pt idx="816">
                  <c:v>0.17478872535962933</c:v>
                </c:pt>
                <c:pt idx="817">
                  <c:v>0.67099548569711054</c:v>
                </c:pt>
                <c:pt idx="818">
                  <c:v>1.4684009346615752</c:v>
                </c:pt>
                <c:pt idx="819">
                  <c:v>2.3357778639261464</c:v>
                </c:pt>
                <c:pt idx="820">
                  <c:v>2.9543049977997042</c:v>
                </c:pt>
                <c:pt idx="821">
                  <c:v>3.0799108441506196</c:v>
                </c:pt>
                <c:pt idx="822">
                  <c:v>2.6664502945205371</c:v>
                </c:pt>
                <c:pt idx="823">
                  <c:v>1.8855092688455686</c:v>
                </c:pt>
                <c:pt idx="824">
                  <c:v>1.0351991420382449</c:v>
                </c:pt>
                <c:pt idx="825">
                  <c:v>0.38941444974025963</c:v>
                </c:pt>
                <c:pt idx="826">
                  <c:v>6.8842789786280278E-2</c:v>
                </c:pt>
                <c:pt idx="827">
                  <c:v>3.6046365036727831E-4</c:v>
                </c:pt>
                <c:pt idx="828">
                  <c:v>1.8410514451685026E-2</c:v>
                </c:pt>
                <c:pt idx="829">
                  <c:v>0.18964733485937238</c:v>
                </c:pt>
                <c:pt idx="830">
                  <c:v>0.5944054365923731</c:v>
                </c:pt>
                <c:pt idx="831">
                  <c:v>1.1458269069872051</c:v>
                </c:pt>
                <c:pt idx="832">
                  <c:v>1.6389149904133955</c:v>
                </c:pt>
                <c:pt idx="833">
                  <c:v>1.8655596944615351</c:v>
                </c:pt>
                <c:pt idx="834">
                  <c:v>1.7288675642794791</c:v>
                </c:pt>
                <c:pt idx="835">
                  <c:v>1.2936489480174969</c:v>
                </c:pt>
                <c:pt idx="836">
                  <c:v>0.74737183547975872</c:v>
                </c:pt>
                <c:pt idx="837">
                  <c:v>0.29627392801605479</c:v>
                </c:pt>
                <c:pt idx="838">
                  <c:v>5.6433189190355969E-2</c:v>
                </c:pt>
                <c:pt idx="839">
                  <c:v>4.6329721057109961E-4</c:v>
                </c:pt>
                <c:pt idx="840">
                  <c:v>1.2396444031849949E-2</c:v>
                </c:pt>
                <c:pt idx="841">
                  <c:v>0.14252020426318918</c:v>
                </c:pt>
                <c:pt idx="842">
                  <c:v>0.46747830192282347</c:v>
                </c:pt>
                <c:pt idx="843">
                  <c:v>0.92965748657134195</c:v>
                </c:pt>
                <c:pt idx="844">
                  <c:v>1.3632659146663497</c:v>
                </c:pt>
                <c:pt idx="845">
                  <c:v>1.5847045430139004</c:v>
                </c:pt>
                <c:pt idx="846">
                  <c:v>1.49454870078615</c:v>
                </c:pt>
                <c:pt idx="847">
                  <c:v>1.133159973166505</c:v>
                </c:pt>
                <c:pt idx="848">
                  <c:v>0.65840045958932891</c:v>
                </c:pt>
                <c:pt idx="849">
                  <c:v>0.25795390519824224</c:v>
                </c:pt>
                <c:pt idx="850">
                  <c:v>4.5624603957036457E-2</c:v>
                </c:pt>
                <c:pt idx="851">
                  <c:v>1.2553430442625548E-4</c:v>
                </c:pt>
                <c:pt idx="852">
                  <c:v>1.8731275604851511E-2</c:v>
                </c:pt>
                <c:pt idx="853">
                  <c:v>0.18468605222045775</c:v>
                </c:pt>
                <c:pt idx="854">
                  <c:v>0.5975272593606753</c:v>
                </c:pt>
                <c:pt idx="855">
                  <c:v>1.2133496342162828</c:v>
                </c:pt>
                <c:pt idx="856">
                  <c:v>1.8524105316241821</c:v>
                </c:pt>
                <c:pt idx="857">
                  <c:v>2.2823298499555857</c:v>
                </c:pt>
                <c:pt idx="858">
                  <c:v>2.3332768463517097</c:v>
                </c:pt>
                <c:pt idx="859">
                  <c:v>1.9840547278456355</c:v>
                </c:pt>
                <c:pt idx="860">
                  <c:v>1.373214598908473</c:v>
                </c:pt>
                <c:pt idx="861">
                  <c:v>0.72918801459984051</c:v>
                </c:pt>
                <c:pt idx="862">
                  <c:v>0.25636449607765821</c:v>
                </c:pt>
                <c:pt idx="863">
                  <c:v>3.7026556206836869E-2</c:v>
                </c:pt>
                <c:pt idx="864">
                  <c:v>2.0234199687818406E-6</c:v>
                </c:pt>
                <c:pt idx="865">
                  <c:v>2.8994211340197019E-2</c:v>
                </c:pt>
                <c:pt idx="866">
                  <c:v>0.22362431002406885</c:v>
                </c:pt>
                <c:pt idx="867">
                  <c:v>0.65566927866444846</c:v>
                </c:pt>
                <c:pt idx="868">
                  <c:v>1.2496988532436182</c:v>
                </c:pt>
                <c:pt idx="869">
                  <c:v>1.8166066012505901</c:v>
                </c:pt>
                <c:pt idx="870">
                  <c:v>2.1470948047121228</c:v>
                </c:pt>
                <c:pt idx="871">
                  <c:v>2.1153474639704024</c:v>
                </c:pt>
                <c:pt idx="872">
                  <c:v>1.7392215306672913</c:v>
                </c:pt>
                <c:pt idx="873">
                  <c:v>1.1675565153803671</c:v>
                </c:pt>
                <c:pt idx="874">
                  <c:v>0.60397120183045916</c:v>
                </c:pt>
                <c:pt idx="875">
                  <c:v>0.20890051851170555</c:v>
                </c:pt>
                <c:pt idx="876">
                  <c:v>3.0851158842064727E-2</c:v>
                </c:pt>
                <c:pt idx="877">
                  <c:v>1.3985497810441156E-5</c:v>
                </c:pt>
                <c:pt idx="878">
                  <c:v>1.6964827332386859E-2</c:v>
                </c:pt>
                <c:pt idx="879">
                  <c:v>0.13419884750028957</c:v>
                </c:pt>
                <c:pt idx="880">
                  <c:v>0.3816464935329012</c:v>
                </c:pt>
                <c:pt idx="881">
                  <c:v>0.69162248016988204</c:v>
                </c:pt>
                <c:pt idx="882">
                  <c:v>0.94069231073691739</c:v>
                </c:pt>
                <c:pt idx="883">
                  <c:v>1.0207482643417725</c:v>
                </c:pt>
                <c:pt idx="884">
                  <c:v>0.89863007731650801</c:v>
                </c:pt>
                <c:pt idx="885">
                  <c:v>0.63202691071047523</c:v>
                </c:pt>
                <c:pt idx="886">
                  <c:v>0.33500013114376376</c:v>
                </c:pt>
                <c:pt idx="887">
                  <c:v>0.11457262157096891</c:v>
                </c:pt>
                <c:pt idx="888">
                  <c:v>1.4923623169939395E-2</c:v>
                </c:pt>
                <c:pt idx="889">
                  <c:v>4.3982286956959054E-7</c:v>
                </c:pt>
                <c:pt idx="890">
                  <c:v>1.7290807479010496E-2</c:v>
                </c:pt>
                <c:pt idx="891">
                  <c:v>0.11758086411541314</c:v>
                </c:pt>
                <c:pt idx="892">
                  <c:v>0.32298043433786933</c:v>
                </c:pt>
                <c:pt idx="893">
                  <c:v>0.5802920634672305</c:v>
                </c:pt>
                <c:pt idx="894">
                  <c:v>0.78876504206131237</c:v>
                </c:pt>
                <c:pt idx="895">
                  <c:v>0.85616837281136626</c:v>
                </c:pt>
                <c:pt idx="896">
                  <c:v>0.75094958644326837</c:v>
                </c:pt>
                <c:pt idx="897">
                  <c:v>0.52055012351183738</c:v>
                </c:pt>
                <c:pt idx="898">
                  <c:v>0.26512832126623953</c:v>
                </c:pt>
                <c:pt idx="899">
                  <c:v>8.1185007807437773E-2</c:v>
                </c:pt>
                <c:pt idx="900">
                  <c:v>6.7829171920731728E-3</c:v>
                </c:pt>
                <c:pt idx="901">
                  <c:v>3.9560733373102889E-4</c:v>
                </c:pt>
                <c:pt idx="902">
                  <c:v>3.8819839275682617E-2</c:v>
                </c:pt>
                <c:pt idx="903">
                  <c:v>0.20494612184552607</c:v>
                </c:pt>
                <c:pt idx="904">
                  <c:v>0.53254437148973888</c:v>
                </c:pt>
                <c:pt idx="905">
                  <c:v>0.96317468970282227</c:v>
                </c:pt>
                <c:pt idx="906">
                  <c:v>1.3653681382079836</c:v>
                </c:pt>
                <c:pt idx="907">
                  <c:v>1.5941850795722783</c:v>
                </c:pt>
                <c:pt idx="908">
                  <c:v>1.5610310572215633</c:v>
                </c:pt>
                <c:pt idx="909">
                  <c:v>1.2776022504977842</c:v>
                </c:pt>
                <c:pt idx="910">
                  <c:v>0.85088507141490755</c:v>
                </c:pt>
                <c:pt idx="911">
                  <c:v>0.43138675789038905</c:v>
                </c:pt>
                <c:pt idx="912">
                  <c:v>0.14092981050775849</c:v>
                </c:pt>
                <c:pt idx="913">
                  <c:v>1.6753343473491625E-2</c:v>
                </c:pt>
                <c:pt idx="914">
                  <c:v>1.1221411699065848E-5</c:v>
                </c:pt>
                <c:pt idx="915">
                  <c:v>2.6491393189460182E-2</c:v>
                </c:pt>
                <c:pt idx="916">
                  <c:v>0.17118192684536659</c:v>
                </c:pt>
                <c:pt idx="917">
                  <c:v>0.47281034023884722</c:v>
                </c:pt>
                <c:pt idx="918">
                  <c:v>0.87611825300664181</c:v>
                </c:pt>
                <c:pt idx="919">
                  <c:v>1.256228236215637</c:v>
                </c:pt>
                <c:pt idx="920">
                  <c:v>1.478318181196248</c:v>
                </c:pt>
                <c:pt idx="921">
                  <c:v>1.4618455749568489</c:v>
                </c:pt>
                <c:pt idx="922">
                  <c:v>1.2172599693784334</c:v>
                </c:pt>
                <c:pt idx="923">
                  <c:v>0.8381285986923962</c:v>
                </c:pt>
                <c:pt idx="924">
                  <c:v>0.45462094758970478</c:v>
                </c:pt>
                <c:pt idx="925">
                  <c:v>0.17328108295613209</c:v>
                </c:pt>
                <c:pt idx="926">
                  <c:v>3.3452116823900174E-2</c:v>
                </c:pt>
                <c:pt idx="927">
                  <c:v>4.7269422595668382E-4</c:v>
                </c:pt>
                <c:pt idx="928">
                  <c:v>4.116646318998201E-3</c:v>
                </c:pt>
                <c:pt idx="929">
                  <c:v>5.3907676863598708E-2</c:v>
                </c:pt>
                <c:pt idx="930">
                  <c:v>0.17710989309918507</c:v>
                </c:pt>
                <c:pt idx="931">
                  <c:v>0.34456170247123841</c:v>
                </c:pt>
                <c:pt idx="932">
                  <c:v>0.49018828988265434</c:v>
                </c:pt>
                <c:pt idx="933">
                  <c:v>0.55038043439512618</c:v>
                </c:pt>
                <c:pt idx="934">
                  <c:v>0.49959871355550201</c:v>
                </c:pt>
                <c:pt idx="935">
                  <c:v>0.36302595426310896</c:v>
                </c:pt>
                <c:pt idx="936">
                  <c:v>0.2007315432561268</c:v>
                </c:pt>
                <c:pt idx="937">
                  <c:v>7.3711141132975652E-2</c:v>
                </c:pt>
                <c:pt idx="938">
                  <c:v>1.1603343497329369E-2</c:v>
                </c:pt>
                <c:pt idx="939">
                  <c:v>8.1797955459686646E-6</c:v>
                </c:pt>
                <c:pt idx="940">
                  <c:v>6.3701361822859834E-3</c:v>
                </c:pt>
                <c:pt idx="941">
                  <c:v>5.3263237683194527E-2</c:v>
                </c:pt>
                <c:pt idx="942">
                  <c:v>0.15708616940367631</c:v>
                </c:pt>
                <c:pt idx="943">
                  <c:v>0.29308257742967586</c:v>
                </c:pt>
                <c:pt idx="944">
                  <c:v>0.40806291519870869</c:v>
                </c:pt>
                <c:pt idx="945">
                  <c:v>0.45029662010027521</c:v>
                </c:pt>
                <c:pt idx="946">
                  <c:v>0.39929224071730207</c:v>
                </c:pt>
                <c:pt idx="947">
                  <c:v>0.27815731532401694</c:v>
                </c:pt>
                <c:pt idx="948">
                  <c:v>0.14099099180407793</c:v>
                </c:pt>
                <c:pt idx="949">
                  <c:v>4.1910066951093734E-2</c:v>
                </c:pt>
                <c:pt idx="950">
                  <c:v>2.9816038143640417E-3</c:v>
                </c:pt>
                <c:pt idx="951">
                  <c:v>4.6256121556277478E-4</c:v>
                </c:pt>
                <c:pt idx="952">
                  <c:v>2.7761911822534648E-2</c:v>
                </c:pt>
                <c:pt idx="953">
                  <c:v>0.13935668171538584</c:v>
                </c:pt>
                <c:pt idx="954">
                  <c:v>0.35917707572849517</c:v>
                </c:pt>
                <c:pt idx="955">
                  <c:v>0.6535666552722833</c:v>
                </c:pt>
                <c:pt idx="956">
                  <c:v>0.93937891701363341</c:v>
                </c:pt>
                <c:pt idx="957">
                  <c:v>1.1188753069590129</c:v>
                </c:pt>
                <c:pt idx="958">
                  <c:v>1.124785202690338</c:v>
                </c:pt>
                <c:pt idx="959">
                  <c:v>0.95292772196703979</c:v>
                </c:pt>
                <c:pt idx="960">
                  <c:v>0.66545221025624179</c:v>
                </c:pt>
                <c:pt idx="961">
                  <c:v>0.36230283971336352</c:v>
                </c:pt>
                <c:pt idx="962">
                  <c:v>0.13456300164959475</c:v>
                </c:pt>
                <c:pt idx="963">
                  <c:v>2.2646799846649444E-2</c:v>
                </c:pt>
                <c:pt idx="964">
                  <c:v>5.1820559990962078E-5</c:v>
                </c:pt>
                <c:pt idx="965">
                  <c:v>9.3443519791368088E-3</c:v>
                </c:pt>
                <c:pt idx="966">
                  <c:v>8.9230630901651675E-2</c:v>
                </c:pt>
                <c:pt idx="967">
                  <c:v>0.2851605234010483</c:v>
                </c:pt>
                <c:pt idx="968">
                  <c:v>0.57799739916902715</c:v>
                </c:pt>
                <c:pt idx="969">
                  <c:v>0.88959654790483977</c:v>
                </c:pt>
                <c:pt idx="970">
                  <c:v>1.1177146122594721</c:v>
                </c:pt>
                <c:pt idx="971">
                  <c:v>1.1827932736239009</c:v>
                </c:pt>
                <c:pt idx="972">
                  <c:v>1.0638000058590458</c:v>
                </c:pt>
                <c:pt idx="973">
                  <c:v>0.80624369281932795</c:v>
                </c:pt>
                <c:pt idx="974">
                  <c:v>0.49955813831078516</c:v>
                </c:pt>
                <c:pt idx="975">
                  <c:v>0.23600972319401753</c:v>
                </c:pt>
                <c:pt idx="976">
                  <c:v>7.1659699642200564E-2</c:v>
                </c:pt>
                <c:pt idx="977">
                  <c:v>7.7796281801153552E-3</c:v>
                </c:pt>
                <c:pt idx="978">
                  <c:v>8.5114649324735346E-6</c:v>
                </c:pt>
                <c:pt idx="979">
                  <c:v>1.1728967406522265E-2</c:v>
                </c:pt>
                <c:pt idx="980">
                  <c:v>6.8924109032611008E-2</c:v>
                </c:pt>
                <c:pt idx="981">
                  <c:v>0.17397709370915912</c:v>
                </c:pt>
                <c:pt idx="982">
                  <c:v>0.29230447077961796</c:v>
                </c:pt>
                <c:pt idx="983">
                  <c:v>0.37435107438093701</c:v>
                </c:pt>
                <c:pt idx="984">
                  <c:v>0.38418975334384092</c:v>
                </c:pt>
                <c:pt idx="985">
                  <c:v>0.31891553416802665</c:v>
                </c:pt>
                <c:pt idx="986">
                  <c:v>0.20892528513105163</c:v>
                </c:pt>
                <c:pt idx="987">
                  <c:v>0.10005709955795475</c:v>
                </c:pt>
                <c:pt idx="988">
                  <c:v>2.8392174700668668E-2</c:v>
                </c:pt>
                <c:pt idx="989">
                  <c:v>2.0454766208078483E-3</c:v>
                </c:pt>
                <c:pt idx="990">
                  <c:v>1.9403935343016181E-4</c:v>
                </c:pt>
                <c:pt idx="991">
                  <c:v>1.3277460602490194E-2</c:v>
                </c:pt>
                <c:pt idx="992">
                  <c:v>6.2822914147631401E-2</c:v>
                </c:pt>
                <c:pt idx="993">
                  <c:v>0.14807567812484501</c:v>
                </c:pt>
                <c:pt idx="994">
                  <c:v>0.24080683709745843</c:v>
                </c:pt>
                <c:pt idx="995">
                  <c:v>0.30084523039813832</c:v>
                </c:pt>
                <c:pt idx="996">
                  <c:v>0.29930792553625263</c:v>
                </c:pt>
                <c:pt idx="997">
                  <c:v>0.23596823978552203</c:v>
                </c:pt>
                <c:pt idx="998">
                  <c:v>0.14025491485530187</c:v>
                </c:pt>
                <c:pt idx="999">
                  <c:v>5.453984902924567E-2</c:v>
                </c:pt>
                <c:pt idx="1000">
                  <c:v>8.6319550159326738E-3</c:v>
                </c:pt>
                <c:pt idx="1001">
                  <c:v>4.5397835344211721E-7</c:v>
                </c:pt>
                <c:pt idx="1002">
                  <c:v>8.131945909456699E-3</c:v>
                </c:pt>
                <c:pt idx="1003">
                  <c:v>6.8074404381743239E-2</c:v>
                </c:pt>
                <c:pt idx="1004">
                  <c:v>0.21708389363353583</c:v>
                </c:pt>
                <c:pt idx="1005">
                  <c:v>0.45102713577913828</c:v>
                </c:pt>
                <c:pt idx="1006">
                  <c:v>0.71736552101490936</c:v>
                </c:pt>
                <c:pt idx="1007">
                  <c:v>0.93321449194171024</c:v>
                </c:pt>
                <c:pt idx="1008">
                  <c:v>1.0212100339106969</c:v>
                </c:pt>
                <c:pt idx="1009">
                  <c:v>0.94598160080554317</c:v>
                </c:pt>
                <c:pt idx="1010">
                  <c:v>0.73261296704301748</c:v>
                </c:pt>
                <c:pt idx="1011">
                  <c:v>0.45672022032391929</c:v>
                </c:pt>
                <c:pt idx="1012">
                  <c:v>0.20980040073557057</c:v>
                </c:pt>
                <c:pt idx="1013">
                  <c:v>5.6248879471571041E-2</c:v>
                </c:pt>
                <c:pt idx="1014">
                  <c:v>3.2726183765823596E-3</c:v>
                </c:pt>
                <c:pt idx="1015">
                  <c:v>9.0884500783402415E-4</c:v>
                </c:pt>
                <c:pt idx="1016">
                  <c:v>3.9012637745796955E-2</c:v>
                </c:pt>
                <c:pt idx="1017">
                  <c:v>0.18021002997118021</c:v>
                </c:pt>
                <c:pt idx="1018">
                  <c:v>0.4411727805518828</c:v>
                </c:pt>
                <c:pt idx="1019">
                  <c:v>0.77226347882068513</c:v>
                </c:pt>
                <c:pt idx="1020">
                  <c:v>1.0762686466794282</c:v>
                </c:pt>
                <c:pt idx="1021">
                  <c:v>1.2510263442952576</c:v>
                </c:pt>
                <c:pt idx="1022">
                  <c:v>1.2354586914055972</c:v>
                </c:pt>
                <c:pt idx="1023">
                  <c:v>1.0368388612252646</c:v>
                </c:pt>
                <c:pt idx="1024">
                  <c:v>0.72643524776087898</c:v>
                </c:pt>
                <c:pt idx="1025">
                  <c:v>0.40626292546441062</c:v>
                </c:pt>
                <c:pt idx="1026">
                  <c:v>0.16367019384665848</c:v>
                </c:pt>
                <c:pt idx="1027">
                  <c:v>3.5904554480169916E-2</c:v>
                </c:pt>
                <c:pt idx="1028">
                  <c:v>1.0764528303835415E-3</c:v>
                </c:pt>
                <c:pt idx="1029">
                  <c:v>1.7963060047372116E-3</c:v>
                </c:pt>
                <c:pt idx="1030">
                  <c:v>3.5571050074064144E-2</c:v>
                </c:pt>
                <c:pt idx="1031">
                  <c:v>0.13049908685001191</c:v>
                </c:pt>
                <c:pt idx="1032">
                  <c:v>0.26991275254054314</c:v>
                </c:pt>
                <c:pt idx="1033">
                  <c:v>0.40217072387567815</c:v>
                </c:pt>
                <c:pt idx="1034">
                  <c:v>0.47092661300131766</c:v>
                </c:pt>
                <c:pt idx="1035">
                  <c:v>0.44650649639790996</c:v>
                </c:pt>
                <c:pt idx="1036">
                  <c:v>0.34139344471157712</c:v>
                </c:pt>
                <c:pt idx="1037">
                  <c:v>0.20212109044735269</c:v>
                </c:pt>
                <c:pt idx="1038">
                  <c:v>8.3026128854595538E-2</c:v>
                </c:pt>
                <c:pt idx="1039">
                  <c:v>1.7090178667877515E-2</c:v>
                </c:pt>
                <c:pt idx="1040">
                  <c:v>2.5190804383969171E-4</c:v>
                </c:pt>
                <c:pt idx="1041">
                  <c:v>2.3897882668999599E-3</c:v>
                </c:pt>
                <c:pt idx="1042">
                  <c:v>3.2602605378250514E-2</c:v>
                </c:pt>
                <c:pt idx="1043">
                  <c:v>0.11148775284261304</c:v>
                </c:pt>
                <c:pt idx="1044">
                  <c:v>0.22457328210877209</c:v>
                </c:pt>
                <c:pt idx="1045">
                  <c:v>0.32844055707370251</c:v>
                </c:pt>
                <c:pt idx="1046">
                  <c:v>0.37530449308203068</c:v>
                </c:pt>
                <c:pt idx="1047">
                  <c:v>0.34132167255390444</c:v>
                </c:pt>
                <c:pt idx="1048">
                  <c:v>0.24173908371923061</c:v>
                </c:pt>
                <c:pt idx="1049">
                  <c:v>0.12308946280707826</c:v>
                </c:pt>
                <c:pt idx="1050">
                  <c:v>3.5763237998010317E-2</c:v>
                </c:pt>
                <c:pt idx="1051">
                  <c:v>2.1468892834655981E-3</c:v>
                </c:pt>
                <c:pt idx="1052">
                  <c:v>7.7153053004280401E-4</c:v>
                </c:pt>
                <c:pt idx="1053">
                  <c:v>3.2446796963078665E-2</c:v>
                </c:pt>
                <c:pt idx="1054">
                  <c:v>0.15596818837979656</c:v>
                </c:pt>
                <c:pt idx="1055">
                  <c:v>0.39793260995896823</c:v>
                </c:pt>
                <c:pt idx="1056">
                  <c:v>0.72327390506562472</c:v>
                </c:pt>
                <c:pt idx="1057">
                  <c:v>1.0409852857266393</c:v>
                </c:pt>
                <c:pt idx="1058">
                  <c:v>1.2409629448902539</c:v>
                </c:pt>
                <c:pt idx="1059">
                  <c:v>1.2451674676232849</c:v>
                </c:pt>
                <c:pt idx="1060">
                  <c:v>1.0471968438335071</c:v>
                </c:pt>
                <c:pt idx="1061">
                  <c:v>0.71864760803791616</c:v>
                </c:pt>
                <c:pt idx="1062">
                  <c:v>0.37680397586371783</c:v>
                </c:pt>
                <c:pt idx="1063">
                  <c:v>0.12823694214934736</c:v>
                </c:pt>
                <c:pt idx="1064">
                  <c:v>1.6318946090684159E-2</c:v>
                </c:pt>
                <c:pt idx="1065">
                  <c:v>3.7736855864719396E-6</c:v>
                </c:pt>
                <c:pt idx="1066">
                  <c:v>2.3898784246339486E-2</c:v>
                </c:pt>
                <c:pt idx="1067">
                  <c:v>0.16465501487308984</c:v>
                </c:pt>
                <c:pt idx="1068">
                  <c:v>0.4757482423420229</c:v>
                </c:pt>
                <c:pt idx="1069">
                  <c:v>0.91880288757999817</c:v>
                </c:pt>
                <c:pt idx="1070">
                  <c:v>1.3730212572843801</c:v>
                </c:pt>
                <c:pt idx="1071">
                  <c:v>1.6869262201902351</c:v>
                </c:pt>
                <c:pt idx="1072">
                  <c:v>1.7476127547155285</c:v>
                </c:pt>
                <c:pt idx="1073">
                  <c:v>1.5333602419312142</c:v>
                </c:pt>
                <c:pt idx="1074">
                  <c:v>1.1234520184773837</c:v>
                </c:pt>
                <c:pt idx="1075">
                  <c:v>0.66046154122945877</c:v>
                </c:pt>
                <c:pt idx="1076">
                  <c:v>0.2841462440636362</c:v>
                </c:pt>
                <c:pt idx="1077">
                  <c:v>7.0120661465101528E-2</c:v>
                </c:pt>
                <c:pt idx="1078">
                  <c:v>3.4217552752850667E-3</c:v>
                </c:pt>
                <c:pt idx="1079">
                  <c:v>1.3901818870327551E-3</c:v>
                </c:pt>
                <c:pt idx="1080">
                  <c:v>4.6090681589860828E-2</c:v>
                </c:pt>
                <c:pt idx="1081">
                  <c:v>0.19024183045247103</c:v>
                </c:pt>
                <c:pt idx="1082">
                  <c:v>0.41910617016063922</c:v>
                </c:pt>
                <c:pt idx="1083">
                  <c:v>0.65384158720816321</c:v>
                </c:pt>
                <c:pt idx="1084">
                  <c:v>0.79672484297003965</c:v>
                </c:pt>
                <c:pt idx="1085">
                  <c:v>0.78554470328756909</c:v>
                </c:pt>
                <c:pt idx="1086">
                  <c:v>0.62710785419415127</c:v>
                </c:pt>
                <c:pt idx="1087">
                  <c:v>0.39205625663076099</c:v>
                </c:pt>
                <c:pt idx="1088">
                  <c:v>0.17496876605582307</c:v>
                </c:pt>
                <c:pt idx="1089">
                  <c:v>4.2917698916434197E-2</c:v>
                </c:pt>
                <c:pt idx="1090">
                  <c:v>1.6696224479729866E-3</c:v>
                </c:pt>
                <c:pt idx="1091">
                  <c:v>1.6989332482401701E-3</c:v>
                </c:pt>
                <c:pt idx="1092">
                  <c:v>4.194644687901538E-2</c:v>
                </c:pt>
                <c:pt idx="1093">
                  <c:v>0.16639785261090359</c:v>
                </c:pt>
                <c:pt idx="1094">
                  <c:v>0.3622824433929549</c:v>
                </c:pt>
                <c:pt idx="1095">
                  <c:v>0.56022417823268156</c:v>
                </c:pt>
                <c:pt idx="1096">
                  <c:v>0.67249791091408884</c:v>
                </c:pt>
                <c:pt idx="1097">
                  <c:v>0.64411815935738226</c:v>
                </c:pt>
                <c:pt idx="1098">
                  <c:v>0.48655325865308324</c:v>
                </c:pt>
                <c:pt idx="1099">
                  <c:v>0.2730180605360204</c:v>
                </c:pt>
                <c:pt idx="1100">
                  <c:v>9.6189025467215972E-2</c:v>
                </c:pt>
                <c:pt idx="1101">
                  <c:v>1.1604884051895293E-2</c:v>
                </c:pt>
                <c:pt idx="1102">
                  <c:v>3.3501058508622728E-5</c:v>
                </c:pt>
                <c:pt idx="1103">
                  <c:v>2.7369290041147572E-2</c:v>
                </c:pt>
                <c:pt idx="1104">
                  <c:v>0.1790674013041075</c:v>
                </c:pt>
                <c:pt idx="1105">
                  <c:v>0.51565367601581868</c:v>
                </c:pt>
                <c:pt idx="1106">
                  <c:v>1.0005201836850854</c:v>
                </c:pt>
                <c:pt idx="1107">
                  <c:v>1.5003071148091454</c:v>
                </c:pt>
                <c:pt idx="1108">
                  <c:v>1.8393888222374881</c:v>
                </c:pt>
                <c:pt idx="1109">
                  <c:v>1.8832735111768484</c:v>
                </c:pt>
                <c:pt idx="1110">
                  <c:v>1.6078411660321033</c:v>
                </c:pt>
                <c:pt idx="1111">
                  <c:v>1.1161443040824139</c:v>
                </c:pt>
                <c:pt idx="1112">
                  <c:v>0.59061052583379614</c:v>
                </c:pt>
                <c:pt idx="1113">
                  <c:v>0.20270715571430956</c:v>
                </c:pt>
                <c:pt idx="1114">
                  <c:v>2.6150595670789353E-2</c:v>
                </c:pt>
                <c:pt idx="1115">
                  <c:v>4.0766583104492324E-6</c:v>
                </c:pt>
                <c:pt idx="1116">
                  <c:v>3.6776313632129111E-2</c:v>
                </c:pt>
                <c:pt idx="1117">
                  <c:v>0.25492965409682755</c:v>
                </c:pt>
                <c:pt idx="1118">
                  <c:v>0.73502624366351077</c:v>
                </c:pt>
                <c:pt idx="1119">
                  <c:v>1.4108058022810239</c:v>
                </c:pt>
                <c:pt idx="1120">
                  <c:v>2.0876595156678337</c:v>
                </c:pt>
                <c:pt idx="1121">
                  <c:v>2.529312660335413</c:v>
                </c:pt>
                <c:pt idx="1122">
                  <c:v>2.5698382709499175</c:v>
                </c:pt>
                <c:pt idx="1123">
                  <c:v>2.19399844315847</c:v>
                </c:pt>
                <c:pt idx="1124">
                  <c:v>1.5445491881794393</c:v>
                </c:pt>
                <c:pt idx="1125">
                  <c:v>0.8526829023862289</c:v>
                </c:pt>
                <c:pt idx="1126">
                  <c:v>0.32755231864809081</c:v>
                </c:pt>
                <c:pt idx="1127">
                  <c:v>6.1755140105925158E-2</c:v>
                </c:pt>
                <c:pt idx="1128">
                  <c:v>6.0123065541015824E-4</c:v>
                </c:pt>
                <c:pt idx="1129">
                  <c:v>1.1225481005200709E-2</c:v>
                </c:pt>
                <c:pt idx="1130">
                  <c:v>0.1330241592913857</c:v>
                </c:pt>
                <c:pt idx="1131">
                  <c:v>0.43471332796686907</c:v>
                </c:pt>
                <c:pt idx="1132">
                  <c:v>0.85690852220263325</c:v>
                </c:pt>
                <c:pt idx="1133">
                  <c:v>1.2445096560885467</c:v>
                </c:pt>
                <c:pt idx="1134">
                  <c:v>1.4333835341212939</c:v>
                </c:pt>
                <c:pt idx="1135">
                  <c:v>1.3410487692292441</c:v>
                </c:pt>
                <c:pt idx="1136">
                  <c:v>1.011009278020526</c:v>
                </c:pt>
                <c:pt idx="1137">
                  <c:v>0.58698250232130433</c:v>
                </c:pt>
                <c:pt idx="1138">
                  <c:v>0.23276082005272647</c:v>
                </c:pt>
                <c:pt idx="1139">
                  <c:v>4.3737807638599781E-2</c:v>
                </c:pt>
                <c:pt idx="1140">
                  <c:v>2.9696629561995247E-4</c:v>
                </c:pt>
                <c:pt idx="1141">
                  <c:v>1.0988918293602941E-2</c:v>
                </c:pt>
                <c:pt idx="1142">
                  <c:v>0.12135893120870575</c:v>
                </c:pt>
                <c:pt idx="1143">
                  <c:v>0.39365537535924749</c:v>
                </c:pt>
                <c:pt idx="1144">
                  <c:v>0.77662095941985065</c:v>
                </c:pt>
                <c:pt idx="1145">
                  <c:v>1.1273230928503686</c:v>
                </c:pt>
                <c:pt idx="1146">
                  <c:v>1.2898856093993052</c:v>
                </c:pt>
                <c:pt idx="1147">
                  <c:v>1.1853762096332845</c:v>
                </c:pt>
                <c:pt idx="1148">
                  <c:v>0.85987839019890167</c:v>
                </c:pt>
                <c:pt idx="1149">
                  <c:v>0.46066099198732086</c:v>
                </c:pt>
                <c:pt idx="1150">
                  <c:v>0.15160237483224034</c:v>
                </c:pt>
                <c:pt idx="1151">
                  <c:v>1.5336821795027412E-2</c:v>
                </c:pt>
                <c:pt idx="1152">
                  <c:v>2.6161615604978474E-4</c:v>
                </c:pt>
                <c:pt idx="1153">
                  <c:v>5.660373604045843E-2</c:v>
                </c:pt>
                <c:pt idx="1154">
                  <c:v>0.32952846486539006</c:v>
                </c:pt>
                <c:pt idx="1155">
                  <c:v>0.89574349124734065</c:v>
                </c:pt>
                <c:pt idx="1156">
                  <c:v>1.6654035040870747</c:v>
                </c:pt>
                <c:pt idx="1157">
                  <c:v>2.4035110262565693</c:v>
                </c:pt>
                <c:pt idx="1158">
                  <c:v>2.8351490470621639</c:v>
                </c:pt>
                <c:pt idx="1159">
                  <c:v>2.7820666485497778</c:v>
                </c:pt>
                <c:pt idx="1160">
                  <c:v>2.2575650050709366</c:v>
                </c:pt>
                <c:pt idx="1161">
                  <c:v>1.4657403628127919</c:v>
                </c:pt>
                <c:pt idx="1162">
                  <c:v>0.7010519136909702</c:v>
                </c:pt>
                <c:pt idx="1163">
                  <c:v>0.19850660023873684</c:v>
                </c:pt>
                <c:pt idx="1164">
                  <c:v>1.364245550270908E-2</c:v>
                </c:pt>
                <c:pt idx="1165">
                  <c:v>1.9145973135253143E-3</c:v>
                </c:pt>
                <c:pt idx="1166">
                  <c:v>0.11336027684556718</c:v>
                </c:pt>
                <c:pt idx="1167">
                  <c:v>0.54824741075567385</c:v>
                </c:pt>
                <c:pt idx="1168">
                  <c:v>1.3566944643164438</c:v>
                </c:pt>
                <c:pt idx="1169">
                  <c:v>2.3627047792980922</c:v>
                </c:pt>
                <c:pt idx="1170">
                  <c:v>3.2358901215185067</c:v>
                </c:pt>
                <c:pt idx="1171">
                  <c:v>3.6488726853233167</c:v>
                </c:pt>
                <c:pt idx="1172">
                  <c:v>3.4390968384316589</c:v>
                </c:pt>
                <c:pt idx="1173">
                  <c:v>2.6901791563356547</c:v>
                </c:pt>
                <c:pt idx="1174">
                  <c:v>1.6897898061280796</c:v>
                </c:pt>
                <c:pt idx="1175">
                  <c:v>0.78626631116993606</c:v>
                </c:pt>
                <c:pt idx="1176">
                  <c:v>0.21969543315126983</c:v>
                </c:pt>
                <c:pt idx="1177">
                  <c:v>1.6115814531871324E-2</c:v>
                </c:pt>
                <c:pt idx="1178">
                  <c:v>1.2340483926717343E-3</c:v>
                </c:pt>
                <c:pt idx="1179">
                  <c:v>9.3200837903840594E-2</c:v>
                </c:pt>
                <c:pt idx="1180">
                  <c:v>0.44581782631234035</c:v>
                </c:pt>
                <c:pt idx="1181">
                  <c:v>1.0590222288320055</c:v>
                </c:pt>
                <c:pt idx="1182">
                  <c:v>1.7431409275920315</c:v>
                </c:pt>
                <c:pt idx="1183">
                  <c:v>2.2229904834708596</c:v>
                </c:pt>
                <c:pt idx="1184">
                  <c:v>2.2899209243392016</c:v>
                </c:pt>
                <c:pt idx="1185">
                  <c:v>1.9163126084072681</c:v>
                </c:pt>
                <c:pt idx="1186">
                  <c:v>1.2690301665683812</c:v>
                </c:pt>
                <c:pt idx="1187">
                  <c:v>0.61562010244144361</c:v>
                </c:pt>
                <c:pt idx="1188">
                  <c:v>0.17739793348966221</c:v>
                </c:pt>
                <c:pt idx="1189">
                  <c:v>1.3093656305672417E-2</c:v>
                </c:pt>
                <c:pt idx="1190">
                  <c:v>1.1889338504921681E-3</c:v>
                </c:pt>
                <c:pt idx="1191">
                  <c:v>8.5179194712643999E-2</c:v>
                </c:pt>
                <c:pt idx="1192">
                  <c:v>0.41159040470909569</c:v>
                </c:pt>
                <c:pt idx="1193">
                  <c:v>0.99047347710060751</c:v>
                </c:pt>
                <c:pt idx="1194">
                  <c:v>1.6489330746119315</c:v>
                </c:pt>
                <c:pt idx="1195">
                  <c:v>2.1198467353735833</c:v>
                </c:pt>
                <c:pt idx="1196">
                  <c:v>2.1900598744881177</c:v>
                </c:pt>
                <c:pt idx="1197">
                  <c:v>1.8228808746518919</c:v>
                </c:pt>
                <c:pt idx="1198">
                  <c:v>1.1825985034297084</c:v>
                </c:pt>
                <c:pt idx="1199">
                  <c:v>0.54380416751171179</c:v>
                </c:pt>
                <c:pt idx="1200">
                  <c:v>0.13482956195849297</c:v>
                </c:pt>
                <c:pt idx="1201">
                  <c:v>4.6030129214656773E-3</c:v>
                </c:pt>
                <c:pt idx="1202">
                  <c:v>8.1007868977043315E-3</c:v>
                </c:pt>
                <c:pt idx="1203">
                  <c:v>0.1803350128506031</c:v>
                </c:pt>
                <c:pt idx="1204">
                  <c:v>0.73439166995612171</c:v>
                </c:pt>
                <c:pt idx="1205">
                  <c:v>1.686081507995026</c:v>
                </c:pt>
                <c:pt idx="1206">
                  <c:v>2.8008345222867232</c:v>
                </c:pt>
                <c:pt idx="1207">
                  <c:v>3.6895005727802306</c:v>
                </c:pt>
                <c:pt idx="1208">
                  <c:v>3.9982462143857669</c:v>
                </c:pt>
                <c:pt idx="1209">
                  <c:v>3.5920373444257843</c:v>
                </c:pt>
                <c:pt idx="1210">
                  <c:v>2.6305117374951061</c:v>
                </c:pt>
                <c:pt idx="1211">
                  <c:v>1.4907731909095447</c:v>
                </c:pt>
                <c:pt idx="1212">
                  <c:v>0.57447026336531126</c:v>
                </c:pt>
                <c:pt idx="1213">
                  <c:v>0.10119013419730945</c:v>
                </c:pt>
                <c:pt idx="1214">
                  <c:v>3.2570283268240814E-4</c:v>
                </c:pt>
                <c:pt idx="1215">
                  <c:v>3.7848316887362475E-2</c:v>
                </c:pt>
                <c:pt idx="1216">
                  <c:v>0.37719267943427037</c:v>
                </c:pt>
                <c:pt idx="1217">
                  <c:v>1.2160954795328756</c:v>
                </c:pt>
                <c:pt idx="1218">
                  <c:v>2.4534763523359273</c:v>
                </c:pt>
                <c:pt idx="1219">
                  <c:v>3.7160883012552288</c:v>
                </c:pt>
                <c:pt idx="1220">
                  <c:v>4.5361181877046075</c:v>
                </c:pt>
                <c:pt idx="1221">
                  <c:v>4.5861712176363447</c:v>
                </c:pt>
                <c:pt idx="1222">
                  <c:v>3.8464732622480668</c:v>
                </c:pt>
                <c:pt idx="1223">
                  <c:v>2.6146702037920342</c:v>
                </c:pt>
                <c:pt idx="1224">
                  <c:v>1.3530453410632843</c:v>
                </c:pt>
                <c:pt idx="1225">
                  <c:v>0.45545102575115931</c:v>
                </c:pt>
                <c:pt idx="1226">
                  <c:v>5.8980752478875388E-2</c:v>
                </c:pt>
                <c:pt idx="1227">
                  <c:v>1.0086995288504359E-6</c:v>
                </c:pt>
                <c:pt idx="1228">
                  <c:v>6.540968930860605E-2</c:v>
                </c:pt>
                <c:pt idx="1229">
                  <c:v>0.44642796049620337</c:v>
                </c:pt>
                <c:pt idx="1230">
                  <c:v>1.2285947423470804</c:v>
                </c:pt>
                <c:pt idx="1231">
                  <c:v>2.2155530847780325</c:v>
                </c:pt>
                <c:pt idx="1232">
                  <c:v>3.0322531252659912</c:v>
                </c:pt>
                <c:pt idx="1233">
                  <c:v>3.3301975232298058</c:v>
                </c:pt>
                <c:pt idx="1234">
                  <c:v>2.9789004289903884</c:v>
                </c:pt>
                <c:pt idx="1235">
                  <c:v>2.1364009998400904</c:v>
                </c:pt>
                <c:pt idx="1236">
                  <c:v>1.1603115283445844</c:v>
                </c:pt>
                <c:pt idx="1237">
                  <c:v>0.41080803304042823</c:v>
                </c:pt>
                <c:pt idx="1238">
                  <c:v>5.7588247315129029E-2</c:v>
                </c:pt>
                <c:pt idx="1239">
                  <c:v>2.6533664619425487E-8</c:v>
                </c:pt>
                <c:pt idx="1240">
                  <c:v>5.5137583957620924E-2</c:v>
                </c:pt>
                <c:pt idx="1241">
                  <c:v>0.40351988138424394</c:v>
                </c:pt>
                <c:pt idx="1242">
                  <c:v>1.1510125217420824</c:v>
                </c:pt>
                <c:pt idx="1243">
                  <c:v>2.1308216557157564</c:v>
                </c:pt>
                <c:pt idx="1244">
                  <c:v>2.9800465792177371</c:v>
                </c:pt>
                <c:pt idx="1245">
                  <c:v>3.3343152958128588</c:v>
                </c:pt>
                <c:pt idx="1246">
                  <c:v>3.0305593457059476</c:v>
                </c:pt>
                <c:pt idx="1247">
                  <c:v>2.2013581807615084</c:v>
                </c:pt>
                <c:pt idx="1248">
                  <c:v>1.2043678314655906</c:v>
                </c:pt>
                <c:pt idx="1249">
                  <c:v>0.42390585692638338</c:v>
                </c:pt>
                <c:pt idx="1250">
                  <c:v>5.5959902709402029E-2</c:v>
                </c:pt>
                <c:pt idx="1251">
                  <c:v>6.3450500837102108E-6</c:v>
                </c:pt>
                <c:pt idx="1252">
                  <c:v>7.7250732790651477E-2</c:v>
                </c:pt>
                <c:pt idx="1253">
                  <c:v>0.53761398737893829</c:v>
                </c:pt>
                <c:pt idx="1254">
                  <c:v>1.5400455784542615</c:v>
                </c:pt>
                <c:pt idx="1255">
                  <c:v>2.9140693680694501</c:v>
                </c:pt>
                <c:pt idx="1256">
                  <c:v>4.2152505684827757</c:v>
                </c:pt>
                <c:pt idx="1257">
                  <c:v>4.9394063083855109</c:v>
                </c:pt>
                <c:pt idx="1258">
                  <c:v>4.7823187589186098</c:v>
                </c:pt>
                <c:pt idx="1259">
                  <c:v>3.8028659575426431</c:v>
                </c:pt>
                <c:pt idx="1260">
                  <c:v>2.3973172963098555</c:v>
                </c:pt>
                <c:pt idx="1261">
                  <c:v>1.0948673670616544</c:v>
                </c:pt>
                <c:pt idx="1262">
                  <c:v>0.28328737270947707</c:v>
                </c:pt>
                <c:pt idx="1263">
                  <c:v>1.3813797018374992E-2</c:v>
                </c:pt>
                <c:pt idx="1264">
                  <c:v>7.2617552361690972E-3</c:v>
                </c:pt>
                <c:pt idx="1265">
                  <c:v>0.23452493979872815</c:v>
                </c:pt>
                <c:pt idx="1266">
                  <c:v>1.0073136378075767</c:v>
                </c:pt>
                <c:pt idx="1267">
                  <c:v>2.3339251477490452</c:v>
                </c:pt>
                <c:pt idx="1268">
                  <c:v>3.8569309307605519</c:v>
                </c:pt>
                <c:pt idx="1269">
                  <c:v>5.0218155653057934</c:v>
                </c:pt>
                <c:pt idx="1270">
                  <c:v>5.3595020060945329</c:v>
                </c:pt>
                <c:pt idx="1271">
                  <c:v>4.7300950968154725</c:v>
                </c:pt>
                <c:pt idx="1272">
                  <c:v>3.3955245759811361</c:v>
                </c:pt>
                <c:pt idx="1273">
                  <c:v>1.881843502256469</c:v>
                </c:pt>
                <c:pt idx="1274">
                  <c:v>0.70664672160683661</c:v>
                </c:pt>
                <c:pt idx="1275">
                  <c:v>0.12022305320376642</c:v>
                </c:pt>
                <c:pt idx="1276">
                  <c:v>3.2514913309818671E-4</c:v>
                </c:pt>
                <c:pt idx="1277">
                  <c:v>4.5211044696018159E-2</c:v>
                </c:pt>
                <c:pt idx="1278">
                  <c:v>0.42879261716006445</c:v>
                </c:pt>
                <c:pt idx="1279">
                  <c:v>1.3277649145188881</c:v>
                </c:pt>
                <c:pt idx="1280">
                  <c:v>2.566555736588457</c:v>
                </c:pt>
                <c:pt idx="1281">
                  <c:v>3.7014520911345379</c:v>
                </c:pt>
                <c:pt idx="1282">
                  <c:v>4.2594473057000055</c:v>
                </c:pt>
                <c:pt idx="1283">
                  <c:v>3.9965927339432135</c:v>
                </c:pt>
                <c:pt idx="1284">
                  <c:v>3.0309901018318932</c:v>
                </c:pt>
                <c:pt idx="1285">
                  <c:v>1.7765004641092133</c:v>
                </c:pt>
                <c:pt idx="1286">
                  <c:v>0.71544384553078799</c:v>
                </c:pt>
                <c:pt idx="1287">
                  <c:v>0.13893234381294342</c:v>
                </c:pt>
                <c:pt idx="1288">
                  <c:v>1.2114090073961424E-3</c:v>
                </c:pt>
                <c:pt idx="1289">
                  <c:v>3.0494709472522429E-2</c:v>
                </c:pt>
                <c:pt idx="1290">
                  <c:v>0.36009236449111232</c:v>
                </c:pt>
                <c:pt idx="1291">
                  <c:v>1.2045888843602599</c:v>
                </c:pt>
                <c:pt idx="1292">
                  <c:v>2.4423153171397236</c:v>
                </c:pt>
                <c:pt idx="1293">
                  <c:v>3.6561638439261577</c:v>
                </c:pt>
                <c:pt idx="1294">
                  <c:v>4.3501691985745472</c:v>
                </c:pt>
                <c:pt idx="1295">
                  <c:v>4.2187511027462294</c:v>
                </c:pt>
                <c:pt idx="1296">
                  <c:v>3.3165258321880242</c:v>
                </c:pt>
                <c:pt idx="1297">
                  <c:v>2.0311645504115319</c:v>
                </c:pt>
                <c:pt idx="1298">
                  <c:v>0.87223258762182887</c:v>
                </c:pt>
                <c:pt idx="1299">
                  <c:v>0.19332778857047206</c:v>
                </c:pt>
                <c:pt idx="1300">
                  <c:v>4.0197343376537223E-3</c:v>
                </c:pt>
                <c:pt idx="1301">
                  <c:v>2.0828375869723005E-2</c:v>
                </c:pt>
                <c:pt idx="1302">
                  <c:v>0.33720883434392801</c:v>
                </c:pt>
                <c:pt idx="1303">
                  <c:v>1.2468071793584679</c:v>
                </c:pt>
                <c:pt idx="1304">
                  <c:v>2.6917862717031817</c:v>
                </c:pt>
                <c:pt idx="1305">
                  <c:v>4.2486041989976666</c:v>
                </c:pt>
                <c:pt idx="1306">
                  <c:v>5.330096208414286</c:v>
                </c:pt>
                <c:pt idx="1307">
                  <c:v>5.4883129067414087</c:v>
                </c:pt>
                <c:pt idx="1308">
                  <c:v>4.6523466580264587</c:v>
                </c:pt>
                <c:pt idx="1309">
                  <c:v>3.1689090756728868</c:v>
                </c:pt>
                <c:pt idx="1310">
                  <c:v>1.6210473669264316</c:v>
                </c:pt>
                <c:pt idx="1311">
                  <c:v>0.52283145750812099</c:v>
                </c:pt>
                <c:pt idx="1312">
                  <c:v>5.7028980641849428E-2</c:v>
                </c:pt>
                <c:pt idx="1313">
                  <c:v>2.2201853950967599E-4</c:v>
                </c:pt>
                <c:pt idx="1314">
                  <c:v>0.12678104534187221</c:v>
                </c:pt>
                <c:pt idx="1315">
                  <c:v>0.75924077300719717</c:v>
                </c:pt>
                <c:pt idx="1316">
                  <c:v>2.0198254867882386</c:v>
                </c:pt>
                <c:pt idx="1317">
                  <c:v>3.6185318746451562</c:v>
                </c:pt>
                <c:pt idx="1318">
                  <c:v>4.9868492907594995</c:v>
                </c:pt>
                <c:pt idx="1319">
                  <c:v>5.5710804117248891</c:v>
                </c:pt>
                <c:pt idx="1320">
                  <c:v>5.1245536620066776</c:v>
                </c:pt>
                <c:pt idx="1321">
                  <c:v>3.8381966071514921</c:v>
                </c:pt>
                <c:pt idx="1322">
                  <c:v>2.2380174260695562</c:v>
                </c:pt>
                <c:pt idx="1323">
                  <c:v>0.90661101259592092</c:v>
                </c:pt>
                <c:pt idx="1324">
                  <c:v>0.18249911101511898</c:v>
                </c:pt>
                <c:pt idx="1325">
                  <c:v>2.3083749162885049E-3</c:v>
                </c:pt>
                <c:pt idx="1326">
                  <c:v>2.9540915668571421E-2</c:v>
                </c:pt>
                <c:pt idx="1327">
                  <c:v>0.38591630774531405</c:v>
                </c:pt>
                <c:pt idx="1328">
                  <c:v>1.3219024247953834</c:v>
                </c:pt>
                <c:pt idx="1329">
                  <c:v>2.7061181519820874</c:v>
                </c:pt>
                <c:pt idx="1330">
                  <c:v>4.0733848164833848</c:v>
                </c:pt>
                <c:pt idx="1331">
                  <c:v>4.8693290493818768</c:v>
                </c:pt>
                <c:pt idx="1332">
                  <c:v>4.7499625884638768</c:v>
                </c:pt>
                <c:pt idx="1333">
                  <c:v>3.7686714622259201</c:v>
                </c:pt>
                <c:pt idx="1334">
                  <c:v>2.3463318512151257</c:v>
                </c:pt>
                <c:pt idx="1335">
                  <c:v>1.0418413233516688</c:v>
                </c:pt>
                <c:pt idx="1336">
                  <c:v>0.2520112300559485</c:v>
                </c:pt>
                <c:pt idx="1337">
                  <c:v>8.9285696970579694E-3</c:v>
                </c:pt>
                <c:pt idx="1338">
                  <c:v>1.2340270905382819E-2</c:v>
                </c:pt>
                <c:pt idx="1339">
                  <c:v>0.28142545113425455</c:v>
                </c:pt>
                <c:pt idx="1340">
                  <c:v>1.1167955885939835</c:v>
                </c:pt>
                <c:pt idx="1341">
                  <c:v>2.474780368165705</c:v>
                </c:pt>
                <c:pt idx="1342">
                  <c:v>3.9445050565969852</c:v>
                </c:pt>
                <c:pt idx="1343">
                  <c:v>4.9541303063695405</c:v>
                </c:pt>
                <c:pt idx="1344">
                  <c:v>5.074713692854969</c:v>
                </c:pt>
                <c:pt idx="1345">
                  <c:v>4.2523640719191729</c:v>
                </c:pt>
                <c:pt idx="1346">
                  <c:v>2.8385666427723688</c:v>
                </c:pt>
                <c:pt idx="1347">
                  <c:v>1.4008976349389737</c:v>
                </c:pt>
                <c:pt idx="1348">
                  <c:v>0.41903715113651402</c:v>
                </c:pt>
                <c:pt idx="1349">
                  <c:v>3.52835144251736E-2</c:v>
                </c:pt>
                <c:pt idx="1350">
                  <c:v>1.5161686308973353E-3</c:v>
                </c:pt>
                <c:pt idx="1351">
                  <c:v>0.16786547998111395</c:v>
                </c:pt>
                <c:pt idx="1352">
                  <c:v>0.86826320853910399</c:v>
                </c:pt>
                <c:pt idx="1353">
                  <c:v>2.1763730644909058</c:v>
                </c:pt>
                <c:pt idx="1354">
                  <c:v>3.761635685147986</c:v>
                </c:pt>
                <c:pt idx="1355">
                  <c:v>5.0450654031003346</c:v>
                </c:pt>
                <c:pt idx="1356">
                  <c:v>5.4999546760476452</c:v>
                </c:pt>
                <c:pt idx="1357">
                  <c:v>4.9318076987534054</c:v>
                </c:pt>
                <c:pt idx="1358">
                  <c:v>3.5825830873728117</c:v>
                </c:pt>
                <c:pt idx="1359">
                  <c:v>2.0013917508818015</c:v>
                </c:pt>
                <c:pt idx="1360">
                  <c:v>0.7531475260724797</c:v>
                </c:pt>
                <c:pt idx="1361">
                  <c:v>0.12624335173658749</c:v>
                </c:pt>
                <c:pt idx="1362">
                  <c:v>2.3924438989743078E-4</c:v>
                </c:pt>
                <c:pt idx="1363">
                  <c:v>5.5074315217615778E-2</c:v>
                </c:pt>
                <c:pt idx="1364">
                  <c:v>0.5069860002988581</c:v>
                </c:pt>
                <c:pt idx="1365">
                  <c:v>1.567883423440662</c:v>
                </c:pt>
                <c:pt idx="1366">
                  <c:v>3.0486031202110517</c:v>
                </c:pt>
                <c:pt idx="1367">
                  <c:v>4.4401394450263707</c:v>
                </c:pt>
                <c:pt idx="1368">
                  <c:v>5.1789627527842548</c:v>
                </c:pt>
                <c:pt idx="1369">
                  <c:v>4.9486042884067425</c:v>
                </c:pt>
                <c:pt idx="1370">
                  <c:v>3.8499455840519152</c:v>
                </c:pt>
                <c:pt idx="1371">
                  <c:v>2.3459177516368763</c:v>
                </c:pt>
                <c:pt idx="1372">
                  <c:v>1.011993779920568</c:v>
                </c:pt>
                <c:pt idx="1373">
                  <c:v>0.23170593900649941</c:v>
                </c:pt>
                <c:pt idx="1374">
                  <c:v>6.3066643639187918E-3</c:v>
                </c:pt>
                <c:pt idx="1375">
                  <c:v>1.6864814087523085E-2</c:v>
                </c:pt>
                <c:pt idx="1376">
                  <c:v>0.31546228962766798</c:v>
                </c:pt>
                <c:pt idx="1377">
                  <c:v>1.1930066267581436</c:v>
                </c:pt>
                <c:pt idx="1378">
                  <c:v>2.5789252615190361</c:v>
                </c:pt>
                <c:pt idx="1379">
                  <c:v>4.0413252006736764</c:v>
                </c:pt>
                <c:pt idx="1380">
                  <c:v>5.0067916038445031</c:v>
                </c:pt>
                <c:pt idx="1381">
                  <c:v>5.0655029575318151</c:v>
                </c:pt>
                <c:pt idx="1382">
                  <c:v>4.1920282873108885</c:v>
                </c:pt>
                <c:pt idx="1383">
                  <c:v>2.7589984620492753</c:v>
                </c:pt>
                <c:pt idx="1384">
                  <c:v>1.3361563535833552</c:v>
                </c:pt>
                <c:pt idx="1385">
                  <c:v>0.38664478154679022</c:v>
                </c:pt>
                <c:pt idx="1386">
                  <c:v>2.9203004779303918E-2</c:v>
                </c:pt>
                <c:pt idx="1387">
                  <c:v>2.3579700098749529E-3</c:v>
                </c:pt>
                <c:pt idx="1388">
                  <c:v>0.18146606690826647</c:v>
                </c:pt>
                <c:pt idx="1389">
                  <c:v>0.89381077355130345</c:v>
                </c:pt>
                <c:pt idx="1390">
                  <c:v>2.191351143111683</c:v>
                </c:pt>
                <c:pt idx="1391">
                  <c:v>3.7341262769496448</c:v>
                </c:pt>
                <c:pt idx="1392">
                  <c:v>4.9539188816382129</c:v>
                </c:pt>
                <c:pt idx="1393">
                  <c:v>5.3502422890192172</c:v>
                </c:pt>
                <c:pt idx="1394">
                  <c:v>4.7555203933480668</c:v>
                </c:pt>
                <c:pt idx="1395">
                  <c:v>3.4234712035613479</c:v>
                </c:pt>
                <c:pt idx="1396">
                  <c:v>1.8927443235587709</c:v>
                </c:pt>
                <c:pt idx="1397">
                  <c:v>0.70203378769439184</c:v>
                </c:pt>
                <c:pt idx="1398">
                  <c:v>0.11415957441907509</c:v>
                </c:pt>
                <c:pt idx="1399">
                  <c:v>1.420019309754095E-4</c:v>
                </c:pt>
                <c:pt idx="1400">
                  <c:v>5.5766760778977534E-2</c:v>
                </c:pt>
                <c:pt idx="1401">
                  <c:v>0.4922226806635035</c:v>
                </c:pt>
                <c:pt idx="1402">
                  <c:v>1.4977772004338508</c:v>
                </c:pt>
                <c:pt idx="1403">
                  <c:v>2.8820359946751166</c:v>
                </c:pt>
                <c:pt idx="1404">
                  <c:v>4.1626909305683881</c:v>
                </c:pt>
                <c:pt idx="1405">
                  <c:v>4.8192865396006761</c:v>
                </c:pt>
                <c:pt idx="1406">
                  <c:v>4.5720436408479985</c:v>
                </c:pt>
                <c:pt idx="1407">
                  <c:v>3.5310820966712351</c:v>
                </c:pt>
                <c:pt idx="1408">
                  <c:v>2.1345388666442418</c:v>
                </c:pt>
                <c:pt idx="1409">
                  <c:v>0.9119324483913025</c:v>
                </c:pt>
                <c:pt idx="1410">
                  <c:v>0.20567591343159186</c:v>
                </c:pt>
                <c:pt idx="1411">
                  <c:v>5.2805733213030009E-3</c:v>
                </c:pt>
                <c:pt idx="1412">
                  <c:v>1.5895516106150035E-2</c:v>
                </c:pt>
                <c:pt idx="1413">
                  <c:v>0.28568582859183644</c:v>
                </c:pt>
                <c:pt idx="1414">
                  <c:v>1.0637826064193467</c:v>
                </c:pt>
                <c:pt idx="1415">
                  <c:v>2.2712126246582698</c:v>
                </c:pt>
                <c:pt idx="1416">
                  <c:v>3.515077865699296</c:v>
                </c:pt>
                <c:pt idx="1417">
                  <c:v>4.2945721701158952</c:v>
                </c:pt>
                <c:pt idx="1418">
                  <c:v>4.2723045476930634</c:v>
                </c:pt>
                <c:pt idx="1419">
                  <c:v>3.4585353973707589</c:v>
                </c:pt>
                <c:pt idx="1420">
                  <c:v>2.2051597399000489</c:v>
                </c:pt>
                <c:pt idx="1421">
                  <c:v>1.0132026559283875</c:v>
                </c:pt>
                <c:pt idx="1422">
                  <c:v>0.26209178219215312</c:v>
                </c:pt>
                <c:pt idx="1423">
                  <c:v>1.2493998909687812E-2</c:v>
                </c:pt>
                <c:pt idx="1424">
                  <c:v>7.1724770375630872E-3</c:v>
                </c:pt>
                <c:pt idx="1425">
                  <c:v>0.22378944019938141</c:v>
                </c:pt>
                <c:pt idx="1426">
                  <c:v>0.95245283968310435</c:v>
                </c:pt>
                <c:pt idx="1427">
                  <c:v>2.1904061111367397</c:v>
                </c:pt>
                <c:pt idx="1428">
                  <c:v>3.5894028583769577</c:v>
                </c:pt>
                <c:pt idx="1429">
                  <c:v>4.6244420254473262</c:v>
                </c:pt>
                <c:pt idx="1430">
                  <c:v>4.8671457985876687</c:v>
                </c:pt>
                <c:pt idx="1431">
                  <c:v>4.2132900026382627</c:v>
                </c:pt>
                <c:pt idx="1432">
                  <c:v>2.9388251636895655</c:v>
                </c:pt>
                <c:pt idx="1433">
                  <c:v>1.5532791548998224</c:v>
                </c:pt>
                <c:pt idx="1434">
                  <c:v>0.53115078948550032</c:v>
                </c:pt>
                <c:pt idx="1435">
                  <c:v>6.8850169882259907E-2</c:v>
                </c:pt>
                <c:pt idx="1436">
                  <c:v>4.36113354562243E-6</c:v>
                </c:pt>
                <c:pt idx="1437">
                  <c:v>8.6107394756712377E-2</c:v>
                </c:pt>
                <c:pt idx="1438">
                  <c:v>0.59027565719940356</c:v>
                </c:pt>
                <c:pt idx="1439">
                  <c:v>1.6555113103876118</c:v>
                </c:pt>
                <c:pt idx="1440">
                  <c:v>3.063113042533733</c:v>
                </c:pt>
                <c:pt idx="1441">
                  <c:v>4.3305988210531243</c:v>
                </c:pt>
                <c:pt idx="1442">
                  <c:v>4.9579356077154184</c:v>
                </c:pt>
                <c:pt idx="1443">
                  <c:v>4.687530686563175</c:v>
                </c:pt>
                <c:pt idx="1444">
                  <c:v>3.6368915648926476</c:v>
                </c:pt>
                <c:pt idx="1445">
                  <c:v>2.2336336760244766</c:v>
                </c:pt>
                <c:pt idx="1446">
                  <c:v>0.990871856539563</c:v>
                </c:pt>
                <c:pt idx="1447">
                  <c:v>0.24704749701809228</c:v>
                </c:pt>
                <c:pt idx="1448">
                  <c:v>1.1060206261735692E-2</c:v>
                </c:pt>
                <c:pt idx="1449">
                  <c:v>6.9539225142535264E-3</c:v>
                </c:pt>
                <c:pt idx="1450">
                  <c:v>0.20219833503705026</c:v>
                </c:pt>
                <c:pt idx="1451">
                  <c:v>0.83075309216526783</c:v>
                </c:pt>
                <c:pt idx="1452">
                  <c:v>1.8510580461948181</c:v>
                </c:pt>
                <c:pt idx="1453">
                  <c:v>2.93767498336915</c:v>
                </c:pt>
                <c:pt idx="1454">
                  <c:v>3.6563727059135065</c:v>
                </c:pt>
                <c:pt idx="1455">
                  <c:v>3.7003153721727093</c:v>
                </c:pt>
                <c:pt idx="1456">
                  <c:v>3.0551652298538636</c:v>
                </c:pt>
                <c:pt idx="1457">
                  <c:v>2.0029037491926327</c:v>
                </c:pt>
                <c:pt idx="1458">
                  <c:v>0.96547614463741527</c:v>
                </c:pt>
                <c:pt idx="1459">
                  <c:v>0.27834186842538833</c:v>
                </c:pt>
                <c:pt idx="1460">
                  <c:v>2.1175773693127977E-2</c:v>
                </c:pt>
                <c:pt idx="1461">
                  <c:v>1.5372465601461878E-3</c:v>
                </c:pt>
                <c:pt idx="1462">
                  <c:v>0.1230234910374822</c:v>
                </c:pt>
                <c:pt idx="1463">
                  <c:v>0.60114385157913108</c:v>
                </c:pt>
                <c:pt idx="1464">
                  <c:v>1.4523432362008573</c:v>
                </c:pt>
                <c:pt idx="1465">
                  <c:v>2.4270818380573513</c:v>
                </c:pt>
                <c:pt idx="1466">
                  <c:v>3.1401544757437398</c:v>
                </c:pt>
                <c:pt idx="1467">
                  <c:v>3.2814541015992447</c:v>
                </c:pt>
                <c:pt idx="1468">
                  <c:v>2.7875345912240266</c:v>
                </c:pt>
                <c:pt idx="1469">
                  <c:v>1.8768796520358411</c:v>
                </c:pt>
                <c:pt idx="1470">
                  <c:v>0.92899283347910699</c:v>
                </c:pt>
                <c:pt idx="1471">
                  <c:v>0.27560839827799605</c:v>
                </c:pt>
                <c:pt idx="1472">
                  <c:v>2.1874576957870599E-2</c:v>
                </c:pt>
                <c:pt idx="1473">
                  <c:v>1.4628711071768084E-3</c:v>
                </c:pt>
                <c:pt idx="1474">
                  <c:v>0.12751416717577935</c:v>
                </c:pt>
                <c:pt idx="1475">
                  <c:v>0.64615827253233848</c:v>
                </c:pt>
                <c:pt idx="1476">
                  <c:v>1.6170207391086682</c:v>
                </c:pt>
                <c:pt idx="1477">
                  <c:v>2.8088549472229984</c:v>
                </c:pt>
                <c:pt idx="1478">
                  <c:v>3.801979769953848</c:v>
                </c:pt>
                <c:pt idx="1479">
                  <c:v>4.20000308771262</c:v>
                </c:pt>
                <c:pt idx="1480">
                  <c:v>3.8360499053881014</c:v>
                </c:pt>
                <c:pt idx="1481">
                  <c:v>2.8609029297083812</c:v>
                </c:pt>
                <c:pt idx="1482">
                  <c:v>1.6646356121393544</c:v>
                </c:pt>
                <c:pt idx="1483">
                  <c:v>0.67406671405626239</c:v>
                </c:pt>
                <c:pt idx="1484">
                  <c:v>0.13578285371571472</c:v>
                </c:pt>
                <c:pt idx="1485">
                  <c:v>1.7072912147622439E-3</c:v>
                </c:pt>
                <c:pt idx="1486">
                  <c:v>2.2386837343523085E-2</c:v>
                </c:pt>
                <c:pt idx="1487">
                  <c:v>0.2940681934401263</c:v>
                </c:pt>
              </c:numCache>
            </c:numRef>
          </c:yVal>
          <c:smooth val="1"/>
        </c:ser>
        <c:dLbls>
          <c:showLegendKey val="0"/>
          <c:showVal val="0"/>
          <c:showCatName val="0"/>
          <c:showSerName val="0"/>
          <c:showPercent val="0"/>
          <c:showBubbleSize val="0"/>
        </c:dLbls>
        <c:axId val="138140288"/>
        <c:axId val="138142464"/>
      </c:scatterChart>
      <c:valAx>
        <c:axId val="138140288"/>
        <c:scaling>
          <c:orientation val="minMax"/>
          <c:max val="31"/>
          <c:min val="0"/>
        </c:scaling>
        <c:delete val="0"/>
        <c:axPos val="b"/>
        <c:title>
          <c:tx>
            <c:rich>
              <a:bodyPr/>
              <a:lstStyle/>
              <a:p>
                <a:pPr>
                  <a:defRPr/>
                </a:pPr>
                <a:r>
                  <a:rPr lang="en-GB"/>
                  <a:t>Days</a:t>
                </a:r>
              </a:p>
            </c:rich>
          </c:tx>
          <c:layout/>
          <c:overlay val="0"/>
        </c:title>
        <c:numFmt formatCode="#,##0" sourceLinked="0"/>
        <c:majorTickMark val="out"/>
        <c:minorTickMark val="none"/>
        <c:tickLblPos val="nextTo"/>
        <c:crossAx val="138142464"/>
        <c:crosses val="autoZero"/>
        <c:crossBetween val="midCat"/>
      </c:valAx>
      <c:valAx>
        <c:axId val="138142464"/>
        <c:scaling>
          <c:orientation val="minMax"/>
        </c:scaling>
        <c:delete val="0"/>
        <c:axPos val="l"/>
        <c:majorGridlines/>
        <c:title>
          <c:tx>
            <c:rich>
              <a:bodyPr rot="-5400000" vert="horz"/>
              <a:lstStyle/>
              <a:p>
                <a:pPr>
                  <a:defRPr/>
                </a:pPr>
                <a:r>
                  <a:rPr lang="en-GB"/>
                  <a:t>Tidal stream</a:t>
                </a:r>
                <a:r>
                  <a:rPr lang="en-GB" baseline="0"/>
                  <a:t> speed (m/s)</a:t>
                </a:r>
                <a:endParaRPr lang="en-GB"/>
              </a:p>
            </c:rich>
          </c:tx>
          <c:layout/>
          <c:overlay val="0"/>
        </c:title>
        <c:numFmt formatCode="General" sourceLinked="0"/>
        <c:majorTickMark val="out"/>
        <c:minorTickMark val="none"/>
        <c:tickLblPos val="nextTo"/>
        <c:crossAx val="138140288"/>
        <c:crosses val="autoZero"/>
        <c:crossBetween val="midCat"/>
      </c:valAx>
      <c:spPr>
        <a:ln>
          <a:solidFill>
            <a:schemeClr val="tx1">
              <a:lumMod val="50000"/>
              <a:lumOff val="50000"/>
            </a:schemeClr>
          </a:solidFill>
        </a:ln>
      </c:spPr>
    </c:plotArea>
    <c:legend>
      <c:legendPos val="t"/>
      <c:layout>
        <c:manualLayout>
          <c:xMode val="edge"/>
          <c:yMode val="edge"/>
          <c:x val="0.41394205532000805"/>
          <c:y val="1.3888888888888888E-2"/>
          <c:w val="0.19952765904261968"/>
          <c:h val="0.12418432595254453"/>
        </c:manualLayout>
      </c:layout>
      <c:overlay val="0"/>
      <c:txPr>
        <a:bodyPr/>
        <a:lstStyle/>
        <a:p>
          <a:pPr>
            <a:defRPr sz="1800" b="1"/>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 Occurrence Likelihood of Current Speed</a:t>
            </a:r>
          </a:p>
        </c:rich>
      </c:tx>
      <c:layout/>
      <c:overlay val="0"/>
    </c:title>
    <c:autoTitleDeleted val="0"/>
    <c:plotArea>
      <c:layout>
        <c:manualLayout>
          <c:layoutTarget val="inner"/>
          <c:xMode val="edge"/>
          <c:yMode val="edge"/>
          <c:x val="6.6713038836247157E-2"/>
          <c:y val="0.18676029418238321"/>
          <c:w val="0.90978523955691981"/>
          <c:h val="0.62983309330147197"/>
        </c:manualLayout>
      </c:layout>
      <c:scatterChart>
        <c:scatterStyle val="smoothMarker"/>
        <c:varyColors val="0"/>
        <c:ser>
          <c:idx val="0"/>
          <c:order val="0"/>
          <c:tx>
            <c:strRef>
              <c:f>'Harmonic Analysis'!$AF$5</c:f>
              <c:strCache>
                <c:ptCount val="1"/>
                <c:pt idx="0">
                  <c:v>Velocity</c:v>
                </c:pt>
              </c:strCache>
            </c:strRef>
          </c:tx>
          <c:marker>
            <c:symbol val="none"/>
          </c:marker>
          <c:xVal>
            <c:numRef>
              <c:f>'Harmonic Analysis'!$AF$7:$AF$52</c:f>
              <c:numCache>
                <c:formatCode>General</c:formatCode>
                <c:ptCount val="46"/>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numCache>
            </c:numRef>
          </c:xVal>
          <c:yVal>
            <c:numRef>
              <c:f>'Harmonic Analysis'!$AH$7:$AH$52</c:f>
              <c:numCache>
                <c:formatCode>0.00%</c:formatCode>
                <c:ptCount val="46"/>
                <c:pt idx="0">
                  <c:v>2.6881720430107529E-3</c:v>
                </c:pt>
                <c:pt idx="1">
                  <c:v>2.4193548387096774E-2</c:v>
                </c:pt>
                <c:pt idx="2">
                  <c:v>1.9489247311827957E-2</c:v>
                </c:pt>
                <c:pt idx="3">
                  <c:v>2.4193548387096774E-2</c:v>
                </c:pt>
                <c:pt idx="4">
                  <c:v>2.0161290322580645E-2</c:v>
                </c:pt>
                <c:pt idx="5">
                  <c:v>1.9489247311827957E-2</c:v>
                </c:pt>
                <c:pt idx="6">
                  <c:v>2.5537634408602152E-2</c:v>
                </c:pt>
                <c:pt idx="7">
                  <c:v>1.6801075268817203E-2</c:v>
                </c:pt>
                <c:pt idx="8">
                  <c:v>2.4193548387096774E-2</c:v>
                </c:pt>
                <c:pt idx="9">
                  <c:v>1.6129032258064516E-2</c:v>
                </c:pt>
                <c:pt idx="10">
                  <c:v>2.889784946236559E-2</c:v>
                </c:pt>
                <c:pt idx="11">
                  <c:v>1.9489247311827957E-2</c:v>
                </c:pt>
                <c:pt idx="12">
                  <c:v>1.5456989247311828E-2</c:v>
                </c:pt>
                <c:pt idx="13">
                  <c:v>2.620967741935484E-2</c:v>
                </c:pt>
                <c:pt idx="14">
                  <c:v>2.4193548387096774E-2</c:v>
                </c:pt>
                <c:pt idx="15">
                  <c:v>2.5537634408602152E-2</c:v>
                </c:pt>
                <c:pt idx="16">
                  <c:v>3.2930107526881719E-2</c:v>
                </c:pt>
                <c:pt idx="17">
                  <c:v>2.4193548387096774E-2</c:v>
                </c:pt>
                <c:pt idx="18">
                  <c:v>2.6881720430107527E-2</c:v>
                </c:pt>
                <c:pt idx="19">
                  <c:v>3.0913978494623656E-2</c:v>
                </c:pt>
                <c:pt idx="20">
                  <c:v>2.7553763440860215E-2</c:v>
                </c:pt>
                <c:pt idx="21">
                  <c:v>2.2849462365591398E-2</c:v>
                </c:pt>
                <c:pt idx="22">
                  <c:v>2.7553763440860215E-2</c:v>
                </c:pt>
                <c:pt idx="23">
                  <c:v>2.3521505376344086E-2</c:v>
                </c:pt>
                <c:pt idx="24">
                  <c:v>3.1586021505376344E-2</c:v>
                </c:pt>
                <c:pt idx="25">
                  <c:v>2.620967741935484E-2</c:v>
                </c:pt>
                <c:pt idx="26">
                  <c:v>3.2258064516129031E-2</c:v>
                </c:pt>
                <c:pt idx="27">
                  <c:v>2.6881720430107527E-2</c:v>
                </c:pt>
                <c:pt idx="28">
                  <c:v>2.2849462365591398E-2</c:v>
                </c:pt>
                <c:pt idx="29">
                  <c:v>2.5537634408602152E-2</c:v>
                </c:pt>
                <c:pt idx="30">
                  <c:v>2.0161290322580645E-2</c:v>
                </c:pt>
                <c:pt idx="31">
                  <c:v>2.3521505376344086E-2</c:v>
                </c:pt>
                <c:pt idx="32">
                  <c:v>2.2177419354838711E-2</c:v>
                </c:pt>
                <c:pt idx="33">
                  <c:v>2.1505376344086023E-2</c:v>
                </c:pt>
                <c:pt idx="34">
                  <c:v>2.4193548387096774E-2</c:v>
                </c:pt>
                <c:pt idx="35">
                  <c:v>1.6129032258064516E-2</c:v>
                </c:pt>
                <c:pt idx="36">
                  <c:v>2.4193548387096774E-2</c:v>
                </c:pt>
                <c:pt idx="37">
                  <c:v>1.3440860215053764E-2</c:v>
                </c:pt>
                <c:pt idx="38">
                  <c:v>2.3521505376344086E-2</c:v>
                </c:pt>
                <c:pt idx="39">
                  <c:v>2.4193548387096774E-2</c:v>
                </c:pt>
                <c:pt idx="40">
                  <c:v>1.6129032258064516E-2</c:v>
                </c:pt>
                <c:pt idx="41">
                  <c:v>1.6801075268817203E-2</c:v>
                </c:pt>
                <c:pt idx="42">
                  <c:v>1.8145161290322582E-2</c:v>
                </c:pt>
                <c:pt idx="43">
                  <c:v>1.0752688172043012E-2</c:v>
                </c:pt>
                <c:pt idx="44">
                  <c:v>7.3924731182795703E-3</c:v>
                </c:pt>
                <c:pt idx="45">
                  <c:v>3.3602150537634409E-3</c:v>
                </c:pt>
              </c:numCache>
            </c:numRef>
          </c:yVal>
          <c:smooth val="1"/>
        </c:ser>
        <c:dLbls>
          <c:showLegendKey val="0"/>
          <c:showVal val="0"/>
          <c:showCatName val="0"/>
          <c:showSerName val="0"/>
          <c:showPercent val="0"/>
          <c:showBubbleSize val="0"/>
        </c:dLbls>
        <c:axId val="138511104"/>
        <c:axId val="138513024"/>
      </c:scatterChart>
      <c:valAx>
        <c:axId val="138511104"/>
        <c:scaling>
          <c:orientation val="minMax"/>
        </c:scaling>
        <c:delete val="0"/>
        <c:axPos val="b"/>
        <c:title>
          <c:tx>
            <c:rich>
              <a:bodyPr/>
              <a:lstStyle/>
              <a:p>
                <a:pPr>
                  <a:defRPr/>
                </a:pPr>
                <a:r>
                  <a:rPr lang="en-GB"/>
                  <a:t>Velocity</a:t>
                </a:r>
                <a:r>
                  <a:rPr lang="en-GB" baseline="0"/>
                  <a:t> (m/s)</a:t>
                </a:r>
                <a:endParaRPr lang="en-GB"/>
              </a:p>
            </c:rich>
          </c:tx>
          <c:layout>
            <c:manualLayout>
              <c:xMode val="edge"/>
              <c:yMode val="edge"/>
              <c:x val="0.41045559930008746"/>
              <c:y val="0.89719889180519097"/>
            </c:manualLayout>
          </c:layout>
          <c:overlay val="0"/>
        </c:title>
        <c:numFmt formatCode="General" sourceLinked="1"/>
        <c:majorTickMark val="out"/>
        <c:minorTickMark val="none"/>
        <c:tickLblPos val="nextTo"/>
        <c:crossAx val="138513024"/>
        <c:crosses val="autoZero"/>
        <c:crossBetween val="midCat"/>
      </c:valAx>
      <c:valAx>
        <c:axId val="138513024"/>
        <c:scaling>
          <c:orientation val="minMax"/>
        </c:scaling>
        <c:delete val="0"/>
        <c:axPos val="l"/>
        <c:majorGridlines/>
        <c:title>
          <c:tx>
            <c:rich>
              <a:bodyPr rot="-5400000" vert="horz"/>
              <a:lstStyle/>
              <a:p>
                <a:pPr>
                  <a:defRPr/>
                </a:pPr>
                <a:r>
                  <a:rPr lang="en-GB"/>
                  <a:t>Occurrene likelihood (%time)</a:t>
                </a:r>
              </a:p>
            </c:rich>
          </c:tx>
          <c:layout/>
          <c:overlay val="0"/>
        </c:title>
        <c:numFmt formatCode="0%" sourceLinked="0"/>
        <c:majorTickMark val="out"/>
        <c:minorTickMark val="none"/>
        <c:tickLblPos val="nextTo"/>
        <c:crossAx val="138511104"/>
        <c:crosses val="autoZero"/>
        <c:crossBetween val="midCat"/>
      </c:valAx>
      <c:spPr>
        <a:ln>
          <a:solidFill>
            <a:schemeClr val="tx1">
              <a:lumMod val="50000"/>
              <a:lumOff val="50000"/>
            </a:schemeClr>
          </a:solidFill>
        </a:ln>
      </c:spPr>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 Occurrence</a:t>
            </a:r>
            <a:r>
              <a:rPr lang="es-ES" baseline="0"/>
              <a:t> Likelihood of Power Density</a:t>
            </a:r>
            <a:endParaRPr lang="es-ES"/>
          </a:p>
        </c:rich>
      </c:tx>
      <c:layout/>
      <c:overlay val="0"/>
    </c:title>
    <c:autoTitleDeleted val="0"/>
    <c:plotArea>
      <c:layout/>
      <c:scatterChart>
        <c:scatterStyle val="smoothMarker"/>
        <c:varyColors val="0"/>
        <c:ser>
          <c:idx val="0"/>
          <c:order val="0"/>
          <c:tx>
            <c:strRef>
              <c:f>'Harmonic Analysis'!$AJ$6</c:f>
              <c:strCache>
                <c:ptCount val="1"/>
                <c:pt idx="0">
                  <c:v>Power Density (kW/m2)</c:v>
                </c:pt>
              </c:strCache>
            </c:strRef>
          </c:tx>
          <c:marker>
            <c:symbol val="none"/>
          </c:marker>
          <c:xVal>
            <c:numRef>
              <c:f>'Harmonic Analysis'!$AJ$7:$AJ$128</c:f>
              <c:numCache>
                <c:formatCode>General</c:formatCode>
                <c:ptCount val="122"/>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3.30000000000001</c:v>
                </c:pt>
                <c:pt idx="67">
                  <c:v>3.3500000000000099</c:v>
                </c:pt>
                <c:pt idx="68">
                  <c:v>3.4000000000000101</c:v>
                </c:pt>
                <c:pt idx="69">
                  <c:v>3.4500000000000099</c:v>
                </c:pt>
                <c:pt idx="70">
                  <c:v>3.5000000000000102</c:v>
                </c:pt>
                <c:pt idx="71">
                  <c:v>3.55000000000001</c:v>
                </c:pt>
                <c:pt idx="72">
                  <c:v>3.6000000000000099</c:v>
                </c:pt>
                <c:pt idx="73">
                  <c:v>3.6500000000000101</c:v>
                </c:pt>
                <c:pt idx="74">
                  <c:v>3.7000000000000099</c:v>
                </c:pt>
                <c:pt idx="75">
                  <c:v>3.7500000000000102</c:v>
                </c:pt>
                <c:pt idx="76">
                  <c:v>3.80000000000001</c:v>
                </c:pt>
                <c:pt idx="77">
                  <c:v>3.8500000000000099</c:v>
                </c:pt>
                <c:pt idx="78">
                  <c:v>3.9000000000000101</c:v>
                </c:pt>
                <c:pt idx="79">
                  <c:v>3.9500000000000099</c:v>
                </c:pt>
                <c:pt idx="80">
                  <c:v>4.0000000000000098</c:v>
                </c:pt>
                <c:pt idx="81">
                  <c:v>4.0500000000000096</c:v>
                </c:pt>
                <c:pt idx="82">
                  <c:v>4.1000000000000103</c:v>
                </c:pt>
                <c:pt idx="83">
                  <c:v>4.1500000000000101</c:v>
                </c:pt>
                <c:pt idx="84">
                  <c:v>4.2000000000000099</c:v>
                </c:pt>
                <c:pt idx="85">
                  <c:v>4.2500000000000098</c:v>
                </c:pt>
                <c:pt idx="86">
                  <c:v>4.3000000000000096</c:v>
                </c:pt>
                <c:pt idx="87">
                  <c:v>4.3500000000000103</c:v>
                </c:pt>
                <c:pt idx="88">
                  <c:v>4.4000000000000101</c:v>
                </c:pt>
                <c:pt idx="89">
                  <c:v>4.4500000000000099</c:v>
                </c:pt>
                <c:pt idx="90">
                  <c:v>4.5000000000000098</c:v>
                </c:pt>
                <c:pt idx="91">
                  <c:v>4.5500000000000096</c:v>
                </c:pt>
                <c:pt idx="92">
                  <c:v>4.6000000000000103</c:v>
                </c:pt>
                <c:pt idx="93">
                  <c:v>4.6500000000000101</c:v>
                </c:pt>
                <c:pt idx="94">
                  <c:v>4.7000000000000099</c:v>
                </c:pt>
                <c:pt idx="95">
                  <c:v>4.75</c:v>
                </c:pt>
                <c:pt idx="96">
                  <c:v>4.8000000000000096</c:v>
                </c:pt>
                <c:pt idx="97">
                  <c:v>4.8500000000000103</c:v>
                </c:pt>
                <c:pt idx="98">
                  <c:v>4.9000000000000101</c:v>
                </c:pt>
                <c:pt idx="99">
                  <c:v>4.9500000000000099</c:v>
                </c:pt>
                <c:pt idx="100">
                  <c:v>5.0000000000000098</c:v>
                </c:pt>
                <c:pt idx="101">
                  <c:v>5.0500000000000096</c:v>
                </c:pt>
                <c:pt idx="102">
                  <c:v>5.1000000000000103</c:v>
                </c:pt>
                <c:pt idx="103">
                  <c:v>5.1500000000000101</c:v>
                </c:pt>
                <c:pt idx="104">
                  <c:v>5.2000000000000099</c:v>
                </c:pt>
                <c:pt idx="105">
                  <c:v>5.2500000000000098</c:v>
                </c:pt>
                <c:pt idx="106">
                  <c:v>5.3000000000000096</c:v>
                </c:pt>
                <c:pt idx="107">
                  <c:v>5.3500000000000103</c:v>
                </c:pt>
                <c:pt idx="108">
                  <c:v>5.4000000000000101</c:v>
                </c:pt>
                <c:pt idx="109">
                  <c:v>5.4500000000000099</c:v>
                </c:pt>
                <c:pt idx="110">
                  <c:v>5.5000000000000098</c:v>
                </c:pt>
                <c:pt idx="111">
                  <c:v>5.5500000000000096</c:v>
                </c:pt>
                <c:pt idx="112">
                  <c:v>5.6000000000000103</c:v>
                </c:pt>
                <c:pt idx="113">
                  <c:v>5.6500000000000101</c:v>
                </c:pt>
                <c:pt idx="114">
                  <c:v>5.7000000000000099</c:v>
                </c:pt>
                <c:pt idx="115">
                  <c:v>5.7500000000000098</c:v>
                </c:pt>
                <c:pt idx="116">
                  <c:v>5.8000000000000096</c:v>
                </c:pt>
                <c:pt idx="117">
                  <c:v>5.8500000000000103</c:v>
                </c:pt>
                <c:pt idx="118">
                  <c:v>5.9000000000000101</c:v>
                </c:pt>
                <c:pt idx="119">
                  <c:v>5.95</c:v>
                </c:pt>
                <c:pt idx="120">
                  <c:v>6</c:v>
                </c:pt>
              </c:numCache>
            </c:numRef>
          </c:xVal>
          <c:yVal>
            <c:numRef>
              <c:f>'Harmonic Analysis'!$AL$7:$AL$128</c:f>
              <c:numCache>
                <c:formatCode>0.00%</c:formatCode>
                <c:ptCount val="122"/>
                <c:pt idx="0">
                  <c:v>8.8096839273705443E-2</c:v>
                </c:pt>
                <c:pt idx="1">
                  <c:v>0.13382649630127774</c:v>
                </c:pt>
                <c:pt idx="2">
                  <c:v>3.496973772696705E-2</c:v>
                </c:pt>
                <c:pt idx="3">
                  <c:v>3.6987222595830531E-2</c:v>
                </c:pt>
                <c:pt idx="4">
                  <c:v>3.0262273032952251E-2</c:v>
                </c:pt>
                <c:pt idx="5">
                  <c:v>3.0262273032952251E-2</c:v>
                </c:pt>
                <c:pt idx="6">
                  <c:v>2.6227303295225286E-2</c:v>
                </c:pt>
                <c:pt idx="7">
                  <c:v>1.882985877605918E-2</c:v>
                </c:pt>
                <c:pt idx="8">
                  <c:v>2.6227303295225286E-2</c:v>
                </c:pt>
                <c:pt idx="9">
                  <c:v>2.1519838601210491E-2</c:v>
                </c:pt>
                <c:pt idx="10">
                  <c:v>1.882985877605918E-2</c:v>
                </c:pt>
                <c:pt idx="11">
                  <c:v>1.2777404169468728E-2</c:v>
                </c:pt>
                <c:pt idx="12">
                  <c:v>1.613987895090787E-2</c:v>
                </c:pt>
                <c:pt idx="13">
                  <c:v>1.613987895090787E-2</c:v>
                </c:pt>
                <c:pt idx="14">
                  <c:v>1.1432414256893073E-2</c:v>
                </c:pt>
                <c:pt idx="15">
                  <c:v>1.1432414256893073E-2</c:v>
                </c:pt>
                <c:pt idx="16">
                  <c:v>1.2777404169468728E-2</c:v>
                </c:pt>
                <c:pt idx="17">
                  <c:v>1.546738399462004E-2</c:v>
                </c:pt>
                <c:pt idx="18">
                  <c:v>1.4122394082044385E-2</c:v>
                </c:pt>
                <c:pt idx="19">
                  <c:v>8.7424344317417624E-3</c:v>
                </c:pt>
                <c:pt idx="20">
                  <c:v>1.0759919300605245E-2</c:v>
                </c:pt>
                <c:pt idx="21">
                  <c:v>1.2104909213180901E-2</c:v>
                </c:pt>
                <c:pt idx="22">
                  <c:v>1.6812373907195696E-2</c:v>
                </c:pt>
                <c:pt idx="23">
                  <c:v>1.1432414256893073E-2</c:v>
                </c:pt>
                <c:pt idx="24">
                  <c:v>7.3974445191661064E-3</c:v>
                </c:pt>
                <c:pt idx="25">
                  <c:v>1.2104909213180901E-2</c:v>
                </c:pt>
                <c:pt idx="26">
                  <c:v>8.0699394754539348E-3</c:v>
                </c:pt>
                <c:pt idx="27">
                  <c:v>1.2104909213180901E-2</c:v>
                </c:pt>
                <c:pt idx="28">
                  <c:v>8.0699394754539348E-3</c:v>
                </c:pt>
                <c:pt idx="29">
                  <c:v>4.0349697377269674E-3</c:v>
                </c:pt>
                <c:pt idx="30">
                  <c:v>8.0699394754539348E-3</c:v>
                </c:pt>
                <c:pt idx="31">
                  <c:v>9.4149293880295901E-3</c:v>
                </c:pt>
                <c:pt idx="32">
                  <c:v>6.0524546065904503E-3</c:v>
                </c:pt>
                <c:pt idx="33">
                  <c:v>8.0699394754539348E-3</c:v>
                </c:pt>
                <c:pt idx="34">
                  <c:v>4.707464694014795E-3</c:v>
                </c:pt>
                <c:pt idx="35">
                  <c:v>5.3799596503026226E-3</c:v>
                </c:pt>
                <c:pt idx="36">
                  <c:v>5.3799596503026226E-3</c:v>
                </c:pt>
                <c:pt idx="37">
                  <c:v>5.3799596503026226E-3</c:v>
                </c:pt>
                <c:pt idx="38">
                  <c:v>7.3974445191661064E-3</c:v>
                </c:pt>
                <c:pt idx="39">
                  <c:v>4.707464694014795E-3</c:v>
                </c:pt>
                <c:pt idx="40">
                  <c:v>8.0699394754539348E-3</c:v>
                </c:pt>
                <c:pt idx="41">
                  <c:v>2.0174848688634837E-3</c:v>
                </c:pt>
                <c:pt idx="42">
                  <c:v>6.7249495628782787E-3</c:v>
                </c:pt>
                <c:pt idx="43">
                  <c:v>4.707464694014795E-3</c:v>
                </c:pt>
                <c:pt idx="44">
                  <c:v>8.7424344317417624E-3</c:v>
                </c:pt>
                <c:pt idx="45">
                  <c:v>6.0524546065904503E-3</c:v>
                </c:pt>
                <c:pt idx="46">
                  <c:v>2.6899798251513113E-3</c:v>
                </c:pt>
                <c:pt idx="47">
                  <c:v>8.7424344317417624E-3</c:v>
                </c:pt>
                <c:pt idx="48">
                  <c:v>2.6899798251513113E-3</c:v>
                </c:pt>
                <c:pt idx="49">
                  <c:v>6.0524546065904503E-3</c:v>
                </c:pt>
                <c:pt idx="50">
                  <c:v>6.7249495628782787E-3</c:v>
                </c:pt>
                <c:pt idx="51">
                  <c:v>3.3624747814391394E-3</c:v>
                </c:pt>
                <c:pt idx="52">
                  <c:v>5.3799596503026226E-3</c:v>
                </c:pt>
                <c:pt idx="53">
                  <c:v>2.6899798251513113E-3</c:v>
                </c:pt>
                <c:pt idx="54">
                  <c:v>3.3624747814391394E-3</c:v>
                </c:pt>
                <c:pt idx="55">
                  <c:v>3.3624747814391394E-3</c:v>
                </c:pt>
                <c:pt idx="56">
                  <c:v>4.0349697377269674E-3</c:v>
                </c:pt>
                <c:pt idx="57">
                  <c:v>4.707464694014795E-3</c:v>
                </c:pt>
                <c:pt idx="58">
                  <c:v>3.3624747814391394E-3</c:v>
                </c:pt>
                <c:pt idx="59">
                  <c:v>5.3799596503026226E-3</c:v>
                </c:pt>
                <c:pt idx="60">
                  <c:v>3.3624747814391394E-3</c:v>
                </c:pt>
                <c:pt idx="61">
                  <c:v>9.4149293880295901E-3</c:v>
                </c:pt>
                <c:pt idx="62">
                  <c:v>2.6899798251513113E-3</c:v>
                </c:pt>
                <c:pt idx="63">
                  <c:v>1.3449899125756557E-3</c:v>
                </c:pt>
                <c:pt idx="64">
                  <c:v>3.3624747814391394E-3</c:v>
                </c:pt>
                <c:pt idx="65">
                  <c:v>2.6899798251513113E-3</c:v>
                </c:pt>
                <c:pt idx="66">
                  <c:v>2.0174848688634837E-3</c:v>
                </c:pt>
                <c:pt idx="67">
                  <c:v>3.3624747814391394E-3</c:v>
                </c:pt>
                <c:pt idx="68">
                  <c:v>3.3624747814391394E-3</c:v>
                </c:pt>
                <c:pt idx="69">
                  <c:v>3.3624747814391394E-3</c:v>
                </c:pt>
                <c:pt idx="70">
                  <c:v>3.3624747814391394E-3</c:v>
                </c:pt>
                <c:pt idx="71">
                  <c:v>4.707464694014795E-3</c:v>
                </c:pt>
                <c:pt idx="72">
                  <c:v>3.3624747814391394E-3</c:v>
                </c:pt>
                <c:pt idx="73">
                  <c:v>6.0524546065904503E-3</c:v>
                </c:pt>
                <c:pt idx="74">
                  <c:v>4.0349697377269674E-3</c:v>
                </c:pt>
                <c:pt idx="75">
                  <c:v>4.707464694014795E-3</c:v>
                </c:pt>
                <c:pt idx="76">
                  <c:v>4.0349697377269674E-3</c:v>
                </c:pt>
                <c:pt idx="77">
                  <c:v>6.0524546065904503E-3</c:v>
                </c:pt>
                <c:pt idx="78">
                  <c:v>3.3624747814391394E-3</c:v>
                </c:pt>
                <c:pt idx="79">
                  <c:v>2.0174848688634837E-3</c:v>
                </c:pt>
                <c:pt idx="80">
                  <c:v>2.0174848688634837E-3</c:v>
                </c:pt>
                <c:pt idx="81">
                  <c:v>4.0349697377269674E-3</c:v>
                </c:pt>
                <c:pt idx="82">
                  <c:v>6.7249495628782783E-4</c:v>
                </c:pt>
                <c:pt idx="83">
                  <c:v>6.7249495628782783E-4</c:v>
                </c:pt>
                <c:pt idx="84">
                  <c:v>4.707464694014795E-3</c:v>
                </c:pt>
                <c:pt idx="85">
                  <c:v>4.0349697377269674E-3</c:v>
                </c:pt>
                <c:pt idx="86">
                  <c:v>2.0174848688634837E-3</c:v>
                </c:pt>
                <c:pt idx="87">
                  <c:v>2.6899798251513113E-3</c:v>
                </c:pt>
                <c:pt idx="88">
                  <c:v>3.3624747814391394E-3</c:v>
                </c:pt>
                <c:pt idx="89">
                  <c:v>1.3449899125756557E-3</c:v>
                </c:pt>
                <c:pt idx="90">
                  <c:v>1.3449899125756557E-3</c:v>
                </c:pt>
                <c:pt idx="91">
                  <c:v>4.0349697377269674E-3</c:v>
                </c:pt>
                <c:pt idx="92">
                  <c:v>3.3624747814391394E-3</c:v>
                </c:pt>
                <c:pt idx="93">
                  <c:v>2.6899798251513113E-3</c:v>
                </c:pt>
                <c:pt idx="94">
                  <c:v>1.3449899125756557E-3</c:v>
                </c:pt>
                <c:pt idx="95">
                  <c:v>2.6899798251513113E-3</c:v>
                </c:pt>
                <c:pt idx="96">
                  <c:v>2.6899798251513113E-3</c:v>
                </c:pt>
                <c:pt idx="97">
                  <c:v>2.0174848688634837E-3</c:v>
                </c:pt>
                <c:pt idx="98">
                  <c:v>2.0174848688634837E-3</c:v>
                </c:pt>
                <c:pt idx="99">
                  <c:v>5.3799596503026226E-3</c:v>
                </c:pt>
                <c:pt idx="100">
                  <c:v>2.0174848688634837E-3</c:v>
                </c:pt>
                <c:pt idx="101">
                  <c:v>2.6899798251513113E-3</c:v>
                </c:pt>
                <c:pt idx="102">
                  <c:v>6.7249495628782783E-4</c:v>
                </c:pt>
                <c:pt idx="103">
                  <c:v>6.7249495628782783E-4</c:v>
                </c:pt>
                <c:pt idx="104">
                  <c:v>6.7249495628782783E-4</c:v>
                </c:pt>
                <c:pt idx="105">
                  <c:v>1.3449899125756557E-3</c:v>
                </c:pt>
                <c:pt idx="106">
                  <c:v>0</c:v>
                </c:pt>
                <c:pt idx="107">
                  <c:v>2.6899798251513113E-3</c:v>
                </c:pt>
                <c:pt idx="108">
                  <c:v>6.7249495628782783E-4</c:v>
                </c:pt>
                <c:pt idx="109">
                  <c:v>0</c:v>
                </c:pt>
                <c:pt idx="110">
                  <c:v>2.6899798251513113E-3</c:v>
                </c:pt>
                <c:pt idx="111">
                  <c:v>6.7249495628782783E-4</c:v>
                </c:pt>
                <c:pt idx="112">
                  <c:v>6.7249495628782783E-4</c:v>
                </c:pt>
                <c:pt idx="113">
                  <c:v>0</c:v>
                </c:pt>
                <c:pt idx="114">
                  <c:v>1.3449899125756557E-3</c:v>
                </c:pt>
                <c:pt idx="115">
                  <c:v>6.7249495628782783E-4</c:v>
                </c:pt>
                <c:pt idx="116">
                  <c:v>6.7249495628782783E-4</c:v>
                </c:pt>
                <c:pt idx="117">
                  <c:v>0</c:v>
                </c:pt>
                <c:pt idx="118">
                  <c:v>0</c:v>
                </c:pt>
                <c:pt idx="119">
                  <c:v>6.7249495628782783E-4</c:v>
                </c:pt>
                <c:pt idx="120">
                  <c:v>0</c:v>
                </c:pt>
              </c:numCache>
            </c:numRef>
          </c:yVal>
          <c:smooth val="1"/>
        </c:ser>
        <c:dLbls>
          <c:showLegendKey val="0"/>
          <c:showVal val="0"/>
          <c:showCatName val="0"/>
          <c:showSerName val="0"/>
          <c:showPercent val="0"/>
          <c:showBubbleSize val="0"/>
        </c:dLbls>
        <c:axId val="135972352"/>
        <c:axId val="138529024"/>
      </c:scatterChart>
      <c:valAx>
        <c:axId val="135972352"/>
        <c:scaling>
          <c:orientation val="minMax"/>
        </c:scaling>
        <c:delete val="0"/>
        <c:axPos val="b"/>
        <c:title>
          <c:tx>
            <c:rich>
              <a:bodyPr/>
              <a:lstStyle/>
              <a:p>
                <a:pPr>
                  <a:defRPr/>
                </a:pPr>
                <a:r>
                  <a:rPr lang="en-GB"/>
                  <a:t>Power Density (kW/m2)</a:t>
                </a:r>
              </a:p>
            </c:rich>
          </c:tx>
          <c:layout>
            <c:manualLayout>
              <c:xMode val="edge"/>
              <c:yMode val="edge"/>
              <c:x val="0.41045559930008746"/>
              <c:y val="0.89719889180519097"/>
            </c:manualLayout>
          </c:layout>
          <c:overlay val="0"/>
        </c:title>
        <c:numFmt formatCode="General" sourceLinked="1"/>
        <c:majorTickMark val="out"/>
        <c:minorTickMark val="none"/>
        <c:tickLblPos val="nextTo"/>
        <c:crossAx val="138529024"/>
        <c:crosses val="autoZero"/>
        <c:crossBetween val="midCat"/>
      </c:valAx>
      <c:valAx>
        <c:axId val="138529024"/>
        <c:scaling>
          <c:orientation val="minMax"/>
          <c:min val="0"/>
        </c:scaling>
        <c:delete val="0"/>
        <c:axPos val="l"/>
        <c:majorGridlines/>
        <c:title>
          <c:tx>
            <c:rich>
              <a:bodyPr rot="-5400000" vert="horz"/>
              <a:lstStyle/>
              <a:p>
                <a:pPr>
                  <a:defRPr/>
                </a:pPr>
                <a:r>
                  <a:rPr lang="en-GB"/>
                  <a:t>Occurrene likelihood (%time)</a:t>
                </a:r>
              </a:p>
            </c:rich>
          </c:tx>
          <c:layout/>
          <c:overlay val="0"/>
        </c:title>
        <c:numFmt formatCode="0%" sourceLinked="0"/>
        <c:majorTickMark val="out"/>
        <c:minorTickMark val="none"/>
        <c:tickLblPos val="nextTo"/>
        <c:crossAx val="135972352"/>
        <c:crosses val="autoZero"/>
        <c:crossBetween val="midCat"/>
      </c:valAx>
      <c:spPr>
        <a:ln>
          <a:solidFill>
            <a:schemeClr val="tx1">
              <a:lumMod val="50000"/>
              <a:lumOff val="50000"/>
            </a:schemeClr>
          </a:solidFill>
        </a:ln>
      </c:spPr>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09080936375425"/>
          <c:y val="0.11133492830971542"/>
          <c:w val="0.87715643833239942"/>
          <c:h val="0.7466485180343071"/>
        </c:manualLayout>
      </c:layout>
      <c:scatterChart>
        <c:scatterStyle val="smoothMarker"/>
        <c:varyColors val="0"/>
        <c:ser>
          <c:idx val="0"/>
          <c:order val="0"/>
          <c:tx>
            <c:strRef>
              <c:f>'Harmonic Analysis'!$AN$5</c:f>
              <c:strCache>
                <c:ptCount val="1"/>
                <c:pt idx="0">
                  <c:v>Electrical Power Output</c:v>
                </c:pt>
              </c:strCache>
            </c:strRef>
          </c:tx>
          <c:marker>
            <c:symbol val="none"/>
          </c:marker>
          <c:trendline>
            <c:spPr>
              <a:ln w="25400">
                <a:solidFill>
                  <a:schemeClr val="accent6">
                    <a:lumMod val="75000"/>
                  </a:schemeClr>
                </a:solidFill>
              </a:ln>
            </c:spPr>
            <c:trendlineType val="poly"/>
            <c:order val="2"/>
            <c:dispRSqr val="0"/>
            <c:dispEq val="1"/>
            <c:trendlineLbl>
              <c:layout/>
              <c:numFmt formatCode="General" sourceLinked="0"/>
            </c:trendlineLbl>
          </c:trendline>
          <c:xVal>
            <c:numRef>
              <c:f>'Harmonic Analysis'!$AJ$26:$AJ$57</c:f>
              <c:numCache>
                <c:formatCode>General</c:formatCode>
                <c:ptCount val="32"/>
                <c:pt idx="0">
                  <c:v>0.95</c:v>
                </c:pt>
                <c:pt idx="1">
                  <c:v>1</c:v>
                </c:pt>
                <c:pt idx="2">
                  <c:v>1.05</c:v>
                </c:pt>
                <c:pt idx="3">
                  <c:v>1.1000000000000001</c:v>
                </c:pt>
                <c:pt idx="4">
                  <c:v>1.1499999999999999</c:v>
                </c:pt>
                <c:pt idx="5">
                  <c:v>1.2</c:v>
                </c:pt>
                <c:pt idx="6">
                  <c:v>1.25</c:v>
                </c:pt>
                <c:pt idx="7">
                  <c:v>1.3</c:v>
                </c:pt>
                <c:pt idx="8">
                  <c:v>1.35</c:v>
                </c:pt>
                <c:pt idx="9">
                  <c:v>1.4</c:v>
                </c:pt>
                <c:pt idx="10">
                  <c:v>1.45</c:v>
                </c:pt>
                <c:pt idx="11">
                  <c:v>1.5</c:v>
                </c:pt>
                <c:pt idx="12">
                  <c:v>1.55</c:v>
                </c:pt>
                <c:pt idx="13">
                  <c:v>1.6</c:v>
                </c:pt>
                <c:pt idx="14">
                  <c:v>1.65</c:v>
                </c:pt>
                <c:pt idx="15">
                  <c:v>1.7</c:v>
                </c:pt>
                <c:pt idx="16">
                  <c:v>1.75</c:v>
                </c:pt>
                <c:pt idx="17">
                  <c:v>1.8</c:v>
                </c:pt>
                <c:pt idx="18">
                  <c:v>1.85</c:v>
                </c:pt>
                <c:pt idx="19">
                  <c:v>1.9</c:v>
                </c:pt>
                <c:pt idx="20">
                  <c:v>1.95</c:v>
                </c:pt>
                <c:pt idx="21">
                  <c:v>2</c:v>
                </c:pt>
                <c:pt idx="22">
                  <c:v>2.0499999999999998</c:v>
                </c:pt>
                <c:pt idx="23">
                  <c:v>2.1</c:v>
                </c:pt>
                <c:pt idx="24">
                  <c:v>2.15</c:v>
                </c:pt>
                <c:pt idx="25">
                  <c:v>2.2000000000000002</c:v>
                </c:pt>
                <c:pt idx="26">
                  <c:v>2.25</c:v>
                </c:pt>
                <c:pt idx="27">
                  <c:v>2.2999999999999998</c:v>
                </c:pt>
                <c:pt idx="28">
                  <c:v>2.35</c:v>
                </c:pt>
                <c:pt idx="29">
                  <c:v>2.4</c:v>
                </c:pt>
                <c:pt idx="30">
                  <c:v>2.4500000000000002</c:v>
                </c:pt>
                <c:pt idx="31">
                  <c:v>2.5</c:v>
                </c:pt>
              </c:numCache>
            </c:numRef>
          </c:xVal>
          <c:yVal>
            <c:numRef>
              <c:f>'Harmonic Analysis'!$AO$26:$AO$57</c:f>
              <c:numCache>
                <c:formatCode>0.00</c:formatCode>
                <c:ptCount val="32"/>
                <c:pt idx="0">
                  <c:v>2</c:v>
                </c:pt>
                <c:pt idx="1">
                  <c:v>2</c:v>
                </c:pt>
                <c:pt idx="2">
                  <c:v>2.2777444999999954</c:v>
                </c:pt>
                <c:pt idx="3">
                  <c:v>2.4992179999999973</c:v>
                </c:pt>
                <c:pt idx="4">
                  <c:v>2.7673204999999967</c:v>
                </c:pt>
                <c:pt idx="5">
                  <c:v>3.0820519999999973</c:v>
                </c:pt>
                <c:pt idx="6">
                  <c:v>3.4434124999999973</c:v>
                </c:pt>
                <c:pt idx="7">
                  <c:v>3.8514019999999984</c:v>
                </c:pt>
                <c:pt idx="8">
                  <c:v>4.3060204999999989</c:v>
                </c:pt>
                <c:pt idx="9">
                  <c:v>5</c:v>
                </c:pt>
                <c:pt idx="10">
                  <c:v>5.355144499999998</c:v>
                </c:pt>
                <c:pt idx="11">
                  <c:v>5.75</c:v>
                </c:pt>
                <c:pt idx="12">
                  <c:v>6.5907845000000016</c:v>
                </c:pt>
                <c:pt idx="13">
                  <c:v>7.2785480000000007</c:v>
                </c:pt>
                <c:pt idx="14">
                  <c:v>8.0129404999999956</c:v>
                </c:pt>
                <c:pt idx="15">
                  <c:v>8.7939619999999934</c:v>
                </c:pt>
                <c:pt idx="16">
                  <c:v>10</c:v>
                </c:pt>
                <c:pt idx="17">
                  <c:v>10.495891999999998</c:v>
                </c:pt>
                <c:pt idx="18">
                  <c:v>11.416800499999997</c:v>
                </c:pt>
                <c:pt idx="19">
                  <c:v>12.384337999999996</c:v>
                </c:pt>
                <c:pt idx="20">
                  <c:v>13.398504499999991</c:v>
                </c:pt>
                <c:pt idx="21">
                  <c:v>14.25</c:v>
                </c:pt>
                <c:pt idx="22">
                  <c:v>15.566724499999992</c:v>
                </c:pt>
                <c:pt idx="23">
                  <c:v>16.720777999999989</c:v>
                </c:pt>
                <c:pt idx="24">
                  <c:v>17.921460499999995</c:v>
                </c:pt>
                <c:pt idx="25">
                  <c:v>19.168771999999997</c:v>
                </c:pt>
                <c:pt idx="26">
                  <c:v>20</c:v>
                </c:pt>
                <c:pt idx="27">
                  <c:v>21.803281999999989</c:v>
                </c:pt>
                <c:pt idx="28">
                  <c:v>23.1904805</c:v>
                </c:pt>
                <c:pt idx="29">
                  <c:v>25</c:v>
                </c:pt>
                <c:pt idx="30">
                  <c:v>25</c:v>
                </c:pt>
                <c:pt idx="31">
                  <c:v>25</c:v>
                </c:pt>
              </c:numCache>
            </c:numRef>
          </c:yVal>
          <c:smooth val="1"/>
        </c:ser>
        <c:dLbls>
          <c:showLegendKey val="0"/>
          <c:showVal val="0"/>
          <c:showCatName val="0"/>
          <c:showSerName val="0"/>
          <c:showPercent val="0"/>
          <c:showBubbleSize val="0"/>
        </c:dLbls>
        <c:axId val="137329280"/>
        <c:axId val="137343744"/>
      </c:scatterChart>
      <c:valAx>
        <c:axId val="137329280"/>
        <c:scaling>
          <c:orientation val="minMax"/>
          <c:max val="2.5"/>
          <c:min val="1"/>
        </c:scaling>
        <c:delete val="0"/>
        <c:axPos val="b"/>
        <c:title>
          <c:tx>
            <c:rich>
              <a:bodyPr/>
              <a:lstStyle/>
              <a:p>
                <a:pPr>
                  <a:defRPr/>
                </a:pPr>
                <a:r>
                  <a:rPr lang="en-GB"/>
                  <a:t>Water Velocity (m/s)</a:t>
                </a:r>
              </a:p>
            </c:rich>
          </c:tx>
          <c:layout>
            <c:manualLayout>
              <c:xMode val="edge"/>
              <c:yMode val="edge"/>
              <c:x val="0.46651598323863219"/>
              <c:y val="0.95008311983602989"/>
            </c:manualLayout>
          </c:layout>
          <c:overlay val="0"/>
        </c:title>
        <c:numFmt formatCode="General" sourceLinked="1"/>
        <c:majorTickMark val="out"/>
        <c:minorTickMark val="none"/>
        <c:tickLblPos val="nextTo"/>
        <c:crossAx val="137343744"/>
        <c:crosses val="autoZero"/>
        <c:crossBetween val="midCat"/>
      </c:valAx>
      <c:valAx>
        <c:axId val="137343744"/>
        <c:scaling>
          <c:orientation val="minMax"/>
          <c:min val="0"/>
        </c:scaling>
        <c:delete val="0"/>
        <c:axPos val="l"/>
        <c:majorGridlines/>
        <c:title>
          <c:tx>
            <c:rich>
              <a:bodyPr rot="-5400000" vert="horz"/>
              <a:lstStyle/>
              <a:p>
                <a:pPr>
                  <a:defRPr/>
                </a:pPr>
                <a:r>
                  <a:rPr lang="en-GB"/>
                  <a:t>Power Output (kW)</a:t>
                </a:r>
              </a:p>
            </c:rich>
          </c:tx>
          <c:layout>
            <c:manualLayout>
              <c:xMode val="edge"/>
              <c:yMode val="edge"/>
              <c:x val="0"/>
              <c:y val="0.35010343773095126"/>
            </c:manualLayout>
          </c:layout>
          <c:overlay val="0"/>
        </c:title>
        <c:numFmt formatCode="0" sourceLinked="0"/>
        <c:majorTickMark val="out"/>
        <c:minorTickMark val="none"/>
        <c:tickLblPos val="nextTo"/>
        <c:crossAx val="137329280"/>
        <c:crosses val="autoZero"/>
        <c:crossBetween val="midCat"/>
      </c:valAx>
      <c:spPr>
        <a:ln>
          <a:solidFill>
            <a:schemeClr val="tx1">
              <a:lumMod val="50000"/>
              <a:lumOff val="50000"/>
            </a:schemeClr>
          </a:solidFill>
        </a:ln>
      </c:spPr>
    </c:plotArea>
    <c:legend>
      <c:legendPos val="t"/>
      <c:layout/>
      <c:overlay val="0"/>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09013932489301E-2"/>
          <c:y val="9.775744586822914E-2"/>
          <c:w val="0.87715643833239942"/>
          <c:h val="0.77336618348880326"/>
        </c:manualLayout>
      </c:layout>
      <c:scatterChart>
        <c:scatterStyle val="smoothMarker"/>
        <c:varyColors val="0"/>
        <c:ser>
          <c:idx val="0"/>
          <c:order val="0"/>
          <c:tx>
            <c:strRef>
              <c:f>'Harmonic Analysis'!$AN$5</c:f>
              <c:strCache>
                <c:ptCount val="1"/>
                <c:pt idx="0">
                  <c:v>Electrical Power Output</c:v>
                </c:pt>
              </c:strCache>
            </c:strRef>
          </c:tx>
          <c:marker>
            <c:symbol val="none"/>
          </c:marker>
          <c:xVal>
            <c:numRef>
              <c:f>'Harmonic Analysis'!$AJ$27:$AJ$127</c:f>
              <c:numCache>
                <c:formatCode>General</c:formatCode>
                <c:ptCount val="101"/>
                <c:pt idx="0">
                  <c:v>1</c:v>
                </c:pt>
                <c:pt idx="1">
                  <c:v>1.05</c:v>
                </c:pt>
                <c:pt idx="2">
                  <c:v>1.1000000000000001</c:v>
                </c:pt>
                <c:pt idx="3">
                  <c:v>1.1499999999999999</c:v>
                </c:pt>
                <c:pt idx="4">
                  <c:v>1.2</c:v>
                </c:pt>
                <c:pt idx="5">
                  <c:v>1.25</c:v>
                </c:pt>
                <c:pt idx="6">
                  <c:v>1.3</c:v>
                </c:pt>
                <c:pt idx="7">
                  <c:v>1.35</c:v>
                </c:pt>
                <c:pt idx="8">
                  <c:v>1.4</c:v>
                </c:pt>
                <c:pt idx="9">
                  <c:v>1.45</c:v>
                </c:pt>
                <c:pt idx="10">
                  <c:v>1.5</c:v>
                </c:pt>
                <c:pt idx="11">
                  <c:v>1.55</c:v>
                </c:pt>
                <c:pt idx="12">
                  <c:v>1.6</c:v>
                </c:pt>
                <c:pt idx="13">
                  <c:v>1.65</c:v>
                </c:pt>
                <c:pt idx="14">
                  <c:v>1.7</c:v>
                </c:pt>
                <c:pt idx="15">
                  <c:v>1.75</c:v>
                </c:pt>
                <c:pt idx="16">
                  <c:v>1.8</c:v>
                </c:pt>
                <c:pt idx="17">
                  <c:v>1.85</c:v>
                </c:pt>
                <c:pt idx="18">
                  <c:v>1.9</c:v>
                </c:pt>
                <c:pt idx="19">
                  <c:v>1.95</c:v>
                </c:pt>
                <c:pt idx="20">
                  <c:v>2</c:v>
                </c:pt>
                <c:pt idx="21">
                  <c:v>2.0499999999999998</c:v>
                </c:pt>
                <c:pt idx="22">
                  <c:v>2.1</c:v>
                </c:pt>
                <c:pt idx="23">
                  <c:v>2.15</c:v>
                </c:pt>
                <c:pt idx="24">
                  <c:v>2.2000000000000002</c:v>
                </c:pt>
                <c:pt idx="25">
                  <c:v>2.25</c:v>
                </c:pt>
                <c:pt idx="26">
                  <c:v>2.2999999999999998</c:v>
                </c:pt>
                <c:pt idx="27">
                  <c:v>2.35</c:v>
                </c:pt>
                <c:pt idx="28">
                  <c:v>2.4</c:v>
                </c:pt>
                <c:pt idx="29">
                  <c:v>2.4500000000000002</c:v>
                </c:pt>
                <c:pt idx="30">
                  <c:v>2.5</c:v>
                </c:pt>
                <c:pt idx="31">
                  <c:v>2.5499999999999998</c:v>
                </c:pt>
                <c:pt idx="32">
                  <c:v>2.6</c:v>
                </c:pt>
                <c:pt idx="33">
                  <c:v>2.65</c:v>
                </c:pt>
                <c:pt idx="34">
                  <c:v>2.7</c:v>
                </c:pt>
                <c:pt idx="35">
                  <c:v>2.75</c:v>
                </c:pt>
                <c:pt idx="36">
                  <c:v>2.8</c:v>
                </c:pt>
                <c:pt idx="37">
                  <c:v>2.85</c:v>
                </c:pt>
                <c:pt idx="38">
                  <c:v>2.9</c:v>
                </c:pt>
                <c:pt idx="39">
                  <c:v>2.95</c:v>
                </c:pt>
                <c:pt idx="40">
                  <c:v>3</c:v>
                </c:pt>
                <c:pt idx="41">
                  <c:v>3.05</c:v>
                </c:pt>
                <c:pt idx="42">
                  <c:v>3.1</c:v>
                </c:pt>
                <c:pt idx="43">
                  <c:v>3.15</c:v>
                </c:pt>
                <c:pt idx="44">
                  <c:v>3.2</c:v>
                </c:pt>
                <c:pt idx="45">
                  <c:v>3.25</c:v>
                </c:pt>
                <c:pt idx="46">
                  <c:v>3.30000000000001</c:v>
                </c:pt>
                <c:pt idx="47">
                  <c:v>3.3500000000000099</c:v>
                </c:pt>
                <c:pt idx="48">
                  <c:v>3.4000000000000101</c:v>
                </c:pt>
                <c:pt idx="49">
                  <c:v>3.4500000000000099</c:v>
                </c:pt>
                <c:pt idx="50">
                  <c:v>3.5000000000000102</c:v>
                </c:pt>
                <c:pt idx="51">
                  <c:v>3.55000000000001</c:v>
                </c:pt>
                <c:pt idx="52">
                  <c:v>3.6000000000000099</c:v>
                </c:pt>
                <c:pt idx="53">
                  <c:v>3.6500000000000101</c:v>
                </c:pt>
                <c:pt idx="54">
                  <c:v>3.7000000000000099</c:v>
                </c:pt>
                <c:pt idx="55">
                  <c:v>3.7500000000000102</c:v>
                </c:pt>
                <c:pt idx="56">
                  <c:v>3.80000000000001</c:v>
                </c:pt>
                <c:pt idx="57">
                  <c:v>3.8500000000000099</c:v>
                </c:pt>
                <c:pt idx="58">
                  <c:v>3.9000000000000101</c:v>
                </c:pt>
                <c:pt idx="59">
                  <c:v>3.9500000000000099</c:v>
                </c:pt>
                <c:pt idx="60">
                  <c:v>4.0000000000000098</c:v>
                </c:pt>
                <c:pt idx="61">
                  <c:v>4.0500000000000096</c:v>
                </c:pt>
                <c:pt idx="62">
                  <c:v>4.1000000000000103</c:v>
                </c:pt>
                <c:pt idx="63">
                  <c:v>4.1500000000000101</c:v>
                </c:pt>
                <c:pt idx="64">
                  <c:v>4.2000000000000099</c:v>
                </c:pt>
                <c:pt idx="65">
                  <c:v>4.2500000000000098</c:v>
                </c:pt>
                <c:pt idx="66">
                  <c:v>4.3000000000000096</c:v>
                </c:pt>
                <c:pt idx="67">
                  <c:v>4.3500000000000103</c:v>
                </c:pt>
                <c:pt idx="68">
                  <c:v>4.4000000000000101</c:v>
                </c:pt>
                <c:pt idx="69">
                  <c:v>4.4500000000000099</c:v>
                </c:pt>
                <c:pt idx="70">
                  <c:v>4.5000000000000098</c:v>
                </c:pt>
                <c:pt idx="71">
                  <c:v>4.5500000000000096</c:v>
                </c:pt>
                <c:pt idx="72">
                  <c:v>4.6000000000000103</c:v>
                </c:pt>
                <c:pt idx="73">
                  <c:v>4.6500000000000101</c:v>
                </c:pt>
                <c:pt idx="74">
                  <c:v>4.7000000000000099</c:v>
                </c:pt>
                <c:pt idx="75">
                  <c:v>4.75</c:v>
                </c:pt>
                <c:pt idx="76">
                  <c:v>4.8000000000000096</c:v>
                </c:pt>
                <c:pt idx="77">
                  <c:v>4.8500000000000103</c:v>
                </c:pt>
                <c:pt idx="78">
                  <c:v>4.9000000000000101</c:v>
                </c:pt>
                <c:pt idx="79">
                  <c:v>4.9500000000000099</c:v>
                </c:pt>
                <c:pt idx="80">
                  <c:v>5.0000000000000098</c:v>
                </c:pt>
                <c:pt idx="81">
                  <c:v>5.0500000000000096</c:v>
                </c:pt>
                <c:pt idx="82">
                  <c:v>5.1000000000000103</c:v>
                </c:pt>
                <c:pt idx="83">
                  <c:v>5.1500000000000101</c:v>
                </c:pt>
                <c:pt idx="84">
                  <c:v>5.2000000000000099</c:v>
                </c:pt>
                <c:pt idx="85">
                  <c:v>5.2500000000000098</c:v>
                </c:pt>
                <c:pt idx="86">
                  <c:v>5.3000000000000096</c:v>
                </c:pt>
                <c:pt idx="87">
                  <c:v>5.3500000000000103</c:v>
                </c:pt>
                <c:pt idx="88">
                  <c:v>5.4000000000000101</c:v>
                </c:pt>
                <c:pt idx="89">
                  <c:v>5.4500000000000099</c:v>
                </c:pt>
                <c:pt idx="90">
                  <c:v>5.5000000000000098</c:v>
                </c:pt>
                <c:pt idx="91">
                  <c:v>5.5500000000000096</c:v>
                </c:pt>
                <c:pt idx="92">
                  <c:v>5.6000000000000103</c:v>
                </c:pt>
                <c:pt idx="93">
                  <c:v>5.6500000000000101</c:v>
                </c:pt>
                <c:pt idx="94">
                  <c:v>5.7000000000000099</c:v>
                </c:pt>
                <c:pt idx="95">
                  <c:v>5.7500000000000098</c:v>
                </c:pt>
                <c:pt idx="96">
                  <c:v>5.8000000000000096</c:v>
                </c:pt>
                <c:pt idx="97">
                  <c:v>5.8500000000000103</c:v>
                </c:pt>
                <c:pt idx="98">
                  <c:v>5.9000000000000101</c:v>
                </c:pt>
                <c:pt idx="99">
                  <c:v>5.95</c:v>
                </c:pt>
                <c:pt idx="100">
                  <c:v>6</c:v>
                </c:pt>
              </c:numCache>
            </c:numRef>
          </c:xVal>
          <c:yVal>
            <c:numRef>
              <c:f>'Harmonic Analysis'!$AO$27:$AO$127</c:f>
              <c:numCache>
                <c:formatCode>0.00</c:formatCode>
                <c:ptCount val="101"/>
                <c:pt idx="0">
                  <c:v>2</c:v>
                </c:pt>
                <c:pt idx="1">
                  <c:v>2.2777444999999954</c:v>
                </c:pt>
                <c:pt idx="2">
                  <c:v>2.4992179999999973</c:v>
                </c:pt>
                <c:pt idx="3">
                  <c:v>2.7673204999999967</c:v>
                </c:pt>
                <c:pt idx="4">
                  <c:v>3.0820519999999973</c:v>
                </c:pt>
                <c:pt idx="5">
                  <c:v>3.4434124999999973</c:v>
                </c:pt>
                <c:pt idx="6">
                  <c:v>3.8514019999999984</c:v>
                </c:pt>
                <c:pt idx="7">
                  <c:v>4.3060204999999989</c:v>
                </c:pt>
                <c:pt idx="8">
                  <c:v>5</c:v>
                </c:pt>
                <c:pt idx="9">
                  <c:v>5.355144499999998</c:v>
                </c:pt>
                <c:pt idx="10">
                  <c:v>5.75</c:v>
                </c:pt>
                <c:pt idx="11">
                  <c:v>6.5907845000000016</c:v>
                </c:pt>
                <c:pt idx="12">
                  <c:v>7.2785480000000007</c:v>
                </c:pt>
                <c:pt idx="13">
                  <c:v>8.0129404999999956</c:v>
                </c:pt>
                <c:pt idx="14">
                  <c:v>8.7939619999999934</c:v>
                </c:pt>
                <c:pt idx="15">
                  <c:v>10</c:v>
                </c:pt>
                <c:pt idx="16">
                  <c:v>10.495891999999998</c:v>
                </c:pt>
                <c:pt idx="17">
                  <c:v>11.416800499999997</c:v>
                </c:pt>
                <c:pt idx="18">
                  <c:v>12.384337999999996</c:v>
                </c:pt>
                <c:pt idx="19">
                  <c:v>13.398504499999991</c:v>
                </c:pt>
                <c:pt idx="20">
                  <c:v>14.25</c:v>
                </c:pt>
                <c:pt idx="21">
                  <c:v>15.566724499999992</c:v>
                </c:pt>
                <c:pt idx="22">
                  <c:v>16.720777999999989</c:v>
                </c:pt>
                <c:pt idx="23">
                  <c:v>17.921460499999995</c:v>
                </c:pt>
                <c:pt idx="24">
                  <c:v>19.168771999999997</c:v>
                </c:pt>
                <c:pt idx="25">
                  <c:v>20</c:v>
                </c:pt>
                <c:pt idx="26">
                  <c:v>21.803281999999989</c:v>
                </c:pt>
                <c:pt idx="27">
                  <c:v>23.1904805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numCache>
            </c:numRef>
          </c:yVal>
          <c:smooth val="1"/>
        </c:ser>
        <c:ser>
          <c:idx val="1"/>
          <c:order val="1"/>
          <c:tx>
            <c:strRef>
              <c:f>'Harmonic Analysis'!$AQ$5</c:f>
              <c:strCache>
                <c:ptCount val="1"/>
                <c:pt idx="0">
                  <c:v>Power available</c:v>
                </c:pt>
              </c:strCache>
            </c:strRef>
          </c:tx>
          <c:marker>
            <c:symbol val="none"/>
          </c:marker>
          <c:xVal>
            <c:numRef>
              <c:f>'Harmonic Analysis'!$AJ$7:$AJ$126</c:f>
              <c:numCache>
                <c:formatCode>General</c:formatCode>
                <c:ptCount val="120"/>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3.30000000000001</c:v>
                </c:pt>
                <c:pt idx="67">
                  <c:v>3.3500000000000099</c:v>
                </c:pt>
                <c:pt idx="68">
                  <c:v>3.4000000000000101</c:v>
                </c:pt>
                <c:pt idx="69">
                  <c:v>3.4500000000000099</c:v>
                </c:pt>
                <c:pt idx="70">
                  <c:v>3.5000000000000102</c:v>
                </c:pt>
                <c:pt idx="71">
                  <c:v>3.55000000000001</c:v>
                </c:pt>
                <c:pt idx="72">
                  <c:v>3.6000000000000099</c:v>
                </c:pt>
                <c:pt idx="73">
                  <c:v>3.6500000000000101</c:v>
                </c:pt>
                <c:pt idx="74">
                  <c:v>3.7000000000000099</c:v>
                </c:pt>
                <c:pt idx="75">
                  <c:v>3.7500000000000102</c:v>
                </c:pt>
                <c:pt idx="76">
                  <c:v>3.80000000000001</c:v>
                </c:pt>
                <c:pt idx="77">
                  <c:v>3.8500000000000099</c:v>
                </c:pt>
                <c:pt idx="78">
                  <c:v>3.9000000000000101</c:v>
                </c:pt>
                <c:pt idx="79">
                  <c:v>3.9500000000000099</c:v>
                </c:pt>
                <c:pt idx="80">
                  <c:v>4.0000000000000098</c:v>
                </c:pt>
                <c:pt idx="81">
                  <c:v>4.0500000000000096</c:v>
                </c:pt>
                <c:pt idx="82">
                  <c:v>4.1000000000000103</c:v>
                </c:pt>
                <c:pt idx="83">
                  <c:v>4.1500000000000101</c:v>
                </c:pt>
                <c:pt idx="84">
                  <c:v>4.2000000000000099</c:v>
                </c:pt>
                <c:pt idx="85">
                  <c:v>4.2500000000000098</c:v>
                </c:pt>
                <c:pt idx="86">
                  <c:v>4.3000000000000096</c:v>
                </c:pt>
                <c:pt idx="87">
                  <c:v>4.3500000000000103</c:v>
                </c:pt>
                <c:pt idx="88">
                  <c:v>4.4000000000000101</c:v>
                </c:pt>
                <c:pt idx="89">
                  <c:v>4.4500000000000099</c:v>
                </c:pt>
                <c:pt idx="90">
                  <c:v>4.5000000000000098</c:v>
                </c:pt>
                <c:pt idx="91">
                  <c:v>4.5500000000000096</c:v>
                </c:pt>
                <c:pt idx="92">
                  <c:v>4.6000000000000103</c:v>
                </c:pt>
                <c:pt idx="93">
                  <c:v>4.6500000000000101</c:v>
                </c:pt>
                <c:pt idx="94">
                  <c:v>4.7000000000000099</c:v>
                </c:pt>
                <c:pt idx="95">
                  <c:v>4.75</c:v>
                </c:pt>
                <c:pt idx="96">
                  <c:v>4.8000000000000096</c:v>
                </c:pt>
                <c:pt idx="97">
                  <c:v>4.8500000000000103</c:v>
                </c:pt>
                <c:pt idx="98">
                  <c:v>4.9000000000000101</c:v>
                </c:pt>
                <c:pt idx="99">
                  <c:v>4.9500000000000099</c:v>
                </c:pt>
                <c:pt idx="100">
                  <c:v>5.0000000000000098</c:v>
                </c:pt>
                <c:pt idx="101">
                  <c:v>5.0500000000000096</c:v>
                </c:pt>
                <c:pt idx="102">
                  <c:v>5.1000000000000103</c:v>
                </c:pt>
                <c:pt idx="103">
                  <c:v>5.1500000000000101</c:v>
                </c:pt>
                <c:pt idx="104">
                  <c:v>5.2000000000000099</c:v>
                </c:pt>
                <c:pt idx="105">
                  <c:v>5.2500000000000098</c:v>
                </c:pt>
                <c:pt idx="106">
                  <c:v>5.3000000000000096</c:v>
                </c:pt>
                <c:pt idx="107">
                  <c:v>5.3500000000000103</c:v>
                </c:pt>
                <c:pt idx="108">
                  <c:v>5.4000000000000101</c:v>
                </c:pt>
                <c:pt idx="109">
                  <c:v>5.4500000000000099</c:v>
                </c:pt>
                <c:pt idx="110">
                  <c:v>5.5000000000000098</c:v>
                </c:pt>
                <c:pt idx="111">
                  <c:v>5.5500000000000096</c:v>
                </c:pt>
                <c:pt idx="112">
                  <c:v>5.6000000000000103</c:v>
                </c:pt>
                <c:pt idx="113">
                  <c:v>5.6500000000000101</c:v>
                </c:pt>
                <c:pt idx="114">
                  <c:v>5.7000000000000099</c:v>
                </c:pt>
                <c:pt idx="115">
                  <c:v>5.7500000000000098</c:v>
                </c:pt>
                <c:pt idx="116">
                  <c:v>5.8000000000000096</c:v>
                </c:pt>
                <c:pt idx="117">
                  <c:v>5.8500000000000103</c:v>
                </c:pt>
                <c:pt idx="118">
                  <c:v>5.9000000000000101</c:v>
                </c:pt>
                <c:pt idx="119">
                  <c:v>5.95</c:v>
                </c:pt>
              </c:numCache>
            </c:numRef>
          </c:xVal>
          <c:yVal>
            <c:numRef>
              <c:f>'Harmonic Analysis'!$AQ$7:$AQ$126</c:f>
              <c:numCache>
                <c:formatCode>0.00</c:formatCode>
                <c:ptCount val="120"/>
                <c:pt idx="0">
                  <c:v>0</c:v>
                </c:pt>
                <c:pt idx="1">
                  <c:v>7.4934431250000036E-4</c:v>
                </c:pt>
                <c:pt idx="2">
                  <c:v>5.9947545000000029E-3</c:v>
                </c:pt>
                <c:pt idx="3">
                  <c:v>2.0232296437500002E-2</c:v>
                </c:pt>
                <c:pt idx="4">
                  <c:v>4.7958036000000023E-2</c:v>
                </c:pt>
                <c:pt idx="5">
                  <c:v>9.36680390625E-2</c:v>
                </c:pt>
                <c:pt idx="6">
                  <c:v>0.16185837150000001</c:v>
                </c:pt>
                <c:pt idx="7">
                  <c:v>0.25702509918749994</c:v>
                </c:pt>
                <c:pt idx="8">
                  <c:v>0.38366428800000019</c:v>
                </c:pt>
                <c:pt idx="9">
                  <c:v>0.54627200381250007</c:v>
                </c:pt>
                <c:pt idx="10">
                  <c:v>0.7493443125</c:v>
                </c:pt>
                <c:pt idx="11">
                  <c:v>0.99737727993750036</c:v>
                </c:pt>
                <c:pt idx="12">
                  <c:v>1.2948669720000001</c:v>
                </c:pt>
                <c:pt idx="13">
                  <c:v>1.6463094545625001</c:v>
                </c:pt>
                <c:pt idx="14">
                  <c:v>2.0562007934999995</c:v>
                </c:pt>
                <c:pt idx="15">
                  <c:v>2.5290370546875001</c:v>
                </c:pt>
                <c:pt idx="16">
                  <c:v>3.0693143040000015</c:v>
                </c:pt>
                <c:pt idx="17">
                  <c:v>3.6815286073125</c:v>
                </c:pt>
                <c:pt idx="18">
                  <c:v>4.3701760305000006</c:v>
                </c:pt>
                <c:pt idx="19">
                  <c:v>5.1397526394374999</c:v>
                </c:pt>
                <c:pt idx="20">
                  <c:v>5.9947545</c:v>
                </c:pt>
                <c:pt idx="21">
                  <c:v>6.9396776780625018</c:v>
                </c:pt>
                <c:pt idx="22">
                  <c:v>7.9790182395000029</c:v>
                </c:pt>
                <c:pt idx="23">
                  <c:v>9.1172722501874972</c:v>
                </c:pt>
                <c:pt idx="24">
                  <c:v>10.358935776000001</c:v>
                </c:pt>
                <c:pt idx="25">
                  <c:v>11.7085048828125</c:v>
                </c:pt>
                <c:pt idx="26">
                  <c:v>13.170475636500001</c:v>
                </c:pt>
                <c:pt idx="27">
                  <c:v>14.749344102937505</c:v>
                </c:pt>
                <c:pt idx="28">
                  <c:v>16.449606347999996</c:v>
                </c:pt>
                <c:pt idx="29">
                  <c:v>18.275758437562502</c:v>
                </c:pt>
                <c:pt idx="30">
                  <c:v>20.232296437500001</c:v>
                </c:pt>
                <c:pt idx="31">
                  <c:v>22.323716413687503</c:v>
                </c:pt>
                <c:pt idx="32">
                  <c:v>24.554514432000012</c:v>
                </c:pt>
                <c:pt idx="33">
                  <c:v>26.929186558312505</c:v>
                </c:pt>
                <c:pt idx="34">
                  <c:v>29.4522288585</c:v>
                </c:pt>
                <c:pt idx="35">
                  <c:v>32.128137398437502</c:v>
                </c:pt>
                <c:pt idx="36">
                  <c:v>34.961408244000005</c:v>
                </c:pt>
                <c:pt idx="37">
                  <c:v>37.95653746106251</c:v>
                </c:pt>
                <c:pt idx="38">
                  <c:v>41.118021115499999</c:v>
                </c:pt>
                <c:pt idx="39">
                  <c:v>44.450355273187498</c:v>
                </c:pt>
                <c:pt idx="40">
                  <c:v>47.958036</c:v>
                </c:pt>
                <c:pt idx="41">
                  <c:v>51.645559361812495</c:v>
                </c:pt>
                <c:pt idx="42">
                  <c:v>55.517421424500014</c:v>
                </c:pt>
                <c:pt idx="43">
                  <c:v>59.578118253937504</c:v>
                </c:pt>
                <c:pt idx="44">
                  <c:v>63.832145916000023</c:v>
                </c:pt>
                <c:pt idx="45">
                  <c:v>68.284000476562511</c:v>
                </c:pt>
                <c:pt idx="46">
                  <c:v>72.938178001499978</c:v>
                </c:pt>
                <c:pt idx="47">
                  <c:v>77.799174556687518</c:v>
                </c:pt>
                <c:pt idx="48">
                  <c:v>82.871486208000007</c:v>
                </c:pt>
                <c:pt idx="49">
                  <c:v>88.159609021312534</c:v>
                </c:pt>
                <c:pt idx="50">
                  <c:v>93.6680390625</c:v>
                </c:pt>
                <c:pt idx="51">
                  <c:v>99.401272397437495</c:v>
                </c:pt>
                <c:pt idx="52">
                  <c:v>105.36380509200001</c:v>
                </c:pt>
                <c:pt idx="53">
                  <c:v>111.56013321206248</c:v>
                </c:pt>
                <c:pt idx="54">
                  <c:v>117.99475282350004</c:v>
                </c:pt>
                <c:pt idx="55">
                  <c:v>124.67215999218752</c:v>
                </c:pt>
                <c:pt idx="56">
                  <c:v>131.59685078399997</c:v>
                </c:pt>
                <c:pt idx="57">
                  <c:v>138.77332126481252</c:v>
                </c:pt>
                <c:pt idx="58">
                  <c:v>146.20606750050001</c:v>
                </c:pt>
                <c:pt idx="59">
                  <c:v>153.89958555693752</c:v>
                </c:pt>
                <c:pt idx="60">
                  <c:v>161.8583715</c:v>
                </c:pt>
                <c:pt idx="61">
                  <c:v>170.08692139556248</c:v>
                </c:pt>
                <c:pt idx="62">
                  <c:v>178.58973130950002</c:v>
                </c:pt>
                <c:pt idx="63">
                  <c:v>187.37129730768748</c:v>
                </c:pt>
                <c:pt idx="64">
                  <c:v>196.4361154560001</c:v>
                </c:pt>
                <c:pt idx="65">
                  <c:v>205.78868182031252</c:v>
                </c:pt>
                <c:pt idx="66">
                  <c:v>215.433492466502</c:v>
                </c:pt>
                <c:pt idx="67">
                  <c:v>225.37504346043951</c:v>
                </c:pt>
                <c:pt idx="68">
                  <c:v>235.61783086800207</c:v>
                </c:pt>
                <c:pt idx="69">
                  <c:v>246.16635075506463</c:v>
                </c:pt>
                <c:pt idx="70">
                  <c:v>257.02509918750224</c:v>
                </c:pt>
                <c:pt idx="71">
                  <c:v>268.19857223118981</c:v>
                </c:pt>
                <c:pt idx="72">
                  <c:v>279.69126595200231</c:v>
                </c:pt>
                <c:pt idx="73">
                  <c:v>291.50767641581496</c:v>
                </c:pt>
                <c:pt idx="74">
                  <c:v>303.65229968850252</c:v>
                </c:pt>
                <c:pt idx="75">
                  <c:v>316.12963183594013</c:v>
                </c:pt>
                <c:pt idx="76">
                  <c:v>328.94416892400267</c:v>
                </c:pt>
                <c:pt idx="77">
                  <c:v>342.10040701856519</c:v>
                </c:pt>
                <c:pt idx="78">
                  <c:v>355.60284218550282</c:v>
                </c:pt>
                <c:pt idx="79">
                  <c:v>369.45597049069028</c:v>
                </c:pt>
                <c:pt idx="80">
                  <c:v>383.66428800000278</c:v>
                </c:pt>
                <c:pt idx="81">
                  <c:v>398.23229077931541</c:v>
                </c:pt>
                <c:pt idx="82">
                  <c:v>413.16447489450309</c:v>
                </c:pt>
                <c:pt idx="83">
                  <c:v>428.46533641144072</c:v>
                </c:pt>
                <c:pt idx="84">
                  <c:v>444.13937139600318</c:v>
                </c:pt>
                <c:pt idx="85">
                  <c:v>460.19107591406566</c:v>
                </c:pt>
                <c:pt idx="86">
                  <c:v>476.62494603150321</c:v>
                </c:pt>
                <c:pt idx="87">
                  <c:v>493.44547781419101</c:v>
                </c:pt>
                <c:pt idx="88">
                  <c:v>510.65716732800354</c:v>
                </c:pt>
                <c:pt idx="89">
                  <c:v>528.26451063881609</c:v>
                </c:pt>
                <c:pt idx="90">
                  <c:v>546.27200381250361</c:v>
                </c:pt>
                <c:pt idx="91">
                  <c:v>564.68414291494105</c:v>
                </c:pt>
                <c:pt idx="92">
                  <c:v>583.50542401200403</c:v>
                </c:pt>
                <c:pt idx="93">
                  <c:v>602.74034316956647</c:v>
                </c:pt>
                <c:pt idx="94">
                  <c:v>622.39339645350401</c:v>
                </c:pt>
                <c:pt idx="95">
                  <c:v>642.4690799296875</c:v>
                </c:pt>
                <c:pt idx="96">
                  <c:v>662.97188966400392</c:v>
                </c:pt>
                <c:pt idx="97">
                  <c:v>683.90632172231687</c:v>
                </c:pt>
                <c:pt idx="98">
                  <c:v>705.27687217050425</c:v>
                </c:pt>
                <c:pt idx="99">
                  <c:v>727.0880370744419</c:v>
                </c:pt>
                <c:pt idx="100">
                  <c:v>749.34431250000443</c:v>
                </c:pt>
                <c:pt idx="101">
                  <c:v>772.05019451306703</c:v>
                </c:pt>
                <c:pt idx="102">
                  <c:v>795.21017917950496</c:v>
                </c:pt>
                <c:pt idx="103">
                  <c:v>818.82876256519239</c:v>
                </c:pt>
                <c:pt idx="104">
                  <c:v>842.91044073600483</c:v>
                </c:pt>
                <c:pt idx="105">
                  <c:v>867.45970975781745</c:v>
                </c:pt>
                <c:pt idx="106">
                  <c:v>892.48106569650486</c:v>
                </c:pt>
                <c:pt idx="107">
                  <c:v>917.97900461794279</c:v>
                </c:pt>
                <c:pt idx="108">
                  <c:v>943.95802258800529</c:v>
                </c:pt>
                <c:pt idx="109">
                  <c:v>970.42261567256787</c:v>
                </c:pt>
                <c:pt idx="110">
                  <c:v>997.37727993750525</c:v>
                </c:pt>
                <c:pt idx="111">
                  <c:v>1024.8265114486931</c:v>
                </c:pt>
                <c:pt idx="112">
                  <c:v>1052.7748062720059</c:v>
                </c:pt>
                <c:pt idx="113">
                  <c:v>1081.2266604733184</c:v>
                </c:pt>
                <c:pt idx="114">
                  <c:v>1110.1865701185056</c:v>
                </c:pt>
                <c:pt idx="115">
                  <c:v>1139.6590312734436</c:v>
                </c:pt>
                <c:pt idx="116">
                  <c:v>1169.648540004006</c:v>
                </c:pt>
                <c:pt idx="117">
                  <c:v>1200.1595923760688</c:v>
                </c:pt>
                <c:pt idx="118">
                  <c:v>1231.1966844555063</c:v>
                </c:pt>
                <c:pt idx="119">
                  <c:v>1262.7643123081875</c:v>
                </c:pt>
              </c:numCache>
            </c:numRef>
          </c:yVal>
          <c:smooth val="1"/>
        </c:ser>
        <c:dLbls>
          <c:showLegendKey val="0"/>
          <c:showVal val="0"/>
          <c:showCatName val="0"/>
          <c:showSerName val="0"/>
          <c:showPercent val="0"/>
          <c:showBubbleSize val="0"/>
        </c:dLbls>
        <c:axId val="138552448"/>
        <c:axId val="138554368"/>
      </c:scatterChart>
      <c:valAx>
        <c:axId val="138552448"/>
        <c:scaling>
          <c:orientation val="minMax"/>
          <c:max val="3"/>
        </c:scaling>
        <c:delete val="0"/>
        <c:axPos val="b"/>
        <c:title>
          <c:tx>
            <c:rich>
              <a:bodyPr/>
              <a:lstStyle/>
              <a:p>
                <a:pPr>
                  <a:defRPr/>
                </a:pPr>
                <a:r>
                  <a:rPr lang="en-GB"/>
                  <a:t>Water Velocity (m/s)</a:t>
                </a:r>
              </a:p>
            </c:rich>
          </c:tx>
          <c:layout>
            <c:manualLayout>
              <c:xMode val="edge"/>
              <c:yMode val="edge"/>
              <c:x val="0.46651598323863219"/>
              <c:y val="0.95008311983602989"/>
            </c:manualLayout>
          </c:layout>
          <c:overlay val="0"/>
        </c:title>
        <c:numFmt formatCode="General" sourceLinked="1"/>
        <c:majorTickMark val="out"/>
        <c:minorTickMark val="none"/>
        <c:tickLblPos val="nextTo"/>
        <c:crossAx val="138554368"/>
        <c:crosses val="autoZero"/>
        <c:crossBetween val="midCat"/>
      </c:valAx>
      <c:valAx>
        <c:axId val="138554368"/>
        <c:scaling>
          <c:orientation val="minMax"/>
          <c:max val="100"/>
          <c:min val="0"/>
        </c:scaling>
        <c:delete val="0"/>
        <c:axPos val="l"/>
        <c:majorGridlines/>
        <c:title>
          <c:tx>
            <c:rich>
              <a:bodyPr rot="-5400000" vert="horz"/>
              <a:lstStyle/>
              <a:p>
                <a:pPr>
                  <a:defRPr/>
                </a:pPr>
                <a:r>
                  <a:rPr lang="en-GB"/>
                  <a:t>Power Output (kW)</a:t>
                </a:r>
              </a:p>
            </c:rich>
          </c:tx>
          <c:layout>
            <c:manualLayout>
              <c:xMode val="edge"/>
              <c:yMode val="edge"/>
              <c:x val="0"/>
              <c:y val="0.35010343773095126"/>
            </c:manualLayout>
          </c:layout>
          <c:overlay val="0"/>
        </c:title>
        <c:numFmt formatCode="0" sourceLinked="0"/>
        <c:majorTickMark val="out"/>
        <c:minorTickMark val="none"/>
        <c:tickLblPos val="nextTo"/>
        <c:crossAx val="138552448"/>
        <c:crosses val="autoZero"/>
        <c:crossBetween val="midCat"/>
      </c:valAx>
      <c:spPr>
        <a:ln>
          <a:solidFill>
            <a:schemeClr val="tx1">
              <a:lumMod val="50000"/>
              <a:lumOff val="50000"/>
            </a:schemeClr>
          </a:solidFill>
        </a:ln>
      </c:spPr>
    </c:plotArea>
    <c:legend>
      <c:legendPos val="t"/>
      <c:layout>
        <c:manualLayout>
          <c:xMode val="edge"/>
          <c:yMode val="edge"/>
          <c:x val="0.23284307181742667"/>
          <c:y val="5.5735256653176831E-3"/>
          <c:w val="0.54174062566503511"/>
          <c:h val="4.764257890173932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751763452612665E-2"/>
          <c:y val="0.15325240594925635"/>
          <c:w val="0.89795447786255123"/>
          <c:h val="0.81849518810148736"/>
        </c:manualLayout>
      </c:layout>
      <c:scatterChart>
        <c:scatterStyle val="smoothMarker"/>
        <c:varyColors val="0"/>
        <c:ser>
          <c:idx val="0"/>
          <c:order val="0"/>
          <c:tx>
            <c:strRef>
              <c:f>'Harmonic Analysis'!$AB$5</c:f>
              <c:strCache>
                <c:ptCount val="1"/>
                <c:pt idx="0">
                  <c:v>REAL POWER OUTPUT</c:v>
                </c:pt>
              </c:strCache>
            </c:strRef>
          </c:tx>
          <c:marker>
            <c:symbol val="none"/>
          </c:marker>
          <c:xVal>
            <c:numRef>
              <c:f>'Harmonic Analysis'!$S$6:$S$1493</c:f>
              <c:numCache>
                <c:formatCode>h:mm</c:formatCode>
                <c:ptCount val="1488"/>
                <c:pt idx="0">
                  <c:v>0</c:v>
                </c:pt>
                <c:pt idx="1">
                  <c:v>2.0833333333333332E-2</c:v>
                </c:pt>
                <c:pt idx="2">
                  <c:v>4.1666666666666699E-2</c:v>
                </c:pt>
                <c:pt idx="3">
                  <c:v>6.25E-2</c:v>
                </c:pt>
                <c:pt idx="4">
                  <c:v>8.3333333333333301E-2</c:v>
                </c:pt>
                <c:pt idx="5">
                  <c:v>0.104166666666667</c:v>
                </c:pt>
                <c:pt idx="6">
                  <c:v>0.125</c:v>
                </c:pt>
                <c:pt idx="7">
                  <c:v>0.14583333333333301</c:v>
                </c:pt>
                <c:pt idx="8">
                  <c:v>0.16666666666666699</c:v>
                </c:pt>
                <c:pt idx="9">
                  <c:v>0.1875</c:v>
                </c:pt>
                <c:pt idx="10">
                  <c:v>0.20833333333333301</c:v>
                </c:pt>
                <c:pt idx="11">
                  <c:v>0.22916666666666699</c:v>
                </c:pt>
                <c:pt idx="12">
                  <c:v>0.25</c:v>
                </c:pt>
                <c:pt idx="13">
                  <c:v>0.27083333333333298</c:v>
                </c:pt>
                <c:pt idx="14">
                  <c:v>0.29166666666666702</c:v>
                </c:pt>
                <c:pt idx="15">
                  <c:v>0.3125</c:v>
                </c:pt>
                <c:pt idx="16">
                  <c:v>0.33333333333333298</c:v>
                </c:pt>
                <c:pt idx="17">
                  <c:v>0.35416666666666702</c:v>
                </c:pt>
                <c:pt idx="18">
                  <c:v>0.375</c:v>
                </c:pt>
                <c:pt idx="19">
                  <c:v>0.39583333333333298</c:v>
                </c:pt>
                <c:pt idx="20">
                  <c:v>0.41666666666666702</c:v>
                </c:pt>
                <c:pt idx="21">
                  <c:v>0.4375</c:v>
                </c:pt>
                <c:pt idx="22">
                  <c:v>0.45833333333333298</c:v>
                </c:pt>
                <c:pt idx="23">
                  <c:v>0.47916666666666702</c:v>
                </c:pt>
                <c:pt idx="24">
                  <c:v>0.5</c:v>
                </c:pt>
                <c:pt idx="25">
                  <c:v>0.52083333333333304</c:v>
                </c:pt>
                <c:pt idx="26">
                  <c:v>0.54166666666666696</c:v>
                </c:pt>
                <c:pt idx="27">
                  <c:v>0.5625</c:v>
                </c:pt>
                <c:pt idx="28">
                  <c:v>0.58333333333333304</c:v>
                </c:pt>
                <c:pt idx="29">
                  <c:v>0.60416666666666696</c:v>
                </c:pt>
                <c:pt idx="30">
                  <c:v>0.625</c:v>
                </c:pt>
                <c:pt idx="31">
                  <c:v>0.64583333333333304</c:v>
                </c:pt>
                <c:pt idx="32">
                  <c:v>0.66666666666666696</c:v>
                </c:pt>
                <c:pt idx="33">
                  <c:v>0.6875</c:v>
                </c:pt>
                <c:pt idx="34">
                  <c:v>0.70833333333333304</c:v>
                </c:pt>
                <c:pt idx="35">
                  <c:v>0.72916666666666696</c:v>
                </c:pt>
                <c:pt idx="36">
                  <c:v>0.75</c:v>
                </c:pt>
                <c:pt idx="37">
                  <c:v>0.77083333333333304</c:v>
                </c:pt>
                <c:pt idx="38">
                  <c:v>0.79166666666666696</c:v>
                </c:pt>
                <c:pt idx="39">
                  <c:v>0.8125</c:v>
                </c:pt>
                <c:pt idx="40">
                  <c:v>0.83333333333333304</c:v>
                </c:pt>
                <c:pt idx="41">
                  <c:v>0.85416666666666696</c:v>
                </c:pt>
                <c:pt idx="42">
                  <c:v>0.875</c:v>
                </c:pt>
                <c:pt idx="43">
                  <c:v>0.89583333333333304</c:v>
                </c:pt>
                <c:pt idx="44">
                  <c:v>0.91666666666666696</c:v>
                </c:pt>
                <c:pt idx="45">
                  <c:v>0.9375</c:v>
                </c:pt>
                <c:pt idx="46">
                  <c:v>0.95833333333333304</c:v>
                </c:pt>
                <c:pt idx="47">
                  <c:v>0.97916666666666696</c:v>
                </c:pt>
                <c:pt idx="48">
                  <c:v>1</c:v>
                </c:pt>
                <c:pt idx="49">
                  <c:v>1.0208333333333299</c:v>
                </c:pt>
                <c:pt idx="50">
                  <c:v>1.0416666666666701</c:v>
                </c:pt>
                <c:pt idx="51">
                  <c:v>1.0625</c:v>
                </c:pt>
                <c:pt idx="52">
                  <c:v>1.0833333333333299</c:v>
                </c:pt>
                <c:pt idx="53">
                  <c:v>1.1041666666666701</c:v>
                </c:pt>
                <c:pt idx="54">
                  <c:v>1.125</c:v>
                </c:pt>
                <c:pt idx="55">
                  <c:v>1.1458333333333299</c:v>
                </c:pt>
                <c:pt idx="56">
                  <c:v>1.1666666666666701</c:v>
                </c:pt>
                <c:pt idx="57">
                  <c:v>1.1875</c:v>
                </c:pt>
                <c:pt idx="58">
                  <c:v>1.2083333333333299</c:v>
                </c:pt>
                <c:pt idx="59">
                  <c:v>1.2291666666666701</c:v>
                </c:pt>
                <c:pt idx="60">
                  <c:v>1.25</c:v>
                </c:pt>
                <c:pt idx="61">
                  <c:v>1.2708333333333299</c:v>
                </c:pt>
                <c:pt idx="62">
                  <c:v>1.2916666666666701</c:v>
                </c:pt>
                <c:pt idx="63">
                  <c:v>1.3125</c:v>
                </c:pt>
                <c:pt idx="64">
                  <c:v>1.3333333333333299</c:v>
                </c:pt>
                <c:pt idx="65">
                  <c:v>1.3541666666666701</c:v>
                </c:pt>
                <c:pt idx="66">
                  <c:v>1.375</c:v>
                </c:pt>
                <c:pt idx="67">
                  <c:v>1.3958333333333299</c:v>
                </c:pt>
                <c:pt idx="68">
                  <c:v>1.4166666666666701</c:v>
                </c:pt>
                <c:pt idx="69">
                  <c:v>1.4375</c:v>
                </c:pt>
                <c:pt idx="70">
                  <c:v>1.4583333333333299</c:v>
                </c:pt>
                <c:pt idx="71">
                  <c:v>1.4791666666666701</c:v>
                </c:pt>
                <c:pt idx="72">
                  <c:v>1.5</c:v>
                </c:pt>
                <c:pt idx="73">
                  <c:v>1.5208333333333299</c:v>
                </c:pt>
                <c:pt idx="74">
                  <c:v>1.5416666666666701</c:v>
                </c:pt>
                <c:pt idx="75">
                  <c:v>1.5625</c:v>
                </c:pt>
                <c:pt idx="76">
                  <c:v>1.5833333333333299</c:v>
                </c:pt>
                <c:pt idx="77">
                  <c:v>1.6041666666666701</c:v>
                </c:pt>
                <c:pt idx="78">
                  <c:v>1.625</c:v>
                </c:pt>
                <c:pt idx="79">
                  <c:v>1.6458333333333299</c:v>
                </c:pt>
                <c:pt idx="80">
                  <c:v>1.6666666666666701</c:v>
                </c:pt>
                <c:pt idx="81">
                  <c:v>1.6875</c:v>
                </c:pt>
                <c:pt idx="82">
                  <c:v>1.7083333333333299</c:v>
                </c:pt>
                <c:pt idx="83">
                  <c:v>1.7291666666666701</c:v>
                </c:pt>
                <c:pt idx="84">
                  <c:v>1.75</c:v>
                </c:pt>
                <c:pt idx="85">
                  <c:v>1.7708333333333299</c:v>
                </c:pt>
                <c:pt idx="86">
                  <c:v>1.7916666666666701</c:v>
                </c:pt>
                <c:pt idx="87">
                  <c:v>1.8125</c:v>
                </c:pt>
                <c:pt idx="88">
                  <c:v>1.8333333333333299</c:v>
                </c:pt>
                <c:pt idx="89">
                  <c:v>1.8541666666666701</c:v>
                </c:pt>
                <c:pt idx="90">
                  <c:v>1.875</c:v>
                </c:pt>
                <c:pt idx="91">
                  <c:v>1.8958333333333299</c:v>
                </c:pt>
                <c:pt idx="92">
                  <c:v>1.9166666666666701</c:v>
                </c:pt>
                <c:pt idx="93">
                  <c:v>1.9375</c:v>
                </c:pt>
                <c:pt idx="94">
                  <c:v>1.9583333333333299</c:v>
                </c:pt>
                <c:pt idx="95">
                  <c:v>1.9791666666666701</c:v>
                </c:pt>
                <c:pt idx="96">
                  <c:v>1.9999999999998399</c:v>
                </c:pt>
                <c:pt idx="97">
                  <c:v>2.0208333333331701</c:v>
                </c:pt>
                <c:pt idx="98">
                  <c:v>2.0416666666665</c:v>
                </c:pt>
                <c:pt idx="99">
                  <c:v>2.0624999999998299</c:v>
                </c:pt>
                <c:pt idx="100">
                  <c:v>2.0833333333331598</c:v>
                </c:pt>
                <c:pt idx="101">
                  <c:v>2.1041666666664902</c:v>
                </c:pt>
                <c:pt idx="102">
                  <c:v>2.1249999999998201</c:v>
                </c:pt>
                <c:pt idx="103">
                  <c:v>2.1458333333331501</c:v>
                </c:pt>
                <c:pt idx="104">
                  <c:v>2.16666666666648</c:v>
                </c:pt>
                <c:pt idx="105">
                  <c:v>2.1874999999998099</c:v>
                </c:pt>
                <c:pt idx="106">
                  <c:v>2.2083333333331399</c:v>
                </c:pt>
                <c:pt idx="107">
                  <c:v>2.2291666666664698</c:v>
                </c:pt>
                <c:pt idx="108">
                  <c:v>2.2499999999998002</c:v>
                </c:pt>
                <c:pt idx="109">
                  <c:v>2.2708333333331301</c:v>
                </c:pt>
                <c:pt idx="110">
                  <c:v>2.29166666666646</c:v>
                </c:pt>
                <c:pt idx="111">
                  <c:v>2.3124999999997899</c:v>
                </c:pt>
                <c:pt idx="112">
                  <c:v>2.3333333333331199</c:v>
                </c:pt>
                <c:pt idx="113">
                  <c:v>2.3541666666664498</c:v>
                </c:pt>
                <c:pt idx="114">
                  <c:v>2.3749999999997802</c:v>
                </c:pt>
                <c:pt idx="115">
                  <c:v>2.3958333333331101</c:v>
                </c:pt>
                <c:pt idx="116">
                  <c:v>2.41666666666644</c:v>
                </c:pt>
                <c:pt idx="117">
                  <c:v>2.43749999999977</c:v>
                </c:pt>
                <c:pt idx="118">
                  <c:v>2.4583333333330999</c:v>
                </c:pt>
                <c:pt idx="119">
                  <c:v>2.47916666666642</c:v>
                </c:pt>
                <c:pt idx="120">
                  <c:v>2.49999999999975</c:v>
                </c:pt>
                <c:pt idx="121">
                  <c:v>2.5208333333330799</c:v>
                </c:pt>
                <c:pt idx="122">
                  <c:v>2.5416666666664098</c:v>
                </c:pt>
                <c:pt idx="123">
                  <c:v>2.5624999999997402</c:v>
                </c:pt>
                <c:pt idx="124">
                  <c:v>2.5833333333330701</c:v>
                </c:pt>
                <c:pt idx="125">
                  <c:v>2.6041666666664001</c:v>
                </c:pt>
                <c:pt idx="126">
                  <c:v>2.62499999999973</c:v>
                </c:pt>
                <c:pt idx="127">
                  <c:v>2.6458333333330599</c:v>
                </c:pt>
                <c:pt idx="128">
                  <c:v>2.6666666666663899</c:v>
                </c:pt>
                <c:pt idx="129">
                  <c:v>2.6874999999997198</c:v>
                </c:pt>
                <c:pt idx="130">
                  <c:v>2.7083333333330502</c:v>
                </c:pt>
                <c:pt idx="131">
                  <c:v>2.7291666666663801</c:v>
                </c:pt>
                <c:pt idx="132">
                  <c:v>2.74999999999971</c:v>
                </c:pt>
                <c:pt idx="133">
                  <c:v>2.7708333333330399</c:v>
                </c:pt>
                <c:pt idx="134">
                  <c:v>2.7916666666663699</c:v>
                </c:pt>
                <c:pt idx="135">
                  <c:v>2.8124999999996998</c:v>
                </c:pt>
                <c:pt idx="136">
                  <c:v>2.8333333333330302</c:v>
                </c:pt>
                <c:pt idx="137">
                  <c:v>2.8541666666663601</c:v>
                </c:pt>
                <c:pt idx="138">
                  <c:v>2.87499999999969</c:v>
                </c:pt>
                <c:pt idx="139">
                  <c:v>2.89583333333302</c:v>
                </c:pt>
                <c:pt idx="140">
                  <c:v>2.9166666666663499</c:v>
                </c:pt>
                <c:pt idx="141">
                  <c:v>2.9374999999996798</c:v>
                </c:pt>
                <c:pt idx="142">
                  <c:v>2.9583333333330102</c:v>
                </c:pt>
                <c:pt idx="143">
                  <c:v>2.9791666666663401</c:v>
                </c:pt>
                <c:pt idx="144">
                  <c:v>2.99999999999967</c:v>
                </c:pt>
                <c:pt idx="145">
                  <c:v>3.020833333333</c:v>
                </c:pt>
                <c:pt idx="146">
                  <c:v>3.0416666666663299</c:v>
                </c:pt>
                <c:pt idx="147">
                  <c:v>3.0624999999996598</c:v>
                </c:pt>
                <c:pt idx="148">
                  <c:v>3.0833333333329902</c:v>
                </c:pt>
                <c:pt idx="149">
                  <c:v>3.1041666666663201</c:v>
                </c:pt>
                <c:pt idx="150">
                  <c:v>3.1249999999996501</c:v>
                </c:pt>
                <c:pt idx="151">
                  <c:v>3.14583333333298</c:v>
                </c:pt>
                <c:pt idx="152">
                  <c:v>3.1666666666663099</c:v>
                </c:pt>
                <c:pt idx="153">
                  <c:v>3.1874999999996398</c:v>
                </c:pt>
                <c:pt idx="154">
                  <c:v>3.2083333333329702</c:v>
                </c:pt>
                <c:pt idx="155">
                  <c:v>3.2291666666663001</c:v>
                </c:pt>
                <c:pt idx="156">
                  <c:v>3.2499999999996301</c:v>
                </c:pt>
                <c:pt idx="157">
                  <c:v>3.27083333333296</c:v>
                </c:pt>
                <c:pt idx="158">
                  <c:v>3.2916666666662899</c:v>
                </c:pt>
                <c:pt idx="159">
                  <c:v>3.3124999999996199</c:v>
                </c:pt>
                <c:pt idx="160">
                  <c:v>3.3333333333329498</c:v>
                </c:pt>
                <c:pt idx="161">
                  <c:v>3.3541666666662802</c:v>
                </c:pt>
                <c:pt idx="162">
                  <c:v>3.3749999999996101</c:v>
                </c:pt>
                <c:pt idx="163">
                  <c:v>3.39583333333294</c:v>
                </c:pt>
                <c:pt idx="164">
                  <c:v>3.4166666666662699</c:v>
                </c:pt>
                <c:pt idx="165">
                  <c:v>3.4374999999995999</c:v>
                </c:pt>
                <c:pt idx="166">
                  <c:v>3.4583333333329298</c:v>
                </c:pt>
                <c:pt idx="167">
                  <c:v>3.4791666666662602</c:v>
                </c:pt>
                <c:pt idx="168">
                  <c:v>3.4999999999995901</c:v>
                </c:pt>
                <c:pt idx="169">
                  <c:v>3.52083333333292</c:v>
                </c:pt>
                <c:pt idx="170">
                  <c:v>3.54166666666625</c:v>
                </c:pt>
                <c:pt idx="171">
                  <c:v>3.5624999999995799</c:v>
                </c:pt>
                <c:pt idx="172">
                  <c:v>3.5833333333329098</c:v>
                </c:pt>
                <c:pt idx="173">
                  <c:v>3.6041666666662402</c:v>
                </c:pt>
                <c:pt idx="174">
                  <c:v>3.6249999999995701</c:v>
                </c:pt>
                <c:pt idx="175">
                  <c:v>3.6458333333329001</c:v>
                </c:pt>
                <c:pt idx="176">
                  <c:v>3.66666666666623</c:v>
                </c:pt>
                <c:pt idx="177">
                  <c:v>3.6874999999995599</c:v>
                </c:pt>
                <c:pt idx="178">
                  <c:v>3.7083333333328898</c:v>
                </c:pt>
                <c:pt idx="179">
                  <c:v>3.7291666666662202</c:v>
                </c:pt>
                <c:pt idx="180">
                  <c:v>3.7499999999995501</c:v>
                </c:pt>
                <c:pt idx="181">
                  <c:v>3.7708333333328801</c:v>
                </c:pt>
                <c:pt idx="182">
                  <c:v>3.79166666666621</c:v>
                </c:pt>
                <c:pt idx="183">
                  <c:v>3.8124999999995399</c:v>
                </c:pt>
                <c:pt idx="184">
                  <c:v>3.8333333333328699</c:v>
                </c:pt>
                <c:pt idx="185">
                  <c:v>3.8541666666661998</c:v>
                </c:pt>
                <c:pt idx="186">
                  <c:v>3.8749999999995302</c:v>
                </c:pt>
                <c:pt idx="187">
                  <c:v>3.8958333333328601</c:v>
                </c:pt>
                <c:pt idx="188">
                  <c:v>3.91666666666619</c:v>
                </c:pt>
                <c:pt idx="189">
                  <c:v>3.9374999999995199</c:v>
                </c:pt>
                <c:pt idx="190">
                  <c:v>3.9583333333328499</c:v>
                </c:pt>
                <c:pt idx="191">
                  <c:v>3.9791666666661798</c:v>
                </c:pt>
                <c:pt idx="192">
                  <c:v>3.9999999999995102</c:v>
                </c:pt>
                <c:pt idx="193">
                  <c:v>4.0208333333328401</c:v>
                </c:pt>
                <c:pt idx="194">
                  <c:v>4.0416666666661696</c:v>
                </c:pt>
                <c:pt idx="195">
                  <c:v>4.0624999999995</c:v>
                </c:pt>
                <c:pt idx="196">
                  <c:v>4.0833333333328303</c:v>
                </c:pt>
                <c:pt idx="197">
                  <c:v>4.1041666666661598</c:v>
                </c:pt>
                <c:pt idx="198">
                  <c:v>4.1249999999994902</c:v>
                </c:pt>
                <c:pt idx="199">
                  <c:v>4.1458333333328197</c:v>
                </c:pt>
                <c:pt idx="200">
                  <c:v>4.16666666666615</c:v>
                </c:pt>
                <c:pt idx="201">
                  <c:v>4.1874999999994804</c:v>
                </c:pt>
                <c:pt idx="202">
                  <c:v>4.2083333333328099</c:v>
                </c:pt>
                <c:pt idx="203">
                  <c:v>4.2291666666661403</c:v>
                </c:pt>
                <c:pt idx="204">
                  <c:v>4.2499999999994698</c:v>
                </c:pt>
                <c:pt idx="205">
                  <c:v>4.2708333333328001</c:v>
                </c:pt>
                <c:pt idx="206">
                  <c:v>4.2916666666661296</c:v>
                </c:pt>
                <c:pt idx="207">
                  <c:v>4.31249999999946</c:v>
                </c:pt>
                <c:pt idx="208">
                  <c:v>4.3333333333327904</c:v>
                </c:pt>
                <c:pt idx="209">
                  <c:v>4.3541666666661198</c:v>
                </c:pt>
                <c:pt idx="210">
                  <c:v>4.3749999999994502</c:v>
                </c:pt>
                <c:pt idx="211">
                  <c:v>4.3958333333327797</c:v>
                </c:pt>
                <c:pt idx="212">
                  <c:v>4.4166666666661101</c:v>
                </c:pt>
                <c:pt idx="213">
                  <c:v>4.4374999999994396</c:v>
                </c:pt>
                <c:pt idx="214">
                  <c:v>4.4583333333327699</c:v>
                </c:pt>
                <c:pt idx="215">
                  <c:v>4.4791666666661003</c:v>
                </c:pt>
                <c:pt idx="216">
                  <c:v>4.4999999999994298</c:v>
                </c:pt>
                <c:pt idx="217">
                  <c:v>4.5208333333327602</c:v>
                </c:pt>
                <c:pt idx="218">
                  <c:v>4.5416666666660896</c:v>
                </c:pt>
                <c:pt idx="219">
                  <c:v>4.56249999999942</c:v>
                </c:pt>
                <c:pt idx="220">
                  <c:v>4.5833333333327504</c:v>
                </c:pt>
                <c:pt idx="221">
                  <c:v>4.6041666666660799</c:v>
                </c:pt>
                <c:pt idx="222">
                  <c:v>4.6249999999994102</c:v>
                </c:pt>
                <c:pt idx="223">
                  <c:v>4.6458333333327397</c:v>
                </c:pt>
                <c:pt idx="224">
                  <c:v>4.6666666666660701</c:v>
                </c:pt>
                <c:pt idx="225">
                  <c:v>4.6874999999993996</c:v>
                </c:pt>
                <c:pt idx="226">
                  <c:v>4.70833333333273</c:v>
                </c:pt>
                <c:pt idx="227">
                  <c:v>4.7291666666660603</c:v>
                </c:pt>
                <c:pt idx="228">
                  <c:v>4.7499999999993898</c:v>
                </c:pt>
                <c:pt idx="229">
                  <c:v>4.7708333333327202</c:v>
                </c:pt>
                <c:pt idx="230">
                  <c:v>4.7916666666660497</c:v>
                </c:pt>
                <c:pt idx="231">
                  <c:v>4.8124999999993801</c:v>
                </c:pt>
                <c:pt idx="232">
                  <c:v>4.8333333333327104</c:v>
                </c:pt>
                <c:pt idx="233">
                  <c:v>4.8541666666660399</c:v>
                </c:pt>
                <c:pt idx="234">
                  <c:v>4.8749999999993703</c:v>
                </c:pt>
                <c:pt idx="235">
                  <c:v>4.8958333333326998</c:v>
                </c:pt>
                <c:pt idx="236">
                  <c:v>4.9166666666660301</c:v>
                </c:pt>
                <c:pt idx="237">
                  <c:v>4.9374999999993596</c:v>
                </c:pt>
                <c:pt idx="238">
                  <c:v>4.95833333333269</c:v>
                </c:pt>
                <c:pt idx="239">
                  <c:v>4.9791666666660204</c:v>
                </c:pt>
                <c:pt idx="240">
                  <c:v>4.9999999999993499</c:v>
                </c:pt>
                <c:pt idx="241">
                  <c:v>5.0208333333326802</c:v>
                </c:pt>
                <c:pt idx="242">
                  <c:v>5.0416666666660097</c:v>
                </c:pt>
                <c:pt idx="243">
                  <c:v>5.0624999999993401</c:v>
                </c:pt>
                <c:pt idx="244">
                  <c:v>5.0833333333326696</c:v>
                </c:pt>
                <c:pt idx="245">
                  <c:v>5.1041666666659999</c:v>
                </c:pt>
                <c:pt idx="246">
                  <c:v>5.1249999999993303</c:v>
                </c:pt>
                <c:pt idx="247">
                  <c:v>5.1458333333326598</c:v>
                </c:pt>
                <c:pt idx="248">
                  <c:v>5.1666666666659902</c:v>
                </c:pt>
                <c:pt idx="249">
                  <c:v>5.1874999999993197</c:v>
                </c:pt>
                <c:pt idx="250">
                  <c:v>5.20833333333265</c:v>
                </c:pt>
                <c:pt idx="251">
                  <c:v>5.2291666666659804</c:v>
                </c:pt>
                <c:pt idx="252">
                  <c:v>5.2499999999993099</c:v>
                </c:pt>
                <c:pt idx="253">
                  <c:v>5.2708333333326403</c:v>
                </c:pt>
                <c:pt idx="254">
                  <c:v>5.2916666666659697</c:v>
                </c:pt>
                <c:pt idx="255">
                  <c:v>5.3124999999992903</c:v>
                </c:pt>
                <c:pt idx="256">
                  <c:v>5.3333333333326296</c:v>
                </c:pt>
                <c:pt idx="257">
                  <c:v>5.35416666666596</c:v>
                </c:pt>
                <c:pt idx="258">
                  <c:v>5.3749999999992903</c:v>
                </c:pt>
                <c:pt idx="259">
                  <c:v>5.3958333333326101</c:v>
                </c:pt>
                <c:pt idx="260">
                  <c:v>5.4166666666659404</c:v>
                </c:pt>
                <c:pt idx="261">
                  <c:v>5.4374999999992797</c:v>
                </c:pt>
                <c:pt idx="262">
                  <c:v>5.4583333333326003</c:v>
                </c:pt>
                <c:pt idx="263">
                  <c:v>5.4791666666659298</c:v>
                </c:pt>
                <c:pt idx="264">
                  <c:v>5.4999999999992601</c:v>
                </c:pt>
                <c:pt idx="265">
                  <c:v>5.5208333333325896</c:v>
                </c:pt>
                <c:pt idx="266">
                  <c:v>5.54166666666592</c:v>
                </c:pt>
                <c:pt idx="267">
                  <c:v>5.5624999999992504</c:v>
                </c:pt>
                <c:pt idx="268">
                  <c:v>5.5833333333325799</c:v>
                </c:pt>
                <c:pt idx="269">
                  <c:v>5.6041666666659102</c:v>
                </c:pt>
                <c:pt idx="270">
                  <c:v>5.6249999999992397</c:v>
                </c:pt>
                <c:pt idx="271">
                  <c:v>5.6458333333325701</c:v>
                </c:pt>
                <c:pt idx="272">
                  <c:v>5.6666666666658996</c:v>
                </c:pt>
                <c:pt idx="273">
                  <c:v>5.6874999999992299</c:v>
                </c:pt>
                <c:pt idx="274">
                  <c:v>5.7083333333325603</c:v>
                </c:pt>
                <c:pt idx="275">
                  <c:v>5.7291666666658898</c:v>
                </c:pt>
                <c:pt idx="276">
                  <c:v>5.7499999999992202</c:v>
                </c:pt>
                <c:pt idx="277">
                  <c:v>5.7708333333325497</c:v>
                </c:pt>
                <c:pt idx="278">
                  <c:v>5.79166666666588</c:v>
                </c:pt>
                <c:pt idx="279">
                  <c:v>5.8124999999992104</c:v>
                </c:pt>
                <c:pt idx="280">
                  <c:v>5.8333333333325399</c:v>
                </c:pt>
                <c:pt idx="281">
                  <c:v>5.8541666666658703</c:v>
                </c:pt>
                <c:pt idx="282">
                  <c:v>5.8749999999991998</c:v>
                </c:pt>
                <c:pt idx="283">
                  <c:v>5.8958333333325301</c:v>
                </c:pt>
                <c:pt idx="284">
                  <c:v>5.9166666666658596</c:v>
                </c:pt>
                <c:pt idx="285">
                  <c:v>5.93749999999919</c:v>
                </c:pt>
                <c:pt idx="286">
                  <c:v>5.9583333333325204</c:v>
                </c:pt>
                <c:pt idx="287">
                  <c:v>5.9791666666658498</c:v>
                </c:pt>
                <c:pt idx="288">
                  <c:v>5.9999999999991802</c:v>
                </c:pt>
                <c:pt idx="289">
                  <c:v>6.0208333333325097</c:v>
                </c:pt>
                <c:pt idx="290">
                  <c:v>6.0416666666658401</c:v>
                </c:pt>
                <c:pt idx="291">
                  <c:v>6.0624999999991704</c:v>
                </c:pt>
                <c:pt idx="292">
                  <c:v>6.0833333333324999</c:v>
                </c:pt>
                <c:pt idx="293">
                  <c:v>6.1041666666658303</c:v>
                </c:pt>
                <c:pt idx="294">
                  <c:v>6.1249999999991598</c:v>
                </c:pt>
                <c:pt idx="295">
                  <c:v>6.1458333333324902</c:v>
                </c:pt>
                <c:pt idx="296">
                  <c:v>6.1666666666658196</c:v>
                </c:pt>
                <c:pt idx="297">
                  <c:v>6.18749999999915</c:v>
                </c:pt>
                <c:pt idx="298">
                  <c:v>6.2083333333324804</c:v>
                </c:pt>
                <c:pt idx="299">
                  <c:v>6.2291666666658099</c:v>
                </c:pt>
                <c:pt idx="300">
                  <c:v>6.2499999999991402</c:v>
                </c:pt>
                <c:pt idx="301">
                  <c:v>6.2708333333324697</c:v>
                </c:pt>
                <c:pt idx="302">
                  <c:v>6.2916666666658001</c:v>
                </c:pt>
                <c:pt idx="303">
                  <c:v>6.3124999999991296</c:v>
                </c:pt>
                <c:pt idx="304">
                  <c:v>6.33333333333246</c:v>
                </c:pt>
                <c:pt idx="305">
                  <c:v>6.3541666666657903</c:v>
                </c:pt>
                <c:pt idx="306">
                  <c:v>6.3749999999991198</c:v>
                </c:pt>
                <c:pt idx="307">
                  <c:v>6.3958333333324502</c:v>
                </c:pt>
                <c:pt idx="308">
                  <c:v>6.4166666666657797</c:v>
                </c:pt>
                <c:pt idx="309">
                  <c:v>6.43749999999911</c:v>
                </c:pt>
                <c:pt idx="310">
                  <c:v>6.4583333333324404</c:v>
                </c:pt>
                <c:pt idx="311">
                  <c:v>6.4791666666657699</c:v>
                </c:pt>
                <c:pt idx="312">
                  <c:v>6.4999999999991003</c:v>
                </c:pt>
                <c:pt idx="313">
                  <c:v>6.5208333333324298</c:v>
                </c:pt>
                <c:pt idx="314">
                  <c:v>6.5416666666657601</c:v>
                </c:pt>
                <c:pt idx="315">
                  <c:v>6.5624999999990896</c:v>
                </c:pt>
                <c:pt idx="316">
                  <c:v>6.58333333333242</c:v>
                </c:pt>
                <c:pt idx="317">
                  <c:v>6.6041666666657504</c:v>
                </c:pt>
                <c:pt idx="318">
                  <c:v>6.6249999999990798</c:v>
                </c:pt>
                <c:pt idx="319">
                  <c:v>6.6458333333324102</c:v>
                </c:pt>
                <c:pt idx="320">
                  <c:v>6.6666666666657397</c:v>
                </c:pt>
                <c:pt idx="321">
                  <c:v>6.6874999999990701</c:v>
                </c:pt>
                <c:pt idx="322">
                  <c:v>6.7083333333323996</c:v>
                </c:pt>
                <c:pt idx="323">
                  <c:v>6.7291666666657299</c:v>
                </c:pt>
                <c:pt idx="324">
                  <c:v>6.7499999999990603</c:v>
                </c:pt>
                <c:pt idx="325">
                  <c:v>6.7708333333323898</c:v>
                </c:pt>
                <c:pt idx="326">
                  <c:v>6.7916666666657202</c:v>
                </c:pt>
                <c:pt idx="327">
                  <c:v>6.8124999999990496</c:v>
                </c:pt>
                <c:pt idx="328">
                  <c:v>6.83333333333238</c:v>
                </c:pt>
                <c:pt idx="329">
                  <c:v>6.8541666666657104</c:v>
                </c:pt>
                <c:pt idx="330">
                  <c:v>6.8749999999990399</c:v>
                </c:pt>
                <c:pt idx="331">
                  <c:v>6.8958333333323703</c:v>
                </c:pt>
                <c:pt idx="332">
                  <c:v>6.9166666666656997</c:v>
                </c:pt>
                <c:pt idx="333">
                  <c:v>6.9374999999990301</c:v>
                </c:pt>
                <c:pt idx="334">
                  <c:v>6.9583333333323596</c:v>
                </c:pt>
                <c:pt idx="335">
                  <c:v>6.97916666666569</c:v>
                </c:pt>
                <c:pt idx="336">
                  <c:v>6.9999999999990203</c:v>
                </c:pt>
                <c:pt idx="337">
                  <c:v>7.0208333333323498</c:v>
                </c:pt>
                <c:pt idx="338">
                  <c:v>7.0416666666656802</c:v>
                </c:pt>
                <c:pt idx="339">
                  <c:v>7.0624999999990097</c:v>
                </c:pt>
                <c:pt idx="340">
                  <c:v>7.0833333333323401</c:v>
                </c:pt>
                <c:pt idx="341">
                  <c:v>7.1041666666656704</c:v>
                </c:pt>
                <c:pt idx="342">
                  <c:v>7.1249999999989999</c:v>
                </c:pt>
                <c:pt idx="343">
                  <c:v>7.1458333333323303</c:v>
                </c:pt>
                <c:pt idx="344">
                  <c:v>7.1666666666656598</c:v>
                </c:pt>
                <c:pt idx="345">
                  <c:v>7.1874999999989901</c:v>
                </c:pt>
                <c:pt idx="346">
                  <c:v>7.2083333333323196</c:v>
                </c:pt>
                <c:pt idx="347">
                  <c:v>7.22916666666565</c:v>
                </c:pt>
                <c:pt idx="348">
                  <c:v>7.2499999999989804</c:v>
                </c:pt>
                <c:pt idx="349">
                  <c:v>7.2708333333323099</c:v>
                </c:pt>
                <c:pt idx="350">
                  <c:v>7.2916666666656402</c:v>
                </c:pt>
                <c:pt idx="351">
                  <c:v>7.3124999999989697</c:v>
                </c:pt>
                <c:pt idx="352">
                  <c:v>7.3333333333323001</c:v>
                </c:pt>
                <c:pt idx="353">
                  <c:v>7.3541666666656296</c:v>
                </c:pt>
                <c:pt idx="354">
                  <c:v>7.3749999999989599</c:v>
                </c:pt>
                <c:pt idx="355">
                  <c:v>7.3958333333322903</c:v>
                </c:pt>
                <c:pt idx="356">
                  <c:v>7.4166666666656198</c:v>
                </c:pt>
                <c:pt idx="357">
                  <c:v>7.4374999999989502</c:v>
                </c:pt>
                <c:pt idx="358">
                  <c:v>7.4583333333322797</c:v>
                </c:pt>
                <c:pt idx="359">
                  <c:v>7.47916666666561</c:v>
                </c:pt>
                <c:pt idx="360">
                  <c:v>7.4999999999989404</c:v>
                </c:pt>
                <c:pt idx="361">
                  <c:v>7.5208333333322699</c:v>
                </c:pt>
                <c:pt idx="362">
                  <c:v>7.5416666666656003</c:v>
                </c:pt>
                <c:pt idx="363">
                  <c:v>7.5624999999989297</c:v>
                </c:pt>
                <c:pt idx="364">
                  <c:v>7.5833333333322601</c:v>
                </c:pt>
                <c:pt idx="365">
                  <c:v>7.6041666666655896</c:v>
                </c:pt>
                <c:pt idx="366">
                  <c:v>7.62499999999892</c:v>
                </c:pt>
                <c:pt idx="367">
                  <c:v>7.6458333333322503</c:v>
                </c:pt>
                <c:pt idx="368">
                  <c:v>7.6666666666655798</c:v>
                </c:pt>
                <c:pt idx="369">
                  <c:v>7.6874999999989102</c:v>
                </c:pt>
                <c:pt idx="370">
                  <c:v>7.7083333333322397</c:v>
                </c:pt>
                <c:pt idx="371">
                  <c:v>7.7291666666655701</c:v>
                </c:pt>
                <c:pt idx="372">
                  <c:v>7.7499999999989004</c:v>
                </c:pt>
                <c:pt idx="373">
                  <c:v>7.7708333333322299</c:v>
                </c:pt>
                <c:pt idx="374">
                  <c:v>7.7916666666655603</c:v>
                </c:pt>
                <c:pt idx="375">
                  <c:v>7.8124999999988898</c:v>
                </c:pt>
                <c:pt idx="376">
                  <c:v>7.8333333333322201</c:v>
                </c:pt>
                <c:pt idx="377">
                  <c:v>7.8541666666655496</c:v>
                </c:pt>
                <c:pt idx="378">
                  <c:v>7.87499999999888</c:v>
                </c:pt>
                <c:pt idx="379">
                  <c:v>7.8958333333322104</c:v>
                </c:pt>
                <c:pt idx="380">
                  <c:v>7.9166666666655399</c:v>
                </c:pt>
                <c:pt idx="381">
                  <c:v>7.9374999999988702</c:v>
                </c:pt>
                <c:pt idx="382">
                  <c:v>7.9583333333321997</c:v>
                </c:pt>
                <c:pt idx="383">
                  <c:v>7.9791666666655301</c:v>
                </c:pt>
                <c:pt idx="384">
                  <c:v>7.9999999999988596</c:v>
                </c:pt>
                <c:pt idx="385">
                  <c:v>8.02083333333219</c:v>
                </c:pt>
                <c:pt idx="386">
                  <c:v>8.0416666666655203</c:v>
                </c:pt>
                <c:pt idx="387">
                  <c:v>8.0624999999988507</c:v>
                </c:pt>
                <c:pt idx="388">
                  <c:v>8.0833333333321793</c:v>
                </c:pt>
                <c:pt idx="389">
                  <c:v>8.1041666666655097</c:v>
                </c:pt>
                <c:pt idx="390">
                  <c:v>8.12499999999884</c:v>
                </c:pt>
                <c:pt idx="391">
                  <c:v>8.1458333333321704</c:v>
                </c:pt>
                <c:pt idx="392">
                  <c:v>8.1666666666655008</c:v>
                </c:pt>
                <c:pt idx="393">
                  <c:v>8.1874999999988294</c:v>
                </c:pt>
                <c:pt idx="394">
                  <c:v>8.2083333333321598</c:v>
                </c:pt>
                <c:pt idx="395">
                  <c:v>8.2291666666654795</c:v>
                </c:pt>
                <c:pt idx="396">
                  <c:v>8.2499999999988205</c:v>
                </c:pt>
                <c:pt idx="397">
                  <c:v>8.2708333333321509</c:v>
                </c:pt>
                <c:pt idx="398">
                  <c:v>8.2916666666654795</c:v>
                </c:pt>
                <c:pt idx="399">
                  <c:v>8.3124999999987992</c:v>
                </c:pt>
                <c:pt idx="400">
                  <c:v>8.3333333333321296</c:v>
                </c:pt>
                <c:pt idx="401">
                  <c:v>8.3541666666654706</c:v>
                </c:pt>
                <c:pt idx="402">
                  <c:v>8.3749999999987903</c:v>
                </c:pt>
                <c:pt idx="403">
                  <c:v>8.3958333333321207</c:v>
                </c:pt>
                <c:pt idx="404">
                  <c:v>8.4166666666654493</c:v>
                </c:pt>
                <c:pt idx="405">
                  <c:v>8.4374999999987796</c:v>
                </c:pt>
                <c:pt idx="406">
                  <c:v>8.45833333333211</c:v>
                </c:pt>
                <c:pt idx="407">
                  <c:v>8.4791666666654404</c:v>
                </c:pt>
                <c:pt idx="408">
                  <c:v>8.4999999999987708</c:v>
                </c:pt>
                <c:pt idx="409">
                  <c:v>8.5208333333320994</c:v>
                </c:pt>
                <c:pt idx="410">
                  <c:v>8.5416666666654297</c:v>
                </c:pt>
                <c:pt idx="411">
                  <c:v>8.5624999999987601</c:v>
                </c:pt>
                <c:pt idx="412">
                  <c:v>8.5833333333320905</c:v>
                </c:pt>
                <c:pt idx="413">
                  <c:v>8.6041666666654208</c:v>
                </c:pt>
                <c:pt idx="414">
                  <c:v>8.6249999999987494</c:v>
                </c:pt>
                <c:pt idx="415">
                  <c:v>8.6458333333320798</c:v>
                </c:pt>
                <c:pt idx="416">
                  <c:v>8.6666666666654102</c:v>
                </c:pt>
                <c:pt idx="417">
                  <c:v>8.6874999999987406</c:v>
                </c:pt>
                <c:pt idx="418">
                  <c:v>8.7083333333320692</c:v>
                </c:pt>
                <c:pt idx="419">
                  <c:v>8.7291666666653995</c:v>
                </c:pt>
                <c:pt idx="420">
                  <c:v>8.7499999999987299</c:v>
                </c:pt>
                <c:pt idx="421">
                  <c:v>8.7708333333320603</c:v>
                </c:pt>
                <c:pt idx="422">
                  <c:v>8.7916666666653907</c:v>
                </c:pt>
                <c:pt idx="423">
                  <c:v>8.8124999999987192</c:v>
                </c:pt>
                <c:pt idx="424">
                  <c:v>8.8333333333320496</c:v>
                </c:pt>
                <c:pt idx="425">
                  <c:v>8.85416666666538</c:v>
                </c:pt>
                <c:pt idx="426">
                  <c:v>8.8749999999987104</c:v>
                </c:pt>
                <c:pt idx="427">
                  <c:v>8.8958333333320407</c:v>
                </c:pt>
                <c:pt idx="428">
                  <c:v>8.9166666666653693</c:v>
                </c:pt>
                <c:pt idx="429">
                  <c:v>8.9374999999986997</c:v>
                </c:pt>
                <c:pt idx="430">
                  <c:v>8.9583333333320301</c:v>
                </c:pt>
                <c:pt idx="431">
                  <c:v>8.9791666666653605</c:v>
                </c:pt>
                <c:pt idx="432">
                  <c:v>8.9999999999987192</c:v>
                </c:pt>
                <c:pt idx="433">
                  <c:v>9.0208333333320496</c:v>
                </c:pt>
                <c:pt idx="434">
                  <c:v>9.04166666666538</c:v>
                </c:pt>
                <c:pt idx="435">
                  <c:v>9.0624999999987104</c:v>
                </c:pt>
                <c:pt idx="436">
                  <c:v>9.0833333333320407</c:v>
                </c:pt>
                <c:pt idx="437">
                  <c:v>9.1041666666653693</c:v>
                </c:pt>
                <c:pt idx="438">
                  <c:v>9.1249999999986997</c:v>
                </c:pt>
                <c:pt idx="439">
                  <c:v>9.1458333333320301</c:v>
                </c:pt>
                <c:pt idx="440">
                  <c:v>9.1666666666653605</c:v>
                </c:pt>
                <c:pt idx="441">
                  <c:v>9.1874999999986908</c:v>
                </c:pt>
                <c:pt idx="442">
                  <c:v>9.2083333333320194</c:v>
                </c:pt>
                <c:pt idx="443">
                  <c:v>9.2291666666653498</c:v>
                </c:pt>
                <c:pt idx="444">
                  <c:v>9.2499999999986802</c:v>
                </c:pt>
                <c:pt idx="445">
                  <c:v>9.2708333333320105</c:v>
                </c:pt>
                <c:pt idx="446">
                  <c:v>9.2916666666653391</c:v>
                </c:pt>
                <c:pt idx="447">
                  <c:v>9.3124999999986695</c:v>
                </c:pt>
                <c:pt idx="448">
                  <c:v>9.3333333333319999</c:v>
                </c:pt>
                <c:pt idx="449">
                  <c:v>9.3541666666653303</c:v>
                </c:pt>
                <c:pt idx="450">
                  <c:v>9.3749999999986606</c:v>
                </c:pt>
                <c:pt idx="451">
                  <c:v>9.3958333333319892</c:v>
                </c:pt>
                <c:pt idx="452">
                  <c:v>9.4166666666653303</c:v>
                </c:pt>
                <c:pt idx="453">
                  <c:v>9.4374999999986606</c:v>
                </c:pt>
                <c:pt idx="454">
                  <c:v>9.4583333333319892</c:v>
                </c:pt>
                <c:pt idx="455">
                  <c:v>9.4791666666653196</c:v>
                </c:pt>
                <c:pt idx="456">
                  <c:v>9.49999999999865</c:v>
                </c:pt>
                <c:pt idx="457">
                  <c:v>9.5208333333319803</c:v>
                </c:pt>
                <c:pt idx="458">
                  <c:v>9.5416666666653107</c:v>
                </c:pt>
                <c:pt idx="459">
                  <c:v>9.5624999999986393</c:v>
                </c:pt>
                <c:pt idx="460">
                  <c:v>9.5833333333319697</c:v>
                </c:pt>
                <c:pt idx="461">
                  <c:v>9.6041666666653001</c:v>
                </c:pt>
                <c:pt idx="462">
                  <c:v>9.6249999999986304</c:v>
                </c:pt>
                <c:pt idx="463">
                  <c:v>9.6458333333319608</c:v>
                </c:pt>
                <c:pt idx="464">
                  <c:v>9.6666666666652894</c:v>
                </c:pt>
                <c:pt idx="465">
                  <c:v>9.6874999999986198</c:v>
                </c:pt>
                <c:pt idx="466">
                  <c:v>9.7083333333319501</c:v>
                </c:pt>
                <c:pt idx="467">
                  <c:v>9.7291666666652805</c:v>
                </c:pt>
                <c:pt idx="468">
                  <c:v>9.7499999999986091</c:v>
                </c:pt>
                <c:pt idx="469">
                  <c:v>9.7708333333319395</c:v>
                </c:pt>
                <c:pt idx="470">
                  <c:v>9.7916666666652699</c:v>
                </c:pt>
                <c:pt idx="471">
                  <c:v>9.8124999999986002</c:v>
                </c:pt>
                <c:pt idx="472">
                  <c:v>9.8333333333319306</c:v>
                </c:pt>
                <c:pt idx="473">
                  <c:v>9.8541666666652592</c:v>
                </c:pt>
                <c:pt idx="474">
                  <c:v>9.8749999999985896</c:v>
                </c:pt>
                <c:pt idx="475">
                  <c:v>9.8958333333319199</c:v>
                </c:pt>
                <c:pt idx="476">
                  <c:v>9.9166666666652503</c:v>
                </c:pt>
                <c:pt idx="477">
                  <c:v>9.9374999999985807</c:v>
                </c:pt>
                <c:pt idx="478">
                  <c:v>9.9583333333319199</c:v>
                </c:pt>
                <c:pt idx="479">
                  <c:v>9.9791666666652503</c:v>
                </c:pt>
                <c:pt idx="480">
                  <c:v>9.9999999999985807</c:v>
                </c:pt>
                <c:pt idx="481">
                  <c:v>10.0208333333319</c:v>
                </c:pt>
                <c:pt idx="482">
                  <c:v>10.041666666665201</c:v>
                </c:pt>
                <c:pt idx="483">
                  <c:v>10.0624999999986</c:v>
                </c:pt>
                <c:pt idx="484">
                  <c:v>10.0833333333319</c:v>
                </c:pt>
                <c:pt idx="485">
                  <c:v>10.104166666665201</c:v>
                </c:pt>
                <c:pt idx="486">
                  <c:v>10.1249999999986</c:v>
                </c:pt>
                <c:pt idx="487">
                  <c:v>10.1458333333319</c:v>
                </c:pt>
                <c:pt idx="488">
                  <c:v>10.166666666665201</c:v>
                </c:pt>
                <c:pt idx="489">
                  <c:v>10.1874999999986</c:v>
                </c:pt>
                <c:pt idx="490">
                  <c:v>10.2083333333319</c:v>
                </c:pt>
                <c:pt idx="491">
                  <c:v>10.229166666665201</c:v>
                </c:pt>
                <c:pt idx="492">
                  <c:v>10.249999999998501</c:v>
                </c:pt>
                <c:pt idx="493">
                  <c:v>10.2708333333319</c:v>
                </c:pt>
                <c:pt idx="494">
                  <c:v>10.291666666665201</c:v>
                </c:pt>
                <c:pt idx="495">
                  <c:v>10.312499999998501</c:v>
                </c:pt>
                <c:pt idx="496">
                  <c:v>10.3333333333319</c:v>
                </c:pt>
                <c:pt idx="497">
                  <c:v>10.354166666665201</c:v>
                </c:pt>
                <c:pt idx="498">
                  <c:v>10.374999999998501</c:v>
                </c:pt>
                <c:pt idx="499">
                  <c:v>10.3958333333319</c:v>
                </c:pt>
                <c:pt idx="500">
                  <c:v>10.416666666665201</c:v>
                </c:pt>
                <c:pt idx="501">
                  <c:v>10.437499999998501</c:v>
                </c:pt>
                <c:pt idx="502">
                  <c:v>10.458333333331799</c:v>
                </c:pt>
                <c:pt idx="503">
                  <c:v>10.479166666665201</c:v>
                </c:pt>
                <c:pt idx="504">
                  <c:v>10.499999999998501</c:v>
                </c:pt>
                <c:pt idx="505">
                  <c:v>10.520833333331799</c:v>
                </c:pt>
                <c:pt idx="506">
                  <c:v>10.541666666665201</c:v>
                </c:pt>
                <c:pt idx="507">
                  <c:v>10.562499999998501</c:v>
                </c:pt>
                <c:pt idx="508">
                  <c:v>10.583333333331799</c:v>
                </c:pt>
                <c:pt idx="509">
                  <c:v>10.604166666665201</c:v>
                </c:pt>
                <c:pt idx="510">
                  <c:v>10.624999999998501</c:v>
                </c:pt>
                <c:pt idx="511">
                  <c:v>10.645833333331799</c:v>
                </c:pt>
                <c:pt idx="512">
                  <c:v>10.666666666665099</c:v>
                </c:pt>
                <c:pt idx="513">
                  <c:v>10.687499999998501</c:v>
                </c:pt>
                <c:pt idx="514">
                  <c:v>10.708333333331799</c:v>
                </c:pt>
                <c:pt idx="515">
                  <c:v>10.729166666665099</c:v>
                </c:pt>
                <c:pt idx="516">
                  <c:v>10.749999999998501</c:v>
                </c:pt>
                <c:pt idx="517">
                  <c:v>10.770833333331799</c:v>
                </c:pt>
                <c:pt idx="518">
                  <c:v>10.791666666665099</c:v>
                </c:pt>
                <c:pt idx="519">
                  <c:v>10.812499999998501</c:v>
                </c:pt>
                <c:pt idx="520">
                  <c:v>10.833333333331799</c:v>
                </c:pt>
                <c:pt idx="521">
                  <c:v>10.854166666665099</c:v>
                </c:pt>
                <c:pt idx="522">
                  <c:v>10.8749999999984</c:v>
                </c:pt>
                <c:pt idx="523">
                  <c:v>10.895833333331799</c:v>
                </c:pt>
                <c:pt idx="524">
                  <c:v>10.916666666665099</c:v>
                </c:pt>
                <c:pt idx="525">
                  <c:v>10.9374999999984</c:v>
                </c:pt>
                <c:pt idx="526">
                  <c:v>10.958333333331799</c:v>
                </c:pt>
                <c:pt idx="527">
                  <c:v>10.979166666665099</c:v>
                </c:pt>
                <c:pt idx="528">
                  <c:v>10.9999999999984</c:v>
                </c:pt>
                <c:pt idx="529">
                  <c:v>11.020833333331799</c:v>
                </c:pt>
                <c:pt idx="530">
                  <c:v>11.041666666665099</c:v>
                </c:pt>
                <c:pt idx="531">
                  <c:v>11.0624999999984</c:v>
                </c:pt>
                <c:pt idx="532">
                  <c:v>11.083333333331799</c:v>
                </c:pt>
                <c:pt idx="533">
                  <c:v>11.104166666665099</c:v>
                </c:pt>
                <c:pt idx="534">
                  <c:v>11.1249999999984</c:v>
                </c:pt>
                <c:pt idx="535">
                  <c:v>11.1458333333317</c:v>
                </c:pt>
                <c:pt idx="536">
                  <c:v>11.166666666665099</c:v>
                </c:pt>
                <c:pt idx="537">
                  <c:v>11.1874999999984</c:v>
                </c:pt>
                <c:pt idx="538">
                  <c:v>11.2083333333317</c:v>
                </c:pt>
                <c:pt idx="539">
                  <c:v>11.229166666665099</c:v>
                </c:pt>
                <c:pt idx="540">
                  <c:v>11.2499999999984</c:v>
                </c:pt>
                <c:pt idx="541">
                  <c:v>11.2708333333317</c:v>
                </c:pt>
                <c:pt idx="542">
                  <c:v>11.291666666665099</c:v>
                </c:pt>
                <c:pt idx="543">
                  <c:v>11.3124999999984</c:v>
                </c:pt>
                <c:pt idx="544">
                  <c:v>11.3333333333317</c:v>
                </c:pt>
                <c:pt idx="545">
                  <c:v>11.354166666665</c:v>
                </c:pt>
                <c:pt idx="546">
                  <c:v>11.3749999999984</c:v>
                </c:pt>
                <c:pt idx="547">
                  <c:v>11.3958333333317</c:v>
                </c:pt>
                <c:pt idx="548">
                  <c:v>11.416666666665</c:v>
                </c:pt>
                <c:pt idx="549">
                  <c:v>11.4374999999984</c:v>
                </c:pt>
                <c:pt idx="550">
                  <c:v>11.4583333333317</c:v>
                </c:pt>
                <c:pt idx="551">
                  <c:v>11.479166666665</c:v>
                </c:pt>
                <c:pt idx="552">
                  <c:v>11.4999999999984</c:v>
                </c:pt>
                <c:pt idx="553">
                  <c:v>11.5208333333317</c:v>
                </c:pt>
                <c:pt idx="554">
                  <c:v>11.541666666665</c:v>
                </c:pt>
                <c:pt idx="555">
                  <c:v>11.5624999999983</c:v>
                </c:pt>
                <c:pt idx="556">
                  <c:v>11.5833333333317</c:v>
                </c:pt>
                <c:pt idx="557">
                  <c:v>11.604166666665</c:v>
                </c:pt>
                <c:pt idx="558">
                  <c:v>11.6249999999983</c:v>
                </c:pt>
                <c:pt idx="559">
                  <c:v>11.6458333333317</c:v>
                </c:pt>
                <c:pt idx="560">
                  <c:v>11.666666666665</c:v>
                </c:pt>
                <c:pt idx="561">
                  <c:v>11.6874999999983</c:v>
                </c:pt>
                <c:pt idx="562">
                  <c:v>11.7083333333317</c:v>
                </c:pt>
                <c:pt idx="563">
                  <c:v>11.729166666665</c:v>
                </c:pt>
                <c:pt idx="564">
                  <c:v>11.7499999999983</c:v>
                </c:pt>
                <c:pt idx="565">
                  <c:v>11.7708333333317</c:v>
                </c:pt>
                <c:pt idx="566">
                  <c:v>11.791666666665</c:v>
                </c:pt>
                <c:pt idx="567">
                  <c:v>11.8124999999983</c:v>
                </c:pt>
                <c:pt idx="568">
                  <c:v>11.8333333333316</c:v>
                </c:pt>
                <c:pt idx="569">
                  <c:v>11.854166666665</c:v>
                </c:pt>
                <c:pt idx="570">
                  <c:v>11.8749999999983</c:v>
                </c:pt>
                <c:pt idx="571">
                  <c:v>11.8958333333316</c:v>
                </c:pt>
                <c:pt idx="572">
                  <c:v>11.916666666665</c:v>
                </c:pt>
                <c:pt idx="573">
                  <c:v>11.9374999999983</c:v>
                </c:pt>
                <c:pt idx="574">
                  <c:v>11.9583333333316</c:v>
                </c:pt>
                <c:pt idx="575">
                  <c:v>11.979166666665</c:v>
                </c:pt>
                <c:pt idx="576">
                  <c:v>11.9999999999983</c:v>
                </c:pt>
                <c:pt idx="577">
                  <c:v>12.0208333333316</c:v>
                </c:pt>
                <c:pt idx="578">
                  <c:v>12.0416666666649</c:v>
                </c:pt>
                <c:pt idx="579">
                  <c:v>12.0624999999983</c:v>
                </c:pt>
                <c:pt idx="580">
                  <c:v>12.0833333333316</c:v>
                </c:pt>
                <c:pt idx="581">
                  <c:v>12.1041666666649</c:v>
                </c:pt>
                <c:pt idx="582">
                  <c:v>12.1249999999983</c:v>
                </c:pt>
                <c:pt idx="583">
                  <c:v>12.1458333333316</c:v>
                </c:pt>
                <c:pt idx="584">
                  <c:v>12.1666666666649</c:v>
                </c:pt>
                <c:pt idx="585">
                  <c:v>12.1874999999983</c:v>
                </c:pt>
                <c:pt idx="586">
                  <c:v>12.2083333333316</c:v>
                </c:pt>
                <c:pt idx="587">
                  <c:v>12.2291666666649</c:v>
                </c:pt>
                <c:pt idx="588">
                  <c:v>12.2499999999983</c:v>
                </c:pt>
                <c:pt idx="589">
                  <c:v>12.2708333333316</c:v>
                </c:pt>
                <c:pt idx="590">
                  <c:v>12.2916666666649</c:v>
                </c:pt>
                <c:pt idx="591">
                  <c:v>12.312499999998201</c:v>
                </c:pt>
                <c:pt idx="592">
                  <c:v>12.3333333333316</c:v>
                </c:pt>
                <c:pt idx="593">
                  <c:v>12.3541666666649</c:v>
                </c:pt>
                <c:pt idx="594">
                  <c:v>12.374999999998201</c:v>
                </c:pt>
                <c:pt idx="595">
                  <c:v>12.3958333333316</c:v>
                </c:pt>
                <c:pt idx="596">
                  <c:v>12.4166666666649</c:v>
                </c:pt>
                <c:pt idx="597">
                  <c:v>12.437499999998201</c:v>
                </c:pt>
                <c:pt idx="598">
                  <c:v>12.4583333333316</c:v>
                </c:pt>
                <c:pt idx="599">
                  <c:v>12.4791666666649</c:v>
                </c:pt>
                <c:pt idx="600">
                  <c:v>12.499999999998201</c:v>
                </c:pt>
                <c:pt idx="601">
                  <c:v>12.520833333331501</c:v>
                </c:pt>
                <c:pt idx="602">
                  <c:v>12.5416666666649</c:v>
                </c:pt>
                <c:pt idx="603">
                  <c:v>12.562499999998201</c:v>
                </c:pt>
                <c:pt idx="604">
                  <c:v>12.583333333331501</c:v>
                </c:pt>
                <c:pt idx="605">
                  <c:v>12.6041666666649</c:v>
                </c:pt>
                <c:pt idx="606">
                  <c:v>12.624999999998201</c:v>
                </c:pt>
                <c:pt idx="607">
                  <c:v>12.645833333331501</c:v>
                </c:pt>
                <c:pt idx="608">
                  <c:v>12.6666666666649</c:v>
                </c:pt>
                <c:pt idx="609">
                  <c:v>12.687499999998201</c:v>
                </c:pt>
                <c:pt idx="610">
                  <c:v>12.708333333331501</c:v>
                </c:pt>
                <c:pt idx="611">
                  <c:v>12.729166666664799</c:v>
                </c:pt>
                <c:pt idx="612">
                  <c:v>12.749999999998201</c:v>
                </c:pt>
                <c:pt idx="613">
                  <c:v>12.770833333331501</c:v>
                </c:pt>
                <c:pt idx="614">
                  <c:v>12.791666666664799</c:v>
                </c:pt>
                <c:pt idx="615">
                  <c:v>12.812499999998201</c:v>
                </c:pt>
                <c:pt idx="616">
                  <c:v>12.833333333331501</c:v>
                </c:pt>
                <c:pt idx="617">
                  <c:v>12.854166666664799</c:v>
                </c:pt>
                <c:pt idx="618">
                  <c:v>12.874999999998201</c:v>
                </c:pt>
                <c:pt idx="619">
                  <c:v>12.895833333331501</c:v>
                </c:pt>
                <c:pt idx="620">
                  <c:v>12.916666666664799</c:v>
                </c:pt>
                <c:pt idx="621">
                  <c:v>12.937499999998201</c:v>
                </c:pt>
                <c:pt idx="622">
                  <c:v>12.958333333331501</c:v>
                </c:pt>
                <c:pt idx="623">
                  <c:v>12.979166666664799</c:v>
                </c:pt>
                <c:pt idx="624">
                  <c:v>12.999999999998099</c:v>
                </c:pt>
                <c:pt idx="625">
                  <c:v>13.020833333331501</c:v>
                </c:pt>
                <c:pt idx="626">
                  <c:v>13.041666666664799</c:v>
                </c:pt>
                <c:pt idx="627">
                  <c:v>13.062499999998099</c:v>
                </c:pt>
                <c:pt idx="628">
                  <c:v>13.083333333331501</c:v>
                </c:pt>
                <c:pt idx="629">
                  <c:v>13.104166666664799</c:v>
                </c:pt>
                <c:pt idx="630">
                  <c:v>13.124999999998099</c:v>
                </c:pt>
                <c:pt idx="631">
                  <c:v>13.145833333331501</c:v>
                </c:pt>
                <c:pt idx="632">
                  <c:v>13.166666666664799</c:v>
                </c:pt>
                <c:pt idx="633">
                  <c:v>13.187499999998099</c:v>
                </c:pt>
                <c:pt idx="634">
                  <c:v>13.208333333331399</c:v>
                </c:pt>
                <c:pt idx="635">
                  <c:v>13.229166666664799</c:v>
                </c:pt>
                <c:pt idx="636">
                  <c:v>13.249999999998099</c:v>
                </c:pt>
                <c:pt idx="637">
                  <c:v>13.270833333331399</c:v>
                </c:pt>
                <c:pt idx="638">
                  <c:v>13.291666666664799</c:v>
                </c:pt>
                <c:pt idx="639">
                  <c:v>13.312499999998099</c:v>
                </c:pt>
                <c:pt idx="640">
                  <c:v>13.333333333331399</c:v>
                </c:pt>
                <c:pt idx="641">
                  <c:v>13.354166666664799</c:v>
                </c:pt>
                <c:pt idx="642">
                  <c:v>13.374999999998099</c:v>
                </c:pt>
                <c:pt idx="643">
                  <c:v>13.395833333331399</c:v>
                </c:pt>
                <c:pt idx="644">
                  <c:v>13.416666666664799</c:v>
                </c:pt>
                <c:pt idx="645">
                  <c:v>13.437499999998099</c:v>
                </c:pt>
                <c:pt idx="646">
                  <c:v>13.458333333331399</c:v>
                </c:pt>
                <c:pt idx="647">
                  <c:v>13.4791666666647</c:v>
                </c:pt>
                <c:pt idx="648">
                  <c:v>13.499999999998099</c:v>
                </c:pt>
                <c:pt idx="649">
                  <c:v>13.520833333331399</c:v>
                </c:pt>
                <c:pt idx="650">
                  <c:v>13.5416666666647</c:v>
                </c:pt>
                <c:pt idx="651">
                  <c:v>13.562499999998099</c:v>
                </c:pt>
                <c:pt idx="652">
                  <c:v>13.583333333331399</c:v>
                </c:pt>
                <c:pt idx="653">
                  <c:v>13.6041666666647</c:v>
                </c:pt>
                <c:pt idx="654">
                  <c:v>13.624999999998099</c:v>
                </c:pt>
                <c:pt idx="655">
                  <c:v>13.645833333331399</c:v>
                </c:pt>
                <c:pt idx="656">
                  <c:v>13.6666666666647</c:v>
                </c:pt>
                <c:pt idx="657">
                  <c:v>13.687499999998</c:v>
                </c:pt>
                <c:pt idx="658">
                  <c:v>13.708333333331399</c:v>
                </c:pt>
                <c:pt idx="659">
                  <c:v>13.7291666666647</c:v>
                </c:pt>
                <c:pt idx="660">
                  <c:v>13.749999999998</c:v>
                </c:pt>
                <c:pt idx="661">
                  <c:v>13.770833333331399</c:v>
                </c:pt>
                <c:pt idx="662">
                  <c:v>13.7916666666647</c:v>
                </c:pt>
                <c:pt idx="663">
                  <c:v>13.812499999998</c:v>
                </c:pt>
                <c:pt idx="664">
                  <c:v>13.833333333331399</c:v>
                </c:pt>
                <c:pt idx="665">
                  <c:v>13.8541666666647</c:v>
                </c:pt>
                <c:pt idx="666">
                  <c:v>13.874999999998</c:v>
                </c:pt>
                <c:pt idx="667">
                  <c:v>13.895833333331399</c:v>
                </c:pt>
                <c:pt idx="668">
                  <c:v>13.9166666666647</c:v>
                </c:pt>
                <c:pt idx="669">
                  <c:v>13.937499999998</c:v>
                </c:pt>
                <c:pt idx="670">
                  <c:v>13.9583333333313</c:v>
                </c:pt>
                <c:pt idx="671">
                  <c:v>13.9791666666647</c:v>
                </c:pt>
                <c:pt idx="672">
                  <c:v>13.999999999998</c:v>
                </c:pt>
                <c:pt idx="673">
                  <c:v>14.0208333333313</c:v>
                </c:pt>
                <c:pt idx="674">
                  <c:v>14.0416666666647</c:v>
                </c:pt>
                <c:pt idx="675">
                  <c:v>14.062499999998</c:v>
                </c:pt>
                <c:pt idx="676">
                  <c:v>14.0833333333313</c:v>
                </c:pt>
                <c:pt idx="677">
                  <c:v>14.1041666666647</c:v>
                </c:pt>
                <c:pt idx="678">
                  <c:v>14.124999999998</c:v>
                </c:pt>
                <c:pt idx="679">
                  <c:v>14.1458333333313</c:v>
                </c:pt>
                <c:pt idx="680">
                  <c:v>14.1666666666646</c:v>
                </c:pt>
                <c:pt idx="681">
                  <c:v>14.187499999998</c:v>
                </c:pt>
                <c:pt idx="682">
                  <c:v>14.2083333333313</c:v>
                </c:pt>
                <c:pt idx="683">
                  <c:v>14.2291666666646</c:v>
                </c:pt>
                <c:pt idx="684">
                  <c:v>14.249999999998</c:v>
                </c:pt>
                <c:pt idx="685">
                  <c:v>14.2708333333313</c:v>
                </c:pt>
                <c:pt idx="686">
                  <c:v>14.2916666666646</c:v>
                </c:pt>
                <c:pt idx="687">
                  <c:v>14.312499999998</c:v>
                </c:pt>
                <c:pt idx="688">
                  <c:v>14.3333333333313</c:v>
                </c:pt>
                <c:pt idx="689">
                  <c:v>14.3541666666646</c:v>
                </c:pt>
                <c:pt idx="690">
                  <c:v>14.374999999998</c:v>
                </c:pt>
                <c:pt idx="691">
                  <c:v>14.3958333333313</c:v>
                </c:pt>
                <c:pt idx="692">
                  <c:v>14.4166666666646</c:v>
                </c:pt>
                <c:pt idx="693">
                  <c:v>14.437499999998</c:v>
                </c:pt>
                <c:pt idx="694">
                  <c:v>14.4583333333313</c:v>
                </c:pt>
                <c:pt idx="695">
                  <c:v>14.4791666666646</c:v>
                </c:pt>
                <c:pt idx="696">
                  <c:v>14.4999999999979</c:v>
                </c:pt>
                <c:pt idx="697">
                  <c:v>14.5208333333313</c:v>
                </c:pt>
                <c:pt idx="698">
                  <c:v>14.5416666666646</c:v>
                </c:pt>
                <c:pt idx="699">
                  <c:v>14.5624999999979</c:v>
                </c:pt>
                <c:pt idx="700">
                  <c:v>14.5833333333313</c:v>
                </c:pt>
                <c:pt idx="701">
                  <c:v>14.6041666666646</c:v>
                </c:pt>
                <c:pt idx="702">
                  <c:v>14.6249999999979</c:v>
                </c:pt>
                <c:pt idx="703">
                  <c:v>14.6458333333313</c:v>
                </c:pt>
                <c:pt idx="704">
                  <c:v>14.6666666666646</c:v>
                </c:pt>
                <c:pt idx="705">
                  <c:v>14.6874999999979</c:v>
                </c:pt>
                <c:pt idx="706">
                  <c:v>14.708333333331201</c:v>
                </c:pt>
                <c:pt idx="707">
                  <c:v>14.7291666666646</c:v>
                </c:pt>
                <c:pt idx="708">
                  <c:v>14.7499999999979</c:v>
                </c:pt>
                <c:pt idx="709">
                  <c:v>14.770833333331201</c:v>
                </c:pt>
                <c:pt idx="710">
                  <c:v>14.7916666666646</c:v>
                </c:pt>
                <c:pt idx="711">
                  <c:v>14.8124999999979</c:v>
                </c:pt>
                <c:pt idx="712">
                  <c:v>14.833333333331201</c:v>
                </c:pt>
                <c:pt idx="713">
                  <c:v>14.8541666666646</c:v>
                </c:pt>
                <c:pt idx="714">
                  <c:v>14.8749999999979</c:v>
                </c:pt>
                <c:pt idx="715">
                  <c:v>14.895833333331201</c:v>
                </c:pt>
                <c:pt idx="716">
                  <c:v>14.916666666664501</c:v>
                </c:pt>
                <c:pt idx="717">
                  <c:v>14.9374999999979</c:v>
                </c:pt>
                <c:pt idx="718">
                  <c:v>14.958333333331201</c:v>
                </c:pt>
                <c:pt idx="719">
                  <c:v>14.979166666664501</c:v>
                </c:pt>
                <c:pt idx="720">
                  <c:v>14.9999999999979</c:v>
                </c:pt>
                <c:pt idx="721">
                  <c:v>15.020833333331201</c:v>
                </c:pt>
                <c:pt idx="722">
                  <c:v>15.041666666664501</c:v>
                </c:pt>
                <c:pt idx="723">
                  <c:v>15.0624999999979</c:v>
                </c:pt>
                <c:pt idx="724">
                  <c:v>15.083333333331201</c:v>
                </c:pt>
                <c:pt idx="725">
                  <c:v>15.104166666664501</c:v>
                </c:pt>
                <c:pt idx="726">
                  <c:v>15.1249999999979</c:v>
                </c:pt>
                <c:pt idx="727">
                  <c:v>15.145833333331201</c:v>
                </c:pt>
                <c:pt idx="728">
                  <c:v>15.166666666664501</c:v>
                </c:pt>
                <c:pt idx="729">
                  <c:v>15.187499999997801</c:v>
                </c:pt>
                <c:pt idx="730">
                  <c:v>15.208333333331201</c:v>
                </c:pt>
                <c:pt idx="731">
                  <c:v>15.229166666664501</c:v>
                </c:pt>
                <c:pt idx="732">
                  <c:v>15.249999999997801</c:v>
                </c:pt>
                <c:pt idx="733">
                  <c:v>15.270833333331201</c:v>
                </c:pt>
                <c:pt idx="734">
                  <c:v>15.291666666664501</c:v>
                </c:pt>
                <c:pt idx="735">
                  <c:v>15.312499999997801</c:v>
                </c:pt>
                <c:pt idx="736">
                  <c:v>15.333333333331201</c:v>
                </c:pt>
                <c:pt idx="737">
                  <c:v>15.354166666664501</c:v>
                </c:pt>
                <c:pt idx="738">
                  <c:v>15.374999999997801</c:v>
                </c:pt>
                <c:pt idx="739">
                  <c:v>15.395833333331099</c:v>
                </c:pt>
                <c:pt idx="740">
                  <c:v>15.416666666664501</c:v>
                </c:pt>
                <c:pt idx="741">
                  <c:v>15.437499999997801</c:v>
                </c:pt>
                <c:pt idx="742">
                  <c:v>15.458333333331099</c:v>
                </c:pt>
                <c:pt idx="743">
                  <c:v>15.479166666664501</c:v>
                </c:pt>
                <c:pt idx="744">
                  <c:v>15.499999999997801</c:v>
                </c:pt>
                <c:pt idx="745">
                  <c:v>15.520833333331099</c:v>
                </c:pt>
                <c:pt idx="746">
                  <c:v>15.541666666664399</c:v>
                </c:pt>
                <c:pt idx="747">
                  <c:v>15.562499999997801</c:v>
                </c:pt>
                <c:pt idx="748">
                  <c:v>15.583333333331099</c:v>
                </c:pt>
                <c:pt idx="749">
                  <c:v>15.604166666664399</c:v>
                </c:pt>
                <c:pt idx="750">
                  <c:v>15.624999999997801</c:v>
                </c:pt>
                <c:pt idx="751">
                  <c:v>15.645833333331099</c:v>
                </c:pt>
                <c:pt idx="752">
                  <c:v>15.666666666664399</c:v>
                </c:pt>
                <c:pt idx="753">
                  <c:v>15.687499999997801</c:v>
                </c:pt>
                <c:pt idx="754">
                  <c:v>15.708333333331099</c:v>
                </c:pt>
                <c:pt idx="755">
                  <c:v>15.729166666664399</c:v>
                </c:pt>
                <c:pt idx="756">
                  <c:v>15.749999999997801</c:v>
                </c:pt>
                <c:pt idx="757">
                  <c:v>15.770833333331099</c:v>
                </c:pt>
                <c:pt idx="758">
                  <c:v>15.791666666664399</c:v>
                </c:pt>
                <c:pt idx="759">
                  <c:v>15.8124999999977</c:v>
                </c:pt>
                <c:pt idx="760">
                  <c:v>15.833333333331099</c:v>
                </c:pt>
                <c:pt idx="761">
                  <c:v>15.854166666664399</c:v>
                </c:pt>
                <c:pt idx="762">
                  <c:v>15.8749999999977</c:v>
                </c:pt>
                <c:pt idx="763">
                  <c:v>15.895833333331099</c:v>
                </c:pt>
                <c:pt idx="764">
                  <c:v>15.916666666664399</c:v>
                </c:pt>
                <c:pt idx="765">
                  <c:v>15.9374999999977</c:v>
                </c:pt>
                <c:pt idx="766">
                  <c:v>15.958333333331099</c:v>
                </c:pt>
                <c:pt idx="767">
                  <c:v>15.979166666664399</c:v>
                </c:pt>
                <c:pt idx="768">
                  <c:v>15.9999999999977</c:v>
                </c:pt>
                <c:pt idx="769">
                  <c:v>16.020833333331002</c:v>
                </c:pt>
                <c:pt idx="770">
                  <c:v>16.041666666664401</c:v>
                </c:pt>
                <c:pt idx="771">
                  <c:v>16.062499999997701</c:v>
                </c:pt>
                <c:pt idx="772">
                  <c:v>16.083333333331002</c:v>
                </c:pt>
                <c:pt idx="773">
                  <c:v>16.104166666664401</c:v>
                </c:pt>
                <c:pt idx="774">
                  <c:v>16.124999999997701</c:v>
                </c:pt>
                <c:pt idx="775">
                  <c:v>16.145833333331002</c:v>
                </c:pt>
                <c:pt idx="776">
                  <c:v>16.166666666664401</c:v>
                </c:pt>
                <c:pt idx="777">
                  <c:v>16.187499999997701</c:v>
                </c:pt>
                <c:pt idx="778">
                  <c:v>16.208333333331002</c:v>
                </c:pt>
                <c:pt idx="779">
                  <c:v>16.229166666664401</c:v>
                </c:pt>
                <c:pt idx="780">
                  <c:v>16.249999999997701</c:v>
                </c:pt>
                <c:pt idx="781">
                  <c:v>16.270833333331002</c:v>
                </c:pt>
                <c:pt idx="782">
                  <c:v>16.291666666664302</c:v>
                </c:pt>
                <c:pt idx="783">
                  <c:v>16.312499999997701</c:v>
                </c:pt>
                <c:pt idx="784">
                  <c:v>16.333333333331002</c:v>
                </c:pt>
                <c:pt idx="785">
                  <c:v>16.354166666664302</c:v>
                </c:pt>
                <c:pt idx="786">
                  <c:v>16.374999999997701</c:v>
                </c:pt>
                <c:pt idx="787">
                  <c:v>16.395833333331002</c:v>
                </c:pt>
                <c:pt idx="788">
                  <c:v>16.416666666664302</c:v>
                </c:pt>
                <c:pt idx="789">
                  <c:v>16.437499999997701</c:v>
                </c:pt>
                <c:pt idx="790">
                  <c:v>16.458333333331002</c:v>
                </c:pt>
                <c:pt idx="791">
                  <c:v>16.479166666664302</c:v>
                </c:pt>
                <c:pt idx="792">
                  <c:v>16.499999999997598</c:v>
                </c:pt>
                <c:pt idx="793">
                  <c:v>16.520833333331002</c:v>
                </c:pt>
                <c:pt idx="794">
                  <c:v>16.541666666664302</c:v>
                </c:pt>
                <c:pt idx="795">
                  <c:v>16.562499999997598</c:v>
                </c:pt>
                <c:pt idx="796">
                  <c:v>16.583333333331002</c:v>
                </c:pt>
                <c:pt idx="797">
                  <c:v>16.604166666664302</c:v>
                </c:pt>
                <c:pt idx="798">
                  <c:v>16.624999999997598</c:v>
                </c:pt>
                <c:pt idx="799">
                  <c:v>16.645833333331002</c:v>
                </c:pt>
                <c:pt idx="800">
                  <c:v>16.666666666664302</c:v>
                </c:pt>
                <c:pt idx="801">
                  <c:v>16.687499999997598</c:v>
                </c:pt>
                <c:pt idx="802">
                  <c:v>16.708333333331002</c:v>
                </c:pt>
                <c:pt idx="803">
                  <c:v>16.729166666664302</c:v>
                </c:pt>
                <c:pt idx="804">
                  <c:v>16.749999999997598</c:v>
                </c:pt>
                <c:pt idx="805">
                  <c:v>16.770833333330899</c:v>
                </c:pt>
                <c:pt idx="806">
                  <c:v>16.791666666664302</c:v>
                </c:pt>
                <c:pt idx="807">
                  <c:v>16.812499999997598</c:v>
                </c:pt>
                <c:pt idx="808">
                  <c:v>16.833333333330899</c:v>
                </c:pt>
                <c:pt idx="809">
                  <c:v>16.854166666664302</c:v>
                </c:pt>
                <c:pt idx="810">
                  <c:v>16.874999999997598</c:v>
                </c:pt>
                <c:pt idx="811">
                  <c:v>16.895833333330899</c:v>
                </c:pt>
                <c:pt idx="812">
                  <c:v>16.916666666664302</c:v>
                </c:pt>
                <c:pt idx="813">
                  <c:v>16.937499999997598</c:v>
                </c:pt>
                <c:pt idx="814">
                  <c:v>16.958333333330899</c:v>
                </c:pt>
                <c:pt idx="815">
                  <c:v>16.979166666664199</c:v>
                </c:pt>
                <c:pt idx="816">
                  <c:v>16.999999999997598</c:v>
                </c:pt>
                <c:pt idx="817">
                  <c:v>17.020833333330899</c:v>
                </c:pt>
                <c:pt idx="818">
                  <c:v>17.041666666664199</c:v>
                </c:pt>
                <c:pt idx="819">
                  <c:v>17.062499999997598</c:v>
                </c:pt>
                <c:pt idx="820">
                  <c:v>17.083333333330899</c:v>
                </c:pt>
                <c:pt idx="821">
                  <c:v>17.104166666664199</c:v>
                </c:pt>
                <c:pt idx="822">
                  <c:v>17.124999999997598</c:v>
                </c:pt>
                <c:pt idx="823">
                  <c:v>17.145833333330899</c:v>
                </c:pt>
                <c:pt idx="824">
                  <c:v>17.166666666664199</c:v>
                </c:pt>
                <c:pt idx="825">
                  <c:v>17.187499999997499</c:v>
                </c:pt>
                <c:pt idx="826">
                  <c:v>17.208333333330899</c:v>
                </c:pt>
                <c:pt idx="827">
                  <c:v>17.229166666664199</c:v>
                </c:pt>
                <c:pt idx="828">
                  <c:v>17.249999999997499</c:v>
                </c:pt>
                <c:pt idx="829">
                  <c:v>17.270833333330899</c:v>
                </c:pt>
                <c:pt idx="830">
                  <c:v>17.291666666664199</c:v>
                </c:pt>
                <c:pt idx="831">
                  <c:v>17.312499999997499</c:v>
                </c:pt>
                <c:pt idx="832">
                  <c:v>17.333333333330899</c:v>
                </c:pt>
                <c:pt idx="833">
                  <c:v>17.354166666664199</c:v>
                </c:pt>
                <c:pt idx="834">
                  <c:v>17.374999999997499</c:v>
                </c:pt>
                <c:pt idx="835">
                  <c:v>17.395833333330899</c:v>
                </c:pt>
                <c:pt idx="836">
                  <c:v>17.416666666664199</c:v>
                </c:pt>
                <c:pt idx="837">
                  <c:v>17.437499999997499</c:v>
                </c:pt>
                <c:pt idx="838">
                  <c:v>17.458333333330799</c:v>
                </c:pt>
                <c:pt idx="839">
                  <c:v>17.479166666664199</c:v>
                </c:pt>
                <c:pt idx="840">
                  <c:v>17.499999999997499</c:v>
                </c:pt>
                <c:pt idx="841">
                  <c:v>17.520833333330799</c:v>
                </c:pt>
                <c:pt idx="842">
                  <c:v>17.541666666664199</c:v>
                </c:pt>
                <c:pt idx="843">
                  <c:v>17.562499999997499</c:v>
                </c:pt>
                <c:pt idx="844">
                  <c:v>17.583333333330799</c:v>
                </c:pt>
                <c:pt idx="845">
                  <c:v>17.604166666664199</c:v>
                </c:pt>
                <c:pt idx="846">
                  <c:v>17.624999999997499</c:v>
                </c:pt>
                <c:pt idx="847">
                  <c:v>17.645833333330799</c:v>
                </c:pt>
                <c:pt idx="848">
                  <c:v>17.666666666664099</c:v>
                </c:pt>
                <c:pt idx="849">
                  <c:v>17.687499999997499</c:v>
                </c:pt>
                <c:pt idx="850">
                  <c:v>17.708333333330799</c:v>
                </c:pt>
                <c:pt idx="851">
                  <c:v>17.729166666664099</c:v>
                </c:pt>
                <c:pt idx="852">
                  <c:v>17.749999999997499</c:v>
                </c:pt>
                <c:pt idx="853">
                  <c:v>17.770833333330799</c:v>
                </c:pt>
                <c:pt idx="854">
                  <c:v>17.791666666664099</c:v>
                </c:pt>
                <c:pt idx="855">
                  <c:v>17.812499999997499</c:v>
                </c:pt>
                <c:pt idx="856">
                  <c:v>17.833333333330799</c:v>
                </c:pt>
                <c:pt idx="857">
                  <c:v>17.854166666664099</c:v>
                </c:pt>
                <c:pt idx="858">
                  <c:v>17.874999999997499</c:v>
                </c:pt>
                <c:pt idx="859">
                  <c:v>17.895833333330799</c:v>
                </c:pt>
                <c:pt idx="860">
                  <c:v>17.916666666664099</c:v>
                </c:pt>
                <c:pt idx="861">
                  <c:v>17.937499999997399</c:v>
                </c:pt>
                <c:pt idx="862">
                  <c:v>17.958333333330799</c:v>
                </c:pt>
                <c:pt idx="863">
                  <c:v>17.979166666664099</c:v>
                </c:pt>
                <c:pt idx="864">
                  <c:v>17.999999999997399</c:v>
                </c:pt>
                <c:pt idx="865">
                  <c:v>18.020833333330799</c:v>
                </c:pt>
                <c:pt idx="866">
                  <c:v>18.041666666664099</c:v>
                </c:pt>
                <c:pt idx="867">
                  <c:v>18.062499999997499</c:v>
                </c:pt>
                <c:pt idx="868">
                  <c:v>18.083333333330799</c:v>
                </c:pt>
                <c:pt idx="869">
                  <c:v>18.104166666664099</c:v>
                </c:pt>
                <c:pt idx="870">
                  <c:v>18.124999999997499</c:v>
                </c:pt>
                <c:pt idx="871">
                  <c:v>18.145833333330799</c:v>
                </c:pt>
                <c:pt idx="872">
                  <c:v>18.166666666664099</c:v>
                </c:pt>
                <c:pt idx="873">
                  <c:v>18.187499999997499</c:v>
                </c:pt>
                <c:pt idx="874">
                  <c:v>18.208333333330799</c:v>
                </c:pt>
                <c:pt idx="875">
                  <c:v>18.229166666664099</c:v>
                </c:pt>
                <c:pt idx="876">
                  <c:v>18.249999999997399</c:v>
                </c:pt>
                <c:pt idx="877">
                  <c:v>18.270833333330799</c:v>
                </c:pt>
                <c:pt idx="878">
                  <c:v>18.291666666664099</c:v>
                </c:pt>
                <c:pt idx="879">
                  <c:v>18.312499999997399</c:v>
                </c:pt>
                <c:pt idx="880">
                  <c:v>18.333333333330799</c:v>
                </c:pt>
                <c:pt idx="881">
                  <c:v>18.354166666664099</c:v>
                </c:pt>
                <c:pt idx="882">
                  <c:v>18.374999999997399</c:v>
                </c:pt>
                <c:pt idx="883">
                  <c:v>18.395833333330799</c:v>
                </c:pt>
                <c:pt idx="884">
                  <c:v>18.416666666664099</c:v>
                </c:pt>
                <c:pt idx="885">
                  <c:v>18.437499999997399</c:v>
                </c:pt>
                <c:pt idx="886">
                  <c:v>18.4583333333307</c:v>
                </c:pt>
                <c:pt idx="887">
                  <c:v>18.479166666664099</c:v>
                </c:pt>
                <c:pt idx="888">
                  <c:v>18.499999999997399</c:v>
                </c:pt>
                <c:pt idx="889">
                  <c:v>18.5208333333307</c:v>
                </c:pt>
                <c:pt idx="890">
                  <c:v>18.541666666664099</c:v>
                </c:pt>
                <c:pt idx="891">
                  <c:v>18.562499999997399</c:v>
                </c:pt>
                <c:pt idx="892">
                  <c:v>18.5833333333307</c:v>
                </c:pt>
                <c:pt idx="893">
                  <c:v>18.604166666664099</c:v>
                </c:pt>
                <c:pt idx="894">
                  <c:v>18.624999999997399</c:v>
                </c:pt>
                <c:pt idx="895">
                  <c:v>18.6458333333307</c:v>
                </c:pt>
                <c:pt idx="896">
                  <c:v>18.666666666664099</c:v>
                </c:pt>
                <c:pt idx="897">
                  <c:v>18.687499999997399</c:v>
                </c:pt>
                <c:pt idx="898">
                  <c:v>18.7083333333307</c:v>
                </c:pt>
                <c:pt idx="899">
                  <c:v>18.729166666664</c:v>
                </c:pt>
                <c:pt idx="900">
                  <c:v>18.749999999997399</c:v>
                </c:pt>
                <c:pt idx="901">
                  <c:v>18.7708333333307</c:v>
                </c:pt>
                <c:pt idx="902">
                  <c:v>18.791666666664</c:v>
                </c:pt>
                <c:pt idx="903">
                  <c:v>18.812499999997399</c:v>
                </c:pt>
                <c:pt idx="904">
                  <c:v>18.8333333333307</c:v>
                </c:pt>
                <c:pt idx="905">
                  <c:v>18.854166666664</c:v>
                </c:pt>
                <c:pt idx="906">
                  <c:v>18.874999999997399</c:v>
                </c:pt>
                <c:pt idx="907">
                  <c:v>18.8958333333307</c:v>
                </c:pt>
                <c:pt idx="908">
                  <c:v>18.916666666664</c:v>
                </c:pt>
                <c:pt idx="909">
                  <c:v>18.9374999999973</c:v>
                </c:pt>
                <c:pt idx="910">
                  <c:v>18.9583333333307</c:v>
                </c:pt>
                <c:pt idx="911">
                  <c:v>18.979166666664</c:v>
                </c:pt>
                <c:pt idx="912">
                  <c:v>18.9999999999973</c:v>
                </c:pt>
                <c:pt idx="913">
                  <c:v>19.0208333333307</c:v>
                </c:pt>
                <c:pt idx="914">
                  <c:v>19.041666666664</c:v>
                </c:pt>
                <c:pt idx="915">
                  <c:v>19.0624999999973</c:v>
                </c:pt>
                <c:pt idx="916">
                  <c:v>19.0833333333307</c:v>
                </c:pt>
                <c:pt idx="917">
                  <c:v>19.104166666664</c:v>
                </c:pt>
                <c:pt idx="918">
                  <c:v>19.1249999999973</c:v>
                </c:pt>
                <c:pt idx="919">
                  <c:v>19.1458333333306</c:v>
                </c:pt>
                <c:pt idx="920">
                  <c:v>19.166666666664</c:v>
                </c:pt>
                <c:pt idx="921">
                  <c:v>19.1874999999973</c:v>
                </c:pt>
                <c:pt idx="922">
                  <c:v>19.2083333333306</c:v>
                </c:pt>
                <c:pt idx="923">
                  <c:v>19.229166666664</c:v>
                </c:pt>
                <c:pt idx="924">
                  <c:v>19.2499999999973</c:v>
                </c:pt>
                <c:pt idx="925">
                  <c:v>19.2708333333306</c:v>
                </c:pt>
                <c:pt idx="926">
                  <c:v>19.291666666664</c:v>
                </c:pt>
                <c:pt idx="927">
                  <c:v>19.3124999999973</c:v>
                </c:pt>
                <c:pt idx="928">
                  <c:v>19.3333333333306</c:v>
                </c:pt>
                <c:pt idx="929">
                  <c:v>19.354166666664</c:v>
                </c:pt>
                <c:pt idx="930">
                  <c:v>19.3749999999973</c:v>
                </c:pt>
                <c:pt idx="931">
                  <c:v>19.3958333333306</c:v>
                </c:pt>
                <c:pt idx="932">
                  <c:v>19.4166666666639</c:v>
                </c:pt>
                <c:pt idx="933">
                  <c:v>19.4374999999973</c:v>
                </c:pt>
                <c:pt idx="934">
                  <c:v>19.4583333333306</c:v>
                </c:pt>
                <c:pt idx="935">
                  <c:v>19.4791666666639</c:v>
                </c:pt>
                <c:pt idx="936">
                  <c:v>19.4999999999973</c:v>
                </c:pt>
                <c:pt idx="937">
                  <c:v>19.5208333333306</c:v>
                </c:pt>
                <c:pt idx="938">
                  <c:v>19.5416666666639</c:v>
                </c:pt>
                <c:pt idx="939">
                  <c:v>19.5624999999973</c:v>
                </c:pt>
                <c:pt idx="940">
                  <c:v>19.5833333333306</c:v>
                </c:pt>
                <c:pt idx="941">
                  <c:v>19.6041666666639</c:v>
                </c:pt>
                <c:pt idx="942">
                  <c:v>19.6249999999972</c:v>
                </c:pt>
                <c:pt idx="943">
                  <c:v>19.6458333333306</c:v>
                </c:pt>
                <c:pt idx="944">
                  <c:v>19.6666666666639</c:v>
                </c:pt>
                <c:pt idx="945">
                  <c:v>19.6874999999972</c:v>
                </c:pt>
                <c:pt idx="946">
                  <c:v>19.7083333333306</c:v>
                </c:pt>
                <c:pt idx="947">
                  <c:v>19.7291666666639</c:v>
                </c:pt>
                <c:pt idx="948">
                  <c:v>19.7499999999972</c:v>
                </c:pt>
                <c:pt idx="949">
                  <c:v>19.7708333333306</c:v>
                </c:pt>
                <c:pt idx="950">
                  <c:v>19.7916666666639</c:v>
                </c:pt>
                <c:pt idx="951">
                  <c:v>19.8124999999972</c:v>
                </c:pt>
                <c:pt idx="952">
                  <c:v>19.8333333333306</c:v>
                </c:pt>
                <c:pt idx="953">
                  <c:v>19.8541666666639</c:v>
                </c:pt>
                <c:pt idx="954">
                  <c:v>19.8749999999972</c:v>
                </c:pt>
                <c:pt idx="955">
                  <c:v>19.895833333330501</c:v>
                </c:pt>
                <c:pt idx="956">
                  <c:v>19.9166666666639</c:v>
                </c:pt>
                <c:pt idx="957">
                  <c:v>19.9374999999972</c:v>
                </c:pt>
                <c:pt idx="958">
                  <c:v>19.958333333330501</c:v>
                </c:pt>
                <c:pt idx="959">
                  <c:v>19.9791666666639</c:v>
                </c:pt>
                <c:pt idx="960">
                  <c:v>19.9999999999972</c:v>
                </c:pt>
                <c:pt idx="961">
                  <c:v>20.020833333330501</c:v>
                </c:pt>
                <c:pt idx="962">
                  <c:v>20.0416666666639</c:v>
                </c:pt>
                <c:pt idx="963">
                  <c:v>20.0624999999972</c:v>
                </c:pt>
                <c:pt idx="964">
                  <c:v>20.083333333330501</c:v>
                </c:pt>
                <c:pt idx="965">
                  <c:v>20.104166666663801</c:v>
                </c:pt>
                <c:pt idx="966">
                  <c:v>20.1249999999972</c:v>
                </c:pt>
                <c:pt idx="967">
                  <c:v>20.145833333330501</c:v>
                </c:pt>
                <c:pt idx="968">
                  <c:v>20.166666666663801</c:v>
                </c:pt>
                <c:pt idx="969">
                  <c:v>20.1874999999972</c:v>
                </c:pt>
                <c:pt idx="970">
                  <c:v>20.208333333330501</c:v>
                </c:pt>
                <c:pt idx="971">
                  <c:v>20.229166666663801</c:v>
                </c:pt>
                <c:pt idx="972">
                  <c:v>20.2499999999972</c:v>
                </c:pt>
                <c:pt idx="973">
                  <c:v>20.270833333330501</c:v>
                </c:pt>
                <c:pt idx="974">
                  <c:v>20.291666666663801</c:v>
                </c:pt>
                <c:pt idx="975">
                  <c:v>20.3124999999972</c:v>
                </c:pt>
                <c:pt idx="976">
                  <c:v>20.333333333330501</c:v>
                </c:pt>
                <c:pt idx="977">
                  <c:v>20.354166666663801</c:v>
                </c:pt>
                <c:pt idx="978">
                  <c:v>20.374999999997101</c:v>
                </c:pt>
                <c:pt idx="979">
                  <c:v>20.395833333330501</c:v>
                </c:pt>
                <c:pt idx="980">
                  <c:v>20.416666666663801</c:v>
                </c:pt>
                <c:pt idx="981">
                  <c:v>20.437499999997101</c:v>
                </c:pt>
                <c:pt idx="982">
                  <c:v>20.458333333330501</c:v>
                </c:pt>
                <c:pt idx="983">
                  <c:v>20.479166666663801</c:v>
                </c:pt>
                <c:pt idx="984">
                  <c:v>20.499999999997101</c:v>
                </c:pt>
                <c:pt idx="985">
                  <c:v>20.520833333330501</c:v>
                </c:pt>
                <c:pt idx="986">
                  <c:v>20.541666666663801</c:v>
                </c:pt>
                <c:pt idx="987">
                  <c:v>20.562499999997101</c:v>
                </c:pt>
                <c:pt idx="988">
                  <c:v>20.583333333330401</c:v>
                </c:pt>
                <c:pt idx="989">
                  <c:v>20.604166666663801</c:v>
                </c:pt>
                <c:pt idx="990">
                  <c:v>20.624999999997101</c:v>
                </c:pt>
                <c:pt idx="991">
                  <c:v>20.645833333330401</c:v>
                </c:pt>
                <c:pt idx="992">
                  <c:v>20.666666666663801</c:v>
                </c:pt>
                <c:pt idx="993">
                  <c:v>20.687499999997101</c:v>
                </c:pt>
                <c:pt idx="994">
                  <c:v>20.708333333330401</c:v>
                </c:pt>
                <c:pt idx="995">
                  <c:v>20.729166666663801</c:v>
                </c:pt>
                <c:pt idx="996">
                  <c:v>20.749999999997101</c:v>
                </c:pt>
                <c:pt idx="997">
                  <c:v>20.770833333330401</c:v>
                </c:pt>
                <c:pt idx="998">
                  <c:v>20.791666666663701</c:v>
                </c:pt>
                <c:pt idx="999">
                  <c:v>20.812499999997101</c:v>
                </c:pt>
                <c:pt idx="1000">
                  <c:v>20.833333333330401</c:v>
                </c:pt>
                <c:pt idx="1001">
                  <c:v>20.854166666663701</c:v>
                </c:pt>
                <c:pt idx="1002">
                  <c:v>20.874999999997101</c:v>
                </c:pt>
                <c:pt idx="1003">
                  <c:v>20.895833333330401</c:v>
                </c:pt>
                <c:pt idx="1004">
                  <c:v>20.916666666663701</c:v>
                </c:pt>
                <c:pt idx="1005">
                  <c:v>20.937499999997101</c:v>
                </c:pt>
                <c:pt idx="1006">
                  <c:v>20.958333333330401</c:v>
                </c:pt>
                <c:pt idx="1007">
                  <c:v>20.979166666663701</c:v>
                </c:pt>
                <c:pt idx="1008">
                  <c:v>20.999999999997101</c:v>
                </c:pt>
                <c:pt idx="1009">
                  <c:v>21.020833333330401</c:v>
                </c:pt>
                <c:pt idx="1010">
                  <c:v>21.041666666663701</c:v>
                </c:pt>
                <c:pt idx="1011">
                  <c:v>21.062499999997002</c:v>
                </c:pt>
                <c:pt idx="1012">
                  <c:v>21.083333333330401</c:v>
                </c:pt>
                <c:pt idx="1013">
                  <c:v>21.104166666663701</c:v>
                </c:pt>
                <c:pt idx="1014">
                  <c:v>21.124999999997002</c:v>
                </c:pt>
                <c:pt idx="1015">
                  <c:v>21.145833333330401</c:v>
                </c:pt>
                <c:pt idx="1016">
                  <c:v>21.166666666663701</c:v>
                </c:pt>
                <c:pt idx="1017">
                  <c:v>21.187499999997002</c:v>
                </c:pt>
                <c:pt idx="1018">
                  <c:v>21.208333333330401</c:v>
                </c:pt>
                <c:pt idx="1019">
                  <c:v>21.229166666663701</c:v>
                </c:pt>
                <c:pt idx="1020">
                  <c:v>21.249999999997002</c:v>
                </c:pt>
                <c:pt idx="1021">
                  <c:v>21.270833333330302</c:v>
                </c:pt>
                <c:pt idx="1022">
                  <c:v>21.291666666663701</c:v>
                </c:pt>
                <c:pt idx="1023">
                  <c:v>21.312499999997002</c:v>
                </c:pt>
                <c:pt idx="1024">
                  <c:v>21.333333333330302</c:v>
                </c:pt>
                <c:pt idx="1025">
                  <c:v>21.354166666663701</c:v>
                </c:pt>
                <c:pt idx="1026">
                  <c:v>21.374999999997002</c:v>
                </c:pt>
                <c:pt idx="1027">
                  <c:v>21.395833333330302</c:v>
                </c:pt>
                <c:pt idx="1028">
                  <c:v>21.416666666663701</c:v>
                </c:pt>
                <c:pt idx="1029">
                  <c:v>21.437499999997002</c:v>
                </c:pt>
                <c:pt idx="1030">
                  <c:v>21.458333333330302</c:v>
                </c:pt>
                <c:pt idx="1031">
                  <c:v>21.479166666663701</c:v>
                </c:pt>
                <c:pt idx="1032">
                  <c:v>21.499999999997002</c:v>
                </c:pt>
                <c:pt idx="1033">
                  <c:v>21.520833333330302</c:v>
                </c:pt>
                <c:pt idx="1034">
                  <c:v>21.541666666663598</c:v>
                </c:pt>
                <c:pt idx="1035">
                  <c:v>21.562499999997002</c:v>
                </c:pt>
                <c:pt idx="1036">
                  <c:v>21.583333333330302</c:v>
                </c:pt>
                <c:pt idx="1037">
                  <c:v>21.604166666663598</c:v>
                </c:pt>
                <c:pt idx="1038">
                  <c:v>21.624999999997002</c:v>
                </c:pt>
                <c:pt idx="1039">
                  <c:v>21.645833333330302</c:v>
                </c:pt>
                <c:pt idx="1040">
                  <c:v>21.666666666663598</c:v>
                </c:pt>
                <c:pt idx="1041">
                  <c:v>21.687499999997002</c:v>
                </c:pt>
                <c:pt idx="1042">
                  <c:v>21.708333333330302</c:v>
                </c:pt>
                <c:pt idx="1043">
                  <c:v>21.729166666663598</c:v>
                </c:pt>
                <c:pt idx="1044">
                  <c:v>21.749999999996898</c:v>
                </c:pt>
                <c:pt idx="1045">
                  <c:v>21.770833333330302</c:v>
                </c:pt>
                <c:pt idx="1046">
                  <c:v>21.791666666663598</c:v>
                </c:pt>
                <c:pt idx="1047">
                  <c:v>21.812499999996898</c:v>
                </c:pt>
                <c:pt idx="1048">
                  <c:v>21.833333333330302</c:v>
                </c:pt>
                <c:pt idx="1049">
                  <c:v>21.854166666663598</c:v>
                </c:pt>
                <c:pt idx="1050">
                  <c:v>21.874999999996898</c:v>
                </c:pt>
                <c:pt idx="1051">
                  <c:v>21.895833333330302</c:v>
                </c:pt>
                <c:pt idx="1052">
                  <c:v>21.916666666663598</c:v>
                </c:pt>
                <c:pt idx="1053">
                  <c:v>21.937499999996898</c:v>
                </c:pt>
                <c:pt idx="1054">
                  <c:v>21.958333333330199</c:v>
                </c:pt>
                <c:pt idx="1055">
                  <c:v>21.979166666663598</c:v>
                </c:pt>
                <c:pt idx="1056">
                  <c:v>21.999999999996898</c:v>
                </c:pt>
                <c:pt idx="1057">
                  <c:v>22.020833333330199</c:v>
                </c:pt>
                <c:pt idx="1058">
                  <c:v>22.041666666663598</c:v>
                </c:pt>
                <c:pt idx="1059">
                  <c:v>22.062499999996898</c:v>
                </c:pt>
                <c:pt idx="1060">
                  <c:v>22.083333333330199</c:v>
                </c:pt>
                <c:pt idx="1061">
                  <c:v>22.104166666663598</c:v>
                </c:pt>
                <c:pt idx="1062">
                  <c:v>22.124999999996898</c:v>
                </c:pt>
                <c:pt idx="1063">
                  <c:v>22.145833333330199</c:v>
                </c:pt>
                <c:pt idx="1064">
                  <c:v>22.166666666663598</c:v>
                </c:pt>
                <c:pt idx="1065">
                  <c:v>22.187499999996898</c:v>
                </c:pt>
                <c:pt idx="1066">
                  <c:v>22.208333333330199</c:v>
                </c:pt>
                <c:pt idx="1067">
                  <c:v>22.229166666663499</c:v>
                </c:pt>
                <c:pt idx="1068">
                  <c:v>22.249999999996898</c:v>
                </c:pt>
                <c:pt idx="1069">
                  <c:v>22.270833333330199</c:v>
                </c:pt>
                <c:pt idx="1070">
                  <c:v>22.291666666663499</c:v>
                </c:pt>
                <c:pt idx="1071">
                  <c:v>22.312499999996898</c:v>
                </c:pt>
                <c:pt idx="1072">
                  <c:v>22.333333333330199</c:v>
                </c:pt>
                <c:pt idx="1073">
                  <c:v>22.354166666663499</c:v>
                </c:pt>
                <c:pt idx="1074">
                  <c:v>22.374999999996898</c:v>
                </c:pt>
                <c:pt idx="1075">
                  <c:v>22.395833333330199</c:v>
                </c:pt>
                <c:pt idx="1076">
                  <c:v>22.416666666663499</c:v>
                </c:pt>
                <c:pt idx="1077">
                  <c:v>22.437499999996799</c:v>
                </c:pt>
                <c:pt idx="1078">
                  <c:v>22.458333333330199</c:v>
                </c:pt>
                <c:pt idx="1079">
                  <c:v>22.479166666663499</c:v>
                </c:pt>
                <c:pt idx="1080">
                  <c:v>22.499999999996799</c:v>
                </c:pt>
                <c:pt idx="1081">
                  <c:v>22.520833333330199</c:v>
                </c:pt>
                <c:pt idx="1082">
                  <c:v>22.541666666663499</c:v>
                </c:pt>
                <c:pt idx="1083">
                  <c:v>22.562499999996799</c:v>
                </c:pt>
                <c:pt idx="1084">
                  <c:v>22.583333333330199</c:v>
                </c:pt>
                <c:pt idx="1085">
                  <c:v>22.604166666663499</c:v>
                </c:pt>
                <c:pt idx="1086">
                  <c:v>22.624999999996799</c:v>
                </c:pt>
                <c:pt idx="1087">
                  <c:v>22.645833333330199</c:v>
                </c:pt>
                <c:pt idx="1088">
                  <c:v>22.666666666663499</c:v>
                </c:pt>
                <c:pt idx="1089">
                  <c:v>22.687499999996799</c:v>
                </c:pt>
                <c:pt idx="1090">
                  <c:v>22.708333333330099</c:v>
                </c:pt>
                <c:pt idx="1091">
                  <c:v>22.729166666663499</c:v>
                </c:pt>
                <c:pt idx="1092">
                  <c:v>22.749999999996799</c:v>
                </c:pt>
                <c:pt idx="1093">
                  <c:v>22.770833333330099</c:v>
                </c:pt>
                <c:pt idx="1094">
                  <c:v>22.791666666663499</c:v>
                </c:pt>
                <c:pt idx="1095">
                  <c:v>22.812499999996799</c:v>
                </c:pt>
                <c:pt idx="1096">
                  <c:v>22.833333333330099</c:v>
                </c:pt>
                <c:pt idx="1097">
                  <c:v>22.854166666663499</c:v>
                </c:pt>
                <c:pt idx="1098">
                  <c:v>22.874999999996799</c:v>
                </c:pt>
                <c:pt idx="1099">
                  <c:v>22.895833333330099</c:v>
                </c:pt>
                <c:pt idx="1100">
                  <c:v>22.916666666663399</c:v>
                </c:pt>
                <c:pt idx="1101">
                  <c:v>22.937499999996799</c:v>
                </c:pt>
                <c:pt idx="1102">
                  <c:v>22.958333333330099</c:v>
                </c:pt>
                <c:pt idx="1103">
                  <c:v>22.979166666663399</c:v>
                </c:pt>
                <c:pt idx="1104">
                  <c:v>22.999999999996799</c:v>
                </c:pt>
                <c:pt idx="1105">
                  <c:v>23.020833333330099</c:v>
                </c:pt>
                <c:pt idx="1106">
                  <c:v>23.041666666663399</c:v>
                </c:pt>
                <c:pt idx="1107">
                  <c:v>23.062499999996799</c:v>
                </c:pt>
                <c:pt idx="1108">
                  <c:v>23.083333333330099</c:v>
                </c:pt>
                <c:pt idx="1109">
                  <c:v>23.104166666663399</c:v>
                </c:pt>
                <c:pt idx="1110">
                  <c:v>23.124999999996799</c:v>
                </c:pt>
                <c:pt idx="1111">
                  <c:v>23.145833333330099</c:v>
                </c:pt>
                <c:pt idx="1112">
                  <c:v>23.166666666663399</c:v>
                </c:pt>
                <c:pt idx="1113">
                  <c:v>23.1874999999967</c:v>
                </c:pt>
                <c:pt idx="1114">
                  <c:v>23.208333333330099</c:v>
                </c:pt>
                <c:pt idx="1115">
                  <c:v>23.229166666663399</c:v>
                </c:pt>
                <c:pt idx="1116">
                  <c:v>23.2499999999967</c:v>
                </c:pt>
                <c:pt idx="1117">
                  <c:v>23.270833333330099</c:v>
                </c:pt>
                <c:pt idx="1118">
                  <c:v>23.291666666663399</c:v>
                </c:pt>
                <c:pt idx="1119">
                  <c:v>23.3124999999967</c:v>
                </c:pt>
                <c:pt idx="1120">
                  <c:v>23.333333333330099</c:v>
                </c:pt>
                <c:pt idx="1121">
                  <c:v>23.354166666663399</c:v>
                </c:pt>
                <c:pt idx="1122">
                  <c:v>23.3749999999967</c:v>
                </c:pt>
                <c:pt idx="1123">
                  <c:v>23.39583333333</c:v>
                </c:pt>
                <c:pt idx="1124">
                  <c:v>23.416666666663399</c:v>
                </c:pt>
                <c:pt idx="1125">
                  <c:v>23.4374999999967</c:v>
                </c:pt>
                <c:pt idx="1126">
                  <c:v>23.45833333333</c:v>
                </c:pt>
                <c:pt idx="1127">
                  <c:v>23.479166666663399</c:v>
                </c:pt>
                <c:pt idx="1128">
                  <c:v>23.4999999999967</c:v>
                </c:pt>
                <c:pt idx="1129">
                  <c:v>23.52083333333</c:v>
                </c:pt>
                <c:pt idx="1130">
                  <c:v>23.541666666663399</c:v>
                </c:pt>
                <c:pt idx="1131">
                  <c:v>23.5624999999967</c:v>
                </c:pt>
                <c:pt idx="1132">
                  <c:v>23.58333333333</c:v>
                </c:pt>
                <c:pt idx="1133">
                  <c:v>23.6041666666633</c:v>
                </c:pt>
                <c:pt idx="1134">
                  <c:v>23.6249999999967</c:v>
                </c:pt>
                <c:pt idx="1135">
                  <c:v>23.64583333333</c:v>
                </c:pt>
                <c:pt idx="1136">
                  <c:v>23.6666666666633</c:v>
                </c:pt>
                <c:pt idx="1137">
                  <c:v>23.6874999999967</c:v>
                </c:pt>
                <c:pt idx="1138">
                  <c:v>23.70833333333</c:v>
                </c:pt>
                <c:pt idx="1139">
                  <c:v>23.7291666666633</c:v>
                </c:pt>
                <c:pt idx="1140">
                  <c:v>23.7499999999967</c:v>
                </c:pt>
                <c:pt idx="1141">
                  <c:v>23.77083333333</c:v>
                </c:pt>
                <c:pt idx="1142">
                  <c:v>23.7916666666633</c:v>
                </c:pt>
                <c:pt idx="1143">
                  <c:v>23.8124999999967</c:v>
                </c:pt>
                <c:pt idx="1144">
                  <c:v>23.83333333333</c:v>
                </c:pt>
                <c:pt idx="1145">
                  <c:v>23.8541666666633</c:v>
                </c:pt>
                <c:pt idx="1146">
                  <c:v>23.8749999999966</c:v>
                </c:pt>
                <c:pt idx="1147">
                  <c:v>23.89583333333</c:v>
                </c:pt>
                <c:pt idx="1148">
                  <c:v>23.9166666666633</c:v>
                </c:pt>
                <c:pt idx="1149">
                  <c:v>23.9374999999966</c:v>
                </c:pt>
                <c:pt idx="1150">
                  <c:v>23.95833333333</c:v>
                </c:pt>
                <c:pt idx="1151">
                  <c:v>23.9791666666633</c:v>
                </c:pt>
                <c:pt idx="1152">
                  <c:v>23.9999999999966</c:v>
                </c:pt>
                <c:pt idx="1153">
                  <c:v>24.02083333333</c:v>
                </c:pt>
                <c:pt idx="1154">
                  <c:v>24.0416666666633</c:v>
                </c:pt>
                <c:pt idx="1155">
                  <c:v>24.0624999999966</c:v>
                </c:pt>
                <c:pt idx="1156">
                  <c:v>24.0833333333299</c:v>
                </c:pt>
                <c:pt idx="1157">
                  <c:v>24.1041666666633</c:v>
                </c:pt>
                <c:pt idx="1158">
                  <c:v>24.1249999999966</c:v>
                </c:pt>
                <c:pt idx="1159">
                  <c:v>24.1458333333299</c:v>
                </c:pt>
                <c:pt idx="1160">
                  <c:v>24.1666666666633</c:v>
                </c:pt>
                <c:pt idx="1161">
                  <c:v>24.1874999999966</c:v>
                </c:pt>
                <c:pt idx="1162">
                  <c:v>24.2083333333299</c:v>
                </c:pt>
                <c:pt idx="1163">
                  <c:v>24.2291666666633</c:v>
                </c:pt>
                <c:pt idx="1164">
                  <c:v>24.2499999999966</c:v>
                </c:pt>
                <c:pt idx="1165">
                  <c:v>24.2708333333299</c:v>
                </c:pt>
                <c:pt idx="1166">
                  <c:v>24.2916666666633</c:v>
                </c:pt>
                <c:pt idx="1167">
                  <c:v>24.3124999999966</c:v>
                </c:pt>
                <c:pt idx="1168">
                  <c:v>24.3333333333299</c:v>
                </c:pt>
                <c:pt idx="1169">
                  <c:v>24.3541666666632</c:v>
                </c:pt>
                <c:pt idx="1170">
                  <c:v>24.3749999999966</c:v>
                </c:pt>
                <c:pt idx="1171">
                  <c:v>24.3958333333299</c:v>
                </c:pt>
                <c:pt idx="1172">
                  <c:v>24.4166666666632</c:v>
                </c:pt>
                <c:pt idx="1173">
                  <c:v>24.4374999999966</c:v>
                </c:pt>
                <c:pt idx="1174">
                  <c:v>24.4583333333299</c:v>
                </c:pt>
                <c:pt idx="1175">
                  <c:v>24.4791666666632</c:v>
                </c:pt>
                <c:pt idx="1176">
                  <c:v>24.4999999999966</c:v>
                </c:pt>
                <c:pt idx="1177">
                  <c:v>24.5208333333299</c:v>
                </c:pt>
                <c:pt idx="1178">
                  <c:v>24.5416666666632</c:v>
                </c:pt>
                <c:pt idx="1179">
                  <c:v>24.562499999996501</c:v>
                </c:pt>
                <c:pt idx="1180">
                  <c:v>24.5833333333299</c:v>
                </c:pt>
                <c:pt idx="1181">
                  <c:v>24.6041666666632</c:v>
                </c:pt>
                <c:pt idx="1182">
                  <c:v>24.624999999996501</c:v>
                </c:pt>
                <c:pt idx="1183">
                  <c:v>24.6458333333299</c:v>
                </c:pt>
                <c:pt idx="1184">
                  <c:v>24.6666666666632</c:v>
                </c:pt>
                <c:pt idx="1185">
                  <c:v>24.687499999996501</c:v>
                </c:pt>
                <c:pt idx="1186">
                  <c:v>24.7083333333299</c:v>
                </c:pt>
                <c:pt idx="1187">
                  <c:v>24.7291666666632</c:v>
                </c:pt>
                <c:pt idx="1188">
                  <c:v>24.749999999996501</c:v>
                </c:pt>
                <c:pt idx="1189">
                  <c:v>24.770833333329801</c:v>
                </c:pt>
                <c:pt idx="1190">
                  <c:v>24.7916666666632</c:v>
                </c:pt>
                <c:pt idx="1191">
                  <c:v>24.812499999996501</c:v>
                </c:pt>
                <c:pt idx="1192">
                  <c:v>24.833333333329801</c:v>
                </c:pt>
                <c:pt idx="1193">
                  <c:v>24.8541666666632</c:v>
                </c:pt>
                <c:pt idx="1194">
                  <c:v>24.874999999996501</c:v>
                </c:pt>
                <c:pt idx="1195">
                  <c:v>24.895833333329801</c:v>
                </c:pt>
                <c:pt idx="1196">
                  <c:v>24.9166666666632</c:v>
                </c:pt>
                <c:pt idx="1197">
                  <c:v>24.937499999996501</c:v>
                </c:pt>
                <c:pt idx="1198">
                  <c:v>24.958333333329801</c:v>
                </c:pt>
                <c:pt idx="1199">
                  <c:v>24.9791666666632</c:v>
                </c:pt>
                <c:pt idx="1200">
                  <c:v>24.999999999996501</c:v>
                </c:pt>
                <c:pt idx="1201">
                  <c:v>25.020833333329801</c:v>
                </c:pt>
                <c:pt idx="1202">
                  <c:v>25.041666666663101</c:v>
                </c:pt>
                <c:pt idx="1203">
                  <c:v>25.062499999996501</c:v>
                </c:pt>
                <c:pt idx="1204">
                  <c:v>25.083333333329801</c:v>
                </c:pt>
                <c:pt idx="1205">
                  <c:v>25.104166666663101</c:v>
                </c:pt>
                <c:pt idx="1206">
                  <c:v>25.124999999996501</c:v>
                </c:pt>
                <c:pt idx="1207">
                  <c:v>25.145833333329801</c:v>
                </c:pt>
                <c:pt idx="1208">
                  <c:v>25.166666666663101</c:v>
                </c:pt>
                <c:pt idx="1209">
                  <c:v>25.187499999996501</c:v>
                </c:pt>
                <c:pt idx="1210">
                  <c:v>25.208333333329801</c:v>
                </c:pt>
                <c:pt idx="1211">
                  <c:v>25.229166666663101</c:v>
                </c:pt>
                <c:pt idx="1212">
                  <c:v>25.249999999996401</c:v>
                </c:pt>
                <c:pt idx="1213">
                  <c:v>25.270833333329801</c:v>
                </c:pt>
                <c:pt idx="1214">
                  <c:v>25.291666666663101</c:v>
                </c:pt>
                <c:pt idx="1215">
                  <c:v>25.312499999996401</c:v>
                </c:pt>
                <c:pt idx="1216">
                  <c:v>25.333333333329801</c:v>
                </c:pt>
                <c:pt idx="1217">
                  <c:v>25.354166666663101</c:v>
                </c:pt>
                <c:pt idx="1218">
                  <c:v>25.374999999996401</c:v>
                </c:pt>
                <c:pt idx="1219">
                  <c:v>25.395833333329801</c:v>
                </c:pt>
                <c:pt idx="1220">
                  <c:v>25.416666666663101</c:v>
                </c:pt>
                <c:pt idx="1221">
                  <c:v>25.437499999996401</c:v>
                </c:pt>
                <c:pt idx="1222">
                  <c:v>25.458333333329801</c:v>
                </c:pt>
                <c:pt idx="1223">
                  <c:v>25.479166666663101</c:v>
                </c:pt>
                <c:pt idx="1224">
                  <c:v>25.499999999996401</c:v>
                </c:pt>
                <c:pt idx="1225">
                  <c:v>25.520833333329701</c:v>
                </c:pt>
                <c:pt idx="1226">
                  <c:v>25.541666666663101</c:v>
                </c:pt>
                <c:pt idx="1227">
                  <c:v>25.562499999996401</c:v>
                </c:pt>
                <c:pt idx="1228">
                  <c:v>25.583333333329701</c:v>
                </c:pt>
                <c:pt idx="1229">
                  <c:v>25.604166666663101</c:v>
                </c:pt>
                <c:pt idx="1230">
                  <c:v>25.624999999996401</c:v>
                </c:pt>
                <c:pt idx="1231">
                  <c:v>25.645833333329701</c:v>
                </c:pt>
                <c:pt idx="1232">
                  <c:v>25.666666666663101</c:v>
                </c:pt>
                <c:pt idx="1233">
                  <c:v>25.687499999996401</c:v>
                </c:pt>
                <c:pt idx="1234">
                  <c:v>25.708333333329701</c:v>
                </c:pt>
                <c:pt idx="1235">
                  <c:v>25.729166666663001</c:v>
                </c:pt>
                <c:pt idx="1236">
                  <c:v>25.749999999996401</c:v>
                </c:pt>
                <c:pt idx="1237">
                  <c:v>25.770833333329701</c:v>
                </c:pt>
                <c:pt idx="1238">
                  <c:v>25.791666666663001</c:v>
                </c:pt>
                <c:pt idx="1239">
                  <c:v>25.812499999996401</c:v>
                </c:pt>
                <c:pt idx="1240">
                  <c:v>25.833333333329701</c:v>
                </c:pt>
                <c:pt idx="1241">
                  <c:v>25.854166666663001</c:v>
                </c:pt>
                <c:pt idx="1242">
                  <c:v>25.874999999996401</c:v>
                </c:pt>
                <c:pt idx="1243">
                  <c:v>25.895833333329701</c:v>
                </c:pt>
                <c:pt idx="1244">
                  <c:v>25.916666666663001</c:v>
                </c:pt>
                <c:pt idx="1245">
                  <c:v>25.937499999996302</c:v>
                </c:pt>
                <c:pt idx="1246">
                  <c:v>25.958333333329701</c:v>
                </c:pt>
                <c:pt idx="1247">
                  <c:v>25.979166666663001</c:v>
                </c:pt>
                <c:pt idx="1248">
                  <c:v>25.999999999996302</c:v>
                </c:pt>
                <c:pt idx="1249">
                  <c:v>26.020833333329701</c:v>
                </c:pt>
                <c:pt idx="1250">
                  <c:v>26.041666666663001</c:v>
                </c:pt>
                <c:pt idx="1251">
                  <c:v>26.062499999996302</c:v>
                </c:pt>
                <c:pt idx="1252">
                  <c:v>26.083333333329701</c:v>
                </c:pt>
                <c:pt idx="1253">
                  <c:v>26.104166666663001</c:v>
                </c:pt>
                <c:pt idx="1254">
                  <c:v>26.124999999996302</c:v>
                </c:pt>
                <c:pt idx="1255">
                  <c:v>26.145833333329701</c:v>
                </c:pt>
                <c:pt idx="1256">
                  <c:v>26.166666666663001</c:v>
                </c:pt>
                <c:pt idx="1257">
                  <c:v>26.187499999996302</c:v>
                </c:pt>
                <c:pt idx="1258">
                  <c:v>26.208333333329598</c:v>
                </c:pt>
                <c:pt idx="1259">
                  <c:v>26.229166666663001</c:v>
                </c:pt>
                <c:pt idx="1260">
                  <c:v>26.249999999996302</c:v>
                </c:pt>
                <c:pt idx="1261">
                  <c:v>26.270833333329598</c:v>
                </c:pt>
                <c:pt idx="1262">
                  <c:v>26.291666666663001</c:v>
                </c:pt>
                <c:pt idx="1263">
                  <c:v>26.312499999996302</c:v>
                </c:pt>
                <c:pt idx="1264">
                  <c:v>26.333333333329598</c:v>
                </c:pt>
                <c:pt idx="1265">
                  <c:v>26.354166666663001</c:v>
                </c:pt>
                <c:pt idx="1266">
                  <c:v>26.374999999996302</c:v>
                </c:pt>
                <c:pt idx="1267">
                  <c:v>26.395833333329598</c:v>
                </c:pt>
                <c:pt idx="1268">
                  <c:v>26.416666666662898</c:v>
                </c:pt>
                <c:pt idx="1269">
                  <c:v>26.437499999996302</c:v>
                </c:pt>
                <c:pt idx="1270">
                  <c:v>26.458333333329598</c:v>
                </c:pt>
                <c:pt idx="1271">
                  <c:v>26.479166666662898</c:v>
                </c:pt>
                <c:pt idx="1272">
                  <c:v>26.499999999996302</c:v>
                </c:pt>
                <c:pt idx="1273">
                  <c:v>26.520833333329598</c:v>
                </c:pt>
                <c:pt idx="1274">
                  <c:v>26.541666666662898</c:v>
                </c:pt>
                <c:pt idx="1275">
                  <c:v>26.562499999996302</c:v>
                </c:pt>
                <c:pt idx="1276">
                  <c:v>26.583333333329598</c:v>
                </c:pt>
                <c:pt idx="1277">
                  <c:v>26.604166666662898</c:v>
                </c:pt>
                <c:pt idx="1278">
                  <c:v>26.624999999996302</c:v>
                </c:pt>
                <c:pt idx="1279">
                  <c:v>26.645833333329598</c:v>
                </c:pt>
                <c:pt idx="1280">
                  <c:v>26.666666666662898</c:v>
                </c:pt>
                <c:pt idx="1281">
                  <c:v>26.687499999996199</c:v>
                </c:pt>
                <c:pt idx="1282">
                  <c:v>26.708333333329598</c:v>
                </c:pt>
                <c:pt idx="1283">
                  <c:v>26.729166666662898</c:v>
                </c:pt>
                <c:pt idx="1284">
                  <c:v>26.749999999996199</c:v>
                </c:pt>
                <c:pt idx="1285">
                  <c:v>26.770833333329598</c:v>
                </c:pt>
                <c:pt idx="1286">
                  <c:v>26.791666666662898</c:v>
                </c:pt>
                <c:pt idx="1287">
                  <c:v>26.812499999996199</c:v>
                </c:pt>
                <c:pt idx="1288">
                  <c:v>26.833333333329598</c:v>
                </c:pt>
                <c:pt idx="1289">
                  <c:v>26.854166666662898</c:v>
                </c:pt>
                <c:pt idx="1290">
                  <c:v>26.874999999996199</c:v>
                </c:pt>
                <c:pt idx="1291">
                  <c:v>26.895833333329499</c:v>
                </c:pt>
                <c:pt idx="1292">
                  <c:v>26.916666666662898</c:v>
                </c:pt>
                <c:pt idx="1293">
                  <c:v>26.937499999996199</c:v>
                </c:pt>
                <c:pt idx="1294">
                  <c:v>26.958333333329499</c:v>
                </c:pt>
                <c:pt idx="1295">
                  <c:v>26.979166666662898</c:v>
                </c:pt>
                <c:pt idx="1296">
                  <c:v>26.999999999996199</c:v>
                </c:pt>
                <c:pt idx="1297">
                  <c:v>27.020833333329499</c:v>
                </c:pt>
                <c:pt idx="1298">
                  <c:v>27.041666666662898</c:v>
                </c:pt>
                <c:pt idx="1299">
                  <c:v>27.062499999996199</c:v>
                </c:pt>
                <c:pt idx="1300">
                  <c:v>27.083333333329499</c:v>
                </c:pt>
                <c:pt idx="1301">
                  <c:v>27.104166666662898</c:v>
                </c:pt>
                <c:pt idx="1302">
                  <c:v>27.124999999996199</c:v>
                </c:pt>
                <c:pt idx="1303">
                  <c:v>27.145833333329499</c:v>
                </c:pt>
                <c:pt idx="1304">
                  <c:v>27.166666666662799</c:v>
                </c:pt>
                <c:pt idx="1305">
                  <c:v>27.187499999996199</c:v>
                </c:pt>
                <c:pt idx="1306">
                  <c:v>27.208333333329499</c:v>
                </c:pt>
                <c:pt idx="1307">
                  <c:v>27.229166666662799</c:v>
                </c:pt>
                <c:pt idx="1308">
                  <c:v>27.249999999996199</c:v>
                </c:pt>
                <c:pt idx="1309">
                  <c:v>27.270833333329499</c:v>
                </c:pt>
                <c:pt idx="1310">
                  <c:v>27.291666666662799</c:v>
                </c:pt>
                <c:pt idx="1311">
                  <c:v>27.312499999996199</c:v>
                </c:pt>
                <c:pt idx="1312">
                  <c:v>27.333333333329499</c:v>
                </c:pt>
                <c:pt idx="1313">
                  <c:v>27.354166666662799</c:v>
                </c:pt>
                <c:pt idx="1314">
                  <c:v>27.374999999996099</c:v>
                </c:pt>
                <c:pt idx="1315">
                  <c:v>27.395833333329499</c:v>
                </c:pt>
                <c:pt idx="1316">
                  <c:v>27.416666666662799</c:v>
                </c:pt>
                <c:pt idx="1317">
                  <c:v>27.437499999996099</c:v>
                </c:pt>
                <c:pt idx="1318">
                  <c:v>27.458333333329499</c:v>
                </c:pt>
                <c:pt idx="1319">
                  <c:v>27.479166666662799</c:v>
                </c:pt>
                <c:pt idx="1320">
                  <c:v>27.499999999996099</c:v>
                </c:pt>
                <c:pt idx="1321">
                  <c:v>27.520833333329499</c:v>
                </c:pt>
                <c:pt idx="1322">
                  <c:v>27.541666666662799</c:v>
                </c:pt>
                <c:pt idx="1323">
                  <c:v>27.562499999996099</c:v>
                </c:pt>
                <c:pt idx="1324">
                  <c:v>27.583333333329499</c:v>
                </c:pt>
                <c:pt idx="1325">
                  <c:v>27.604166666662799</c:v>
                </c:pt>
                <c:pt idx="1326">
                  <c:v>27.624999999996099</c:v>
                </c:pt>
                <c:pt idx="1327">
                  <c:v>27.645833333329399</c:v>
                </c:pt>
                <c:pt idx="1328">
                  <c:v>27.666666666662799</c:v>
                </c:pt>
                <c:pt idx="1329">
                  <c:v>27.687499999996099</c:v>
                </c:pt>
                <c:pt idx="1330">
                  <c:v>27.708333333329399</c:v>
                </c:pt>
                <c:pt idx="1331">
                  <c:v>27.729166666662799</c:v>
                </c:pt>
                <c:pt idx="1332">
                  <c:v>27.749999999996099</c:v>
                </c:pt>
                <c:pt idx="1333">
                  <c:v>27.770833333329399</c:v>
                </c:pt>
                <c:pt idx="1334">
                  <c:v>27.791666666662799</c:v>
                </c:pt>
                <c:pt idx="1335">
                  <c:v>27.812499999996099</c:v>
                </c:pt>
                <c:pt idx="1336">
                  <c:v>27.833333333329399</c:v>
                </c:pt>
                <c:pt idx="1337">
                  <c:v>27.854166666662699</c:v>
                </c:pt>
                <c:pt idx="1338">
                  <c:v>27.874999999996099</c:v>
                </c:pt>
                <c:pt idx="1339">
                  <c:v>27.895833333329399</c:v>
                </c:pt>
                <c:pt idx="1340">
                  <c:v>27.916666666662699</c:v>
                </c:pt>
                <c:pt idx="1341">
                  <c:v>27.937499999996099</c:v>
                </c:pt>
                <c:pt idx="1342">
                  <c:v>27.958333333329399</c:v>
                </c:pt>
                <c:pt idx="1343">
                  <c:v>27.979166666662699</c:v>
                </c:pt>
                <c:pt idx="1344">
                  <c:v>27.999999999996099</c:v>
                </c:pt>
                <c:pt idx="1345">
                  <c:v>28.020833333329399</c:v>
                </c:pt>
                <c:pt idx="1346">
                  <c:v>28.041666666662699</c:v>
                </c:pt>
                <c:pt idx="1347">
                  <c:v>28.062499999996099</c:v>
                </c:pt>
                <c:pt idx="1348">
                  <c:v>28.083333333329399</c:v>
                </c:pt>
                <c:pt idx="1349">
                  <c:v>28.104166666662699</c:v>
                </c:pt>
                <c:pt idx="1350">
                  <c:v>28.124999999996</c:v>
                </c:pt>
                <c:pt idx="1351">
                  <c:v>28.145833333329399</c:v>
                </c:pt>
                <c:pt idx="1352">
                  <c:v>28.166666666662699</c:v>
                </c:pt>
                <c:pt idx="1353">
                  <c:v>28.187499999996</c:v>
                </c:pt>
                <c:pt idx="1354">
                  <c:v>28.208333333329399</c:v>
                </c:pt>
                <c:pt idx="1355">
                  <c:v>28.229166666662699</c:v>
                </c:pt>
                <c:pt idx="1356">
                  <c:v>28.249999999996</c:v>
                </c:pt>
                <c:pt idx="1357">
                  <c:v>28.270833333329399</c:v>
                </c:pt>
                <c:pt idx="1358">
                  <c:v>28.291666666662699</c:v>
                </c:pt>
                <c:pt idx="1359">
                  <c:v>28.312499999996</c:v>
                </c:pt>
                <c:pt idx="1360">
                  <c:v>28.3333333333293</c:v>
                </c:pt>
                <c:pt idx="1361">
                  <c:v>28.354166666662699</c:v>
                </c:pt>
                <c:pt idx="1362">
                  <c:v>28.374999999996</c:v>
                </c:pt>
                <c:pt idx="1363">
                  <c:v>28.3958333333293</c:v>
                </c:pt>
                <c:pt idx="1364">
                  <c:v>28.416666666662699</c:v>
                </c:pt>
                <c:pt idx="1365">
                  <c:v>28.437499999996</c:v>
                </c:pt>
                <c:pt idx="1366">
                  <c:v>28.4583333333293</c:v>
                </c:pt>
                <c:pt idx="1367">
                  <c:v>28.479166666662699</c:v>
                </c:pt>
                <c:pt idx="1368">
                  <c:v>28.499999999996</c:v>
                </c:pt>
                <c:pt idx="1369">
                  <c:v>28.5208333333293</c:v>
                </c:pt>
                <c:pt idx="1370">
                  <c:v>28.5416666666626</c:v>
                </c:pt>
                <c:pt idx="1371">
                  <c:v>28.562499999996</c:v>
                </c:pt>
                <c:pt idx="1372">
                  <c:v>28.5833333333293</c:v>
                </c:pt>
                <c:pt idx="1373">
                  <c:v>28.6041666666626</c:v>
                </c:pt>
                <c:pt idx="1374">
                  <c:v>28.624999999996</c:v>
                </c:pt>
                <c:pt idx="1375">
                  <c:v>28.6458333333293</c:v>
                </c:pt>
                <c:pt idx="1376">
                  <c:v>28.6666666666626</c:v>
                </c:pt>
                <c:pt idx="1377">
                  <c:v>28.687499999996</c:v>
                </c:pt>
                <c:pt idx="1378">
                  <c:v>28.7083333333293</c:v>
                </c:pt>
                <c:pt idx="1379">
                  <c:v>28.7291666666626</c:v>
                </c:pt>
                <c:pt idx="1380">
                  <c:v>28.749999999996</c:v>
                </c:pt>
                <c:pt idx="1381">
                  <c:v>28.7708333333293</c:v>
                </c:pt>
                <c:pt idx="1382">
                  <c:v>28.7916666666626</c:v>
                </c:pt>
                <c:pt idx="1383">
                  <c:v>28.8124999999959</c:v>
                </c:pt>
                <c:pt idx="1384">
                  <c:v>28.8333333333293</c:v>
                </c:pt>
                <c:pt idx="1385">
                  <c:v>28.8541666666626</c:v>
                </c:pt>
                <c:pt idx="1386">
                  <c:v>28.8749999999959</c:v>
                </c:pt>
                <c:pt idx="1387">
                  <c:v>28.8958333333293</c:v>
                </c:pt>
                <c:pt idx="1388">
                  <c:v>28.9166666666626</c:v>
                </c:pt>
                <c:pt idx="1389">
                  <c:v>28.9374999999959</c:v>
                </c:pt>
                <c:pt idx="1390">
                  <c:v>28.9583333333293</c:v>
                </c:pt>
                <c:pt idx="1391">
                  <c:v>28.9791666666626</c:v>
                </c:pt>
                <c:pt idx="1392">
                  <c:v>28.9999999999959</c:v>
                </c:pt>
                <c:pt idx="1393">
                  <c:v>29.0208333333292</c:v>
                </c:pt>
                <c:pt idx="1394">
                  <c:v>29.0416666666626</c:v>
                </c:pt>
                <c:pt idx="1395">
                  <c:v>29.0624999999959</c:v>
                </c:pt>
                <c:pt idx="1396">
                  <c:v>29.0833333333292</c:v>
                </c:pt>
                <c:pt idx="1397">
                  <c:v>29.1041666666626</c:v>
                </c:pt>
                <c:pt idx="1398">
                  <c:v>29.1249999999959</c:v>
                </c:pt>
                <c:pt idx="1399">
                  <c:v>29.1458333333292</c:v>
                </c:pt>
                <c:pt idx="1400">
                  <c:v>29.1666666666626</c:v>
                </c:pt>
                <c:pt idx="1401">
                  <c:v>29.1874999999959</c:v>
                </c:pt>
                <c:pt idx="1402">
                  <c:v>29.2083333333292</c:v>
                </c:pt>
                <c:pt idx="1403">
                  <c:v>29.2291666666626</c:v>
                </c:pt>
                <c:pt idx="1404">
                  <c:v>29.2499999999959</c:v>
                </c:pt>
                <c:pt idx="1405">
                  <c:v>29.2708333333292</c:v>
                </c:pt>
                <c:pt idx="1406">
                  <c:v>29.291666666662501</c:v>
                </c:pt>
                <c:pt idx="1407">
                  <c:v>29.3124999999959</c:v>
                </c:pt>
                <c:pt idx="1408">
                  <c:v>29.3333333333292</c:v>
                </c:pt>
                <c:pt idx="1409">
                  <c:v>29.354166666662501</c:v>
                </c:pt>
                <c:pt idx="1410">
                  <c:v>29.3749999999959</c:v>
                </c:pt>
                <c:pt idx="1411">
                  <c:v>29.3958333333292</c:v>
                </c:pt>
                <c:pt idx="1412">
                  <c:v>29.416666666662501</c:v>
                </c:pt>
                <c:pt idx="1413">
                  <c:v>29.4374999999959</c:v>
                </c:pt>
                <c:pt idx="1414">
                  <c:v>29.4583333333292</c:v>
                </c:pt>
                <c:pt idx="1415">
                  <c:v>29.479166666662501</c:v>
                </c:pt>
                <c:pt idx="1416">
                  <c:v>29.499999999995801</c:v>
                </c:pt>
                <c:pt idx="1417">
                  <c:v>29.5208333333292</c:v>
                </c:pt>
                <c:pt idx="1418">
                  <c:v>29.541666666662501</c:v>
                </c:pt>
                <c:pt idx="1419">
                  <c:v>29.562499999995801</c:v>
                </c:pt>
                <c:pt idx="1420">
                  <c:v>29.5833333333292</c:v>
                </c:pt>
                <c:pt idx="1421">
                  <c:v>29.604166666662501</c:v>
                </c:pt>
                <c:pt idx="1422">
                  <c:v>29.624999999995801</c:v>
                </c:pt>
                <c:pt idx="1423">
                  <c:v>29.6458333333292</c:v>
                </c:pt>
                <c:pt idx="1424">
                  <c:v>29.666666666662501</c:v>
                </c:pt>
                <c:pt idx="1425">
                  <c:v>29.687499999995801</c:v>
                </c:pt>
                <c:pt idx="1426">
                  <c:v>29.708333333329101</c:v>
                </c:pt>
                <c:pt idx="1427">
                  <c:v>29.729166666662501</c:v>
                </c:pt>
                <c:pt idx="1428">
                  <c:v>29.749999999995801</c:v>
                </c:pt>
                <c:pt idx="1429">
                  <c:v>29.770833333329101</c:v>
                </c:pt>
                <c:pt idx="1430">
                  <c:v>29.791666666662501</c:v>
                </c:pt>
                <c:pt idx="1431">
                  <c:v>29.812499999995801</c:v>
                </c:pt>
                <c:pt idx="1432">
                  <c:v>29.833333333329101</c:v>
                </c:pt>
                <c:pt idx="1433">
                  <c:v>29.854166666662501</c:v>
                </c:pt>
                <c:pt idx="1434">
                  <c:v>29.874999999995801</c:v>
                </c:pt>
                <c:pt idx="1435">
                  <c:v>29.895833333329101</c:v>
                </c:pt>
                <c:pt idx="1436">
                  <c:v>29.916666666662501</c:v>
                </c:pt>
                <c:pt idx="1437">
                  <c:v>29.937499999995801</c:v>
                </c:pt>
                <c:pt idx="1438">
                  <c:v>29.958333333329101</c:v>
                </c:pt>
                <c:pt idx="1439">
                  <c:v>29.979166666662401</c:v>
                </c:pt>
                <c:pt idx="1440">
                  <c:v>29.999999999995801</c:v>
                </c:pt>
                <c:pt idx="1441">
                  <c:v>30.020833333329101</c:v>
                </c:pt>
                <c:pt idx="1442">
                  <c:v>30.041666666662401</c:v>
                </c:pt>
                <c:pt idx="1443">
                  <c:v>30.062499999995801</c:v>
                </c:pt>
                <c:pt idx="1444">
                  <c:v>30.083333333329101</c:v>
                </c:pt>
                <c:pt idx="1445">
                  <c:v>30.104166666662401</c:v>
                </c:pt>
                <c:pt idx="1446">
                  <c:v>30.124999999995801</c:v>
                </c:pt>
                <c:pt idx="1447">
                  <c:v>30.145833333329101</c:v>
                </c:pt>
                <c:pt idx="1448">
                  <c:v>30.166666666662401</c:v>
                </c:pt>
                <c:pt idx="1449">
                  <c:v>30.187499999995701</c:v>
                </c:pt>
                <c:pt idx="1450">
                  <c:v>30.208333333329101</c:v>
                </c:pt>
                <c:pt idx="1451">
                  <c:v>30.229166666662401</c:v>
                </c:pt>
                <c:pt idx="1452">
                  <c:v>30.249999999995701</c:v>
                </c:pt>
                <c:pt idx="1453">
                  <c:v>30.270833333329101</c:v>
                </c:pt>
                <c:pt idx="1454">
                  <c:v>30.291666666662401</c:v>
                </c:pt>
                <c:pt idx="1455">
                  <c:v>30.312499999995701</c:v>
                </c:pt>
                <c:pt idx="1456">
                  <c:v>30.333333333329101</c:v>
                </c:pt>
                <c:pt idx="1457">
                  <c:v>30.354166666662401</c:v>
                </c:pt>
                <c:pt idx="1458">
                  <c:v>30.374999999995701</c:v>
                </c:pt>
                <c:pt idx="1459">
                  <c:v>30.395833333329101</c:v>
                </c:pt>
                <c:pt idx="1460">
                  <c:v>30.416666666662401</c:v>
                </c:pt>
                <c:pt idx="1461">
                  <c:v>30.437499999995701</c:v>
                </c:pt>
                <c:pt idx="1462">
                  <c:v>30.458333333329001</c:v>
                </c:pt>
                <c:pt idx="1463">
                  <c:v>30.479166666662401</c:v>
                </c:pt>
                <c:pt idx="1464">
                  <c:v>30.499999999995701</c:v>
                </c:pt>
                <c:pt idx="1465">
                  <c:v>30.520833333329001</c:v>
                </c:pt>
                <c:pt idx="1466">
                  <c:v>30.541666666662401</c:v>
                </c:pt>
                <c:pt idx="1467">
                  <c:v>30.562499999995701</c:v>
                </c:pt>
                <c:pt idx="1468">
                  <c:v>30.583333333329001</c:v>
                </c:pt>
                <c:pt idx="1469">
                  <c:v>30.604166666662401</c:v>
                </c:pt>
                <c:pt idx="1470">
                  <c:v>30.624999999995701</c:v>
                </c:pt>
                <c:pt idx="1471">
                  <c:v>30.645833333329001</c:v>
                </c:pt>
                <c:pt idx="1472">
                  <c:v>30.666666666662302</c:v>
                </c:pt>
                <c:pt idx="1473">
                  <c:v>30.687499999995701</c:v>
                </c:pt>
                <c:pt idx="1474">
                  <c:v>30.708333333329001</c:v>
                </c:pt>
                <c:pt idx="1475">
                  <c:v>30.729166666662302</c:v>
                </c:pt>
                <c:pt idx="1476">
                  <c:v>30.749999999995701</c:v>
                </c:pt>
                <c:pt idx="1477">
                  <c:v>30.770833333329001</c:v>
                </c:pt>
                <c:pt idx="1478">
                  <c:v>30.791666666662302</c:v>
                </c:pt>
                <c:pt idx="1479">
                  <c:v>30.812499999995701</c:v>
                </c:pt>
                <c:pt idx="1480">
                  <c:v>30.833333333329001</c:v>
                </c:pt>
                <c:pt idx="1481">
                  <c:v>30.854166666662302</c:v>
                </c:pt>
                <c:pt idx="1482">
                  <c:v>30.874999999995602</c:v>
                </c:pt>
                <c:pt idx="1483">
                  <c:v>30.895833333329001</c:v>
                </c:pt>
                <c:pt idx="1484">
                  <c:v>30.916666666662302</c:v>
                </c:pt>
                <c:pt idx="1485">
                  <c:v>30.937499999995602</c:v>
                </c:pt>
                <c:pt idx="1486">
                  <c:v>30.958333333329001</c:v>
                </c:pt>
                <c:pt idx="1487">
                  <c:v>30.979166666662302</c:v>
                </c:pt>
              </c:numCache>
            </c:numRef>
          </c:xVal>
          <c:yVal>
            <c:numRef>
              <c:f>'Harmonic Analysis'!$AB$6:$AB$1493</c:f>
              <c:numCache>
                <c:formatCode>0,000</c:formatCode>
                <c:ptCount val="1488"/>
                <c:pt idx="0">
                  <c:v>12.38</c:v>
                </c:pt>
                <c:pt idx="1">
                  <c:v>15.57</c:v>
                </c:pt>
                <c:pt idx="2">
                  <c:v>15.57</c:v>
                </c:pt>
                <c:pt idx="3">
                  <c:v>13.4</c:v>
                </c:pt>
                <c:pt idx="4">
                  <c:v>8.7899999999999991</c:v>
                </c:pt>
                <c:pt idx="5">
                  <c:v>4.3099999999999996</c:v>
                </c:pt>
                <c:pt idx="6">
                  <c:v>0</c:v>
                </c:pt>
                <c:pt idx="7">
                  <c:v>0</c:v>
                </c:pt>
                <c:pt idx="8">
                  <c:v>0</c:v>
                </c:pt>
                <c:pt idx="9">
                  <c:v>0</c:v>
                </c:pt>
                <c:pt idx="10">
                  <c:v>3.08</c:v>
                </c:pt>
                <c:pt idx="11">
                  <c:v>7.28</c:v>
                </c:pt>
                <c:pt idx="12">
                  <c:v>12.38</c:v>
                </c:pt>
                <c:pt idx="13">
                  <c:v>16.72</c:v>
                </c:pt>
                <c:pt idx="14">
                  <c:v>17.920000000000002</c:v>
                </c:pt>
                <c:pt idx="15">
                  <c:v>15.57</c:v>
                </c:pt>
                <c:pt idx="16">
                  <c:v>11.42</c:v>
                </c:pt>
                <c:pt idx="17">
                  <c:v>5.75</c:v>
                </c:pt>
                <c:pt idx="18">
                  <c:v>2.2799999999999998</c:v>
                </c:pt>
                <c:pt idx="19">
                  <c:v>0</c:v>
                </c:pt>
                <c:pt idx="20">
                  <c:v>0</c:v>
                </c:pt>
                <c:pt idx="21">
                  <c:v>0</c:v>
                </c:pt>
                <c:pt idx="22">
                  <c:v>0</c:v>
                </c:pt>
                <c:pt idx="23">
                  <c:v>5</c:v>
                </c:pt>
                <c:pt idx="24">
                  <c:v>10</c:v>
                </c:pt>
                <c:pt idx="25">
                  <c:v>13.4</c:v>
                </c:pt>
                <c:pt idx="26">
                  <c:v>15.57</c:v>
                </c:pt>
                <c:pt idx="27">
                  <c:v>15.57</c:v>
                </c:pt>
                <c:pt idx="28">
                  <c:v>11.42</c:v>
                </c:pt>
                <c:pt idx="29">
                  <c:v>7.28</c:v>
                </c:pt>
                <c:pt idx="30">
                  <c:v>3.08</c:v>
                </c:pt>
                <c:pt idx="31">
                  <c:v>0</c:v>
                </c:pt>
                <c:pt idx="32">
                  <c:v>0</c:v>
                </c:pt>
                <c:pt idx="33">
                  <c:v>0</c:v>
                </c:pt>
                <c:pt idx="34">
                  <c:v>0</c:v>
                </c:pt>
                <c:pt idx="35">
                  <c:v>3.08</c:v>
                </c:pt>
                <c:pt idx="36">
                  <c:v>7.28</c:v>
                </c:pt>
                <c:pt idx="37">
                  <c:v>11.42</c:v>
                </c:pt>
                <c:pt idx="38">
                  <c:v>14.26</c:v>
                </c:pt>
                <c:pt idx="39">
                  <c:v>14.26</c:v>
                </c:pt>
                <c:pt idx="40">
                  <c:v>11.42</c:v>
                </c:pt>
                <c:pt idx="41">
                  <c:v>8.01</c:v>
                </c:pt>
                <c:pt idx="42">
                  <c:v>3.85</c:v>
                </c:pt>
                <c:pt idx="43">
                  <c:v>0</c:v>
                </c:pt>
                <c:pt idx="44">
                  <c:v>0</c:v>
                </c:pt>
                <c:pt idx="45">
                  <c:v>0</c:v>
                </c:pt>
                <c:pt idx="46">
                  <c:v>0</c:v>
                </c:pt>
                <c:pt idx="47">
                  <c:v>2.2799999999999998</c:v>
                </c:pt>
                <c:pt idx="48">
                  <c:v>5.75</c:v>
                </c:pt>
                <c:pt idx="49">
                  <c:v>10</c:v>
                </c:pt>
                <c:pt idx="50">
                  <c:v>13.4</c:v>
                </c:pt>
                <c:pt idx="51">
                  <c:v>14.26</c:v>
                </c:pt>
                <c:pt idx="52">
                  <c:v>12.38</c:v>
                </c:pt>
                <c:pt idx="53">
                  <c:v>8.7899999999999991</c:v>
                </c:pt>
                <c:pt idx="54">
                  <c:v>5</c:v>
                </c:pt>
                <c:pt idx="55">
                  <c:v>0</c:v>
                </c:pt>
                <c:pt idx="56">
                  <c:v>0</c:v>
                </c:pt>
                <c:pt idx="57">
                  <c:v>0</c:v>
                </c:pt>
                <c:pt idx="58">
                  <c:v>0</c:v>
                </c:pt>
                <c:pt idx="59">
                  <c:v>0</c:v>
                </c:pt>
                <c:pt idx="60">
                  <c:v>3.85</c:v>
                </c:pt>
                <c:pt idx="61">
                  <c:v>8.01</c:v>
                </c:pt>
                <c:pt idx="62">
                  <c:v>11.42</c:v>
                </c:pt>
                <c:pt idx="63">
                  <c:v>13.4</c:v>
                </c:pt>
                <c:pt idx="64">
                  <c:v>12.38</c:v>
                </c:pt>
                <c:pt idx="65">
                  <c:v>10</c:v>
                </c:pt>
                <c:pt idx="66">
                  <c:v>5.75</c:v>
                </c:pt>
                <c:pt idx="67">
                  <c:v>2.5</c:v>
                </c:pt>
                <c:pt idx="68">
                  <c:v>0</c:v>
                </c:pt>
                <c:pt idx="69">
                  <c:v>0</c:v>
                </c:pt>
                <c:pt idx="70">
                  <c:v>0</c:v>
                </c:pt>
                <c:pt idx="71">
                  <c:v>0</c:v>
                </c:pt>
                <c:pt idx="72">
                  <c:v>2.5</c:v>
                </c:pt>
                <c:pt idx="73">
                  <c:v>5.36</c:v>
                </c:pt>
                <c:pt idx="74">
                  <c:v>8.7899999999999991</c:v>
                </c:pt>
                <c:pt idx="75">
                  <c:v>11.42</c:v>
                </c:pt>
                <c:pt idx="76">
                  <c:v>11.42</c:v>
                </c:pt>
                <c:pt idx="77">
                  <c:v>8.7899999999999991</c:v>
                </c:pt>
                <c:pt idx="78">
                  <c:v>5.75</c:v>
                </c:pt>
                <c:pt idx="79">
                  <c:v>3.08</c:v>
                </c:pt>
                <c:pt idx="80">
                  <c:v>0</c:v>
                </c:pt>
                <c:pt idx="81">
                  <c:v>0</c:v>
                </c:pt>
                <c:pt idx="82">
                  <c:v>0</c:v>
                </c:pt>
                <c:pt idx="83">
                  <c:v>0</c:v>
                </c:pt>
                <c:pt idx="84">
                  <c:v>2</c:v>
                </c:pt>
                <c:pt idx="85">
                  <c:v>5</c:v>
                </c:pt>
                <c:pt idx="86">
                  <c:v>8.01</c:v>
                </c:pt>
                <c:pt idx="87">
                  <c:v>10.5</c:v>
                </c:pt>
                <c:pt idx="88">
                  <c:v>11.42</c:v>
                </c:pt>
                <c:pt idx="89">
                  <c:v>10.5</c:v>
                </c:pt>
                <c:pt idx="90">
                  <c:v>7.28</c:v>
                </c:pt>
                <c:pt idx="91">
                  <c:v>3.85</c:v>
                </c:pt>
                <c:pt idx="92">
                  <c:v>0</c:v>
                </c:pt>
                <c:pt idx="93">
                  <c:v>0</c:v>
                </c:pt>
                <c:pt idx="94">
                  <c:v>0</c:v>
                </c:pt>
                <c:pt idx="95">
                  <c:v>0</c:v>
                </c:pt>
                <c:pt idx="96">
                  <c:v>0</c:v>
                </c:pt>
                <c:pt idx="97">
                  <c:v>3.44</c:v>
                </c:pt>
                <c:pt idx="98">
                  <c:v>6.59</c:v>
                </c:pt>
                <c:pt idx="99">
                  <c:v>10</c:v>
                </c:pt>
                <c:pt idx="100">
                  <c:v>11.42</c:v>
                </c:pt>
                <c:pt idx="101">
                  <c:v>10.5</c:v>
                </c:pt>
                <c:pt idx="102">
                  <c:v>8.7899999999999991</c:v>
                </c:pt>
                <c:pt idx="103">
                  <c:v>5.36</c:v>
                </c:pt>
                <c:pt idx="104">
                  <c:v>2.5</c:v>
                </c:pt>
                <c:pt idx="105">
                  <c:v>0</c:v>
                </c:pt>
                <c:pt idx="106">
                  <c:v>0</c:v>
                </c:pt>
                <c:pt idx="107">
                  <c:v>0</c:v>
                </c:pt>
                <c:pt idx="108">
                  <c:v>0</c:v>
                </c:pt>
                <c:pt idx="109">
                  <c:v>0</c:v>
                </c:pt>
                <c:pt idx="110">
                  <c:v>3.85</c:v>
                </c:pt>
                <c:pt idx="111">
                  <c:v>5.75</c:v>
                </c:pt>
                <c:pt idx="112">
                  <c:v>8.01</c:v>
                </c:pt>
                <c:pt idx="113">
                  <c:v>8.01</c:v>
                </c:pt>
                <c:pt idx="114">
                  <c:v>7.28</c:v>
                </c:pt>
                <c:pt idx="115">
                  <c:v>5</c:v>
                </c:pt>
                <c:pt idx="116">
                  <c:v>2.5</c:v>
                </c:pt>
                <c:pt idx="117">
                  <c:v>0</c:v>
                </c:pt>
                <c:pt idx="118">
                  <c:v>0</c:v>
                </c:pt>
                <c:pt idx="119">
                  <c:v>0</c:v>
                </c:pt>
                <c:pt idx="120">
                  <c:v>0</c:v>
                </c:pt>
                <c:pt idx="121">
                  <c:v>0</c:v>
                </c:pt>
                <c:pt idx="122">
                  <c:v>2.5</c:v>
                </c:pt>
                <c:pt idx="123">
                  <c:v>5</c:v>
                </c:pt>
                <c:pt idx="124">
                  <c:v>6.59</c:v>
                </c:pt>
                <c:pt idx="125">
                  <c:v>7.28</c:v>
                </c:pt>
                <c:pt idx="126">
                  <c:v>6.59</c:v>
                </c:pt>
                <c:pt idx="127">
                  <c:v>4.3099999999999996</c:v>
                </c:pt>
                <c:pt idx="128">
                  <c:v>2.2799999999999998</c:v>
                </c:pt>
                <c:pt idx="129">
                  <c:v>0</c:v>
                </c:pt>
                <c:pt idx="130">
                  <c:v>0</c:v>
                </c:pt>
                <c:pt idx="131">
                  <c:v>0</c:v>
                </c:pt>
                <c:pt idx="132">
                  <c:v>0</c:v>
                </c:pt>
                <c:pt idx="133">
                  <c:v>0</c:v>
                </c:pt>
                <c:pt idx="134">
                  <c:v>2.5</c:v>
                </c:pt>
                <c:pt idx="135">
                  <c:v>5</c:v>
                </c:pt>
                <c:pt idx="136">
                  <c:v>7.28</c:v>
                </c:pt>
                <c:pt idx="137">
                  <c:v>8.7899999999999991</c:v>
                </c:pt>
                <c:pt idx="138">
                  <c:v>8.01</c:v>
                </c:pt>
                <c:pt idx="139">
                  <c:v>6.59</c:v>
                </c:pt>
                <c:pt idx="140">
                  <c:v>4.3099999999999996</c:v>
                </c:pt>
                <c:pt idx="141">
                  <c:v>2</c:v>
                </c:pt>
                <c:pt idx="142">
                  <c:v>0</c:v>
                </c:pt>
                <c:pt idx="143">
                  <c:v>0</c:v>
                </c:pt>
                <c:pt idx="144">
                  <c:v>0</c:v>
                </c:pt>
                <c:pt idx="145">
                  <c:v>0</c:v>
                </c:pt>
                <c:pt idx="146">
                  <c:v>0</c:v>
                </c:pt>
                <c:pt idx="147">
                  <c:v>3.08</c:v>
                </c:pt>
                <c:pt idx="148">
                  <c:v>5.36</c:v>
                </c:pt>
                <c:pt idx="149">
                  <c:v>7.28</c:v>
                </c:pt>
                <c:pt idx="150">
                  <c:v>8.01</c:v>
                </c:pt>
                <c:pt idx="151">
                  <c:v>7.28</c:v>
                </c:pt>
                <c:pt idx="152">
                  <c:v>5.36</c:v>
                </c:pt>
                <c:pt idx="153">
                  <c:v>3.08</c:v>
                </c:pt>
                <c:pt idx="154">
                  <c:v>0</c:v>
                </c:pt>
                <c:pt idx="155">
                  <c:v>0</c:v>
                </c:pt>
                <c:pt idx="156">
                  <c:v>0</c:v>
                </c:pt>
                <c:pt idx="157">
                  <c:v>0</c:v>
                </c:pt>
                <c:pt idx="158">
                  <c:v>0</c:v>
                </c:pt>
                <c:pt idx="159">
                  <c:v>0</c:v>
                </c:pt>
                <c:pt idx="160">
                  <c:v>2.2799999999999998</c:v>
                </c:pt>
                <c:pt idx="161">
                  <c:v>3.85</c:v>
                </c:pt>
                <c:pt idx="162">
                  <c:v>4.3099999999999996</c:v>
                </c:pt>
                <c:pt idx="163">
                  <c:v>4.3099999999999996</c:v>
                </c:pt>
                <c:pt idx="164">
                  <c:v>3.44</c:v>
                </c:pt>
                <c:pt idx="165">
                  <c:v>2.2799999999999998</c:v>
                </c:pt>
                <c:pt idx="166">
                  <c:v>0</c:v>
                </c:pt>
                <c:pt idx="167">
                  <c:v>0</c:v>
                </c:pt>
                <c:pt idx="168">
                  <c:v>0</c:v>
                </c:pt>
                <c:pt idx="169">
                  <c:v>0</c:v>
                </c:pt>
                <c:pt idx="170">
                  <c:v>0</c:v>
                </c:pt>
                <c:pt idx="171">
                  <c:v>0</c:v>
                </c:pt>
                <c:pt idx="172">
                  <c:v>2</c:v>
                </c:pt>
                <c:pt idx="173">
                  <c:v>3.08</c:v>
                </c:pt>
                <c:pt idx="174">
                  <c:v>3.85</c:v>
                </c:pt>
                <c:pt idx="175">
                  <c:v>3.85</c:v>
                </c:pt>
                <c:pt idx="176">
                  <c:v>3.08</c:v>
                </c:pt>
                <c:pt idx="177">
                  <c:v>2</c:v>
                </c:pt>
                <c:pt idx="178">
                  <c:v>0</c:v>
                </c:pt>
                <c:pt idx="179">
                  <c:v>0</c:v>
                </c:pt>
                <c:pt idx="180">
                  <c:v>0</c:v>
                </c:pt>
                <c:pt idx="181">
                  <c:v>0</c:v>
                </c:pt>
                <c:pt idx="182">
                  <c:v>0</c:v>
                </c:pt>
                <c:pt idx="183">
                  <c:v>0</c:v>
                </c:pt>
                <c:pt idx="184">
                  <c:v>2.2799999999999998</c:v>
                </c:pt>
                <c:pt idx="185">
                  <c:v>3.85</c:v>
                </c:pt>
                <c:pt idx="186">
                  <c:v>5.36</c:v>
                </c:pt>
                <c:pt idx="187">
                  <c:v>5.75</c:v>
                </c:pt>
                <c:pt idx="188">
                  <c:v>5.36</c:v>
                </c:pt>
                <c:pt idx="189">
                  <c:v>4.3099999999999996</c:v>
                </c:pt>
                <c:pt idx="190">
                  <c:v>2.5</c:v>
                </c:pt>
                <c:pt idx="191">
                  <c:v>0</c:v>
                </c:pt>
                <c:pt idx="192">
                  <c:v>0</c:v>
                </c:pt>
                <c:pt idx="193">
                  <c:v>0</c:v>
                </c:pt>
                <c:pt idx="194">
                  <c:v>0</c:v>
                </c:pt>
                <c:pt idx="195">
                  <c:v>0</c:v>
                </c:pt>
                <c:pt idx="196">
                  <c:v>0</c:v>
                </c:pt>
                <c:pt idx="197">
                  <c:v>2.2799999999999998</c:v>
                </c:pt>
                <c:pt idx="198">
                  <c:v>3.85</c:v>
                </c:pt>
                <c:pt idx="199">
                  <c:v>5</c:v>
                </c:pt>
                <c:pt idx="200">
                  <c:v>5.36</c:v>
                </c:pt>
                <c:pt idx="201">
                  <c:v>5</c:v>
                </c:pt>
                <c:pt idx="202">
                  <c:v>3.85</c:v>
                </c:pt>
                <c:pt idx="203">
                  <c:v>2.2799999999999998</c:v>
                </c:pt>
                <c:pt idx="204">
                  <c:v>0</c:v>
                </c:pt>
                <c:pt idx="205">
                  <c:v>0</c:v>
                </c:pt>
                <c:pt idx="206">
                  <c:v>0</c:v>
                </c:pt>
                <c:pt idx="207">
                  <c:v>0</c:v>
                </c:pt>
                <c:pt idx="208">
                  <c:v>0</c:v>
                </c:pt>
                <c:pt idx="209">
                  <c:v>0</c:v>
                </c:pt>
                <c:pt idx="210">
                  <c:v>0</c:v>
                </c:pt>
                <c:pt idx="211">
                  <c:v>2</c:v>
                </c:pt>
                <c:pt idx="212">
                  <c:v>2.2799999999999998</c:v>
                </c:pt>
                <c:pt idx="213">
                  <c:v>2.2799999999999998</c:v>
                </c:pt>
                <c:pt idx="214">
                  <c:v>2</c:v>
                </c:pt>
                <c:pt idx="215">
                  <c:v>0</c:v>
                </c:pt>
                <c:pt idx="216">
                  <c:v>0</c:v>
                </c:pt>
                <c:pt idx="217">
                  <c:v>0</c:v>
                </c:pt>
                <c:pt idx="218">
                  <c:v>0</c:v>
                </c:pt>
                <c:pt idx="219">
                  <c:v>0</c:v>
                </c:pt>
                <c:pt idx="220">
                  <c:v>0</c:v>
                </c:pt>
                <c:pt idx="221">
                  <c:v>0</c:v>
                </c:pt>
                <c:pt idx="222">
                  <c:v>0</c:v>
                </c:pt>
                <c:pt idx="223">
                  <c:v>0</c:v>
                </c:pt>
                <c:pt idx="224">
                  <c:v>2</c:v>
                </c:pt>
                <c:pt idx="225">
                  <c:v>2</c:v>
                </c:pt>
                <c:pt idx="226">
                  <c:v>0</c:v>
                </c:pt>
                <c:pt idx="227">
                  <c:v>0</c:v>
                </c:pt>
                <c:pt idx="228">
                  <c:v>0</c:v>
                </c:pt>
                <c:pt idx="229">
                  <c:v>0</c:v>
                </c:pt>
                <c:pt idx="230">
                  <c:v>0</c:v>
                </c:pt>
                <c:pt idx="231">
                  <c:v>0</c:v>
                </c:pt>
                <c:pt idx="232">
                  <c:v>0</c:v>
                </c:pt>
                <c:pt idx="233">
                  <c:v>0</c:v>
                </c:pt>
                <c:pt idx="234">
                  <c:v>0</c:v>
                </c:pt>
                <c:pt idx="235">
                  <c:v>3.08</c:v>
                </c:pt>
                <c:pt idx="236">
                  <c:v>3.85</c:v>
                </c:pt>
                <c:pt idx="237">
                  <c:v>4.3099999999999996</c:v>
                </c:pt>
                <c:pt idx="238">
                  <c:v>3.85</c:v>
                </c:pt>
                <c:pt idx="239">
                  <c:v>3.08</c:v>
                </c:pt>
                <c:pt idx="240">
                  <c:v>2</c:v>
                </c:pt>
                <c:pt idx="241">
                  <c:v>0</c:v>
                </c:pt>
                <c:pt idx="242">
                  <c:v>0</c:v>
                </c:pt>
                <c:pt idx="243">
                  <c:v>0</c:v>
                </c:pt>
                <c:pt idx="244">
                  <c:v>0</c:v>
                </c:pt>
                <c:pt idx="245">
                  <c:v>0</c:v>
                </c:pt>
                <c:pt idx="246">
                  <c:v>0</c:v>
                </c:pt>
                <c:pt idx="247">
                  <c:v>0</c:v>
                </c:pt>
                <c:pt idx="248">
                  <c:v>2.5</c:v>
                </c:pt>
                <c:pt idx="249">
                  <c:v>3.44</c:v>
                </c:pt>
                <c:pt idx="250">
                  <c:v>4.3099999999999996</c:v>
                </c:pt>
                <c:pt idx="251">
                  <c:v>3.85</c:v>
                </c:pt>
                <c:pt idx="252">
                  <c:v>3.08</c:v>
                </c:pt>
                <c:pt idx="253">
                  <c:v>2.2799999999999998</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2</c:v>
                </c:pt>
                <c:pt idx="286">
                  <c:v>3.08</c:v>
                </c:pt>
                <c:pt idx="287">
                  <c:v>3.44</c:v>
                </c:pt>
                <c:pt idx="288">
                  <c:v>3.44</c:v>
                </c:pt>
                <c:pt idx="289">
                  <c:v>3.08</c:v>
                </c:pt>
                <c:pt idx="290">
                  <c:v>2</c:v>
                </c:pt>
                <c:pt idx="291">
                  <c:v>0</c:v>
                </c:pt>
                <c:pt idx="292">
                  <c:v>0</c:v>
                </c:pt>
                <c:pt idx="293">
                  <c:v>0</c:v>
                </c:pt>
                <c:pt idx="294">
                  <c:v>0</c:v>
                </c:pt>
                <c:pt idx="295">
                  <c:v>0</c:v>
                </c:pt>
                <c:pt idx="296">
                  <c:v>0</c:v>
                </c:pt>
                <c:pt idx="297">
                  <c:v>0</c:v>
                </c:pt>
                <c:pt idx="298">
                  <c:v>2</c:v>
                </c:pt>
                <c:pt idx="299">
                  <c:v>3.08</c:v>
                </c:pt>
                <c:pt idx="300">
                  <c:v>3.85</c:v>
                </c:pt>
                <c:pt idx="301">
                  <c:v>4.3099999999999996</c:v>
                </c:pt>
                <c:pt idx="302">
                  <c:v>3.85</c:v>
                </c:pt>
                <c:pt idx="303">
                  <c:v>3.08</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2</c:v>
                </c:pt>
                <c:pt idx="336">
                  <c:v>3.08</c:v>
                </c:pt>
                <c:pt idx="337">
                  <c:v>3.85</c:v>
                </c:pt>
                <c:pt idx="338">
                  <c:v>4.3099999999999996</c:v>
                </c:pt>
                <c:pt idx="339">
                  <c:v>3.85</c:v>
                </c:pt>
                <c:pt idx="340">
                  <c:v>3.08</c:v>
                </c:pt>
                <c:pt idx="341">
                  <c:v>2</c:v>
                </c:pt>
                <c:pt idx="342">
                  <c:v>0</c:v>
                </c:pt>
                <c:pt idx="343">
                  <c:v>0</c:v>
                </c:pt>
                <c:pt idx="344">
                  <c:v>0</c:v>
                </c:pt>
                <c:pt idx="345">
                  <c:v>0</c:v>
                </c:pt>
                <c:pt idx="346">
                  <c:v>0</c:v>
                </c:pt>
                <c:pt idx="347">
                  <c:v>0</c:v>
                </c:pt>
                <c:pt idx="348">
                  <c:v>2.2799999999999998</c:v>
                </c:pt>
                <c:pt idx="349">
                  <c:v>3.85</c:v>
                </c:pt>
                <c:pt idx="350">
                  <c:v>5</c:v>
                </c:pt>
                <c:pt idx="351">
                  <c:v>5.75</c:v>
                </c:pt>
                <c:pt idx="352">
                  <c:v>5.36</c:v>
                </c:pt>
                <c:pt idx="353">
                  <c:v>4.3099999999999996</c:v>
                </c:pt>
                <c:pt idx="354">
                  <c:v>3.08</c:v>
                </c:pt>
                <c:pt idx="355">
                  <c:v>0</c:v>
                </c:pt>
                <c:pt idx="356">
                  <c:v>0</c:v>
                </c:pt>
                <c:pt idx="357">
                  <c:v>0</c:v>
                </c:pt>
                <c:pt idx="358">
                  <c:v>0</c:v>
                </c:pt>
                <c:pt idx="359">
                  <c:v>0</c:v>
                </c:pt>
                <c:pt idx="360">
                  <c:v>0</c:v>
                </c:pt>
                <c:pt idx="361">
                  <c:v>0</c:v>
                </c:pt>
                <c:pt idx="362">
                  <c:v>0</c:v>
                </c:pt>
                <c:pt idx="363">
                  <c:v>2.2799999999999998</c:v>
                </c:pt>
                <c:pt idx="364">
                  <c:v>2.5</c:v>
                </c:pt>
                <c:pt idx="365">
                  <c:v>2.2799999999999998</c:v>
                </c:pt>
                <c:pt idx="366">
                  <c:v>0</c:v>
                </c:pt>
                <c:pt idx="367">
                  <c:v>0</c:v>
                </c:pt>
                <c:pt idx="368">
                  <c:v>0</c:v>
                </c:pt>
                <c:pt idx="369">
                  <c:v>0</c:v>
                </c:pt>
                <c:pt idx="370">
                  <c:v>0</c:v>
                </c:pt>
                <c:pt idx="371">
                  <c:v>0</c:v>
                </c:pt>
                <c:pt idx="372">
                  <c:v>0</c:v>
                </c:pt>
                <c:pt idx="373">
                  <c:v>0</c:v>
                </c:pt>
                <c:pt idx="374">
                  <c:v>0</c:v>
                </c:pt>
                <c:pt idx="375">
                  <c:v>2</c:v>
                </c:pt>
                <c:pt idx="376">
                  <c:v>2</c:v>
                </c:pt>
                <c:pt idx="377">
                  <c:v>0</c:v>
                </c:pt>
                <c:pt idx="378">
                  <c:v>0</c:v>
                </c:pt>
                <c:pt idx="379">
                  <c:v>0</c:v>
                </c:pt>
                <c:pt idx="380">
                  <c:v>0</c:v>
                </c:pt>
                <c:pt idx="381">
                  <c:v>0</c:v>
                </c:pt>
                <c:pt idx="382">
                  <c:v>0</c:v>
                </c:pt>
                <c:pt idx="383">
                  <c:v>0</c:v>
                </c:pt>
                <c:pt idx="384">
                  <c:v>0</c:v>
                </c:pt>
                <c:pt idx="385">
                  <c:v>2.2799999999999998</c:v>
                </c:pt>
                <c:pt idx="386">
                  <c:v>4.3099999999999996</c:v>
                </c:pt>
                <c:pt idx="387">
                  <c:v>5.36</c:v>
                </c:pt>
                <c:pt idx="388">
                  <c:v>6.59</c:v>
                </c:pt>
                <c:pt idx="389">
                  <c:v>5.75</c:v>
                </c:pt>
                <c:pt idx="390">
                  <c:v>5</c:v>
                </c:pt>
                <c:pt idx="391">
                  <c:v>3.08</c:v>
                </c:pt>
                <c:pt idx="392">
                  <c:v>0</c:v>
                </c:pt>
                <c:pt idx="393">
                  <c:v>0</c:v>
                </c:pt>
                <c:pt idx="394">
                  <c:v>0</c:v>
                </c:pt>
                <c:pt idx="395">
                  <c:v>0</c:v>
                </c:pt>
                <c:pt idx="396">
                  <c:v>0</c:v>
                </c:pt>
                <c:pt idx="397">
                  <c:v>0</c:v>
                </c:pt>
                <c:pt idx="398">
                  <c:v>3.44</c:v>
                </c:pt>
                <c:pt idx="399">
                  <c:v>5.36</c:v>
                </c:pt>
                <c:pt idx="400">
                  <c:v>8.01</c:v>
                </c:pt>
                <c:pt idx="401">
                  <c:v>8.7899999999999991</c:v>
                </c:pt>
                <c:pt idx="402">
                  <c:v>8.7899999999999991</c:v>
                </c:pt>
                <c:pt idx="403">
                  <c:v>6.59</c:v>
                </c:pt>
                <c:pt idx="404">
                  <c:v>4.3099999999999996</c:v>
                </c:pt>
                <c:pt idx="405">
                  <c:v>2.2799999999999998</c:v>
                </c:pt>
                <c:pt idx="406">
                  <c:v>0</c:v>
                </c:pt>
                <c:pt idx="407">
                  <c:v>0</c:v>
                </c:pt>
                <c:pt idx="408">
                  <c:v>0</c:v>
                </c:pt>
                <c:pt idx="409">
                  <c:v>0</c:v>
                </c:pt>
                <c:pt idx="410">
                  <c:v>0</c:v>
                </c:pt>
                <c:pt idx="411">
                  <c:v>0</c:v>
                </c:pt>
                <c:pt idx="412">
                  <c:v>3.08</c:v>
                </c:pt>
                <c:pt idx="413">
                  <c:v>4.3099999999999996</c:v>
                </c:pt>
                <c:pt idx="414">
                  <c:v>4.3099999999999996</c:v>
                </c:pt>
                <c:pt idx="415">
                  <c:v>3.85</c:v>
                </c:pt>
                <c:pt idx="416">
                  <c:v>2.5</c:v>
                </c:pt>
                <c:pt idx="417">
                  <c:v>0</c:v>
                </c:pt>
                <c:pt idx="418">
                  <c:v>0</c:v>
                </c:pt>
                <c:pt idx="419">
                  <c:v>0</c:v>
                </c:pt>
                <c:pt idx="420">
                  <c:v>0</c:v>
                </c:pt>
                <c:pt idx="421">
                  <c:v>0</c:v>
                </c:pt>
                <c:pt idx="422">
                  <c:v>0</c:v>
                </c:pt>
                <c:pt idx="423">
                  <c:v>0</c:v>
                </c:pt>
                <c:pt idx="424">
                  <c:v>2.5</c:v>
                </c:pt>
                <c:pt idx="425">
                  <c:v>3.85</c:v>
                </c:pt>
                <c:pt idx="426">
                  <c:v>3.85</c:v>
                </c:pt>
                <c:pt idx="427">
                  <c:v>3.44</c:v>
                </c:pt>
                <c:pt idx="428">
                  <c:v>2</c:v>
                </c:pt>
                <c:pt idx="429">
                  <c:v>0</c:v>
                </c:pt>
                <c:pt idx="430">
                  <c:v>0</c:v>
                </c:pt>
                <c:pt idx="431">
                  <c:v>0</c:v>
                </c:pt>
                <c:pt idx="432">
                  <c:v>0</c:v>
                </c:pt>
                <c:pt idx="433">
                  <c:v>0</c:v>
                </c:pt>
                <c:pt idx="434">
                  <c:v>0</c:v>
                </c:pt>
                <c:pt idx="435">
                  <c:v>4.3099999999999996</c:v>
                </c:pt>
                <c:pt idx="436">
                  <c:v>6.59</c:v>
                </c:pt>
                <c:pt idx="437">
                  <c:v>8.7899999999999991</c:v>
                </c:pt>
                <c:pt idx="438">
                  <c:v>10</c:v>
                </c:pt>
                <c:pt idx="439">
                  <c:v>8.7899999999999991</c:v>
                </c:pt>
                <c:pt idx="440">
                  <c:v>6.59</c:v>
                </c:pt>
                <c:pt idx="441">
                  <c:v>3.85</c:v>
                </c:pt>
                <c:pt idx="442">
                  <c:v>0</c:v>
                </c:pt>
                <c:pt idx="443">
                  <c:v>0</c:v>
                </c:pt>
                <c:pt idx="444">
                  <c:v>0</c:v>
                </c:pt>
                <c:pt idx="445">
                  <c:v>0</c:v>
                </c:pt>
                <c:pt idx="446">
                  <c:v>0</c:v>
                </c:pt>
                <c:pt idx="447">
                  <c:v>2.5</c:v>
                </c:pt>
                <c:pt idx="448">
                  <c:v>5.75</c:v>
                </c:pt>
                <c:pt idx="449">
                  <c:v>10</c:v>
                </c:pt>
                <c:pt idx="450">
                  <c:v>12.38</c:v>
                </c:pt>
                <c:pt idx="451">
                  <c:v>13.4</c:v>
                </c:pt>
                <c:pt idx="452">
                  <c:v>11.42</c:v>
                </c:pt>
                <c:pt idx="453">
                  <c:v>8.7899999999999991</c:v>
                </c:pt>
                <c:pt idx="454">
                  <c:v>5</c:v>
                </c:pt>
                <c:pt idx="455">
                  <c:v>2</c:v>
                </c:pt>
                <c:pt idx="456">
                  <c:v>0</c:v>
                </c:pt>
                <c:pt idx="457">
                  <c:v>0</c:v>
                </c:pt>
                <c:pt idx="458">
                  <c:v>0</c:v>
                </c:pt>
                <c:pt idx="459">
                  <c:v>0</c:v>
                </c:pt>
                <c:pt idx="460">
                  <c:v>0</c:v>
                </c:pt>
                <c:pt idx="461">
                  <c:v>3.85</c:v>
                </c:pt>
                <c:pt idx="462">
                  <c:v>5.75</c:v>
                </c:pt>
                <c:pt idx="463">
                  <c:v>7.28</c:v>
                </c:pt>
                <c:pt idx="464">
                  <c:v>7.28</c:v>
                </c:pt>
                <c:pt idx="465">
                  <c:v>5.36</c:v>
                </c:pt>
                <c:pt idx="466">
                  <c:v>3.44</c:v>
                </c:pt>
                <c:pt idx="467">
                  <c:v>0</c:v>
                </c:pt>
                <c:pt idx="468">
                  <c:v>0</c:v>
                </c:pt>
                <c:pt idx="469">
                  <c:v>0</c:v>
                </c:pt>
                <c:pt idx="470">
                  <c:v>0</c:v>
                </c:pt>
                <c:pt idx="471">
                  <c:v>0</c:v>
                </c:pt>
                <c:pt idx="472">
                  <c:v>0</c:v>
                </c:pt>
                <c:pt idx="473">
                  <c:v>3.85</c:v>
                </c:pt>
                <c:pt idx="474">
                  <c:v>5.36</c:v>
                </c:pt>
                <c:pt idx="475">
                  <c:v>6.59</c:v>
                </c:pt>
                <c:pt idx="476">
                  <c:v>6.59</c:v>
                </c:pt>
                <c:pt idx="477">
                  <c:v>5</c:v>
                </c:pt>
                <c:pt idx="478">
                  <c:v>3.08</c:v>
                </c:pt>
                <c:pt idx="479">
                  <c:v>0</c:v>
                </c:pt>
                <c:pt idx="480">
                  <c:v>0</c:v>
                </c:pt>
                <c:pt idx="481">
                  <c:v>0</c:v>
                </c:pt>
                <c:pt idx="482">
                  <c:v>0</c:v>
                </c:pt>
                <c:pt idx="483">
                  <c:v>0</c:v>
                </c:pt>
                <c:pt idx="484">
                  <c:v>3.85</c:v>
                </c:pt>
                <c:pt idx="485">
                  <c:v>7.28</c:v>
                </c:pt>
                <c:pt idx="486">
                  <c:v>11.42</c:v>
                </c:pt>
                <c:pt idx="487">
                  <c:v>13.4</c:v>
                </c:pt>
                <c:pt idx="488">
                  <c:v>14.26</c:v>
                </c:pt>
                <c:pt idx="489">
                  <c:v>11.42</c:v>
                </c:pt>
                <c:pt idx="490">
                  <c:v>8.01</c:v>
                </c:pt>
                <c:pt idx="491">
                  <c:v>3.85</c:v>
                </c:pt>
                <c:pt idx="492">
                  <c:v>0</c:v>
                </c:pt>
                <c:pt idx="493">
                  <c:v>0</c:v>
                </c:pt>
                <c:pt idx="494">
                  <c:v>0</c:v>
                </c:pt>
                <c:pt idx="495">
                  <c:v>0</c:v>
                </c:pt>
                <c:pt idx="496">
                  <c:v>2</c:v>
                </c:pt>
                <c:pt idx="497">
                  <c:v>5.36</c:v>
                </c:pt>
                <c:pt idx="498">
                  <c:v>10.5</c:v>
                </c:pt>
                <c:pt idx="499">
                  <c:v>14.26</c:v>
                </c:pt>
                <c:pt idx="500">
                  <c:v>16.72</c:v>
                </c:pt>
                <c:pt idx="501">
                  <c:v>16.72</c:v>
                </c:pt>
                <c:pt idx="502">
                  <c:v>13.4</c:v>
                </c:pt>
                <c:pt idx="503">
                  <c:v>8.7899999999999991</c:v>
                </c:pt>
                <c:pt idx="504">
                  <c:v>3.85</c:v>
                </c:pt>
                <c:pt idx="505">
                  <c:v>0</c:v>
                </c:pt>
                <c:pt idx="506">
                  <c:v>0</c:v>
                </c:pt>
                <c:pt idx="507">
                  <c:v>0</c:v>
                </c:pt>
                <c:pt idx="508">
                  <c:v>0</c:v>
                </c:pt>
                <c:pt idx="509">
                  <c:v>0</c:v>
                </c:pt>
                <c:pt idx="510">
                  <c:v>5</c:v>
                </c:pt>
                <c:pt idx="511">
                  <c:v>8.01</c:v>
                </c:pt>
                <c:pt idx="512">
                  <c:v>10.5</c:v>
                </c:pt>
                <c:pt idx="513">
                  <c:v>10.5</c:v>
                </c:pt>
                <c:pt idx="514">
                  <c:v>8.7899999999999991</c:v>
                </c:pt>
                <c:pt idx="515">
                  <c:v>5.75</c:v>
                </c:pt>
                <c:pt idx="516">
                  <c:v>3.08</c:v>
                </c:pt>
                <c:pt idx="517">
                  <c:v>0</c:v>
                </c:pt>
                <c:pt idx="518">
                  <c:v>0</c:v>
                </c:pt>
                <c:pt idx="519">
                  <c:v>0</c:v>
                </c:pt>
                <c:pt idx="520">
                  <c:v>0</c:v>
                </c:pt>
                <c:pt idx="521">
                  <c:v>0</c:v>
                </c:pt>
                <c:pt idx="522">
                  <c:v>4.3099999999999996</c:v>
                </c:pt>
                <c:pt idx="523">
                  <c:v>7.28</c:v>
                </c:pt>
                <c:pt idx="524">
                  <c:v>10</c:v>
                </c:pt>
                <c:pt idx="525">
                  <c:v>10.5</c:v>
                </c:pt>
                <c:pt idx="526">
                  <c:v>8.7899999999999991</c:v>
                </c:pt>
                <c:pt idx="527">
                  <c:v>5.75</c:v>
                </c:pt>
                <c:pt idx="528">
                  <c:v>2.5</c:v>
                </c:pt>
                <c:pt idx="529">
                  <c:v>0</c:v>
                </c:pt>
                <c:pt idx="530">
                  <c:v>0</c:v>
                </c:pt>
                <c:pt idx="531">
                  <c:v>0</c:v>
                </c:pt>
                <c:pt idx="532">
                  <c:v>0</c:v>
                </c:pt>
                <c:pt idx="533">
                  <c:v>3.08</c:v>
                </c:pt>
                <c:pt idx="534">
                  <c:v>7.28</c:v>
                </c:pt>
                <c:pt idx="535">
                  <c:v>12.38</c:v>
                </c:pt>
                <c:pt idx="536">
                  <c:v>16.72</c:v>
                </c:pt>
                <c:pt idx="537">
                  <c:v>17.920000000000002</c:v>
                </c:pt>
                <c:pt idx="538">
                  <c:v>16.72</c:v>
                </c:pt>
                <c:pt idx="539">
                  <c:v>12.38</c:v>
                </c:pt>
                <c:pt idx="540">
                  <c:v>7.28</c:v>
                </c:pt>
                <c:pt idx="541">
                  <c:v>3.08</c:v>
                </c:pt>
                <c:pt idx="542">
                  <c:v>0</c:v>
                </c:pt>
                <c:pt idx="543">
                  <c:v>0</c:v>
                </c:pt>
                <c:pt idx="544">
                  <c:v>0</c:v>
                </c:pt>
                <c:pt idx="545">
                  <c:v>0</c:v>
                </c:pt>
                <c:pt idx="546">
                  <c:v>5</c:v>
                </c:pt>
                <c:pt idx="547">
                  <c:v>10.5</c:v>
                </c:pt>
                <c:pt idx="548">
                  <c:v>15.57</c:v>
                </c:pt>
                <c:pt idx="549">
                  <c:v>19.170000000000002</c:v>
                </c:pt>
                <c:pt idx="550">
                  <c:v>20</c:v>
                </c:pt>
                <c:pt idx="551">
                  <c:v>16.72</c:v>
                </c:pt>
                <c:pt idx="552">
                  <c:v>11.42</c:v>
                </c:pt>
                <c:pt idx="553">
                  <c:v>5.75</c:v>
                </c:pt>
                <c:pt idx="554">
                  <c:v>2</c:v>
                </c:pt>
                <c:pt idx="555">
                  <c:v>0</c:v>
                </c:pt>
                <c:pt idx="556">
                  <c:v>0</c:v>
                </c:pt>
                <c:pt idx="557">
                  <c:v>0</c:v>
                </c:pt>
                <c:pt idx="558">
                  <c:v>0</c:v>
                </c:pt>
                <c:pt idx="559">
                  <c:v>5</c:v>
                </c:pt>
                <c:pt idx="560">
                  <c:v>10</c:v>
                </c:pt>
                <c:pt idx="561">
                  <c:v>12.38</c:v>
                </c:pt>
                <c:pt idx="562">
                  <c:v>14.26</c:v>
                </c:pt>
                <c:pt idx="563">
                  <c:v>12.38</c:v>
                </c:pt>
                <c:pt idx="564">
                  <c:v>8.7899999999999991</c:v>
                </c:pt>
                <c:pt idx="565">
                  <c:v>5</c:v>
                </c:pt>
                <c:pt idx="566">
                  <c:v>0</c:v>
                </c:pt>
                <c:pt idx="567">
                  <c:v>0</c:v>
                </c:pt>
                <c:pt idx="568">
                  <c:v>0</c:v>
                </c:pt>
                <c:pt idx="569">
                  <c:v>0</c:v>
                </c:pt>
                <c:pt idx="570">
                  <c:v>0</c:v>
                </c:pt>
                <c:pt idx="571">
                  <c:v>5</c:v>
                </c:pt>
                <c:pt idx="572">
                  <c:v>8.7899999999999991</c:v>
                </c:pt>
                <c:pt idx="573">
                  <c:v>12.38</c:v>
                </c:pt>
                <c:pt idx="574">
                  <c:v>14.26</c:v>
                </c:pt>
                <c:pt idx="575">
                  <c:v>13.4</c:v>
                </c:pt>
                <c:pt idx="576">
                  <c:v>10</c:v>
                </c:pt>
                <c:pt idx="577">
                  <c:v>5</c:v>
                </c:pt>
                <c:pt idx="578">
                  <c:v>0</c:v>
                </c:pt>
                <c:pt idx="579">
                  <c:v>0</c:v>
                </c:pt>
                <c:pt idx="580">
                  <c:v>0</c:v>
                </c:pt>
                <c:pt idx="581">
                  <c:v>0</c:v>
                </c:pt>
                <c:pt idx="582">
                  <c:v>2.2799999999999998</c:v>
                </c:pt>
                <c:pt idx="583">
                  <c:v>6.59</c:v>
                </c:pt>
                <c:pt idx="584">
                  <c:v>12.38</c:v>
                </c:pt>
                <c:pt idx="585">
                  <c:v>17.920000000000002</c:v>
                </c:pt>
                <c:pt idx="586">
                  <c:v>20</c:v>
                </c:pt>
                <c:pt idx="587">
                  <c:v>20</c:v>
                </c:pt>
                <c:pt idx="588">
                  <c:v>15.57</c:v>
                </c:pt>
                <c:pt idx="589">
                  <c:v>10.5</c:v>
                </c:pt>
                <c:pt idx="590">
                  <c:v>5</c:v>
                </c:pt>
                <c:pt idx="591">
                  <c:v>0</c:v>
                </c:pt>
                <c:pt idx="592">
                  <c:v>0</c:v>
                </c:pt>
                <c:pt idx="593">
                  <c:v>0</c:v>
                </c:pt>
                <c:pt idx="594">
                  <c:v>0</c:v>
                </c:pt>
                <c:pt idx="595">
                  <c:v>3.85</c:v>
                </c:pt>
                <c:pt idx="596">
                  <c:v>10</c:v>
                </c:pt>
                <c:pt idx="597">
                  <c:v>15.57</c:v>
                </c:pt>
                <c:pt idx="598">
                  <c:v>20</c:v>
                </c:pt>
                <c:pt idx="599">
                  <c:v>25</c:v>
                </c:pt>
                <c:pt idx="600">
                  <c:v>19.170000000000002</c:v>
                </c:pt>
                <c:pt idx="601">
                  <c:v>13.4</c:v>
                </c:pt>
                <c:pt idx="602">
                  <c:v>7.28</c:v>
                </c:pt>
                <c:pt idx="603">
                  <c:v>3.08</c:v>
                </c:pt>
                <c:pt idx="604">
                  <c:v>0</c:v>
                </c:pt>
                <c:pt idx="605">
                  <c:v>0</c:v>
                </c:pt>
                <c:pt idx="606">
                  <c:v>0</c:v>
                </c:pt>
                <c:pt idx="607">
                  <c:v>0</c:v>
                </c:pt>
                <c:pt idx="608">
                  <c:v>5.36</c:v>
                </c:pt>
                <c:pt idx="609">
                  <c:v>10</c:v>
                </c:pt>
                <c:pt idx="610">
                  <c:v>14.26</c:v>
                </c:pt>
                <c:pt idx="611">
                  <c:v>16.72</c:v>
                </c:pt>
                <c:pt idx="612">
                  <c:v>15.57</c:v>
                </c:pt>
                <c:pt idx="613">
                  <c:v>11.42</c:v>
                </c:pt>
                <c:pt idx="614">
                  <c:v>6.59</c:v>
                </c:pt>
                <c:pt idx="615">
                  <c:v>2.5</c:v>
                </c:pt>
                <c:pt idx="616">
                  <c:v>0</c:v>
                </c:pt>
                <c:pt idx="617">
                  <c:v>0</c:v>
                </c:pt>
                <c:pt idx="618">
                  <c:v>0</c:v>
                </c:pt>
                <c:pt idx="619">
                  <c:v>0</c:v>
                </c:pt>
                <c:pt idx="620">
                  <c:v>5</c:v>
                </c:pt>
                <c:pt idx="621">
                  <c:v>10</c:v>
                </c:pt>
                <c:pt idx="622">
                  <c:v>14.26</c:v>
                </c:pt>
                <c:pt idx="623">
                  <c:v>16.72</c:v>
                </c:pt>
                <c:pt idx="624">
                  <c:v>16.72</c:v>
                </c:pt>
                <c:pt idx="625">
                  <c:v>12.38</c:v>
                </c:pt>
                <c:pt idx="626">
                  <c:v>7.28</c:v>
                </c:pt>
                <c:pt idx="627">
                  <c:v>3.08</c:v>
                </c:pt>
                <c:pt idx="628">
                  <c:v>0</c:v>
                </c:pt>
                <c:pt idx="629">
                  <c:v>0</c:v>
                </c:pt>
                <c:pt idx="630">
                  <c:v>0</c:v>
                </c:pt>
                <c:pt idx="631">
                  <c:v>0</c:v>
                </c:pt>
                <c:pt idx="632">
                  <c:v>5</c:v>
                </c:pt>
                <c:pt idx="633">
                  <c:v>10.5</c:v>
                </c:pt>
                <c:pt idx="634">
                  <c:v>16.72</c:v>
                </c:pt>
                <c:pt idx="635">
                  <c:v>20</c:v>
                </c:pt>
                <c:pt idx="636">
                  <c:v>20</c:v>
                </c:pt>
                <c:pt idx="637">
                  <c:v>17.920000000000002</c:v>
                </c:pt>
                <c:pt idx="638">
                  <c:v>12.38</c:v>
                </c:pt>
                <c:pt idx="639">
                  <c:v>5.75</c:v>
                </c:pt>
                <c:pt idx="640">
                  <c:v>2</c:v>
                </c:pt>
                <c:pt idx="641">
                  <c:v>0</c:v>
                </c:pt>
                <c:pt idx="642">
                  <c:v>0</c:v>
                </c:pt>
                <c:pt idx="643">
                  <c:v>0</c:v>
                </c:pt>
                <c:pt idx="644">
                  <c:v>3.08</c:v>
                </c:pt>
                <c:pt idx="645">
                  <c:v>8.01</c:v>
                </c:pt>
                <c:pt idx="646">
                  <c:v>13.4</c:v>
                </c:pt>
                <c:pt idx="647">
                  <c:v>19.170000000000002</c:v>
                </c:pt>
                <c:pt idx="648">
                  <c:v>20</c:v>
                </c:pt>
                <c:pt idx="649">
                  <c:v>19.170000000000002</c:v>
                </c:pt>
                <c:pt idx="650">
                  <c:v>14.26</c:v>
                </c:pt>
                <c:pt idx="651">
                  <c:v>8.01</c:v>
                </c:pt>
                <c:pt idx="652">
                  <c:v>3.44</c:v>
                </c:pt>
                <c:pt idx="653">
                  <c:v>0</c:v>
                </c:pt>
                <c:pt idx="654">
                  <c:v>0</c:v>
                </c:pt>
                <c:pt idx="655">
                  <c:v>0</c:v>
                </c:pt>
                <c:pt idx="656">
                  <c:v>0</c:v>
                </c:pt>
                <c:pt idx="657">
                  <c:v>5</c:v>
                </c:pt>
                <c:pt idx="658">
                  <c:v>10</c:v>
                </c:pt>
                <c:pt idx="659">
                  <c:v>14.26</c:v>
                </c:pt>
                <c:pt idx="660">
                  <c:v>17.920000000000002</c:v>
                </c:pt>
                <c:pt idx="661">
                  <c:v>16.72</c:v>
                </c:pt>
                <c:pt idx="662">
                  <c:v>13.4</c:v>
                </c:pt>
                <c:pt idx="663">
                  <c:v>8.01</c:v>
                </c:pt>
                <c:pt idx="664">
                  <c:v>3.44</c:v>
                </c:pt>
                <c:pt idx="665">
                  <c:v>0</c:v>
                </c:pt>
                <c:pt idx="666">
                  <c:v>0</c:v>
                </c:pt>
                <c:pt idx="667">
                  <c:v>0</c:v>
                </c:pt>
                <c:pt idx="668">
                  <c:v>0</c:v>
                </c:pt>
                <c:pt idx="669">
                  <c:v>3.85</c:v>
                </c:pt>
                <c:pt idx="670">
                  <c:v>8.7899999999999991</c:v>
                </c:pt>
                <c:pt idx="671">
                  <c:v>14.26</c:v>
                </c:pt>
                <c:pt idx="672">
                  <c:v>17.920000000000002</c:v>
                </c:pt>
                <c:pt idx="673">
                  <c:v>17.920000000000002</c:v>
                </c:pt>
                <c:pt idx="674">
                  <c:v>14.26</c:v>
                </c:pt>
                <c:pt idx="675">
                  <c:v>10</c:v>
                </c:pt>
                <c:pt idx="676">
                  <c:v>5</c:v>
                </c:pt>
                <c:pt idx="677">
                  <c:v>0</c:v>
                </c:pt>
                <c:pt idx="678">
                  <c:v>0</c:v>
                </c:pt>
                <c:pt idx="679">
                  <c:v>0</c:v>
                </c:pt>
                <c:pt idx="680">
                  <c:v>0</c:v>
                </c:pt>
                <c:pt idx="681">
                  <c:v>3.08</c:v>
                </c:pt>
                <c:pt idx="682">
                  <c:v>8.01</c:v>
                </c:pt>
                <c:pt idx="683">
                  <c:v>13.4</c:v>
                </c:pt>
                <c:pt idx="684">
                  <c:v>17.920000000000002</c:v>
                </c:pt>
                <c:pt idx="685">
                  <c:v>19.170000000000002</c:v>
                </c:pt>
                <c:pt idx="686">
                  <c:v>16.72</c:v>
                </c:pt>
                <c:pt idx="687">
                  <c:v>12.38</c:v>
                </c:pt>
                <c:pt idx="688">
                  <c:v>6.59</c:v>
                </c:pt>
                <c:pt idx="689">
                  <c:v>2.5</c:v>
                </c:pt>
                <c:pt idx="690">
                  <c:v>0</c:v>
                </c:pt>
                <c:pt idx="691">
                  <c:v>0</c:v>
                </c:pt>
                <c:pt idx="692">
                  <c:v>0</c:v>
                </c:pt>
                <c:pt idx="693">
                  <c:v>0</c:v>
                </c:pt>
                <c:pt idx="694">
                  <c:v>5.36</c:v>
                </c:pt>
                <c:pt idx="695">
                  <c:v>10.5</c:v>
                </c:pt>
                <c:pt idx="696">
                  <c:v>15.57</c:v>
                </c:pt>
                <c:pt idx="697">
                  <c:v>17.920000000000002</c:v>
                </c:pt>
                <c:pt idx="698">
                  <c:v>16.72</c:v>
                </c:pt>
                <c:pt idx="699">
                  <c:v>13.4</c:v>
                </c:pt>
                <c:pt idx="700">
                  <c:v>8.01</c:v>
                </c:pt>
                <c:pt idx="701">
                  <c:v>3.44</c:v>
                </c:pt>
                <c:pt idx="702">
                  <c:v>0</c:v>
                </c:pt>
                <c:pt idx="703">
                  <c:v>0</c:v>
                </c:pt>
                <c:pt idx="704">
                  <c:v>0</c:v>
                </c:pt>
                <c:pt idx="705">
                  <c:v>0</c:v>
                </c:pt>
                <c:pt idx="706">
                  <c:v>3.85</c:v>
                </c:pt>
                <c:pt idx="707">
                  <c:v>8.7899999999999991</c:v>
                </c:pt>
                <c:pt idx="708">
                  <c:v>13.4</c:v>
                </c:pt>
                <c:pt idx="709">
                  <c:v>16.72</c:v>
                </c:pt>
                <c:pt idx="710">
                  <c:v>16.72</c:v>
                </c:pt>
                <c:pt idx="711">
                  <c:v>13.4</c:v>
                </c:pt>
                <c:pt idx="712">
                  <c:v>8.7899999999999991</c:v>
                </c:pt>
                <c:pt idx="713">
                  <c:v>4.3099999999999996</c:v>
                </c:pt>
                <c:pt idx="714">
                  <c:v>0</c:v>
                </c:pt>
                <c:pt idx="715">
                  <c:v>0</c:v>
                </c:pt>
                <c:pt idx="716">
                  <c:v>0</c:v>
                </c:pt>
                <c:pt idx="717">
                  <c:v>0</c:v>
                </c:pt>
                <c:pt idx="718">
                  <c:v>3.08</c:v>
                </c:pt>
                <c:pt idx="719">
                  <c:v>7.28</c:v>
                </c:pt>
                <c:pt idx="720">
                  <c:v>12.38</c:v>
                </c:pt>
                <c:pt idx="721">
                  <c:v>15.57</c:v>
                </c:pt>
                <c:pt idx="722">
                  <c:v>16.72</c:v>
                </c:pt>
                <c:pt idx="723">
                  <c:v>15.57</c:v>
                </c:pt>
                <c:pt idx="724">
                  <c:v>10.5</c:v>
                </c:pt>
                <c:pt idx="725">
                  <c:v>5.75</c:v>
                </c:pt>
                <c:pt idx="726">
                  <c:v>2.2799999999999998</c:v>
                </c:pt>
                <c:pt idx="727">
                  <c:v>0</c:v>
                </c:pt>
                <c:pt idx="728">
                  <c:v>0</c:v>
                </c:pt>
                <c:pt idx="729">
                  <c:v>0</c:v>
                </c:pt>
                <c:pt idx="730">
                  <c:v>0</c:v>
                </c:pt>
                <c:pt idx="731">
                  <c:v>5</c:v>
                </c:pt>
                <c:pt idx="732">
                  <c:v>10</c:v>
                </c:pt>
                <c:pt idx="733">
                  <c:v>13.4</c:v>
                </c:pt>
                <c:pt idx="734">
                  <c:v>15.57</c:v>
                </c:pt>
                <c:pt idx="735">
                  <c:v>14.26</c:v>
                </c:pt>
                <c:pt idx="736">
                  <c:v>11.42</c:v>
                </c:pt>
                <c:pt idx="737">
                  <c:v>6.59</c:v>
                </c:pt>
                <c:pt idx="738">
                  <c:v>3.08</c:v>
                </c:pt>
                <c:pt idx="739">
                  <c:v>0</c:v>
                </c:pt>
                <c:pt idx="740">
                  <c:v>0</c:v>
                </c:pt>
                <c:pt idx="741">
                  <c:v>0</c:v>
                </c:pt>
                <c:pt idx="742">
                  <c:v>0</c:v>
                </c:pt>
                <c:pt idx="743">
                  <c:v>3.44</c:v>
                </c:pt>
                <c:pt idx="744">
                  <c:v>7.28</c:v>
                </c:pt>
                <c:pt idx="745">
                  <c:v>11.42</c:v>
                </c:pt>
                <c:pt idx="746">
                  <c:v>13.4</c:v>
                </c:pt>
                <c:pt idx="747">
                  <c:v>13.4</c:v>
                </c:pt>
                <c:pt idx="748">
                  <c:v>11.42</c:v>
                </c:pt>
                <c:pt idx="749">
                  <c:v>7.28</c:v>
                </c:pt>
                <c:pt idx="750">
                  <c:v>3.44</c:v>
                </c:pt>
                <c:pt idx="751">
                  <c:v>0</c:v>
                </c:pt>
                <c:pt idx="752">
                  <c:v>0</c:v>
                </c:pt>
                <c:pt idx="753">
                  <c:v>0</c:v>
                </c:pt>
                <c:pt idx="754">
                  <c:v>0</c:v>
                </c:pt>
                <c:pt idx="755">
                  <c:v>2.5</c:v>
                </c:pt>
                <c:pt idx="756">
                  <c:v>6.59</c:v>
                </c:pt>
                <c:pt idx="757">
                  <c:v>10.5</c:v>
                </c:pt>
                <c:pt idx="758">
                  <c:v>14.26</c:v>
                </c:pt>
                <c:pt idx="759">
                  <c:v>14.26</c:v>
                </c:pt>
                <c:pt idx="760">
                  <c:v>13.4</c:v>
                </c:pt>
                <c:pt idx="761">
                  <c:v>8.7899999999999991</c:v>
                </c:pt>
                <c:pt idx="762">
                  <c:v>5</c:v>
                </c:pt>
                <c:pt idx="763">
                  <c:v>0</c:v>
                </c:pt>
                <c:pt idx="764">
                  <c:v>0</c:v>
                </c:pt>
                <c:pt idx="765">
                  <c:v>0</c:v>
                </c:pt>
                <c:pt idx="766">
                  <c:v>0</c:v>
                </c:pt>
                <c:pt idx="767">
                  <c:v>0</c:v>
                </c:pt>
                <c:pt idx="768">
                  <c:v>5</c:v>
                </c:pt>
                <c:pt idx="769">
                  <c:v>8.7899999999999991</c:v>
                </c:pt>
                <c:pt idx="770">
                  <c:v>12.38</c:v>
                </c:pt>
                <c:pt idx="771">
                  <c:v>14.26</c:v>
                </c:pt>
                <c:pt idx="772">
                  <c:v>14.26</c:v>
                </c:pt>
                <c:pt idx="773">
                  <c:v>10.5</c:v>
                </c:pt>
                <c:pt idx="774">
                  <c:v>6.59</c:v>
                </c:pt>
                <c:pt idx="775">
                  <c:v>3.08</c:v>
                </c:pt>
                <c:pt idx="776">
                  <c:v>0</c:v>
                </c:pt>
                <c:pt idx="777">
                  <c:v>0</c:v>
                </c:pt>
                <c:pt idx="778">
                  <c:v>0</c:v>
                </c:pt>
                <c:pt idx="779">
                  <c:v>0</c:v>
                </c:pt>
                <c:pt idx="780">
                  <c:v>2.2799999999999998</c:v>
                </c:pt>
                <c:pt idx="781">
                  <c:v>5.36</c:v>
                </c:pt>
                <c:pt idx="782">
                  <c:v>8.7899999999999991</c:v>
                </c:pt>
                <c:pt idx="783">
                  <c:v>10.5</c:v>
                </c:pt>
                <c:pt idx="784">
                  <c:v>10.5</c:v>
                </c:pt>
                <c:pt idx="785">
                  <c:v>8.7899999999999991</c:v>
                </c:pt>
                <c:pt idx="786">
                  <c:v>5.75</c:v>
                </c:pt>
                <c:pt idx="787">
                  <c:v>3.08</c:v>
                </c:pt>
                <c:pt idx="788">
                  <c:v>0</c:v>
                </c:pt>
                <c:pt idx="789">
                  <c:v>0</c:v>
                </c:pt>
                <c:pt idx="790">
                  <c:v>0</c:v>
                </c:pt>
                <c:pt idx="791">
                  <c:v>0</c:v>
                </c:pt>
                <c:pt idx="792">
                  <c:v>0</c:v>
                </c:pt>
                <c:pt idx="793">
                  <c:v>3.85</c:v>
                </c:pt>
                <c:pt idx="794">
                  <c:v>6.59</c:v>
                </c:pt>
                <c:pt idx="795">
                  <c:v>8.7899999999999991</c:v>
                </c:pt>
                <c:pt idx="796">
                  <c:v>10</c:v>
                </c:pt>
                <c:pt idx="797">
                  <c:v>8.01</c:v>
                </c:pt>
                <c:pt idx="798">
                  <c:v>5.36</c:v>
                </c:pt>
                <c:pt idx="799">
                  <c:v>3.08</c:v>
                </c:pt>
                <c:pt idx="800">
                  <c:v>0</c:v>
                </c:pt>
                <c:pt idx="801">
                  <c:v>0</c:v>
                </c:pt>
                <c:pt idx="802">
                  <c:v>0</c:v>
                </c:pt>
                <c:pt idx="803">
                  <c:v>0</c:v>
                </c:pt>
                <c:pt idx="804">
                  <c:v>0</c:v>
                </c:pt>
                <c:pt idx="805">
                  <c:v>4.3099999999999996</c:v>
                </c:pt>
                <c:pt idx="806">
                  <c:v>7.28</c:v>
                </c:pt>
                <c:pt idx="807">
                  <c:v>10.5</c:v>
                </c:pt>
                <c:pt idx="808">
                  <c:v>11.42</c:v>
                </c:pt>
                <c:pt idx="809">
                  <c:v>11.42</c:v>
                </c:pt>
                <c:pt idx="810">
                  <c:v>8.7899999999999991</c:v>
                </c:pt>
                <c:pt idx="811">
                  <c:v>5</c:v>
                </c:pt>
                <c:pt idx="812">
                  <c:v>2.2799999999999998</c:v>
                </c:pt>
                <c:pt idx="813">
                  <c:v>0</c:v>
                </c:pt>
                <c:pt idx="814">
                  <c:v>0</c:v>
                </c:pt>
                <c:pt idx="815">
                  <c:v>0</c:v>
                </c:pt>
                <c:pt idx="816">
                  <c:v>0</c:v>
                </c:pt>
                <c:pt idx="817">
                  <c:v>2.2799999999999998</c:v>
                </c:pt>
                <c:pt idx="818">
                  <c:v>5.36</c:v>
                </c:pt>
                <c:pt idx="819">
                  <c:v>8.7899999999999991</c:v>
                </c:pt>
                <c:pt idx="820">
                  <c:v>10.5</c:v>
                </c:pt>
                <c:pt idx="821">
                  <c:v>11.42</c:v>
                </c:pt>
                <c:pt idx="822">
                  <c:v>10</c:v>
                </c:pt>
                <c:pt idx="823">
                  <c:v>6.59</c:v>
                </c:pt>
                <c:pt idx="824">
                  <c:v>3.85</c:v>
                </c:pt>
                <c:pt idx="825">
                  <c:v>0</c:v>
                </c:pt>
                <c:pt idx="826">
                  <c:v>0</c:v>
                </c:pt>
                <c:pt idx="827">
                  <c:v>0</c:v>
                </c:pt>
                <c:pt idx="828">
                  <c:v>0</c:v>
                </c:pt>
                <c:pt idx="829">
                  <c:v>0</c:v>
                </c:pt>
                <c:pt idx="830">
                  <c:v>2</c:v>
                </c:pt>
                <c:pt idx="831">
                  <c:v>4.3099999999999996</c:v>
                </c:pt>
                <c:pt idx="832">
                  <c:v>5.75</c:v>
                </c:pt>
                <c:pt idx="833">
                  <c:v>6.59</c:v>
                </c:pt>
                <c:pt idx="834">
                  <c:v>5.75</c:v>
                </c:pt>
                <c:pt idx="835">
                  <c:v>5</c:v>
                </c:pt>
                <c:pt idx="836">
                  <c:v>2.5</c:v>
                </c:pt>
                <c:pt idx="837">
                  <c:v>0</c:v>
                </c:pt>
                <c:pt idx="838">
                  <c:v>0</c:v>
                </c:pt>
                <c:pt idx="839">
                  <c:v>0</c:v>
                </c:pt>
                <c:pt idx="840">
                  <c:v>0</c:v>
                </c:pt>
                <c:pt idx="841">
                  <c:v>0</c:v>
                </c:pt>
                <c:pt idx="842">
                  <c:v>0</c:v>
                </c:pt>
                <c:pt idx="843">
                  <c:v>3.44</c:v>
                </c:pt>
                <c:pt idx="844">
                  <c:v>5</c:v>
                </c:pt>
                <c:pt idx="845">
                  <c:v>5.75</c:v>
                </c:pt>
                <c:pt idx="846">
                  <c:v>5.36</c:v>
                </c:pt>
                <c:pt idx="847">
                  <c:v>4.3099999999999996</c:v>
                </c:pt>
                <c:pt idx="848">
                  <c:v>2.2799999999999998</c:v>
                </c:pt>
                <c:pt idx="849">
                  <c:v>0</c:v>
                </c:pt>
                <c:pt idx="850">
                  <c:v>0</c:v>
                </c:pt>
                <c:pt idx="851">
                  <c:v>0</c:v>
                </c:pt>
                <c:pt idx="852">
                  <c:v>0</c:v>
                </c:pt>
                <c:pt idx="853">
                  <c:v>0</c:v>
                </c:pt>
                <c:pt idx="854">
                  <c:v>2.2799999999999998</c:v>
                </c:pt>
                <c:pt idx="855">
                  <c:v>4.3099999999999996</c:v>
                </c:pt>
                <c:pt idx="856">
                  <c:v>6.59</c:v>
                </c:pt>
                <c:pt idx="857">
                  <c:v>8.01</c:v>
                </c:pt>
                <c:pt idx="858">
                  <c:v>8.7899999999999991</c:v>
                </c:pt>
                <c:pt idx="859">
                  <c:v>7.28</c:v>
                </c:pt>
                <c:pt idx="860">
                  <c:v>5</c:v>
                </c:pt>
                <c:pt idx="861">
                  <c:v>2.5</c:v>
                </c:pt>
                <c:pt idx="862">
                  <c:v>0</c:v>
                </c:pt>
                <c:pt idx="863">
                  <c:v>0</c:v>
                </c:pt>
                <c:pt idx="864">
                  <c:v>0</c:v>
                </c:pt>
                <c:pt idx="865">
                  <c:v>0</c:v>
                </c:pt>
                <c:pt idx="866">
                  <c:v>0</c:v>
                </c:pt>
                <c:pt idx="867">
                  <c:v>2.2799999999999998</c:v>
                </c:pt>
                <c:pt idx="868">
                  <c:v>4.3099999999999996</c:v>
                </c:pt>
                <c:pt idx="869">
                  <c:v>6.59</c:v>
                </c:pt>
                <c:pt idx="870">
                  <c:v>8.01</c:v>
                </c:pt>
                <c:pt idx="871">
                  <c:v>8.01</c:v>
                </c:pt>
                <c:pt idx="872">
                  <c:v>6.59</c:v>
                </c:pt>
                <c:pt idx="873">
                  <c:v>4.3099999999999996</c:v>
                </c:pt>
                <c:pt idx="874">
                  <c:v>2.2799999999999998</c:v>
                </c:pt>
                <c:pt idx="875">
                  <c:v>0</c:v>
                </c:pt>
                <c:pt idx="876">
                  <c:v>0</c:v>
                </c:pt>
                <c:pt idx="877">
                  <c:v>0</c:v>
                </c:pt>
                <c:pt idx="878">
                  <c:v>0</c:v>
                </c:pt>
                <c:pt idx="879">
                  <c:v>0</c:v>
                </c:pt>
                <c:pt idx="880">
                  <c:v>0</c:v>
                </c:pt>
                <c:pt idx="881">
                  <c:v>2.5</c:v>
                </c:pt>
                <c:pt idx="882">
                  <c:v>3.44</c:v>
                </c:pt>
                <c:pt idx="883">
                  <c:v>3.85</c:v>
                </c:pt>
                <c:pt idx="884">
                  <c:v>3.44</c:v>
                </c:pt>
                <c:pt idx="885">
                  <c:v>2.2799999999999998</c:v>
                </c:pt>
                <c:pt idx="886">
                  <c:v>0</c:v>
                </c:pt>
                <c:pt idx="887">
                  <c:v>0</c:v>
                </c:pt>
                <c:pt idx="888">
                  <c:v>0</c:v>
                </c:pt>
                <c:pt idx="889">
                  <c:v>0</c:v>
                </c:pt>
                <c:pt idx="890">
                  <c:v>0</c:v>
                </c:pt>
                <c:pt idx="891">
                  <c:v>0</c:v>
                </c:pt>
                <c:pt idx="892">
                  <c:v>0</c:v>
                </c:pt>
                <c:pt idx="893">
                  <c:v>2</c:v>
                </c:pt>
                <c:pt idx="894">
                  <c:v>3.08</c:v>
                </c:pt>
                <c:pt idx="895">
                  <c:v>3.08</c:v>
                </c:pt>
                <c:pt idx="896">
                  <c:v>2.5</c:v>
                </c:pt>
                <c:pt idx="897">
                  <c:v>2</c:v>
                </c:pt>
                <c:pt idx="898">
                  <c:v>0</c:v>
                </c:pt>
                <c:pt idx="899">
                  <c:v>0</c:v>
                </c:pt>
                <c:pt idx="900">
                  <c:v>0</c:v>
                </c:pt>
                <c:pt idx="901">
                  <c:v>0</c:v>
                </c:pt>
                <c:pt idx="902">
                  <c:v>0</c:v>
                </c:pt>
                <c:pt idx="903">
                  <c:v>0</c:v>
                </c:pt>
                <c:pt idx="904">
                  <c:v>2</c:v>
                </c:pt>
                <c:pt idx="905">
                  <c:v>3.44</c:v>
                </c:pt>
                <c:pt idx="906">
                  <c:v>5</c:v>
                </c:pt>
                <c:pt idx="907">
                  <c:v>5.75</c:v>
                </c:pt>
                <c:pt idx="908">
                  <c:v>5.36</c:v>
                </c:pt>
                <c:pt idx="909">
                  <c:v>5</c:v>
                </c:pt>
                <c:pt idx="910">
                  <c:v>3.08</c:v>
                </c:pt>
                <c:pt idx="911">
                  <c:v>0</c:v>
                </c:pt>
                <c:pt idx="912">
                  <c:v>0</c:v>
                </c:pt>
                <c:pt idx="913">
                  <c:v>0</c:v>
                </c:pt>
                <c:pt idx="914">
                  <c:v>0</c:v>
                </c:pt>
                <c:pt idx="915">
                  <c:v>0</c:v>
                </c:pt>
                <c:pt idx="916">
                  <c:v>0</c:v>
                </c:pt>
                <c:pt idx="917">
                  <c:v>0</c:v>
                </c:pt>
                <c:pt idx="918">
                  <c:v>3.08</c:v>
                </c:pt>
                <c:pt idx="919">
                  <c:v>4.3099999999999996</c:v>
                </c:pt>
                <c:pt idx="920">
                  <c:v>5.36</c:v>
                </c:pt>
                <c:pt idx="921">
                  <c:v>5.36</c:v>
                </c:pt>
                <c:pt idx="922">
                  <c:v>4.3099999999999996</c:v>
                </c:pt>
                <c:pt idx="923">
                  <c:v>3.08</c:v>
                </c:pt>
                <c:pt idx="924">
                  <c:v>0</c:v>
                </c:pt>
                <c:pt idx="925">
                  <c:v>0</c:v>
                </c:pt>
                <c:pt idx="926">
                  <c:v>0</c:v>
                </c:pt>
                <c:pt idx="927">
                  <c:v>0</c:v>
                </c:pt>
                <c:pt idx="928">
                  <c:v>0</c:v>
                </c:pt>
                <c:pt idx="929">
                  <c:v>0</c:v>
                </c:pt>
                <c:pt idx="930">
                  <c:v>0</c:v>
                </c:pt>
                <c:pt idx="931">
                  <c:v>0</c:v>
                </c:pt>
                <c:pt idx="932">
                  <c:v>0</c:v>
                </c:pt>
                <c:pt idx="933">
                  <c:v>2</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2.2799999999999998</c:v>
                </c:pt>
                <c:pt idx="956">
                  <c:v>3.44</c:v>
                </c:pt>
                <c:pt idx="957">
                  <c:v>3.85</c:v>
                </c:pt>
                <c:pt idx="958">
                  <c:v>3.85</c:v>
                </c:pt>
                <c:pt idx="959">
                  <c:v>3.44</c:v>
                </c:pt>
                <c:pt idx="960">
                  <c:v>2.2799999999999998</c:v>
                </c:pt>
                <c:pt idx="961">
                  <c:v>0</c:v>
                </c:pt>
                <c:pt idx="962">
                  <c:v>0</c:v>
                </c:pt>
                <c:pt idx="963">
                  <c:v>0</c:v>
                </c:pt>
                <c:pt idx="964">
                  <c:v>0</c:v>
                </c:pt>
                <c:pt idx="965">
                  <c:v>0</c:v>
                </c:pt>
                <c:pt idx="966">
                  <c:v>0</c:v>
                </c:pt>
                <c:pt idx="967">
                  <c:v>0</c:v>
                </c:pt>
                <c:pt idx="968">
                  <c:v>2</c:v>
                </c:pt>
                <c:pt idx="969">
                  <c:v>3.08</c:v>
                </c:pt>
                <c:pt idx="970">
                  <c:v>3.85</c:v>
                </c:pt>
                <c:pt idx="971">
                  <c:v>4.3099999999999996</c:v>
                </c:pt>
                <c:pt idx="972">
                  <c:v>3.85</c:v>
                </c:pt>
                <c:pt idx="973">
                  <c:v>3.08</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2.5</c:v>
                </c:pt>
                <c:pt idx="1007">
                  <c:v>3.44</c:v>
                </c:pt>
                <c:pt idx="1008">
                  <c:v>3.85</c:v>
                </c:pt>
                <c:pt idx="1009">
                  <c:v>3.44</c:v>
                </c:pt>
                <c:pt idx="1010">
                  <c:v>2.5</c:v>
                </c:pt>
                <c:pt idx="1011">
                  <c:v>0</c:v>
                </c:pt>
                <c:pt idx="1012">
                  <c:v>0</c:v>
                </c:pt>
                <c:pt idx="1013">
                  <c:v>0</c:v>
                </c:pt>
                <c:pt idx="1014">
                  <c:v>0</c:v>
                </c:pt>
                <c:pt idx="1015">
                  <c:v>0</c:v>
                </c:pt>
                <c:pt idx="1016">
                  <c:v>0</c:v>
                </c:pt>
                <c:pt idx="1017">
                  <c:v>0</c:v>
                </c:pt>
                <c:pt idx="1018">
                  <c:v>0</c:v>
                </c:pt>
                <c:pt idx="1019">
                  <c:v>2.5</c:v>
                </c:pt>
                <c:pt idx="1020">
                  <c:v>3.85</c:v>
                </c:pt>
                <c:pt idx="1021">
                  <c:v>4.3099999999999996</c:v>
                </c:pt>
                <c:pt idx="1022">
                  <c:v>4.3099999999999996</c:v>
                </c:pt>
                <c:pt idx="1023">
                  <c:v>3.85</c:v>
                </c:pt>
                <c:pt idx="1024">
                  <c:v>2.5</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2.5</c:v>
                </c:pt>
                <c:pt idx="1057">
                  <c:v>3.85</c:v>
                </c:pt>
                <c:pt idx="1058">
                  <c:v>4.3099999999999996</c:v>
                </c:pt>
                <c:pt idx="1059">
                  <c:v>4.3099999999999996</c:v>
                </c:pt>
                <c:pt idx="1060">
                  <c:v>3.85</c:v>
                </c:pt>
                <c:pt idx="1061">
                  <c:v>2.5</c:v>
                </c:pt>
                <c:pt idx="1062">
                  <c:v>0</c:v>
                </c:pt>
                <c:pt idx="1063">
                  <c:v>0</c:v>
                </c:pt>
                <c:pt idx="1064">
                  <c:v>0</c:v>
                </c:pt>
                <c:pt idx="1065">
                  <c:v>0</c:v>
                </c:pt>
                <c:pt idx="1066">
                  <c:v>0</c:v>
                </c:pt>
                <c:pt idx="1067">
                  <c:v>0</c:v>
                </c:pt>
                <c:pt idx="1068">
                  <c:v>0</c:v>
                </c:pt>
                <c:pt idx="1069">
                  <c:v>3.44</c:v>
                </c:pt>
                <c:pt idx="1070">
                  <c:v>5</c:v>
                </c:pt>
                <c:pt idx="1071">
                  <c:v>5.75</c:v>
                </c:pt>
                <c:pt idx="1072">
                  <c:v>6.59</c:v>
                </c:pt>
                <c:pt idx="1073">
                  <c:v>5.36</c:v>
                </c:pt>
                <c:pt idx="1074">
                  <c:v>3.85</c:v>
                </c:pt>
                <c:pt idx="1075">
                  <c:v>2.2799999999999998</c:v>
                </c:pt>
                <c:pt idx="1076">
                  <c:v>0</c:v>
                </c:pt>
                <c:pt idx="1077">
                  <c:v>0</c:v>
                </c:pt>
                <c:pt idx="1078">
                  <c:v>0</c:v>
                </c:pt>
                <c:pt idx="1079">
                  <c:v>0</c:v>
                </c:pt>
                <c:pt idx="1080">
                  <c:v>0</c:v>
                </c:pt>
                <c:pt idx="1081">
                  <c:v>0</c:v>
                </c:pt>
                <c:pt idx="1082">
                  <c:v>0</c:v>
                </c:pt>
                <c:pt idx="1083">
                  <c:v>2.2799999999999998</c:v>
                </c:pt>
                <c:pt idx="1084">
                  <c:v>3.08</c:v>
                </c:pt>
                <c:pt idx="1085">
                  <c:v>3.08</c:v>
                </c:pt>
                <c:pt idx="1086">
                  <c:v>2.2799999999999998</c:v>
                </c:pt>
                <c:pt idx="1087">
                  <c:v>0</c:v>
                </c:pt>
                <c:pt idx="1088">
                  <c:v>0</c:v>
                </c:pt>
                <c:pt idx="1089">
                  <c:v>0</c:v>
                </c:pt>
                <c:pt idx="1090">
                  <c:v>0</c:v>
                </c:pt>
                <c:pt idx="1091">
                  <c:v>0</c:v>
                </c:pt>
                <c:pt idx="1092">
                  <c:v>0</c:v>
                </c:pt>
                <c:pt idx="1093">
                  <c:v>0</c:v>
                </c:pt>
                <c:pt idx="1094">
                  <c:v>0</c:v>
                </c:pt>
                <c:pt idx="1095">
                  <c:v>2</c:v>
                </c:pt>
                <c:pt idx="1096">
                  <c:v>2.2799999999999998</c:v>
                </c:pt>
                <c:pt idx="1097">
                  <c:v>2.2799999999999998</c:v>
                </c:pt>
                <c:pt idx="1098">
                  <c:v>0</c:v>
                </c:pt>
                <c:pt idx="1099">
                  <c:v>0</c:v>
                </c:pt>
                <c:pt idx="1100">
                  <c:v>0</c:v>
                </c:pt>
                <c:pt idx="1101">
                  <c:v>0</c:v>
                </c:pt>
                <c:pt idx="1102">
                  <c:v>0</c:v>
                </c:pt>
                <c:pt idx="1103">
                  <c:v>0</c:v>
                </c:pt>
                <c:pt idx="1104">
                  <c:v>0</c:v>
                </c:pt>
                <c:pt idx="1105">
                  <c:v>2</c:v>
                </c:pt>
                <c:pt idx="1106">
                  <c:v>3.44</c:v>
                </c:pt>
                <c:pt idx="1107">
                  <c:v>5.36</c:v>
                </c:pt>
                <c:pt idx="1108">
                  <c:v>6.59</c:v>
                </c:pt>
                <c:pt idx="1109">
                  <c:v>6.59</c:v>
                </c:pt>
                <c:pt idx="1110">
                  <c:v>5.75</c:v>
                </c:pt>
                <c:pt idx="1111">
                  <c:v>3.85</c:v>
                </c:pt>
                <c:pt idx="1112">
                  <c:v>2</c:v>
                </c:pt>
                <c:pt idx="1113">
                  <c:v>0</c:v>
                </c:pt>
                <c:pt idx="1114">
                  <c:v>0</c:v>
                </c:pt>
                <c:pt idx="1115">
                  <c:v>0</c:v>
                </c:pt>
                <c:pt idx="1116">
                  <c:v>0</c:v>
                </c:pt>
                <c:pt idx="1117">
                  <c:v>0</c:v>
                </c:pt>
                <c:pt idx="1118">
                  <c:v>2.5</c:v>
                </c:pt>
                <c:pt idx="1119">
                  <c:v>5</c:v>
                </c:pt>
                <c:pt idx="1120">
                  <c:v>7.28</c:v>
                </c:pt>
                <c:pt idx="1121">
                  <c:v>8.7899999999999991</c:v>
                </c:pt>
                <c:pt idx="1122">
                  <c:v>10</c:v>
                </c:pt>
                <c:pt idx="1123">
                  <c:v>8.01</c:v>
                </c:pt>
                <c:pt idx="1124">
                  <c:v>5.36</c:v>
                </c:pt>
                <c:pt idx="1125">
                  <c:v>3.08</c:v>
                </c:pt>
                <c:pt idx="1126">
                  <c:v>0</c:v>
                </c:pt>
                <c:pt idx="1127">
                  <c:v>0</c:v>
                </c:pt>
                <c:pt idx="1128">
                  <c:v>0</c:v>
                </c:pt>
                <c:pt idx="1129">
                  <c:v>0</c:v>
                </c:pt>
                <c:pt idx="1130">
                  <c:v>0</c:v>
                </c:pt>
                <c:pt idx="1131">
                  <c:v>0</c:v>
                </c:pt>
                <c:pt idx="1132">
                  <c:v>3.08</c:v>
                </c:pt>
                <c:pt idx="1133">
                  <c:v>4.3099999999999996</c:v>
                </c:pt>
                <c:pt idx="1134">
                  <c:v>5.36</c:v>
                </c:pt>
                <c:pt idx="1135">
                  <c:v>5</c:v>
                </c:pt>
                <c:pt idx="1136">
                  <c:v>3.85</c:v>
                </c:pt>
                <c:pt idx="1137">
                  <c:v>2</c:v>
                </c:pt>
                <c:pt idx="1138">
                  <c:v>0</c:v>
                </c:pt>
                <c:pt idx="1139">
                  <c:v>0</c:v>
                </c:pt>
                <c:pt idx="1140">
                  <c:v>0</c:v>
                </c:pt>
                <c:pt idx="1141">
                  <c:v>0</c:v>
                </c:pt>
                <c:pt idx="1142">
                  <c:v>0</c:v>
                </c:pt>
                <c:pt idx="1143">
                  <c:v>0</c:v>
                </c:pt>
                <c:pt idx="1144">
                  <c:v>2.5</c:v>
                </c:pt>
                <c:pt idx="1145">
                  <c:v>3.85</c:v>
                </c:pt>
                <c:pt idx="1146">
                  <c:v>5</c:v>
                </c:pt>
                <c:pt idx="1147">
                  <c:v>4.3099999999999996</c:v>
                </c:pt>
                <c:pt idx="1148">
                  <c:v>3.08</c:v>
                </c:pt>
                <c:pt idx="1149">
                  <c:v>0</c:v>
                </c:pt>
                <c:pt idx="1150">
                  <c:v>0</c:v>
                </c:pt>
                <c:pt idx="1151">
                  <c:v>0</c:v>
                </c:pt>
                <c:pt idx="1152">
                  <c:v>0</c:v>
                </c:pt>
                <c:pt idx="1153">
                  <c:v>0</c:v>
                </c:pt>
                <c:pt idx="1154">
                  <c:v>0</c:v>
                </c:pt>
                <c:pt idx="1155">
                  <c:v>3.44</c:v>
                </c:pt>
                <c:pt idx="1156">
                  <c:v>5.75</c:v>
                </c:pt>
                <c:pt idx="1157">
                  <c:v>8.7899999999999991</c:v>
                </c:pt>
                <c:pt idx="1158">
                  <c:v>10.5</c:v>
                </c:pt>
                <c:pt idx="1159">
                  <c:v>10.5</c:v>
                </c:pt>
                <c:pt idx="1160">
                  <c:v>8.01</c:v>
                </c:pt>
                <c:pt idx="1161">
                  <c:v>5.36</c:v>
                </c:pt>
                <c:pt idx="1162">
                  <c:v>2.5</c:v>
                </c:pt>
                <c:pt idx="1163">
                  <c:v>0</c:v>
                </c:pt>
                <c:pt idx="1164">
                  <c:v>0</c:v>
                </c:pt>
                <c:pt idx="1165">
                  <c:v>0</c:v>
                </c:pt>
                <c:pt idx="1166">
                  <c:v>0</c:v>
                </c:pt>
                <c:pt idx="1167">
                  <c:v>2</c:v>
                </c:pt>
                <c:pt idx="1168">
                  <c:v>5</c:v>
                </c:pt>
                <c:pt idx="1169">
                  <c:v>8.7899999999999991</c:v>
                </c:pt>
                <c:pt idx="1170">
                  <c:v>11.42</c:v>
                </c:pt>
                <c:pt idx="1171">
                  <c:v>13.4</c:v>
                </c:pt>
                <c:pt idx="1172">
                  <c:v>12.38</c:v>
                </c:pt>
                <c:pt idx="1173">
                  <c:v>10</c:v>
                </c:pt>
                <c:pt idx="1174">
                  <c:v>5.75</c:v>
                </c:pt>
                <c:pt idx="1175">
                  <c:v>3.08</c:v>
                </c:pt>
                <c:pt idx="1176">
                  <c:v>0</c:v>
                </c:pt>
                <c:pt idx="1177">
                  <c:v>0</c:v>
                </c:pt>
                <c:pt idx="1178">
                  <c:v>0</c:v>
                </c:pt>
                <c:pt idx="1179">
                  <c:v>0</c:v>
                </c:pt>
                <c:pt idx="1180">
                  <c:v>0</c:v>
                </c:pt>
                <c:pt idx="1181">
                  <c:v>3.85</c:v>
                </c:pt>
                <c:pt idx="1182">
                  <c:v>6.59</c:v>
                </c:pt>
                <c:pt idx="1183">
                  <c:v>8.01</c:v>
                </c:pt>
                <c:pt idx="1184">
                  <c:v>8.01</c:v>
                </c:pt>
                <c:pt idx="1185">
                  <c:v>6.59</c:v>
                </c:pt>
                <c:pt idx="1186">
                  <c:v>5</c:v>
                </c:pt>
                <c:pt idx="1187">
                  <c:v>2.2799999999999998</c:v>
                </c:pt>
                <c:pt idx="1188">
                  <c:v>0</c:v>
                </c:pt>
                <c:pt idx="1189">
                  <c:v>0</c:v>
                </c:pt>
                <c:pt idx="1190">
                  <c:v>0</c:v>
                </c:pt>
                <c:pt idx="1191">
                  <c:v>0</c:v>
                </c:pt>
                <c:pt idx="1192">
                  <c:v>0</c:v>
                </c:pt>
                <c:pt idx="1193">
                  <c:v>3.44</c:v>
                </c:pt>
                <c:pt idx="1194">
                  <c:v>5.75</c:v>
                </c:pt>
                <c:pt idx="1195">
                  <c:v>8.01</c:v>
                </c:pt>
                <c:pt idx="1196">
                  <c:v>8.01</c:v>
                </c:pt>
                <c:pt idx="1197">
                  <c:v>6.59</c:v>
                </c:pt>
                <c:pt idx="1198">
                  <c:v>4.3099999999999996</c:v>
                </c:pt>
                <c:pt idx="1199">
                  <c:v>2</c:v>
                </c:pt>
                <c:pt idx="1200">
                  <c:v>0</c:v>
                </c:pt>
                <c:pt idx="1201">
                  <c:v>0</c:v>
                </c:pt>
                <c:pt idx="1202">
                  <c:v>0</c:v>
                </c:pt>
                <c:pt idx="1203">
                  <c:v>0</c:v>
                </c:pt>
                <c:pt idx="1204">
                  <c:v>2.5</c:v>
                </c:pt>
                <c:pt idx="1205">
                  <c:v>5.75</c:v>
                </c:pt>
                <c:pt idx="1206">
                  <c:v>10.5</c:v>
                </c:pt>
                <c:pt idx="1207">
                  <c:v>13.4</c:v>
                </c:pt>
                <c:pt idx="1208">
                  <c:v>14.26</c:v>
                </c:pt>
                <c:pt idx="1209">
                  <c:v>13.4</c:v>
                </c:pt>
                <c:pt idx="1210">
                  <c:v>10</c:v>
                </c:pt>
                <c:pt idx="1211">
                  <c:v>5.36</c:v>
                </c:pt>
                <c:pt idx="1212">
                  <c:v>2</c:v>
                </c:pt>
                <c:pt idx="1213">
                  <c:v>0</c:v>
                </c:pt>
                <c:pt idx="1214">
                  <c:v>0</c:v>
                </c:pt>
                <c:pt idx="1215">
                  <c:v>0</c:v>
                </c:pt>
                <c:pt idx="1216">
                  <c:v>0</c:v>
                </c:pt>
                <c:pt idx="1217">
                  <c:v>4.3099999999999996</c:v>
                </c:pt>
                <c:pt idx="1218">
                  <c:v>8.7899999999999991</c:v>
                </c:pt>
                <c:pt idx="1219">
                  <c:v>13.4</c:v>
                </c:pt>
                <c:pt idx="1220">
                  <c:v>16.72</c:v>
                </c:pt>
                <c:pt idx="1221">
                  <c:v>16.72</c:v>
                </c:pt>
                <c:pt idx="1222">
                  <c:v>14.26</c:v>
                </c:pt>
                <c:pt idx="1223">
                  <c:v>10</c:v>
                </c:pt>
                <c:pt idx="1224">
                  <c:v>5</c:v>
                </c:pt>
                <c:pt idx="1225">
                  <c:v>0</c:v>
                </c:pt>
                <c:pt idx="1226">
                  <c:v>0</c:v>
                </c:pt>
                <c:pt idx="1227">
                  <c:v>0</c:v>
                </c:pt>
                <c:pt idx="1228">
                  <c:v>0</c:v>
                </c:pt>
                <c:pt idx="1229">
                  <c:v>0</c:v>
                </c:pt>
                <c:pt idx="1230">
                  <c:v>4.3099999999999996</c:v>
                </c:pt>
                <c:pt idx="1231">
                  <c:v>8.01</c:v>
                </c:pt>
                <c:pt idx="1232">
                  <c:v>11.42</c:v>
                </c:pt>
                <c:pt idx="1233">
                  <c:v>12.38</c:v>
                </c:pt>
                <c:pt idx="1234">
                  <c:v>10.5</c:v>
                </c:pt>
                <c:pt idx="1235">
                  <c:v>8.01</c:v>
                </c:pt>
                <c:pt idx="1236">
                  <c:v>4.3099999999999996</c:v>
                </c:pt>
                <c:pt idx="1237">
                  <c:v>0</c:v>
                </c:pt>
                <c:pt idx="1238">
                  <c:v>0</c:v>
                </c:pt>
                <c:pt idx="1239">
                  <c:v>0</c:v>
                </c:pt>
                <c:pt idx="1240">
                  <c:v>0</c:v>
                </c:pt>
                <c:pt idx="1241">
                  <c:v>0</c:v>
                </c:pt>
                <c:pt idx="1242">
                  <c:v>4.3099999999999996</c:v>
                </c:pt>
                <c:pt idx="1243">
                  <c:v>8.01</c:v>
                </c:pt>
                <c:pt idx="1244">
                  <c:v>10.5</c:v>
                </c:pt>
                <c:pt idx="1245">
                  <c:v>12.38</c:v>
                </c:pt>
                <c:pt idx="1246">
                  <c:v>11.42</c:v>
                </c:pt>
                <c:pt idx="1247">
                  <c:v>8.01</c:v>
                </c:pt>
                <c:pt idx="1248">
                  <c:v>4.3099999999999996</c:v>
                </c:pt>
                <c:pt idx="1249">
                  <c:v>0</c:v>
                </c:pt>
                <c:pt idx="1250">
                  <c:v>0</c:v>
                </c:pt>
                <c:pt idx="1251">
                  <c:v>0</c:v>
                </c:pt>
                <c:pt idx="1252">
                  <c:v>0</c:v>
                </c:pt>
                <c:pt idx="1253">
                  <c:v>2</c:v>
                </c:pt>
                <c:pt idx="1254">
                  <c:v>5.36</c:v>
                </c:pt>
                <c:pt idx="1255">
                  <c:v>10.5</c:v>
                </c:pt>
                <c:pt idx="1256">
                  <c:v>15.57</c:v>
                </c:pt>
                <c:pt idx="1257">
                  <c:v>17.920000000000002</c:v>
                </c:pt>
                <c:pt idx="1258">
                  <c:v>17.920000000000002</c:v>
                </c:pt>
                <c:pt idx="1259">
                  <c:v>13.4</c:v>
                </c:pt>
                <c:pt idx="1260">
                  <c:v>8.7899999999999991</c:v>
                </c:pt>
                <c:pt idx="1261">
                  <c:v>3.85</c:v>
                </c:pt>
                <c:pt idx="1262">
                  <c:v>0</c:v>
                </c:pt>
                <c:pt idx="1263">
                  <c:v>0</c:v>
                </c:pt>
                <c:pt idx="1264">
                  <c:v>0</c:v>
                </c:pt>
                <c:pt idx="1265">
                  <c:v>0</c:v>
                </c:pt>
                <c:pt idx="1266">
                  <c:v>3.85</c:v>
                </c:pt>
                <c:pt idx="1267">
                  <c:v>8.7899999999999991</c:v>
                </c:pt>
                <c:pt idx="1268">
                  <c:v>14.26</c:v>
                </c:pt>
                <c:pt idx="1269">
                  <c:v>17.920000000000002</c:v>
                </c:pt>
                <c:pt idx="1270">
                  <c:v>19.170000000000002</c:v>
                </c:pt>
                <c:pt idx="1271">
                  <c:v>16.72</c:v>
                </c:pt>
                <c:pt idx="1272">
                  <c:v>12.38</c:v>
                </c:pt>
                <c:pt idx="1273">
                  <c:v>6.59</c:v>
                </c:pt>
                <c:pt idx="1274">
                  <c:v>2.5</c:v>
                </c:pt>
                <c:pt idx="1275">
                  <c:v>0</c:v>
                </c:pt>
                <c:pt idx="1276">
                  <c:v>0</c:v>
                </c:pt>
                <c:pt idx="1277">
                  <c:v>0</c:v>
                </c:pt>
                <c:pt idx="1278">
                  <c:v>0</c:v>
                </c:pt>
                <c:pt idx="1279">
                  <c:v>5</c:v>
                </c:pt>
                <c:pt idx="1280">
                  <c:v>10</c:v>
                </c:pt>
                <c:pt idx="1281">
                  <c:v>13.4</c:v>
                </c:pt>
                <c:pt idx="1282">
                  <c:v>15.57</c:v>
                </c:pt>
                <c:pt idx="1283">
                  <c:v>14.26</c:v>
                </c:pt>
                <c:pt idx="1284">
                  <c:v>11.42</c:v>
                </c:pt>
                <c:pt idx="1285">
                  <c:v>6.59</c:v>
                </c:pt>
                <c:pt idx="1286">
                  <c:v>2.5</c:v>
                </c:pt>
                <c:pt idx="1287">
                  <c:v>0</c:v>
                </c:pt>
                <c:pt idx="1288">
                  <c:v>0</c:v>
                </c:pt>
                <c:pt idx="1289">
                  <c:v>0</c:v>
                </c:pt>
                <c:pt idx="1290">
                  <c:v>0</c:v>
                </c:pt>
                <c:pt idx="1291">
                  <c:v>4.3099999999999996</c:v>
                </c:pt>
                <c:pt idx="1292">
                  <c:v>8.7899999999999991</c:v>
                </c:pt>
                <c:pt idx="1293">
                  <c:v>13.4</c:v>
                </c:pt>
                <c:pt idx="1294">
                  <c:v>15.57</c:v>
                </c:pt>
                <c:pt idx="1295">
                  <c:v>15.57</c:v>
                </c:pt>
                <c:pt idx="1296">
                  <c:v>12.38</c:v>
                </c:pt>
                <c:pt idx="1297">
                  <c:v>7.28</c:v>
                </c:pt>
                <c:pt idx="1298">
                  <c:v>3.08</c:v>
                </c:pt>
                <c:pt idx="1299">
                  <c:v>0</c:v>
                </c:pt>
                <c:pt idx="1300">
                  <c:v>0</c:v>
                </c:pt>
                <c:pt idx="1301">
                  <c:v>0</c:v>
                </c:pt>
                <c:pt idx="1302">
                  <c:v>0</c:v>
                </c:pt>
                <c:pt idx="1303">
                  <c:v>4.3099999999999996</c:v>
                </c:pt>
                <c:pt idx="1304">
                  <c:v>10</c:v>
                </c:pt>
                <c:pt idx="1305">
                  <c:v>15.57</c:v>
                </c:pt>
                <c:pt idx="1306">
                  <c:v>19.170000000000002</c:v>
                </c:pt>
                <c:pt idx="1307">
                  <c:v>20</c:v>
                </c:pt>
                <c:pt idx="1308">
                  <c:v>16.72</c:v>
                </c:pt>
                <c:pt idx="1309">
                  <c:v>11.42</c:v>
                </c:pt>
                <c:pt idx="1310">
                  <c:v>5.75</c:v>
                </c:pt>
                <c:pt idx="1311">
                  <c:v>2</c:v>
                </c:pt>
                <c:pt idx="1312">
                  <c:v>0</c:v>
                </c:pt>
                <c:pt idx="1313">
                  <c:v>0</c:v>
                </c:pt>
                <c:pt idx="1314">
                  <c:v>0</c:v>
                </c:pt>
                <c:pt idx="1315">
                  <c:v>2.5</c:v>
                </c:pt>
                <c:pt idx="1316">
                  <c:v>7.28</c:v>
                </c:pt>
                <c:pt idx="1317">
                  <c:v>13.4</c:v>
                </c:pt>
                <c:pt idx="1318">
                  <c:v>17.920000000000002</c:v>
                </c:pt>
                <c:pt idx="1319">
                  <c:v>20</c:v>
                </c:pt>
                <c:pt idx="1320">
                  <c:v>19.170000000000002</c:v>
                </c:pt>
                <c:pt idx="1321">
                  <c:v>14.26</c:v>
                </c:pt>
                <c:pt idx="1322">
                  <c:v>8.01</c:v>
                </c:pt>
                <c:pt idx="1323">
                  <c:v>3.44</c:v>
                </c:pt>
                <c:pt idx="1324">
                  <c:v>0</c:v>
                </c:pt>
                <c:pt idx="1325">
                  <c:v>0</c:v>
                </c:pt>
                <c:pt idx="1326">
                  <c:v>0</c:v>
                </c:pt>
                <c:pt idx="1327">
                  <c:v>0</c:v>
                </c:pt>
                <c:pt idx="1328">
                  <c:v>5</c:v>
                </c:pt>
                <c:pt idx="1329">
                  <c:v>10</c:v>
                </c:pt>
                <c:pt idx="1330">
                  <c:v>14.26</c:v>
                </c:pt>
                <c:pt idx="1331">
                  <c:v>17.920000000000002</c:v>
                </c:pt>
                <c:pt idx="1332">
                  <c:v>16.72</c:v>
                </c:pt>
                <c:pt idx="1333">
                  <c:v>13.4</c:v>
                </c:pt>
                <c:pt idx="1334">
                  <c:v>8.7899999999999991</c:v>
                </c:pt>
                <c:pt idx="1335">
                  <c:v>3.85</c:v>
                </c:pt>
                <c:pt idx="1336">
                  <c:v>0</c:v>
                </c:pt>
                <c:pt idx="1337">
                  <c:v>0</c:v>
                </c:pt>
                <c:pt idx="1338">
                  <c:v>0</c:v>
                </c:pt>
                <c:pt idx="1339">
                  <c:v>0</c:v>
                </c:pt>
                <c:pt idx="1340">
                  <c:v>3.85</c:v>
                </c:pt>
                <c:pt idx="1341">
                  <c:v>8.7899999999999991</c:v>
                </c:pt>
                <c:pt idx="1342">
                  <c:v>14.26</c:v>
                </c:pt>
                <c:pt idx="1343">
                  <c:v>17.920000000000002</c:v>
                </c:pt>
                <c:pt idx="1344">
                  <c:v>17.920000000000002</c:v>
                </c:pt>
                <c:pt idx="1345">
                  <c:v>15.57</c:v>
                </c:pt>
                <c:pt idx="1346">
                  <c:v>10.5</c:v>
                </c:pt>
                <c:pt idx="1347">
                  <c:v>5</c:v>
                </c:pt>
                <c:pt idx="1348">
                  <c:v>0</c:v>
                </c:pt>
                <c:pt idx="1349">
                  <c:v>0</c:v>
                </c:pt>
                <c:pt idx="1350">
                  <c:v>0</c:v>
                </c:pt>
                <c:pt idx="1351">
                  <c:v>0</c:v>
                </c:pt>
                <c:pt idx="1352">
                  <c:v>3.08</c:v>
                </c:pt>
                <c:pt idx="1353">
                  <c:v>8.01</c:v>
                </c:pt>
                <c:pt idx="1354">
                  <c:v>13.4</c:v>
                </c:pt>
                <c:pt idx="1355">
                  <c:v>17.920000000000002</c:v>
                </c:pt>
                <c:pt idx="1356">
                  <c:v>20</c:v>
                </c:pt>
                <c:pt idx="1357">
                  <c:v>17.920000000000002</c:v>
                </c:pt>
                <c:pt idx="1358">
                  <c:v>13.4</c:v>
                </c:pt>
                <c:pt idx="1359">
                  <c:v>7.28</c:v>
                </c:pt>
                <c:pt idx="1360">
                  <c:v>2.5</c:v>
                </c:pt>
                <c:pt idx="1361">
                  <c:v>0</c:v>
                </c:pt>
                <c:pt idx="1362">
                  <c:v>0</c:v>
                </c:pt>
                <c:pt idx="1363">
                  <c:v>0</c:v>
                </c:pt>
                <c:pt idx="1364">
                  <c:v>0</c:v>
                </c:pt>
                <c:pt idx="1365">
                  <c:v>5.36</c:v>
                </c:pt>
                <c:pt idx="1366">
                  <c:v>11.42</c:v>
                </c:pt>
                <c:pt idx="1367">
                  <c:v>16.72</c:v>
                </c:pt>
                <c:pt idx="1368">
                  <c:v>19.170000000000002</c:v>
                </c:pt>
                <c:pt idx="1369">
                  <c:v>17.920000000000002</c:v>
                </c:pt>
                <c:pt idx="1370">
                  <c:v>14.26</c:v>
                </c:pt>
                <c:pt idx="1371">
                  <c:v>8.7899999999999991</c:v>
                </c:pt>
                <c:pt idx="1372">
                  <c:v>3.85</c:v>
                </c:pt>
                <c:pt idx="1373">
                  <c:v>0</c:v>
                </c:pt>
                <c:pt idx="1374">
                  <c:v>0</c:v>
                </c:pt>
                <c:pt idx="1375">
                  <c:v>0</c:v>
                </c:pt>
                <c:pt idx="1376">
                  <c:v>0</c:v>
                </c:pt>
                <c:pt idx="1377">
                  <c:v>4.3099999999999996</c:v>
                </c:pt>
                <c:pt idx="1378">
                  <c:v>10</c:v>
                </c:pt>
                <c:pt idx="1379">
                  <c:v>14.26</c:v>
                </c:pt>
                <c:pt idx="1380">
                  <c:v>17.920000000000002</c:v>
                </c:pt>
                <c:pt idx="1381">
                  <c:v>17.920000000000002</c:v>
                </c:pt>
                <c:pt idx="1382">
                  <c:v>15.57</c:v>
                </c:pt>
                <c:pt idx="1383">
                  <c:v>10</c:v>
                </c:pt>
                <c:pt idx="1384">
                  <c:v>5</c:v>
                </c:pt>
                <c:pt idx="1385">
                  <c:v>0</c:v>
                </c:pt>
                <c:pt idx="1386">
                  <c:v>0</c:v>
                </c:pt>
                <c:pt idx="1387">
                  <c:v>0</c:v>
                </c:pt>
                <c:pt idx="1388">
                  <c:v>0</c:v>
                </c:pt>
                <c:pt idx="1389">
                  <c:v>3.44</c:v>
                </c:pt>
                <c:pt idx="1390">
                  <c:v>8.01</c:v>
                </c:pt>
                <c:pt idx="1391">
                  <c:v>13.4</c:v>
                </c:pt>
                <c:pt idx="1392">
                  <c:v>17.920000000000002</c:v>
                </c:pt>
                <c:pt idx="1393">
                  <c:v>19.170000000000002</c:v>
                </c:pt>
                <c:pt idx="1394">
                  <c:v>16.72</c:v>
                </c:pt>
                <c:pt idx="1395">
                  <c:v>12.38</c:v>
                </c:pt>
                <c:pt idx="1396">
                  <c:v>6.59</c:v>
                </c:pt>
                <c:pt idx="1397">
                  <c:v>2.5</c:v>
                </c:pt>
                <c:pt idx="1398">
                  <c:v>0</c:v>
                </c:pt>
                <c:pt idx="1399">
                  <c:v>0</c:v>
                </c:pt>
                <c:pt idx="1400">
                  <c:v>0</c:v>
                </c:pt>
                <c:pt idx="1401">
                  <c:v>0</c:v>
                </c:pt>
                <c:pt idx="1402">
                  <c:v>5.36</c:v>
                </c:pt>
                <c:pt idx="1403">
                  <c:v>10.5</c:v>
                </c:pt>
                <c:pt idx="1404">
                  <c:v>15.57</c:v>
                </c:pt>
                <c:pt idx="1405">
                  <c:v>17.920000000000002</c:v>
                </c:pt>
                <c:pt idx="1406">
                  <c:v>16.72</c:v>
                </c:pt>
                <c:pt idx="1407">
                  <c:v>12.38</c:v>
                </c:pt>
                <c:pt idx="1408">
                  <c:v>8.01</c:v>
                </c:pt>
                <c:pt idx="1409">
                  <c:v>3.44</c:v>
                </c:pt>
                <c:pt idx="1410">
                  <c:v>0</c:v>
                </c:pt>
                <c:pt idx="1411">
                  <c:v>0</c:v>
                </c:pt>
                <c:pt idx="1412">
                  <c:v>0</c:v>
                </c:pt>
                <c:pt idx="1413">
                  <c:v>0</c:v>
                </c:pt>
                <c:pt idx="1414">
                  <c:v>3.85</c:v>
                </c:pt>
                <c:pt idx="1415">
                  <c:v>8.01</c:v>
                </c:pt>
                <c:pt idx="1416">
                  <c:v>12.38</c:v>
                </c:pt>
                <c:pt idx="1417">
                  <c:v>15.57</c:v>
                </c:pt>
                <c:pt idx="1418">
                  <c:v>15.57</c:v>
                </c:pt>
                <c:pt idx="1419">
                  <c:v>12.38</c:v>
                </c:pt>
                <c:pt idx="1420">
                  <c:v>8.01</c:v>
                </c:pt>
                <c:pt idx="1421">
                  <c:v>3.85</c:v>
                </c:pt>
                <c:pt idx="1422">
                  <c:v>0</c:v>
                </c:pt>
                <c:pt idx="1423">
                  <c:v>0</c:v>
                </c:pt>
                <c:pt idx="1424">
                  <c:v>0</c:v>
                </c:pt>
                <c:pt idx="1425">
                  <c:v>0</c:v>
                </c:pt>
                <c:pt idx="1426">
                  <c:v>3.44</c:v>
                </c:pt>
                <c:pt idx="1427">
                  <c:v>8.01</c:v>
                </c:pt>
                <c:pt idx="1428">
                  <c:v>13.4</c:v>
                </c:pt>
                <c:pt idx="1429">
                  <c:v>16.72</c:v>
                </c:pt>
                <c:pt idx="1430">
                  <c:v>17.920000000000002</c:v>
                </c:pt>
                <c:pt idx="1431">
                  <c:v>15.57</c:v>
                </c:pt>
                <c:pt idx="1432">
                  <c:v>10.5</c:v>
                </c:pt>
                <c:pt idx="1433">
                  <c:v>5.36</c:v>
                </c:pt>
                <c:pt idx="1434">
                  <c:v>2</c:v>
                </c:pt>
                <c:pt idx="1435">
                  <c:v>0</c:v>
                </c:pt>
                <c:pt idx="1436">
                  <c:v>0</c:v>
                </c:pt>
                <c:pt idx="1437">
                  <c:v>0</c:v>
                </c:pt>
                <c:pt idx="1438">
                  <c:v>2</c:v>
                </c:pt>
                <c:pt idx="1439">
                  <c:v>5.75</c:v>
                </c:pt>
                <c:pt idx="1440">
                  <c:v>11.42</c:v>
                </c:pt>
                <c:pt idx="1441">
                  <c:v>15.57</c:v>
                </c:pt>
                <c:pt idx="1442">
                  <c:v>17.920000000000002</c:v>
                </c:pt>
                <c:pt idx="1443">
                  <c:v>16.72</c:v>
                </c:pt>
                <c:pt idx="1444">
                  <c:v>13.4</c:v>
                </c:pt>
                <c:pt idx="1445">
                  <c:v>8.01</c:v>
                </c:pt>
                <c:pt idx="1446">
                  <c:v>3.44</c:v>
                </c:pt>
                <c:pt idx="1447">
                  <c:v>0</c:v>
                </c:pt>
                <c:pt idx="1448">
                  <c:v>0</c:v>
                </c:pt>
                <c:pt idx="1449">
                  <c:v>0</c:v>
                </c:pt>
                <c:pt idx="1450">
                  <c:v>0</c:v>
                </c:pt>
                <c:pt idx="1451">
                  <c:v>3.08</c:v>
                </c:pt>
                <c:pt idx="1452">
                  <c:v>6.59</c:v>
                </c:pt>
                <c:pt idx="1453">
                  <c:v>10.5</c:v>
                </c:pt>
                <c:pt idx="1454">
                  <c:v>13.4</c:v>
                </c:pt>
                <c:pt idx="1455">
                  <c:v>13.4</c:v>
                </c:pt>
                <c:pt idx="1456">
                  <c:v>11.42</c:v>
                </c:pt>
                <c:pt idx="1457">
                  <c:v>7.28</c:v>
                </c:pt>
                <c:pt idx="1458">
                  <c:v>3.44</c:v>
                </c:pt>
                <c:pt idx="1459">
                  <c:v>0</c:v>
                </c:pt>
                <c:pt idx="1460">
                  <c:v>0</c:v>
                </c:pt>
                <c:pt idx="1461">
                  <c:v>0</c:v>
                </c:pt>
                <c:pt idx="1462">
                  <c:v>0</c:v>
                </c:pt>
                <c:pt idx="1463">
                  <c:v>2.2799999999999998</c:v>
                </c:pt>
                <c:pt idx="1464">
                  <c:v>5.36</c:v>
                </c:pt>
                <c:pt idx="1465">
                  <c:v>8.7899999999999991</c:v>
                </c:pt>
                <c:pt idx="1466">
                  <c:v>11.42</c:v>
                </c:pt>
                <c:pt idx="1467">
                  <c:v>12.38</c:v>
                </c:pt>
                <c:pt idx="1468">
                  <c:v>10.5</c:v>
                </c:pt>
                <c:pt idx="1469">
                  <c:v>6.59</c:v>
                </c:pt>
                <c:pt idx="1470">
                  <c:v>3.44</c:v>
                </c:pt>
                <c:pt idx="1471">
                  <c:v>0</c:v>
                </c:pt>
                <c:pt idx="1472">
                  <c:v>0</c:v>
                </c:pt>
                <c:pt idx="1473">
                  <c:v>0</c:v>
                </c:pt>
                <c:pt idx="1474">
                  <c:v>0</c:v>
                </c:pt>
                <c:pt idx="1475">
                  <c:v>2.2799999999999998</c:v>
                </c:pt>
                <c:pt idx="1476">
                  <c:v>5.75</c:v>
                </c:pt>
                <c:pt idx="1477">
                  <c:v>10.5</c:v>
                </c:pt>
                <c:pt idx="1478">
                  <c:v>13.4</c:v>
                </c:pt>
                <c:pt idx="1479">
                  <c:v>15.57</c:v>
                </c:pt>
                <c:pt idx="1480">
                  <c:v>14.26</c:v>
                </c:pt>
                <c:pt idx="1481">
                  <c:v>10.5</c:v>
                </c:pt>
                <c:pt idx="1482">
                  <c:v>5.75</c:v>
                </c:pt>
                <c:pt idx="1483">
                  <c:v>2.2799999999999998</c:v>
                </c:pt>
                <c:pt idx="1484">
                  <c:v>0</c:v>
                </c:pt>
                <c:pt idx="1485">
                  <c:v>0</c:v>
                </c:pt>
                <c:pt idx="1486">
                  <c:v>0</c:v>
                </c:pt>
                <c:pt idx="1487">
                  <c:v>0</c:v>
                </c:pt>
              </c:numCache>
            </c:numRef>
          </c:yVal>
          <c:smooth val="1"/>
        </c:ser>
        <c:dLbls>
          <c:showLegendKey val="0"/>
          <c:showVal val="0"/>
          <c:showCatName val="0"/>
          <c:showSerName val="0"/>
          <c:showPercent val="0"/>
          <c:showBubbleSize val="0"/>
        </c:dLbls>
        <c:axId val="138590848"/>
        <c:axId val="138593024"/>
      </c:scatterChart>
      <c:valAx>
        <c:axId val="138590848"/>
        <c:scaling>
          <c:orientation val="minMax"/>
          <c:max val="31"/>
          <c:min val="0"/>
        </c:scaling>
        <c:delete val="0"/>
        <c:axPos val="b"/>
        <c:title>
          <c:tx>
            <c:rich>
              <a:bodyPr/>
              <a:lstStyle/>
              <a:p>
                <a:pPr>
                  <a:defRPr/>
                </a:pPr>
                <a:r>
                  <a:rPr lang="en-GB"/>
                  <a:t>Days</a:t>
                </a:r>
              </a:p>
            </c:rich>
          </c:tx>
          <c:layout/>
          <c:overlay val="0"/>
        </c:title>
        <c:numFmt formatCode="#,##0" sourceLinked="0"/>
        <c:majorTickMark val="out"/>
        <c:minorTickMark val="none"/>
        <c:tickLblPos val="nextTo"/>
        <c:crossAx val="138593024"/>
        <c:crosses val="autoZero"/>
        <c:crossBetween val="midCat"/>
      </c:valAx>
      <c:valAx>
        <c:axId val="138593024"/>
        <c:scaling>
          <c:orientation val="minMax"/>
        </c:scaling>
        <c:delete val="0"/>
        <c:axPos val="l"/>
        <c:majorGridlines/>
        <c:title>
          <c:tx>
            <c:rich>
              <a:bodyPr rot="-5400000" vert="horz"/>
              <a:lstStyle/>
              <a:p>
                <a:pPr>
                  <a:defRPr/>
                </a:pPr>
                <a:r>
                  <a:rPr lang="en-GB"/>
                  <a:t>Power</a:t>
                </a:r>
                <a:r>
                  <a:rPr lang="en-GB" baseline="0"/>
                  <a:t> Output (kW)</a:t>
                </a:r>
                <a:endParaRPr lang="en-GB"/>
              </a:p>
            </c:rich>
          </c:tx>
          <c:layout/>
          <c:overlay val="0"/>
        </c:title>
        <c:numFmt formatCode="General" sourceLinked="0"/>
        <c:majorTickMark val="out"/>
        <c:minorTickMark val="none"/>
        <c:tickLblPos val="nextTo"/>
        <c:crossAx val="138590848"/>
        <c:crosses val="autoZero"/>
        <c:crossBetween val="midCat"/>
      </c:valAx>
      <c:spPr>
        <a:ln>
          <a:solidFill>
            <a:schemeClr val="tx1">
              <a:lumMod val="50000"/>
              <a:lumOff val="50000"/>
            </a:schemeClr>
          </a:solidFill>
        </a:ln>
      </c:spPr>
    </c:plotArea>
    <c:legend>
      <c:legendPos val="t"/>
      <c:layout/>
      <c:overlay val="0"/>
      <c:txPr>
        <a:bodyPr/>
        <a:lstStyle/>
        <a:p>
          <a:pPr>
            <a:defRPr sz="1800" b="1"/>
          </a:pPr>
          <a:endParaRPr lang="es-ES"/>
        </a:p>
      </c:txPr>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Real Power Output in Two Days</a:t>
            </a:r>
          </a:p>
        </c:rich>
      </c:tx>
      <c:layout/>
      <c:overlay val="1"/>
    </c:title>
    <c:autoTitleDeleted val="0"/>
    <c:plotArea>
      <c:layout>
        <c:manualLayout>
          <c:layoutTarget val="inner"/>
          <c:xMode val="edge"/>
          <c:yMode val="edge"/>
          <c:x val="5.3761508012986819E-2"/>
          <c:y val="2.8499794806772699E-2"/>
          <c:w val="0.91715610210895815"/>
          <c:h val="0.89719889180519097"/>
        </c:manualLayout>
      </c:layout>
      <c:scatterChart>
        <c:scatterStyle val="smoothMarker"/>
        <c:varyColors val="0"/>
        <c:ser>
          <c:idx val="0"/>
          <c:order val="0"/>
          <c:tx>
            <c:strRef>
              <c:f>'Harmonic Analysis'!$AB$5</c:f>
              <c:strCache>
                <c:ptCount val="1"/>
                <c:pt idx="0">
                  <c:v>REAL POWER OUTPUT</c:v>
                </c:pt>
              </c:strCache>
            </c:strRef>
          </c:tx>
          <c:marker>
            <c:symbol val="none"/>
          </c:marker>
          <c:xVal>
            <c:numRef>
              <c:f>'Harmonic Analysis'!$S$6:$S$1493</c:f>
              <c:numCache>
                <c:formatCode>h:mm</c:formatCode>
                <c:ptCount val="1488"/>
                <c:pt idx="0">
                  <c:v>0</c:v>
                </c:pt>
                <c:pt idx="1">
                  <c:v>2.0833333333333332E-2</c:v>
                </c:pt>
                <c:pt idx="2">
                  <c:v>4.1666666666666699E-2</c:v>
                </c:pt>
                <c:pt idx="3">
                  <c:v>6.25E-2</c:v>
                </c:pt>
                <c:pt idx="4">
                  <c:v>8.3333333333333301E-2</c:v>
                </c:pt>
                <c:pt idx="5">
                  <c:v>0.104166666666667</c:v>
                </c:pt>
                <c:pt idx="6">
                  <c:v>0.125</c:v>
                </c:pt>
                <c:pt idx="7">
                  <c:v>0.14583333333333301</c:v>
                </c:pt>
                <c:pt idx="8">
                  <c:v>0.16666666666666699</c:v>
                </c:pt>
                <c:pt idx="9">
                  <c:v>0.1875</c:v>
                </c:pt>
                <c:pt idx="10">
                  <c:v>0.20833333333333301</c:v>
                </c:pt>
                <c:pt idx="11">
                  <c:v>0.22916666666666699</c:v>
                </c:pt>
                <c:pt idx="12">
                  <c:v>0.25</c:v>
                </c:pt>
                <c:pt idx="13">
                  <c:v>0.27083333333333298</c:v>
                </c:pt>
                <c:pt idx="14">
                  <c:v>0.29166666666666702</c:v>
                </c:pt>
                <c:pt idx="15">
                  <c:v>0.3125</c:v>
                </c:pt>
                <c:pt idx="16">
                  <c:v>0.33333333333333298</c:v>
                </c:pt>
                <c:pt idx="17">
                  <c:v>0.35416666666666702</c:v>
                </c:pt>
                <c:pt idx="18">
                  <c:v>0.375</c:v>
                </c:pt>
                <c:pt idx="19">
                  <c:v>0.39583333333333298</c:v>
                </c:pt>
                <c:pt idx="20">
                  <c:v>0.41666666666666702</c:v>
                </c:pt>
                <c:pt idx="21">
                  <c:v>0.4375</c:v>
                </c:pt>
                <c:pt idx="22">
                  <c:v>0.45833333333333298</c:v>
                </c:pt>
                <c:pt idx="23">
                  <c:v>0.47916666666666702</c:v>
                </c:pt>
                <c:pt idx="24">
                  <c:v>0.5</c:v>
                </c:pt>
                <c:pt idx="25">
                  <c:v>0.52083333333333304</c:v>
                </c:pt>
                <c:pt idx="26">
                  <c:v>0.54166666666666696</c:v>
                </c:pt>
                <c:pt idx="27">
                  <c:v>0.5625</c:v>
                </c:pt>
                <c:pt idx="28">
                  <c:v>0.58333333333333304</c:v>
                </c:pt>
                <c:pt idx="29">
                  <c:v>0.60416666666666696</c:v>
                </c:pt>
                <c:pt idx="30">
                  <c:v>0.625</c:v>
                </c:pt>
                <c:pt idx="31">
                  <c:v>0.64583333333333304</c:v>
                </c:pt>
                <c:pt idx="32">
                  <c:v>0.66666666666666696</c:v>
                </c:pt>
                <c:pt idx="33">
                  <c:v>0.6875</c:v>
                </c:pt>
                <c:pt idx="34">
                  <c:v>0.70833333333333304</c:v>
                </c:pt>
                <c:pt idx="35">
                  <c:v>0.72916666666666696</c:v>
                </c:pt>
                <c:pt idx="36">
                  <c:v>0.75</c:v>
                </c:pt>
                <c:pt idx="37">
                  <c:v>0.77083333333333304</c:v>
                </c:pt>
                <c:pt idx="38">
                  <c:v>0.79166666666666696</c:v>
                </c:pt>
                <c:pt idx="39">
                  <c:v>0.8125</c:v>
                </c:pt>
                <c:pt idx="40">
                  <c:v>0.83333333333333304</c:v>
                </c:pt>
                <c:pt idx="41">
                  <c:v>0.85416666666666696</c:v>
                </c:pt>
                <c:pt idx="42">
                  <c:v>0.875</c:v>
                </c:pt>
                <c:pt idx="43">
                  <c:v>0.89583333333333304</c:v>
                </c:pt>
                <c:pt idx="44">
                  <c:v>0.91666666666666696</c:v>
                </c:pt>
                <c:pt idx="45">
                  <c:v>0.9375</c:v>
                </c:pt>
                <c:pt idx="46">
                  <c:v>0.95833333333333304</c:v>
                </c:pt>
                <c:pt idx="47">
                  <c:v>0.97916666666666696</c:v>
                </c:pt>
                <c:pt idx="48">
                  <c:v>1</c:v>
                </c:pt>
                <c:pt idx="49">
                  <c:v>1.0208333333333299</c:v>
                </c:pt>
                <c:pt idx="50">
                  <c:v>1.0416666666666701</c:v>
                </c:pt>
                <c:pt idx="51">
                  <c:v>1.0625</c:v>
                </c:pt>
                <c:pt idx="52">
                  <c:v>1.0833333333333299</c:v>
                </c:pt>
                <c:pt idx="53">
                  <c:v>1.1041666666666701</c:v>
                </c:pt>
                <c:pt idx="54">
                  <c:v>1.125</c:v>
                </c:pt>
                <c:pt idx="55">
                  <c:v>1.1458333333333299</c:v>
                </c:pt>
                <c:pt idx="56">
                  <c:v>1.1666666666666701</c:v>
                </c:pt>
                <c:pt idx="57">
                  <c:v>1.1875</c:v>
                </c:pt>
                <c:pt idx="58">
                  <c:v>1.2083333333333299</c:v>
                </c:pt>
                <c:pt idx="59">
                  <c:v>1.2291666666666701</c:v>
                </c:pt>
                <c:pt idx="60">
                  <c:v>1.25</c:v>
                </c:pt>
                <c:pt idx="61">
                  <c:v>1.2708333333333299</c:v>
                </c:pt>
                <c:pt idx="62">
                  <c:v>1.2916666666666701</c:v>
                </c:pt>
                <c:pt idx="63">
                  <c:v>1.3125</c:v>
                </c:pt>
                <c:pt idx="64">
                  <c:v>1.3333333333333299</c:v>
                </c:pt>
                <c:pt idx="65">
                  <c:v>1.3541666666666701</c:v>
                </c:pt>
                <c:pt idx="66">
                  <c:v>1.375</c:v>
                </c:pt>
                <c:pt idx="67">
                  <c:v>1.3958333333333299</c:v>
                </c:pt>
                <c:pt idx="68">
                  <c:v>1.4166666666666701</c:v>
                </c:pt>
                <c:pt idx="69">
                  <c:v>1.4375</c:v>
                </c:pt>
                <c:pt idx="70">
                  <c:v>1.4583333333333299</c:v>
                </c:pt>
                <c:pt idx="71">
                  <c:v>1.4791666666666701</c:v>
                </c:pt>
                <c:pt idx="72">
                  <c:v>1.5</c:v>
                </c:pt>
                <c:pt idx="73">
                  <c:v>1.5208333333333299</c:v>
                </c:pt>
                <c:pt idx="74">
                  <c:v>1.5416666666666701</c:v>
                </c:pt>
                <c:pt idx="75">
                  <c:v>1.5625</c:v>
                </c:pt>
                <c:pt idx="76">
                  <c:v>1.5833333333333299</c:v>
                </c:pt>
                <c:pt idx="77">
                  <c:v>1.6041666666666701</c:v>
                </c:pt>
                <c:pt idx="78">
                  <c:v>1.625</c:v>
                </c:pt>
                <c:pt idx="79">
                  <c:v>1.6458333333333299</c:v>
                </c:pt>
                <c:pt idx="80">
                  <c:v>1.6666666666666701</c:v>
                </c:pt>
                <c:pt idx="81">
                  <c:v>1.6875</c:v>
                </c:pt>
                <c:pt idx="82">
                  <c:v>1.7083333333333299</c:v>
                </c:pt>
                <c:pt idx="83">
                  <c:v>1.7291666666666701</c:v>
                </c:pt>
                <c:pt idx="84">
                  <c:v>1.75</c:v>
                </c:pt>
                <c:pt idx="85">
                  <c:v>1.7708333333333299</c:v>
                </c:pt>
                <c:pt idx="86">
                  <c:v>1.7916666666666701</c:v>
                </c:pt>
                <c:pt idx="87">
                  <c:v>1.8125</c:v>
                </c:pt>
                <c:pt idx="88">
                  <c:v>1.8333333333333299</c:v>
                </c:pt>
                <c:pt idx="89">
                  <c:v>1.8541666666666701</c:v>
                </c:pt>
                <c:pt idx="90">
                  <c:v>1.875</c:v>
                </c:pt>
                <c:pt idx="91">
                  <c:v>1.8958333333333299</c:v>
                </c:pt>
                <c:pt idx="92">
                  <c:v>1.9166666666666701</c:v>
                </c:pt>
                <c:pt idx="93">
                  <c:v>1.9375</c:v>
                </c:pt>
                <c:pt idx="94">
                  <c:v>1.9583333333333299</c:v>
                </c:pt>
                <c:pt idx="95">
                  <c:v>1.9791666666666701</c:v>
                </c:pt>
                <c:pt idx="96">
                  <c:v>1.9999999999998399</c:v>
                </c:pt>
                <c:pt idx="97">
                  <c:v>2.0208333333331701</c:v>
                </c:pt>
                <c:pt idx="98">
                  <c:v>2.0416666666665</c:v>
                </c:pt>
                <c:pt idx="99">
                  <c:v>2.0624999999998299</c:v>
                </c:pt>
                <c:pt idx="100">
                  <c:v>2.0833333333331598</c:v>
                </c:pt>
                <c:pt idx="101">
                  <c:v>2.1041666666664902</c:v>
                </c:pt>
                <c:pt idx="102">
                  <c:v>2.1249999999998201</c:v>
                </c:pt>
                <c:pt idx="103">
                  <c:v>2.1458333333331501</c:v>
                </c:pt>
                <c:pt idx="104">
                  <c:v>2.16666666666648</c:v>
                </c:pt>
                <c:pt idx="105">
                  <c:v>2.1874999999998099</c:v>
                </c:pt>
                <c:pt idx="106">
                  <c:v>2.2083333333331399</c:v>
                </c:pt>
                <c:pt idx="107">
                  <c:v>2.2291666666664698</c:v>
                </c:pt>
                <c:pt idx="108">
                  <c:v>2.2499999999998002</c:v>
                </c:pt>
                <c:pt idx="109">
                  <c:v>2.2708333333331301</c:v>
                </c:pt>
                <c:pt idx="110">
                  <c:v>2.29166666666646</c:v>
                </c:pt>
                <c:pt idx="111">
                  <c:v>2.3124999999997899</c:v>
                </c:pt>
                <c:pt idx="112">
                  <c:v>2.3333333333331199</c:v>
                </c:pt>
                <c:pt idx="113">
                  <c:v>2.3541666666664498</c:v>
                </c:pt>
                <c:pt idx="114">
                  <c:v>2.3749999999997802</c:v>
                </c:pt>
                <c:pt idx="115">
                  <c:v>2.3958333333331101</c:v>
                </c:pt>
                <c:pt idx="116">
                  <c:v>2.41666666666644</c:v>
                </c:pt>
                <c:pt idx="117">
                  <c:v>2.43749999999977</c:v>
                </c:pt>
                <c:pt idx="118">
                  <c:v>2.4583333333330999</c:v>
                </c:pt>
                <c:pt idx="119">
                  <c:v>2.47916666666642</c:v>
                </c:pt>
                <c:pt idx="120">
                  <c:v>2.49999999999975</c:v>
                </c:pt>
                <c:pt idx="121">
                  <c:v>2.5208333333330799</c:v>
                </c:pt>
                <c:pt idx="122">
                  <c:v>2.5416666666664098</c:v>
                </c:pt>
                <c:pt idx="123">
                  <c:v>2.5624999999997402</c:v>
                </c:pt>
                <c:pt idx="124">
                  <c:v>2.5833333333330701</c:v>
                </c:pt>
                <c:pt idx="125">
                  <c:v>2.6041666666664001</c:v>
                </c:pt>
                <c:pt idx="126">
                  <c:v>2.62499999999973</c:v>
                </c:pt>
                <c:pt idx="127">
                  <c:v>2.6458333333330599</c:v>
                </c:pt>
                <c:pt idx="128">
                  <c:v>2.6666666666663899</c:v>
                </c:pt>
                <c:pt idx="129">
                  <c:v>2.6874999999997198</c:v>
                </c:pt>
                <c:pt idx="130">
                  <c:v>2.7083333333330502</c:v>
                </c:pt>
                <c:pt idx="131">
                  <c:v>2.7291666666663801</c:v>
                </c:pt>
                <c:pt idx="132">
                  <c:v>2.74999999999971</c:v>
                </c:pt>
                <c:pt idx="133">
                  <c:v>2.7708333333330399</c:v>
                </c:pt>
                <c:pt idx="134">
                  <c:v>2.7916666666663699</c:v>
                </c:pt>
                <c:pt idx="135">
                  <c:v>2.8124999999996998</c:v>
                </c:pt>
                <c:pt idx="136">
                  <c:v>2.8333333333330302</c:v>
                </c:pt>
                <c:pt idx="137">
                  <c:v>2.8541666666663601</c:v>
                </c:pt>
                <c:pt idx="138">
                  <c:v>2.87499999999969</c:v>
                </c:pt>
                <c:pt idx="139">
                  <c:v>2.89583333333302</c:v>
                </c:pt>
                <c:pt idx="140">
                  <c:v>2.9166666666663499</c:v>
                </c:pt>
                <c:pt idx="141">
                  <c:v>2.9374999999996798</c:v>
                </c:pt>
                <c:pt idx="142">
                  <c:v>2.9583333333330102</c:v>
                </c:pt>
                <c:pt idx="143">
                  <c:v>2.9791666666663401</c:v>
                </c:pt>
                <c:pt idx="144">
                  <c:v>2.99999999999967</c:v>
                </c:pt>
                <c:pt idx="145">
                  <c:v>3.020833333333</c:v>
                </c:pt>
                <c:pt idx="146">
                  <c:v>3.0416666666663299</c:v>
                </c:pt>
                <c:pt idx="147">
                  <c:v>3.0624999999996598</c:v>
                </c:pt>
                <c:pt idx="148">
                  <c:v>3.0833333333329902</c:v>
                </c:pt>
                <c:pt idx="149">
                  <c:v>3.1041666666663201</c:v>
                </c:pt>
                <c:pt idx="150">
                  <c:v>3.1249999999996501</c:v>
                </c:pt>
                <c:pt idx="151">
                  <c:v>3.14583333333298</c:v>
                </c:pt>
                <c:pt idx="152">
                  <c:v>3.1666666666663099</c:v>
                </c:pt>
                <c:pt idx="153">
                  <c:v>3.1874999999996398</c:v>
                </c:pt>
                <c:pt idx="154">
                  <c:v>3.2083333333329702</c:v>
                </c:pt>
                <c:pt idx="155">
                  <c:v>3.2291666666663001</c:v>
                </c:pt>
                <c:pt idx="156">
                  <c:v>3.2499999999996301</c:v>
                </c:pt>
                <c:pt idx="157">
                  <c:v>3.27083333333296</c:v>
                </c:pt>
                <c:pt idx="158">
                  <c:v>3.2916666666662899</c:v>
                </c:pt>
                <c:pt idx="159">
                  <c:v>3.3124999999996199</c:v>
                </c:pt>
                <c:pt idx="160">
                  <c:v>3.3333333333329498</c:v>
                </c:pt>
                <c:pt idx="161">
                  <c:v>3.3541666666662802</c:v>
                </c:pt>
                <c:pt idx="162">
                  <c:v>3.3749999999996101</c:v>
                </c:pt>
                <c:pt idx="163">
                  <c:v>3.39583333333294</c:v>
                </c:pt>
                <c:pt idx="164">
                  <c:v>3.4166666666662699</c:v>
                </c:pt>
                <c:pt idx="165">
                  <c:v>3.4374999999995999</c:v>
                </c:pt>
                <c:pt idx="166">
                  <c:v>3.4583333333329298</c:v>
                </c:pt>
                <c:pt idx="167">
                  <c:v>3.4791666666662602</c:v>
                </c:pt>
                <c:pt idx="168">
                  <c:v>3.4999999999995901</c:v>
                </c:pt>
                <c:pt idx="169">
                  <c:v>3.52083333333292</c:v>
                </c:pt>
                <c:pt idx="170">
                  <c:v>3.54166666666625</c:v>
                </c:pt>
                <c:pt idx="171">
                  <c:v>3.5624999999995799</c:v>
                </c:pt>
                <c:pt idx="172">
                  <c:v>3.5833333333329098</c:v>
                </c:pt>
                <c:pt idx="173">
                  <c:v>3.6041666666662402</c:v>
                </c:pt>
                <c:pt idx="174">
                  <c:v>3.6249999999995701</c:v>
                </c:pt>
                <c:pt idx="175">
                  <c:v>3.6458333333329001</c:v>
                </c:pt>
                <c:pt idx="176">
                  <c:v>3.66666666666623</c:v>
                </c:pt>
                <c:pt idx="177">
                  <c:v>3.6874999999995599</c:v>
                </c:pt>
                <c:pt idx="178">
                  <c:v>3.7083333333328898</c:v>
                </c:pt>
                <c:pt idx="179">
                  <c:v>3.7291666666662202</c:v>
                </c:pt>
                <c:pt idx="180">
                  <c:v>3.7499999999995501</c:v>
                </c:pt>
                <c:pt idx="181">
                  <c:v>3.7708333333328801</c:v>
                </c:pt>
                <c:pt idx="182">
                  <c:v>3.79166666666621</c:v>
                </c:pt>
                <c:pt idx="183">
                  <c:v>3.8124999999995399</c:v>
                </c:pt>
                <c:pt idx="184">
                  <c:v>3.8333333333328699</c:v>
                </c:pt>
                <c:pt idx="185">
                  <c:v>3.8541666666661998</c:v>
                </c:pt>
                <c:pt idx="186">
                  <c:v>3.8749999999995302</c:v>
                </c:pt>
                <c:pt idx="187">
                  <c:v>3.8958333333328601</c:v>
                </c:pt>
                <c:pt idx="188">
                  <c:v>3.91666666666619</c:v>
                </c:pt>
                <c:pt idx="189">
                  <c:v>3.9374999999995199</c:v>
                </c:pt>
                <c:pt idx="190">
                  <c:v>3.9583333333328499</c:v>
                </c:pt>
                <c:pt idx="191">
                  <c:v>3.9791666666661798</c:v>
                </c:pt>
                <c:pt idx="192">
                  <c:v>3.9999999999995102</c:v>
                </c:pt>
                <c:pt idx="193">
                  <c:v>4.0208333333328401</c:v>
                </c:pt>
                <c:pt idx="194">
                  <c:v>4.0416666666661696</c:v>
                </c:pt>
                <c:pt idx="195">
                  <c:v>4.0624999999995</c:v>
                </c:pt>
                <c:pt idx="196">
                  <c:v>4.0833333333328303</c:v>
                </c:pt>
                <c:pt idx="197">
                  <c:v>4.1041666666661598</c:v>
                </c:pt>
                <c:pt idx="198">
                  <c:v>4.1249999999994902</c:v>
                </c:pt>
                <c:pt idx="199">
                  <c:v>4.1458333333328197</c:v>
                </c:pt>
                <c:pt idx="200">
                  <c:v>4.16666666666615</c:v>
                </c:pt>
                <c:pt idx="201">
                  <c:v>4.1874999999994804</c:v>
                </c:pt>
                <c:pt idx="202">
                  <c:v>4.2083333333328099</c:v>
                </c:pt>
                <c:pt idx="203">
                  <c:v>4.2291666666661403</c:v>
                </c:pt>
                <c:pt idx="204">
                  <c:v>4.2499999999994698</c:v>
                </c:pt>
                <c:pt idx="205">
                  <c:v>4.2708333333328001</c:v>
                </c:pt>
                <c:pt idx="206">
                  <c:v>4.2916666666661296</c:v>
                </c:pt>
                <c:pt idx="207">
                  <c:v>4.31249999999946</c:v>
                </c:pt>
                <c:pt idx="208">
                  <c:v>4.3333333333327904</c:v>
                </c:pt>
                <c:pt idx="209">
                  <c:v>4.3541666666661198</c:v>
                </c:pt>
                <c:pt idx="210">
                  <c:v>4.3749999999994502</c:v>
                </c:pt>
                <c:pt idx="211">
                  <c:v>4.3958333333327797</c:v>
                </c:pt>
                <c:pt idx="212">
                  <c:v>4.4166666666661101</c:v>
                </c:pt>
                <c:pt idx="213">
                  <c:v>4.4374999999994396</c:v>
                </c:pt>
                <c:pt idx="214">
                  <c:v>4.4583333333327699</c:v>
                </c:pt>
                <c:pt idx="215">
                  <c:v>4.4791666666661003</c:v>
                </c:pt>
                <c:pt idx="216">
                  <c:v>4.4999999999994298</c:v>
                </c:pt>
                <c:pt idx="217">
                  <c:v>4.5208333333327602</c:v>
                </c:pt>
                <c:pt idx="218">
                  <c:v>4.5416666666660896</c:v>
                </c:pt>
                <c:pt idx="219">
                  <c:v>4.56249999999942</c:v>
                </c:pt>
                <c:pt idx="220">
                  <c:v>4.5833333333327504</c:v>
                </c:pt>
                <c:pt idx="221">
                  <c:v>4.6041666666660799</c:v>
                </c:pt>
                <c:pt idx="222">
                  <c:v>4.6249999999994102</c:v>
                </c:pt>
                <c:pt idx="223">
                  <c:v>4.6458333333327397</c:v>
                </c:pt>
                <c:pt idx="224">
                  <c:v>4.6666666666660701</c:v>
                </c:pt>
                <c:pt idx="225">
                  <c:v>4.6874999999993996</c:v>
                </c:pt>
                <c:pt idx="226">
                  <c:v>4.70833333333273</c:v>
                </c:pt>
                <c:pt idx="227">
                  <c:v>4.7291666666660603</c:v>
                </c:pt>
                <c:pt idx="228">
                  <c:v>4.7499999999993898</c:v>
                </c:pt>
                <c:pt idx="229">
                  <c:v>4.7708333333327202</c:v>
                </c:pt>
                <c:pt idx="230">
                  <c:v>4.7916666666660497</c:v>
                </c:pt>
                <c:pt idx="231">
                  <c:v>4.8124999999993801</c:v>
                </c:pt>
                <c:pt idx="232">
                  <c:v>4.8333333333327104</c:v>
                </c:pt>
                <c:pt idx="233">
                  <c:v>4.8541666666660399</c:v>
                </c:pt>
                <c:pt idx="234">
                  <c:v>4.8749999999993703</c:v>
                </c:pt>
                <c:pt idx="235">
                  <c:v>4.8958333333326998</c:v>
                </c:pt>
                <c:pt idx="236">
                  <c:v>4.9166666666660301</c:v>
                </c:pt>
                <c:pt idx="237">
                  <c:v>4.9374999999993596</c:v>
                </c:pt>
                <c:pt idx="238">
                  <c:v>4.95833333333269</c:v>
                </c:pt>
                <c:pt idx="239">
                  <c:v>4.9791666666660204</c:v>
                </c:pt>
                <c:pt idx="240">
                  <c:v>4.9999999999993499</c:v>
                </c:pt>
                <c:pt idx="241">
                  <c:v>5.0208333333326802</c:v>
                </c:pt>
                <c:pt idx="242">
                  <c:v>5.0416666666660097</c:v>
                </c:pt>
                <c:pt idx="243">
                  <c:v>5.0624999999993401</c:v>
                </c:pt>
                <c:pt idx="244">
                  <c:v>5.0833333333326696</c:v>
                </c:pt>
                <c:pt idx="245">
                  <c:v>5.1041666666659999</c:v>
                </c:pt>
                <c:pt idx="246">
                  <c:v>5.1249999999993303</c:v>
                </c:pt>
                <c:pt idx="247">
                  <c:v>5.1458333333326598</c:v>
                </c:pt>
                <c:pt idx="248">
                  <c:v>5.1666666666659902</c:v>
                </c:pt>
                <c:pt idx="249">
                  <c:v>5.1874999999993197</c:v>
                </c:pt>
                <c:pt idx="250">
                  <c:v>5.20833333333265</c:v>
                </c:pt>
                <c:pt idx="251">
                  <c:v>5.2291666666659804</c:v>
                </c:pt>
                <c:pt idx="252">
                  <c:v>5.2499999999993099</c:v>
                </c:pt>
                <c:pt idx="253">
                  <c:v>5.2708333333326403</c:v>
                </c:pt>
                <c:pt idx="254">
                  <c:v>5.2916666666659697</c:v>
                </c:pt>
                <c:pt idx="255">
                  <c:v>5.3124999999992903</c:v>
                </c:pt>
                <c:pt idx="256">
                  <c:v>5.3333333333326296</c:v>
                </c:pt>
                <c:pt idx="257">
                  <c:v>5.35416666666596</c:v>
                </c:pt>
                <c:pt idx="258">
                  <c:v>5.3749999999992903</c:v>
                </c:pt>
                <c:pt idx="259">
                  <c:v>5.3958333333326101</c:v>
                </c:pt>
                <c:pt idx="260">
                  <c:v>5.4166666666659404</c:v>
                </c:pt>
                <c:pt idx="261">
                  <c:v>5.4374999999992797</c:v>
                </c:pt>
                <c:pt idx="262">
                  <c:v>5.4583333333326003</c:v>
                </c:pt>
                <c:pt idx="263">
                  <c:v>5.4791666666659298</c:v>
                </c:pt>
                <c:pt idx="264">
                  <c:v>5.4999999999992601</c:v>
                </c:pt>
                <c:pt idx="265">
                  <c:v>5.5208333333325896</c:v>
                </c:pt>
                <c:pt idx="266">
                  <c:v>5.54166666666592</c:v>
                </c:pt>
                <c:pt idx="267">
                  <c:v>5.5624999999992504</c:v>
                </c:pt>
                <c:pt idx="268">
                  <c:v>5.5833333333325799</c:v>
                </c:pt>
                <c:pt idx="269">
                  <c:v>5.6041666666659102</c:v>
                </c:pt>
                <c:pt idx="270">
                  <c:v>5.6249999999992397</c:v>
                </c:pt>
                <c:pt idx="271">
                  <c:v>5.6458333333325701</c:v>
                </c:pt>
                <c:pt idx="272">
                  <c:v>5.6666666666658996</c:v>
                </c:pt>
                <c:pt idx="273">
                  <c:v>5.6874999999992299</c:v>
                </c:pt>
                <c:pt idx="274">
                  <c:v>5.7083333333325603</c:v>
                </c:pt>
                <c:pt idx="275">
                  <c:v>5.7291666666658898</c:v>
                </c:pt>
                <c:pt idx="276">
                  <c:v>5.7499999999992202</c:v>
                </c:pt>
                <c:pt idx="277">
                  <c:v>5.7708333333325497</c:v>
                </c:pt>
                <c:pt idx="278">
                  <c:v>5.79166666666588</c:v>
                </c:pt>
                <c:pt idx="279">
                  <c:v>5.8124999999992104</c:v>
                </c:pt>
                <c:pt idx="280">
                  <c:v>5.8333333333325399</c:v>
                </c:pt>
                <c:pt idx="281">
                  <c:v>5.8541666666658703</c:v>
                </c:pt>
                <c:pt idx="282">
                  <c:v>5.8749999999991998</c:v>
                </c:pt>
                <c:pt idx="283">
                  <c:v>5.8958333333325301</c:v>
                </c:pt>
                <c:pt idx="284">
                  <c:v>5.9166666666658596</c:v>
                </c:pt>
                <c:pt idx="285">
                  <c:v>5.93749999999919</c:v>
                </c:pt>
                <c:pt idx="286">
                  <c:v>5.9583333333325204</c:v>
                </c:pt>
                <c:pt idx="287">
                  <c:v>5.9791666666658498</c:v>
                </c:pt>
                <c:pt idx="288">
                  <c:v>5.9999999999991802</c:v>
                </c:pt>
                <c:pt idx="289">
                  <c:v>6.0208333333325097</c:v>
                </c:pt>
                <c:pt idx="290">
                  <c:v>6.0416666666658401</c:v>
                </c:pt>
                <c:pt idx="291">
                  <c:v>6.0624999999991704</c:v>
                </c:pt>
                <c:pt idx="292">
                  <c:v>6.0833333333324999</c:v>
                </c:pt>
                <c:pt idx="293">
                  <c:v>6.1041666666658303</c:v>
                </c:pt>
                <c:pt idx="294">
                  <c:v>6.1249999999991598</c:v>
                </c:pt>
                <c:pt idx="295">
                  <c:v>6.1458333333324902</c:v>
                </c:pt>
                <c:pt idx="296">
                  <c:v>6.1666666666658196</c:v>
                </c:pt>
                <c:pt idx="297">
                  <c:v>6.18749999999915</c:v>
                </c:pt>
                <c:pt idx="298">
                  <c:v>6.2083333333324804</c:v>
                </c:pt>
                <c:pt idx="299">
                  <c:v>6.2291666666658099</c:v>
                </c:pt>
                <c:pt idx="300">
                  <c:v>6.2499999999991402</c:v>
                </c:pt>
                <c:pt idx="301">
                  <c:v>6.2708333333324697</c:v>
                </c:pt>
                <c:pt idx="302">
                  <c:v>6.2916666666658001</c:v>
                </c:pt>
                <c:pt idx="303">
                  <c:v>6.3124999999991296</c:v>
                </c:pt>
                <c:pt idx="304">
                  <c:v>6.33333333333246</c:v>
                </c:pt>
                <c:pt idx="305">
                  <c:v>6.3541666666657903</c:v>
                </c:pt>
                <c:pt idx="306">
                  <c:v>6.3749999999991198</c:v>
                </c:pt>
                <c:pt idx="307">
                  <c:v>6.3958333333324502</c:v>
                </c:pt>
                <c:pt idx="308">
                  <c:v>6.4166666666657797</c:v>
                </c:pt>
                <c:pt idx="309">
                  <c:v>6.43749999999911</c:v>
                </c:pt>
                <c:pt idx="310">
                  <c:v>6.4583333333324404</c:v>
                </c:pt>
                <c:pt idx="311">
                  <c:v>6.4791666666657699</c:v>
                </c:pt>
                <c:pt idx="312">
                  <c:v>6.4999999999991003</c:v>
                </c:pt>
                <c:pt idx="313">
                  <c:v>6.5208333333324298</c:v>
                </c:pt>
                <c:pt idx="314">
                  <c:v>6.5416666666657601</c:v>
                </c:pt>
                <c:pt idx="315">
                  <c:v>6.5624999999990896</c:v>
                </c:pt>
                <c:pt idx="316">
                  <c:v>6.58333333333242</c:v>
                </c:pt>
                <c:pt idx="317">
                  <c:v>6.6041666666657504</c:v>
                </c:pt>
                <c:pt idx="318">
                  <c:v>6.6249999999990798</c:v>
                </c:pt>
                <c:pt idx="319">
                  <c:v>6.6458333333324102</c:v>
                </c:pt>
                <c:pt idx="320">
                  <c:v>6.6666666666657397</c:v>
                </c:pt>
                <c:pt idx="321">
                  <c:v>6.6874999999990701</c:v>
                </c:pt>
                <c:pt idx="322">
                  <c:v>6.7083333333323996</c:v>
                </c:pt>
                <c:pt idx="323">
                  <c:v>6.7291666666657299</c:v>
                </c:pt>
                <c:pt idx="324">
                  <c:v>6.7499999999990603</c:v>
                </c:pt>
                <c:pt idx="325">
                  <c:v>6.7708333333323898</c:v>
                </c:pt>
                <c:pt idx="326">
                  <c:v>6.7916666666657202</c:v>
                </c:pt>
                <c:pt idx="327">
                  <c:v>6.8124999999990496</c:v>
                </c:pt>
                <c:pt idx="328">
                  <c:v>6.83333333333238</c:v>
                </c:pt>
                <c:pt idx="329">
                  <c:v>6.8541666666657104</c:v>
                </c:pt>
                <c:pt idx="330">
                  <c:v>6.8749999999990399</c:v>
                </c:pt>
                <c:pt idx="331">
                  <c:v>6.8958333333323703</c:v>
                </c:pt>
                <c:pt idx="332">
                  <c:v>6.9166666666656997</c:v>
                </c:pt>
                <c:pt idx="333">
                  <c:v>6.9374999999990301</c:v>
                </c:pt>
                <c:pt idx="334">
                  <c:v>6.9583333333323596</c:v>
                </c:pt>
                <c:pt idx="335">
                  <c:v>6.97916666666569</c:v>
                </c:pt>
                <c:pt idx="336">
                  <c:v>6.9999999999990203</c:v>
                </c:pt>
                <c:pt idx="337">
                  <c:v>7.0208333333323498</c:v>
                </c:pt>
                <c:pt idx="338">
                  <c:v>7.0416666666656802</c:v>
                </c:pt>
                <c:pt idx="339">
                  <c:v>7.0624999999990097</c:v>
                </c:pt>
                <c:pt idx="340">
                  <c:v>7.0833333333323401</c:v>
                </c:pt>
                <c:pt idx="341">
                  <c:v>7.1041666666656704</c:v>
                </c:pt>
                <c:pt idx="342">
                  <c:v>7.1249999999989999</c:v>
                </c:pt>
                <c:pt idx="343">
                  <c:v>7.1458333333323303</c:v>
                </c:pt>
                <c:pt idx="344">
                  <c:v>7.1666666666656598</c:v>
                </c:pt>
                <c:pt idx="345">
                  <c:v>7.1874999999989901</c:v>
                </c:pt>
                <c:pt idx="346">
                  <c:v>7.2083333333323196</c:v>
                </c:pt>
                <c:pt idx="347">
                  <c:v>7.22916666666565</c:v>
                </c:pt>
                <c:pt idx="348">
                  <c:v>7.2499999999989804</c:v>
                </c:pt>
                <c:pt idx="349">
                  <c:v>7.2708333333323099</c:v>
                </c:pt>
                <c:pt idx="350">
                  <c:v>7.2916666666656402</c:v>
                </c:pt>
                <c:pt idx="351">
                  <c:v>7.3124999999989697</c:v>
                </c:pt>
                <c:pt idx="352">
                  <c:v>7.3333333333323001</c:v>
                </c:pt>
                <c:pt idx="353">
                  <c:v>7.3541666666656296</c:v>
                </c:pt>
                <c:pt idx="354">
                  <c:v>7.3749999999989599</c:v>
                </c:pt>
                <c:pt idx="355">
                  <c:v>7.3958333333322903</c:v>
                </c:pt>
                <c:pt idx="356">
                  <c:v>7.4166666666656198</c:v>
                </c:pt>
                <c:pt idx="357">
                  <c:v>7.4374999999989502</c:v>
                </c:pt>
                <c:pt idx="358">
                  <c:v>7.4583333333322797</c:v>
                </c:pt>
                <c:pt idx="359">
                  <c:v>7.47916666666561</c:v>
                </c:pt>
                <c:pt idx="360">
                  <c:v>7.4999999999989404</c:v>
                </c:pt>
                <c:pt idx="361">
                  <c:v>7.5208333333322699</c:v>
                </c:pt>
                <c:pt idx="362">
                  <c:v>7.5416666666656003</c:v>
                </c:pt>
                <c:pt idx="363">
                  <c:v>7.5624999999989297</c:v>
                </c:pt>
                <c:pt idx="364">
                  <c:v>7.5833333333322601</c:v>
                </c:pt>
                <c:pt idx="365">
                  <c:v>7.6041666666655896</c:v>
                </c:pt>
                <c:pt idx="366">
                  <c:v>7.62499999999892</c:v>
                </c:pt>
                <c:pt idx="367">
                  <c:v>7.6458333333322503</c:v>
                </c:pt>
                <c:pt idx="368">
                  <c:v>7.6666666666655798</c:v>
                </c:pt>
                <c:pt idx="369">
                  <c:v>7.6874999999989102</c:v>
                </c:pt>
                <c:pt idx="370">
                  <c:v>7.7083333333322397</c:v>
                </c:pt>
                <c:pt idx="371">
                  <c:v>7.7291666666655701</c:v>
                </c:pt>
                <c:pt idx="372">
                  <c:v>7.7499999999989004</c:v>
                </c:pt>
                <c:pt idx="373">
                  <c:v>7.7708333333322299</c:v>
                </c:pt>
                <c:pt idx="374">
                  <c:v>7.7916666666655603</c:v>
                </c:pt>
                <c:pt idx="375">
                  <c:v>7.8124999999988898</c:v>
                </c:pt>
                <c:pt idx="376">
                  <c:v>7.8333333333322201</c:v>
                </c:pt>
                <c:pt idx="377">
                  <c:v>7.8541666666655496</c:v>
                </c:pt>
                <c:pt idx="378">
                  <c:v>7.87499999999888</c:v>
                </c:pt>
                <c:pt idx="379">
                  <c:v>7.8958333333322104</c:v>
                </c:pt>
                <c:pt idx="380">
                  <c:v>7.9166666666655399</c:v>
                </c:pt>
                <c:pt idx="381">
                  <c:v>7.9374999999988702</c:v>
                </c:pt>
                <c:pt idx="382">
                  <c:v>7.9583333333321997</c:v>
                </c:pt>
                <c:pt idx="383">
                  <c:v>7.9791666666655301</c:v>
                </c:pt>
                <c:pt idx="384">
                  <c:v>7.9999999999988596</c:v>
                </c:pt>
                <c:pt idx="385">
                  <c:v>8.02083333333219</c:v>
                </c:pt>
                <c:pt idx="386">
                  <c:v>8.0416666666655203</c:v>
                </c:pt>
                <c:pt idx="387">
                  <c:v>8.0624999999988507</c:v>
                </c:pt>
                <c:pt idx="388">
                  <c:v>8.0833333333321793</c:v>
                </c:pt>
                <c:pt idx="389">
                  <c:v>8.1041666666655097</c:v>
                </c:pt>
                <c:pt idx="390">
                  <c:v>8.12499999999884</c:v>
                </c:pt>
                <c:pt idx="391">
                  <c:v>8.1458333333321704</c:v>
                </c:pt>
                <c:pt idx="392">
                  <c:v>8.1666666666655008</c:v>
                </c:pt>
                <c:pt idx="393">
                  <c:v>8.1874999999988294</c:v>
                </c:pt>
                <c:pt idx="394">
                  <c:v>8.2083333333321598</c:v>
                </c:pt>
                <c:pt idx="395">
                  <c:v>8.2291666666654795</c:v>
                </c:pt>
                <c:pt idx="396">
                  <c:v>8.2499999999988205</c:v>
                </c:pt>
                <c:pt idx="397">
                  <c:v>8.2708333333321509</c:v>
                </c:pt>
                <c:pt idx="398">
                  <c:v>8.2916666666654795</c:v>
                </c:pt>
                <c:pt idx="399">
                  <c:v>8.3124999999987992</c:v>
                </c:pt>
                <c:pt idx="400">
                  <c:v>8.3333333333321296</c:v>
                </c:pt>
                <c:pt idx="401">
                  <c:v>8.3541666666654706</c:v>
                </c:pt>
                <c:pt idx="402">
                  <c:v>8.3749999999987903</c:v>
                </c:pt>
                <c:pt idx="403">
                  <c:v>8.3958333333321207</c:v>
                </c:pt>
                <c:pt idx="404">
                  <c:v>8.4166666666654493</c:v>
                </c:pt>
                <c:pt idx="405">
                  <c:v>8.4374999999987796</c:v>
                </c:pt>
                <c:pt idx="406">
                  <c:v>8.45833333333211</c:v>
                </c:pt>
                <c:pt idx="407">
                  <c:v>8.4791666666654404</c:v>
                </c:pt>
                <c:pt idx="408">
                  <c:v>8.4999999999987708</c:v>
                </c:pt>
                <c:pt idx="409">
                  <c:v>8.5208333333320994</c:v>
                </c:pt>
                <c:pt idx="410">
                  <c:v>8.5416666666654297</c:v>
                </c:pt>
                <c:pt idx="411">
                  <c:v>8.5624999999987601</c:v>
                </c:pt>
                <c:pt idx="412">
                  <c:v>8.5833333333320905</c:v>
                </c:pt>
                <c:pt idx="413">
                  <c:v>8.6041666666654208</c:v>
                </c:pt>
                <c:pt idx="414">
                  <c:v>8.6249999999987494</c:v>
                </c:pt>
                <c:pt idx="415">
                  <c:v>8.6458333333320798</c:v>
                </c:pt>
                <c:pt idx="416">
                  <c:v>8.6666666666654102</c:v>
                </c:pt>
                <c:pt idx="417">
                  <c:v>8.6874999999987406</c:v>
                </c:pt>
                <c:pt idx="418">
                  <c:v>8.7083333333320692</c:v>
                </c:pt>
                <c:pt idx="419">
                  <c:v>8.7291666666653995</c:v>
                </c:pt>
                <c:pt idx="420">
                  <c:v>8.7499999999987299</c:v>
                </c:pt>
                <c:pt idx="421">
                  <c:v>8.7708333333320603</c:v>
                </c:pt>
                <c:pt idx="422">
                  <c:v>8.7916666666653907</c:v>
                </c:pt>
                <c:pt idx="423">
                  <c:v>8.8124999999987192</c:v>
                </c:pt>
                <c:pt idx="424">
                  <c:v>8.8333333333320496</c:v>
                </c:pt>
                <c:pt idx="425">
                  <c:v>8.85416666666538</c:v>
                </c:pt>
                <c:pt idx="426">
                  <c:v>8.8749999999987104</c:v>
                </c:pt>
                <c:pt idx="427">
                  <c:v>8.8958333333320407</c:v>
                </c:pt>
                <c:pt idx="428">
                  <c:v>8.9166666666653693</c:v>
                </c:pt>
                <c:pt idx="429">
                  <c:v>8.9374999999986997</c:v>
                </c:pt>
                <c:pt idx="430">
                  <c:v>8.9583333333320301</c:v>
                </c:pt>
                <c:pt idx="431">
                  <c:v>8.9791666666653605</c:v>
                </c:pt>
                <c:pt idx="432">
                  <c:v>8.9999999999987192</c:v>
                </c:pt>
                <c:pt idx="433">
                  <c:v>9.0208333333320496</c:v>
                </c:pt>
                <c:pt idx="434">
                  <c:v>9.04166666666538</c:v>
                </c:pt>
                <c:pt idx="435">
                  <c:v>9.0624999999987104</c:v>
                </c:pt>
                <c:pt idx="436">
                  <c:v>9.0833333333320407</c:v>
                </c:pt>
                <c:pt idx="437">
                  <c:v>9.1041666666653693</c:v>
                </c:pt>
                <c:pt idx="438">
                  <c:v>9.1249999999986997</c:v>
                </c:pt>
                <c:pt idx="439">
                  <c:v>9.1458333333320301</c:v>
                </c:pt>
                <c:pt idx="440">
                  <c:v>9.1666666666653605</c:v>
                </c:pt>
                <c:pt idx="441">
                  <c:v>9.1874999999986908</c:v>
                </c:pt>
                <c:pt idx="442">
                  <c:v>9.2083333333320194</c:v>
                </c:pt>
                <c:pt idx="443">
                  <c:v>9.2291666666653498</c:v>
                </c:pt>
                <c:pt idx="444">
                  <c:v>9.2499999999986802</c:v>
                </c:pt>
                <c:pt idx="445">
                  <c:v>9.2708333333320105</c:v>
                </c:pt>
                <c:pt idx="446">
                  <c:v>9.2916666666653391</c:v>
                </c:pt>
                <c:pt idx="447">
                  <c:v>9.3124999999986695</c:v>
                </c:pt>
                <c:pt idx="448">
                  <c:v>9.3333333333319999</c:v>
                </c:pt>
                <c:pt idx="449">
                  <c:v>9.3541666666653303</c:v>
                </c:pt>
                <c:pt idx="450">
                  <c:v>9.3749999999986606</c:v>
                </c:pt>
                <c:pt idx="451">
                  <c:v>9.3958333333319892</c:v>
                </c:pt>
                <c:pt idx="452">
                  <c:v>9.4166666666653303</c:v>
                </c:pt>
                <c:pt idx="453">
                  <c:v>9.4374999999986606</c:v>
                </c:pt>
                <c:pt idx="454">
                  <c:v>9.4583333333319892</c:v>
                </c:pt>
                <c:pt idx="455">
                  <c:v>9.4791666666653196</c:v>
                </c:pt>
                <c:pt idx="456">
                  <c:v>9.49999999999865</c:v>
                </c:pt>
                <c:pt idx="457">
                  <c:v>9.5208333333319803</c:v>
                </c:pt>
                <c:pt idx="458">
                  <c:v>9.5416666666653107</c:v>
                </c:pt>
                <c:pt idx="459">
                  <c:v>9.5624999999986393</c:v>
                </c:pt>
                <c:pt idx="460">
                  <c:v>9.5833333333319697</c:v>
                </c:pt>
                <c:pt idx="461">
                  <c:v>9.6041666666653001</c:v>
                </c:pt>
                <c:pt idx="462">
                  <c:v>9.6249999999986304</c:v>
                </c:pt>
                <c:pt idx="463">
                  <c:v>9.6458333333319608</c:v>
                </c:pt>
                <c:pt idx="464">
                  <c:v>9.6666666666652894</c:v>
                </c:pt>
                <c:pt idx="465">
                  <c:v>9.6874999999986198</c:v>
                </c:pt>
                <c:pt idx="466">
                  <c:v>9.7083333333319501</c:v>
                </c:pt>
                <c:pt idx="467">
                  <c:v>9.7291666666652805</c:v>
                </c:pt>
                <c:pt idx="468">
                  <c:v>9.7499999999986091</c:v>
                </c:pt>
                <c:pt idx="469">
                  <c:v>9.7708333333319395</c:v>
                </c:pt>
                <c:pt idx="470">
                  <c:v>9.7916666666652699</c:v>
                </c:pt>
                <c:pt idx="471">
                  <c:v>9.8124999999986002</c:v>
                </c:pt>
                <c:pt idx="472">
                  <c:v>9.8333333333319306</c:v>
                </c:pt>
                <c:pt idx="473">
                  <c:v>9.8541666666652592</c:v>
                </c:pt>
                <c:pt idx="474">
                  <c:v>9.8749999999985896</c:v>
                </c:pt>
                <c:pt idx="475">
                  <c:v>9.8958333333319199</c:v>
                </c:pt>
                <c:pt idx="476">
                  <c:v>9.9166666666652503</c:v>
                </c:pt>
                <c:pt idx="477">
                  <c:v>9.9374999999985807</c:v>
                </c:pt>
                <c:pt idx="478">
                  <c:v>9.9583333333319199</c:v>
                </c:pt>
                <c:pt idx="479">
                  <c:v>9.9791666666652503</c:v>
                </c:pt>
                <c:pt idx="480">
                  <c:v>9.9999999999985807</c:v>
                </c:pt>
                <c:pt idx="481">
                  <c:v>10.0208333333319</c:v>
                </c:pt>
                <c:pt idx="482">
                  <c:v>10.041666666665201</c:v>
                </c:pt>
                <c:pt idx="483">
                  <c:v>10.0624999999986</c:v>
                </c:pt>
                <c:pt idx="484">
                  <c:v>10.0833333333319</c:v>
                </c:pt>
                <c:pt idx="485">
                  <c:v>10.104166666665201</c:v>
                </c:pt>
                <c:pt idx="486">
                  <c:v>10.1249999999986</c:v>
                </c:pt>
                <c:pt idx="487">
                  <c:v>10.1458333333319</c:v>
                </c:pt>
                <c:pt idx="488">
                  <c:v>10.166666666665201</c:v>
                </c:pt>
                <c:pt idx="489">
                  <c:v>10.1874999999986</c:v>
                </c:pt>
                <c:pt idx="490">
                  <c:v>10.2083333333319</c:v>
                </c:pt>
                <c:pt idx="491">
                  <c:v>10.229166666665201</c:v>
                </c:pt>
                <c:pt idx="492">
                  <c:v>10.249999999998501</c:v>
                </c:pt>
                <c:pt idx="493">
                  <c:v>10.2708333333319</c:v>
                </c:pt>
                <c:pt idx="494">
                  <c:v>10.291666666665201</c:v>
                </c:pt>
                <c:pt idx="495">
                  <c:v>10.312499999998501</c:v>
                </c:pt>
                <c:pt idx="496">
                  <c:v>10.3333333333319</c:v>
                </c:pt>
                <c:pt idx="497">
                  <c:v>10.354166666665201</c:v>
                </c:pt>
                <c:pt idx="498">
                  <c:v>10.374999999998501</c:v>
                </c:pt>
                <c:pt idx="499">
                  <c:v>10.3958333333319</c:v>
                </c:pt>
                <c:pt idx="500">
                  <c:v>10.416666666665201</c:v>
                </c:pt>
                <c:pt idx="501">
                  <c:v>10.437499999998501</c:v>
                </c:pt>
                <c:pt idx="502">
                  <c:v>10.458333333331799</c:v>
                </c:pt>
                <c:pt idx="503">
                  <c:v>10.479166666665201</c:v>
                </c:pt>
                <c:pt idx="504">
                  <c:v>10.499999999998501</c:v>
                </c:pt>
                <c:pt idx="505">
                  <c:v>10.520833333331799</c:v>
                </c:pt>
                <c:pt idx="506">
                  <c:v>10.541666666665201</c:v>
                </c:pt>
                <c:pt idx="507">
                  <c:v>10.562499999998501</c:v>
                </c:pt>
                <c:pt idx="508">
                  <c:v>10.583333333331799</c:v>
                </c:pt>
                <c:pt idx="509">
                  <c:v>10.604166666665201</c:v>
                </c:pt>
                <c:pt idx="510">
                  <c:v>10.624999999998501</c:v>
                </c:pt>
                <c:pt idx="511">
                  <c:v>10.645833333331799</c:v>
                </c:pt>
                <c:pt idx="512">
                  <c:v>10.666666666665099</c:v>
                </c:pt>
                <c:pt idx="513">
                  <c:v>10.687499999998501</c:v>
                </c:pt>
                <c:pt idx="514">
                  <c:v>10.708333333331799</c:v>
                </c:pt>
                <c:pt idx="515">
                  <c:v>10.729166666665099</c:v>
                </c:pt>
                <c:pt idx="516">
                  <c:v>10.749999999998501</c:v>
                </c:pt>
                <c:pt idx="517">
                  <c:v>10.770833333331799</c:v>
                </c:pt>
                <c:pt idx="518">
                  <c:v>10.791666666665099</c:v>
                </c:pt>
                <c:pt idx="519">
                  <c:v>10.812499999998501</c:v>
                </c:pt>
                <c:pt idx="520">
                  <c:v>10.833333333331799</c:v>
                </c:pt>
                <c:pt idx="521">
                  <c:v>10.854166666665099</c:v>
                </c:pt>
                <c:pt idx="522">
                  <c:v>10.8749999999984</c:v>
                </c:pt>
                <c:pt idx="523">
                  <c:v>10.895833333331799</c:v>
                </c:pt>
                <c:pt idx="524">
                  <c:v>10.916666666665099</c:v>
                </c:pt>
                <c:pt idx="525">
                  <c:v>10.9374999999984</c:v>
                </c:pt>
                <c:pt idx="526">
                  <c:v>10.958333333331799</c:v>
                </c:pt>
                <c:pt idx="527">
                  <c:v>10.979166666665099</c:v>
                </c:pt>
                <c:pt idx="528">
                  <c:v>10.9999999999984</c:v>
                </c:pt>
                <c:pt idx="529">
                  <c:v>11.020833333331799</c:v>
                </c:pt>
                <c:pt idx="530">
                  <c:v>11.041666666665099</c:v>
                </c:pt>
                <c:pt idx="531">
                  <c:v>11.0624999999984</c:v>
                </c:pt>
                <c:pt idx="532">
                  <c:v>11.083333333331799</c:v>
                </c:pt>
                <c:pt idx="533">
                  <c:v>11.104166666665099</c:v>
                </c:pt>
                <c:pt idx="534">
                  <c:v>11.1249999999984</c:v>
                </c:pt>
                <c:pt idx="535">
                  <c:v>11.1458333333317</c:v>
                </c:pt>
                <c:pt idx="536">
                  <c:v>11.166666666665099</c:v>
                </c:pt>
                <c:pt idx="537">
                  <c:v>11.1874999999984</c:v>
                </c:pt>
                <c:pt idx="538">
                  <c:v>11.2083333333317</c:v>
                </c:pt>
                <c:pt idx="539">
                  <c:v>11.229166666665099</c:v>
                </c:pt>
                <c:pt idx="540">
                  <c:v>11.2499999999984</c:v>
                </c:pt>
                <c:pt idx="541">
                  <c:v>11.2708333333317</c:v>
                </c:pt>
                <c:pt idx="542">
                  <c:v>11.291666666665099</c:v>
                </c:pt>
                <c:pt idx="543">
                  <c:v>11.3124999999984</c:v>
                </c:pt>
                <c:pt idx="544">
                  <c:v>11.3333333333317</c:v>
                </c:pt>
                <c:pt idx="545">
                  <c:v>11.354166666665</c:v>
                </c:pt>
                <c:pt idx="546">
                  <c:v>11.3749999999984</c:v>
                </c:pt>
                <c:pt idx="547">
                  <c:v>11.3958333333317</c:v>
                </c:pt>
                <c:pt idx="548">
                  <c:v>11.416666666665</c:v>
                </c:pt>
                <c:pt idx="549">
                  <c:v>11.4374999999984</c:v>
                </c:pt>
                <c:pt idx="550">
                  <c:v>11.4583333333317</c:v>
                </c:pt>
                <c:pt idx="551">
                  <c:v>11.479166666665</c:v>
                </c:pt>
                <c:pt idx="552">
                  <c:v>11.4999999999984</c:v>
                </c:pt>
                <c:pt idx="553">
                  <c:v>11.5208333333317</c:v>
                </c:pt>
                <c:pt idx="554">
                  <c:v>11.541666666665</c:v>
                </c:pt>
                <c:pt idx="555">
                  <c:v>11.5624999999983</c:v>
                </c:pt>
                <c:pt idx="556">
                  <c:v>11.5833333333317</c:v>
                </c:pt>
                <c:pt idx="557">
                  <c:v>11.604166666665</c:v>
                </c:pt>
                <c:pt idx="558">
                  <c:v>11.6249999999983</c:v>
                </c:pt>
                <c:pt idx="559">
                  <c:v>11.6458333333317</c:v>
                </c:pt>
                <c:pt idx="560">
                  <c:v>11.666666666665</c:v>
                </c:pt>
                <c:pt idx="561">
                  <c:v>11.6874999999983</c:v>
                </c:pt>
                <c:pt idx="562">
                  <c:v>11.7083333333317</c:v>
                </c:pt>
                <c:pt idx="563">
                  <c:v>11.729166666665</c:v>
                </c:pt>
                <c:pt idx="564">
                  <c:v>11.7499999999983</c:v>
                </c:pt>
                <c:pt idx="565">
                  <c:v>11.7708333333317</c:v>
                </c:pt>
                <c:pt idx="566">
                  <c:v>11.791666666665</c:v>
                </c:pt>
                <c:pt idx="567">
                  <c:v>11.8124999999983</c:v>
                </c:pt>
                <c:pt idx="568">
                  <c:v>11.8333333333316</c:v>
                </c:pt>
                <c:pt idx="569">
                  <c:v>11.854166666665</c:v>
                </c:pt>
                <c:pt idx="570">
                  <c:v>11.8749999999983</c:v>
                </c:pt>
                <c:pt idx="571">
                  <c:v>11.8958333333316</c:v>
                </c:pt>
                <c:pt idx="572">
                  <c:v>11.916666666665</c:v>
                </c:pt>
                <c:pt idx="573">
                  <c:v>11.9374999999983</c:v>
                </c:pt>
                <c:pt idx="574">
                  <c:v>11.9583333333316</c:v>
                </c:pt>
                <c:pt idx="575">
                  <c:v>11.979166666665</c:v>
                </c:pt>
                <c:pt idx="576">
                  <c:v>11.9999999999983</c:v>
                </c:pt>
                <c:pt idx="577">
                  <c:v>12.0208333333316</c:v>
                </c:pt>
                <c:pt idx="578">
                  <c:v>12.0416666666649</c:v>
                </c:pt>
                <c:pt idx="579">
                  <c:v>12.0624999999983</c:v>
                </c:pt>
                <c:pt idx="580">
                  <c:v>12.0833333333316</c:v>
                </c:pt>
                <c:pt idx="581">
                  <c:v>12.1041666666649</c:v>
                </c:pt>
                <c:pt idx="582">
                  <c:v>12.1249999999983</c:v>
                </c:pt>
                <c:pt idx="583">
                  <c:v>12.1458333333316</c:v>
                </c:pt>
                <c:pt idx="584">
                  <c:v>12.1666666666649</c:v>
                </c:pt>
                <c:pt idx="585">
                  <c:v>12.1874999999983</c:v>
                </c:pt>
                <c:pt idx="586">
                  <c:v>12.2083333333316</c:v>
                </c:pt>
                <c:pt idx="587">
                  <c:v>12.2291666666649</c:v>
                </c:pt>
                <c:pt idx="588">
                  <c:v>12.2499999999983</c:v>
                </c:pt>
                <c:pt idx="589">
                  <c:v>12.2708333333316</c:v>
                </c:pt>
                <c:pt idx="590">
                  <c:v>12.2916666666649</c:v>
                </c:pt>
                <c:pt idx="591">
                  <c:v>12.312499999998201</c:v>
                </c:pt>
                <c:pt idx="592">
                  <c:v>12.3333333333316</c:v>
                </c:pt>
                <c:pt idx="593">
                  <c:v>12.3541666666649</c:v>
                </c:pt>
                <c:pt idx="594">
                  <c:v>12.374999999998201</c:v>
                </c:pt>
                <c:pt idx="595">
                  <c:v>12.3958333333316</c:v>
                </c:pt>
                <c:pt idx="596">
                  <c:v>12.4166666666649</c:v>
                </c:pt>
                <c:pt idx="597">
                  <c:v>12.437499999998201</c:v>
                </c:pt>
                <c:pt idx="598">
                  <c:v>12.4583333333316</c:v>
                </c:pt>
                <c:pt idx="599">
                  <c:v>12.4791666666649</c:v>
                </c:pt>
                <c:pt idx="600">
                  <c:v>12.499999999998201</c:v>
                </c:pt>
                <c:pt idx="601">
                  <c:v>12.520833333331501</c:v>
                </c:pt>
                <c:pt idx="602">
                  <c:v>12.5416666666649</c:v>
                </c:pt>
                <c:pt idx="603">
                  <c:v>12.562499999998201</c:v>
                </c:pt>
                <c:pt idx="604">
                  <c:v>12.583333333331501</c:v>
                </c:pt>
                <c:pt idx="605">
                  <c:v>12.6041666666649</c:v>
                </c:pt>
                <c:pt idx="606">
                  <c:v>12.624999999998201</c:v>
                </c:pt>
                <c:pt idx="607">
                  <c:v>12.645833333331501</c:v>
                </c:pt>
                <c:pt idx="608">
                  <c:v>12.6666666666649</c:v>
                </c:pt>
                <c:pt idx="609">
                  <c:v>12.687499999998201</c:v>
                </c:pt>
                <c:pt idx="610">
                  <c:v>12.708333333331501</c:v>
                </c:pt>
                <c:pt idx="611">
                  <c:v>12.729166666664799</c:v>
                </c:pt>
                <c:pt idx="612">
                  <c:v>12.749999999998201</c:v>
                </c:pt>
                <c:pt idx="613">
                  <c:v>12.770833333331501</c:v>
                </c:pt>
                <c:pt idx="614">
                  <c:v>12.791666666664799</c:v>
                </c:pt>
                <c:pt idx="615">
                  <c:v>12.812499999998201</c:v>
                </c:pt>
                <c:pt idx="616">
                  <c:v>12.833333333331501</c:v>
                </c:pt>
                <c:pt idx="617">
                  <c:v>12.854166666664799</c:v>
                </c:pt>
                <c:pt idx="618">
                  <c:v>12.874999999998201</c:v>
                </c:pt>
                <c:pt idx="619">
                  <c:v>12.895833333331501</c:v>
                </c:pt>
                <c:pt idx="620">
                  <c:v>12.916666666664799</c:v>
                </c:pt>
                <c:pt idx="621">
                  <c:v>12.937499999998201</c:v>
                </c:pt>
                <c:pt idx="622">
                  <c:v>12.958333333331501</c:v>
                </c:pt>
                <c:pt idx="623">
                  <c:v>12.979166666664799</c:v>
                </c:pt>
                <c:pt idx="624">
                  <c:v>12.999999999998099</c:v>
                </c:pt>
                <c:pt idx="625">
                  <c:v>13.020833333331501</c:v>
                </c:pt>
                <c:pt idx="626">
                  <c:v>13.041666666664799</c:v>
                </c:pt>
                <c:pt idx="627">
                  <c:v>13.062499999998099</c:v>
                </c:pt>
                <c:pt idx="628">
                  <c:v>13.083333333331501</c:v>
                </c:pt>
                <c:pt idx="629">
                  <c:v>13.104166666664799</c:v>
                </c:pt>
                <c:pt idx="630">
                  <c:v>13.124999999998099</c:v>
                </c:pt>
                <c:pt idx="631">
                  <c:v>13.145833333331501</c:v>
                </c:pt>
                <c:pt idx="632">
                  <c:v>13.166666666664799</c:v>
                </c:pt>
                <c:pt idx="633">
                  <c:v>13.187499999998099</c:v>
                </c:pt>
                <c:pt idx="634">
                  <c:v>13.208333333331399</c:v>
                </c:pt>
                <c:pt idx="635">
                  <c:v>13.229166666664799</c:v>
                </c:pt>
                <c:pt idx="636">
                  <c:v>13.249999999998099</c:v>
                </c:pt>
                <c:pt idx="637">
                  <c:v>13.270833333331399</c:v>
                </c:pt>
                <c:pt idx="638">
                  <c:v>13.291666666664799</c:v>
                </c:pt>
                <c:pt idx="639">
                  <c:v>13.312499999998099</c:v>
                </c:pt>
                <c:pt idx="640">
                  <c:v>13.333333333331399</c:v>
                </c:pt>
                <c:pt idx="641">
                  <c:v>13.354166666664799</c:v>
                </c:pt>
                <c:pt idx="642">
                  <c:v>13.374999999998099</c:v>
                </c:pt>
                <c:pt idx="643">
                  <c:v>13.395833333331399</c:v>
                </c:pt>
                <c:pt idx="644">
                  <c:v>13.416666666664799</c:v>
                </c:pt>
                <c:pt idx="645">
                  <c:v>13.437499999998099</c:v>
                </c:pt>
                <c:pt idx="646">
                  <c:v>13.458333333331399</c:v>
                </c:pt>
                <c:pt idx="647">
                  <c:v>13.4791666666647</c:v>
                </c:pt>
                <c:pt idx="648">
                  <c:v>13.499999999998099</c:v>
                </c:pt>
                <c:pt idx="649">
                  <c:v>13.520833333331399</c:v>
                </c:pt>
                <c:pt idx="650">
                  <c:v>13.5416666666647</c:v>
                </c:pt>
                <c:pt idx="651">
                  <c:v>13.562499999998099</c:v>
                </c:pt>
                <c:pt idx="652">
                  <c:v>13.583333333331399</c:v>
                </c:pt>
                <c:pt idx="653">
                  <c:v>13.6041666666647</c:v>
                </c:pt>
                <c:pt idx="654">
                  <c:v>13.624999999998099</c:v>
                </c:pt>
                <c:pt idx="655">
                  <c:v>13.645833333331399</c:v>
                </c:pt>
                <c:pt idx="656">
                  <c:v>13.6666666666647</c:v>
                </c:pt>
                <c:pt idx="657">
                  <c:v>13.687499999998</c:v>
                </c:pt>
                <c:pt idx="658">
                  <c:v>13.708333333331399</c:v>
                </c:pt>
                <c:pt idx="659">
                  <c:v>13.7291666666647</c:v>
                </c:pt>
                <c:pt idx="660">
                  <c:v>13.749999999998</c:v>
                </c:pt>
                <c:pt idx="661">
                  <c:v>13.770833333331399</c:v>
                </c:pt>
                <c:pt idx="662">
                  <c:v>13.7916666666647</c:v>
                </c:pt>
                <c:pt idx="663">
                  <c:v>13.812499999998</c:v>
                </c:pt>
                <c:pt idx="664">
                  <c:v>13.833333333331399</c:v>
                </c:pt>
                <c:pt idx="665">
                  <c:v>13.8541666666647</c:v>
                </c:pt>
                <c:pt idx="666">
                  <c:v>13.874999999998</c:v>
                </c:pt>
                <c:pt idx="667">
                  <c:v>13.895833333331399</c:v>
                </c:pt>
                <c:pt idx="668">
                  <c:v>13.9166666666647</c:v>
                </c:pt>
                <c:pt idx="669">
                  <c:v>13.937499999998</c:v>
                </c:pt>
                <c:pt idx="670">
                  <c:v>13.9583333333313</c:v>
                </c:pt>
                <c:pt idx="671">
                  <c:v>13.9791666666647</c:v>
                </c:pt>
                <c:pt idx="672">
                  <c:v>13.999999999998</c:v>
                </c:pt>
                <c:pt idx="673">
                  <c:v>14.0208333333313</c:v>
                </c:pt>
                <c:pt idx="674">
                  <c:v>14.0416666666647</c:v>
                </c:pt>
                <c:pt idx="675">
                  <c:v>14.062499999998</c:v>
                </c:pt>
                <c:pt idx="676">
                  <c:v>14.0833333333313</c:v>
                </c:pt>
                <c:pt idx="677">
                  <c:v>14.1041666666647</c:v>
                </c:pt>
                <c:pt idx="678">
                  <c:v>14.124999999998</c:v>
                </c:pt>
                <c:pt idx="679">
                  <c:v>14.1458333333313</c:v>
                </c:pt>
                <c:pt idx="680">
                  <c:v>14.1666666666646</c:v>
                </c:pt>
                <c:pt idx="681">
                  <c:v>14.187499999998</c:v>
                </c:pt>
                <c:pt idx="682">
                  <c:v>14.2083333333313</c:v>
                </c:pt>
                <c:pt idx="683">
                  <c:v>14.2291666666646</c:v>
                </c:pt>
                <c:pt idx="684">
                  <c:v>14.249999999998</c:v>
                </c:pt>
                <c:pt idx="685">
                  <c:v>14.2708333333313</c:v>
                </c:pt>
                <c:pt idx="686">
                  <c:v>14.2916666666646</c:v>
                </c:pt>
                <c:pt idx="687">
                  <c:v>14.312499999998</c:v>
                </c:pt>
                <c:pt idx="688">
                  <c:v>14.3333333333313</c:v>
                </c:pt>
                <c:pt idx="689">
                  <c:v>14.3541666666646</c:v>
                </c:pt>
                <c:pt idx="690">
                  <c:v>14.374999999998</c:v>
                </c:pt>
                <c:pt idx="691">
                  <c:v>14.3958333333313</c:v>
                </c:pt>
                <c:pt idx="692">
                  <c:v>14.4166666666646</c:v>
                </c:pt>
                <c:pt idx="693">
                  <c:v>14.437499999998</c:v>
                </c:pt>
                <c:pt idx="694">
                  <c:v>14.4583333333313</c:v>
                </c:pt>
                <c:pt idx="695">
                  <c:v>14.4791666666646</c:v>
                </c:pt>
                <c:pt idx="696">
                  <c:v>14.4999999999979</c:v>
                </c:pt>
                <c:pt idx="697">
                  <c:v>14.5208333333313</c:v>
                </c:pt>
                <c:pt idx="698">
                  <c:v>14.5416666666646</c:v>
                </c:pt>
                <c:pt idx="699">
                  <c:v>14.5624999999979</c:v>
                </c:pt>
                <c:pt idx="700">
                  <c:v>14.5833333333313</c:v>
                </c:pt>
                <c:pt idx="701">
                  <c:v>14.6041666666646</c:v>
                </c:pt>
                <c:pt idx="702">
                  <c:v>14.6249999999979</c:v>
                </c:pt>
                <c:pt idx="703">
                  <c:v>14.6458333333313</c:v>
                </c:pt>
                <c:pt idx="704">
                  <c:v>14.6666666666646</c:v>
                </c:pt>
                <c:pt idx="705">
                  <c:v>14.6874999999979</c:v>
                </c:pt>
                <c:pt idx="706">
                  <c:v>14.708333333331201</c:v>
                </c:pt>
                <c:pt idx="707">
                  <c:v>14.7291666666646</c:v>
                </c:pt>
                <c:pt idx="708">
                  <c:v>14.7499999999979</c:v>
                </c:pt>
                <c:pt idx="709">
                  <c:v>14.770833333331201</c:v>
                </c:pt>
                <c:pt idx="710">
                  <c:v>14.7916666666646</c:v>
                </c:pt>
                <c:pt idx="711">
                  <c:v>14.8124999999979</c:v>
                </c:pt>
                <c:pt idx="712">
                  <c:v>14.833333333331201</c:v>
                </c:pt>
                <c:pt idx="713">
                  <c:v>14.8541666666646</c:v>
                </c:pt>
                <c:pt idx="714">
                  <c:v>14.8749999999979</c:v>
                </c:pt>
                <c:pt idx="715">
                  <c:v>14.895833333331201</c:v>
                </c:pt>
                <c:pt idx="716">
                  <c:v>14.916666666664501</c:v>
                </c:pt>
                <c:pt idx="717">
                  <c:v>14.9374999999979</c:v>
                </c:pt>
                <c:pt idx="718">
                  <c:v>14.958333333331201</c:v>
                </c:pt>
                <c:pt idx="719">
                  <c:v>14.979166666664501</c:v>
                </c:pt>
                <c:pt idx="720">
                  <c:v>14.9999999999979</c:v>
                </c:pt>
                <c:pt idx="721">
                  <c:v>15.020833333331201</c:v>
                </c:pt>
                <c:pt idx="722">
                  <c:v>15.041666666664501</c:v>
                </c:pt>
                <c:pt idx="723">
                  <c:v>15.0624999999979</c:v>
                </c:pt>
                <c:pt idx="724">
                  <c:v>15.083333333331201</c:v>
                </c:pt>
                <c:pt idx="725">
                  <c:v>15.104166666664501</c:v>
                </c:pt>
                <c:pt idx="726">
                  <c:v>15.1249999999979</c:v>
                </c:pt>
                <c:pt idx="727">
                  <c:v>15.145833333331201</c:v>
                </c:pt>
                <c:pt idx="728">
                  <c:v>15.166666666664501</c:v>
                </c:pt>
                <c:pt idx="729">
                  <c:v>15.187499999997801</c:v>
                </c:pt>
                <c:pt idx="730">
                  <c:v>15.208333333331201</c:v>
                </c:pt>
                <c:pt idx="731">
                  <c:v>15.229166666664501</c:v>
                </c:pt>
                <c:pt idx="732">
                  <c:v>15.249999999997801</c:v>
                </c:pt>
                <c:pt idx="733">
                  <c:v>15.270833333331201</c:v>
                </c:pt>
                <c:pt idx="734">
                  <c:v>15.291666666664501</c:v>
                </c:pt>
                <c:pt idx="735">
                  <c:v>15.312499999997801</c:v>
                </c:pt>
                <c:pt idx="736">
                  <c:v>15.333333333331201</c:v>
                </c:pt>
                <c:pt idx="737">
                  <c:v>15.354166666664501</c:v>
                </c:pt>
                <c:pt idx="738">
                  <c:v>15.374999999997801</c:v>
                </c:pt>
                <c:pt idx="739">
                  <c:v>15.395833333331099</c:v>
                </c:pt>
                <c:pt idx="740">
                  <c:v>15.416666666664501</c:v>
                </c:pt>
                <c:pt idx="741">
                  <c:v>15.437499999997801</c:v>
                </c:pt>
                <c:pt idx="742">
                  <c:v>15.458333333331099</c:v>
                </c:pt>
                <c:pt idx="743">
                  <c:v>15.479166666664501</c:v>
                </c:pt>
                <c:pt idx="744">
                  <c:v>15.499999999997801</c:v>
                </c:pt>
                <c:pt idx="745">
                  <c:v>15.520833333331099</c:v>
                </c:pt>
                <c:pt idx="746">
                  <c:v>15.541666666664399</c:v>
                </c:pt>
                <c:pt idx="747">
                  <c:v>15.562499999997801</c:v>
                </c:pt>
                <c:pt idx="748">
                  <c:v>15.583333333331099</c:v>
                </c:pt>
                <c:pt idx="749">
                  <c:v>15.604166666664399</c:v>
                </c:pt>
                <c:pt idx="750">
                  <c:v>15.624999999997801</c:v>
                </c:pt>
                <c:pt idx="751">
                  <c:v>15.645833333331099</c:v>
                </c:pt>
                <c:pt idx="752">
                  <c:v>15.666666666664399</c:v>
                </c:pt>
                <c:pt idx="753">
                  <c:v>15.687499999997801</c:v>
                </c:pt>
                <c:pt idx="754">
                  <c:v>15.708333333331099</c:v>
                </c:pt>
                <c:pt idx="755">
                  <c:v>15.729166666664399</c:v>
                </c:pt>
                <c:pt idx="756">
                  <c:v>15.749999999997801</c:v>
                </c:pt>
                <c:pt idx="757">
                  <c:v>15.770833333331099</c:v>
                </c:pt>
                <c:pt idx="758">
                  <c:v>15.791666666664399</c:v>
                </c:pt>
                <c:pt idx="759">
                  <c:v>15.8124999999977</c:v>
                </c:pt>
                <c:pt idx="760">
                  <c:v>15.833333333331099</c:v>
                </c:pt>
                <c:pt idx="761">
                  <c:v>15.854166666664399</c:v>
                </c:pt>
                <c:pt idx="762">
                  <c:v>15.8749999999977</c:v>
                </c:pt>
                <c:pt idx="763">
                  <c:v>15.895833333331099</c:v>
                </c:pt>
                <c:pt idx="764">
                  <c:v>15.916666666664399</c:v>
                </c:pt>
                <c:pt idx="765">
                  <c:v>15.9374999999977</c:v>
                </c:pt>
                <c:pt idx="766">
                  <c:v>15.958333333331099</c:v>
                </c:pt>
                <c:pt idx="767">
                  <c:v>15.979166666664399</c:v>
                </c:pt>
                <c:pt idx="768">
                  <c:v>15.9999999999977</c:v>
                </c:pt>
                <c:pt idx="769">
                  <c:v>16.020833333331002</c:v>
                </c:pt>
                <c:pt idx="770">
                  <c:v>16.041666666664401</c:v>
                </c:pt>
                <c:pt idx="771">
                  <c:v>16.062499999997701</c:v>
                </c:pt>
                <c:pt idx="772">
                  <c:v>16.083333333331002</c:v>
                </c:pt>
                <c:pt idx="773">
                  <c:v>16.104166666664401</c:v>
                </c:pt>
                <c:pt idx="774">
                  <c:v>16.124999999997701</c:v>
                </c:pt>
                <c:pt idx="775">
                  <c:v>16.145833333331002</c:v>
                </c:pt>
                <c:pt idx="776">
                  <c:v>16.166666666664401</c:v>
                </c:pt>
                <c:pt idx="777">
                  <c:v>16.187499999997701</c:v>
                </c:pt>
                <c:pt idx="778">
                  <c:v>16.208333333331002</c:v>
                </c:pt>
                <c:pt idx="779">
                  <c:v>16.229166666664401</c:v>
                </c:pt>
                <c:pt idx="780">
                  <c:v>16.249999999997701</c:v>
                </c:pt>
                <c:pt idx="781">
                  <c:v>16.270833333331002</c:v>
                </c:pt>
                <c:pt idx="782">
                  <c:v>16.291666666664302</c:v>
                </c:pt>
                <c:pt idx="783">
                  <c:v>16.312499999997701</c:v>
                </c:pt>
                <c:pt idx="784">
                  <c:v>16.333333333331002</c:v>
                </c:pt>
                <c:pt idx="785">
                  <c:v>16.354166666664302</c:v>
                </c:pt>
                <c:pt idx="786">
                  <c:v>16.374999999997701</c:v>
                </c:pt>
                <c:pt idx="787">
                  <c:v>16.395833333331002</c:v>
                </c:pt>
                <c:pt idx="788">
                  <c:v>16.416666666664302</c:v>
                </c:pt>
                <c:pt idx="789">
                  <c:v>16.437499999997701</c:v>
                </c:pt>
                <c:pt idx="790">
                  <c:v>16.458333333331002</c:v>
                </c:pt>
                <c:pt idx="791">
                  <c:v>16.479166666664302</c:v>
                </c:pt>
                <c:pt idx="792">
                  <c:v>16.499999999997598</c:v>
                </c:pt>
                <c:pt idx="793">
                  <c:v>16.520833333331002</c:v>
                </c:pt>
                <c:pt idx="794">
                  <c:v>16.541666666664302</c:v>
                </c:pt>
                <c:pt idx="795">
                  <c:v>16.562499999997598</c:v>
                </c:pt>
                <c:pt idx="796">
                  <c:v>16.583333333331002</c:v>
                </c:pt>
                <c:pt idx="797">
                  <c:v>16.604166666664302</c:v>
                </c:pt>
                <c:pt idx="798">
                  <c:v>16.624999999997598</c:v>
                </c:pt>
                <c:pt idx="799">
                  <c:v>16.645833333331002</c:v>
                </c:pt>
                <c:pt idx="800">
                  <c:v>16.666666666664302</c:v>
                </c:pt>
                <c:pt idx="801">
                  <c:v>16.687499999997598</c:v>
                </c:pt>
                <c:pt idx="802">
                  <c:v>16.708333333331002</c:v>
                </c:pt>
                <c:pt idx="803">
                  <c:v>16.729166666664302</c:v>
                </c:pt>
                <c:pt idx="804">
                  <c:v>16.749999999997598</c:v>
                </c:pt>
                <c:pt idx="805">
                  <c:v>16.770833333330899</c:v>
                </c:pt>
                <c:pt idx="806">
                  <c:v>16.791666666664302</c:v>
                </c:pt>
                <c:pt idx="807">
                  <c:v>16.812499999997598</c:v>
                </c:pt>
                <c:pt idx="808">
                  <c:v>16.833333333330899</c:v>
                </c:pt>
                <c:pt idx="809">
                  <c:v>16.854166666664302</c:v>
                </c:pt>
                <c:pt idx="810">
                  <c:v>16.874999999997598</c:v>
                </c:pt>
                <c:pt idx="811">
                  <c:v>16.895833333330899</c:v>
                </c:pt>
                <c:pt idx="812">
                  <c:v>16.916666666664302</c:v>
                </c:pt>
                <c:pt idx="813">
                  <c:v>16.937499999997598</c:v>
                </c:pt>
                <c:pt idx="814">
                  <c:v>16.958333333330899</c:v>
                </c:pt>
                <c:pt idx="815">
                  <c:v>16.979166666664199</c:v>
                </c:pt>
                <c:pt idx="816">
                  <c:v>16.999999999997598</c:v>
                </c:pt>
                <c:pt idx="817">
                  <c:v>17.020833333330899</c:v>
                </c:pt>
                <c:pt idx="818">
                  <c:v>17.041666666664199</c:v>
                </c:pt>
                <c:pt idx="819">
                  <c:v>17.062499999997598</c:v>
                </c:pt>
                <c:pt idx="820">
                  <c:v>17.083333333330899</c:v>
                </c:pt>
                <c:pt idx="821">
                  <c:v>17.104166666664199</c:v>
                </c:pt>
                <c:pt idx="822">
                  <c:v>17.124999999997598</c:v>
                </c:pt>
                <c:pt idx="823">
                  <c:v>17.145833333330899</c:v>
                </c:pt>
                <c:pt idx="824">
                  <c:v>17.166666666664199</c:v>
                </c:pt>
                <c:pt idx="825">
                  <c:v>17.187499999997499</c:v>
                </c:pt>
                <c:pt idx="826">
                  <c:v>17.208333333330899</c:v>
                </c:pt>
                <c:pt idx="827">
                  <c:v>17.229166666664199</c:v>
                </c:pt>
                <c:pt idx="828">
                  <c:v>17.249999999997499</c:v>
                </c:pt>
                <c:pt idx="829">
                  <c:v>17.270833333330899</c:v>
                </c:pt>
                <c:pt idx="830">
                  <c:v>17.291666666664199</c:v>
                </c:pt>
                <c:pt idx="831">
                  <c:v>17.312499999997499</c:v>
                </c:pt>
                <c:pt idx="832">
                  <c:v>17.333333333330899</c:v>
                </c:pt>
                <c:pt idx="833">
                  <c:v>17.354166666664199</c:v>
                </c:pt>
                <c:pt idx="834">
                  <c:v>17.374999999997499</c:v>
                </c:pt>
                <c:pt idx="835">
                  <c:v>17.395833333330899</c:v>
                </c:pt>
                <c:pt idx="836">
                  <c:v>17.416666666664199</c:v>
                </c:pt>
                <c:pt idx="837">
                  <c:v>17.437499999997499</c:v>
                </c:pt>
                <c:pt idx="838">
                  <c:v>17.458333333330799</c:v>
                </c:pt>
                <c:pt idx="839">
                  <c:v>17.479166666664199</c:v>
                </c:pt>
                <c:pt idx="840">
                  <c:v>17.499999999997499</c:v>
                </c:pt>
                <c:pt idx="841">
                  <c:v>17.520833333330799</c:v>
                </c:pt>
                <c:pt idx="842">
                  <c:v>17.541666666664199</c:v>
                </c:pt>
                <c:pt idx="843">
                  <c:v>17.562499999997499</c:v>
                </c:pt>
                <c:pt idx="844">
                  <c:v>17.583333333330799</c:v>
                </c:pt>
                <c:pt idx="845">
                  <c:v>17.604166666664199</c:v>
                </c:pt>
                <c:pt idx="846">
                  <c:v>17.624999999997499</c:v>
                </c:pt>
                <c:pt idx="847">
                  <c:v>17.645833333330799</c:v>
                </c:pt>
                <c:pt idx="848">
                  <c:v>17.666666666664099</c:v>
                </c:pt>
                <c:pt idx="849">
                  <c:v>17.687499999997499</c:v>
                </c:pt>
                <c:pt idx="850">
                  <c:v>17.708333333330799</c:v>
                </c:pt>
                <c:pt idx="851">
                  <c:v>17.729166666664099</c:v>
                </c:pt>
                <c:pt idx="852">
                  <c:v>17.749999999997499</c:v>
                </c:pt>
                <c:pt idx="853">
                  <c:v>17.770833333330799</c:v>
                </c:pt>
                <c:pt idx="854">
                  <c:v>17.791666666664099</c:v>
                </c:pt>
                <c:pt idx="855">
                  <c:v>17.812499999997499</c:v>
                </c:pt>
                <c:pt idx="856">
                  <c:v>17.833333333330799</c:v>
                </c:pt>
                <c:pt idx="857">
                  <c:v>17.854166666664099</c:v>
                </c:pt>
                <c:pt idx="858">
                  <c:v>17.874999999997499</c:v>
                </c:pt>
                <c:pt idx="859">
                  <c:v>17.895833333330799</c:v>
                </c:pt>
                <c:pt idx="860">
                  <c:v>17.916666666664099</c:v>
                </c:pt>
                <c:pt idx="861">
                  <c:v>17.937499999997399</c:v>
                </c:pt>
                <c:pt idx="862">
                  <c:v>17.958333333330799</c:v>
                </c:pt>
                <c:pt idx="863">
                  <c:v>17.979166666664099</c:v>
                </c:pt>
                <c:pt idx="864">
                  <c:v>17.999999999997399</c:v>
                </c:pt>
                <c:pt idx="865">
                  <c:v>18.020833333330799</c:v>
                </c:pt>
                <c:pt idx="866">
                  <c:v>18.041666666664099</c:v>
                </c:pt>
                <c:pt idx="867">
                  <c:v>18.062499999997499</c:v>
                </c:pt>
                <c:pt idx="868">
                  <c:v>18.083333333330799</c:v>
                </c:pt>
                <c:pt idx="869">
                  <c:v>18.104166666664099</c:v>
                </c:pt>
                <c:pt idx="870">
                  <c:v>18.124999999997499</c:v>
                </c:pt>
                <c:pt idx="871">
                  <c:v>18.145833333330799</c:v>
                </c:pt>
                <c:pt idx="872">
                  <c:v>18.166666666664099</c:v>
                </c:pt>
                <c:pt idx="873">
                  <c:v>18.187499999997499</c:v>
                </c:pt>
                <c:pt idx="874">
                  <c:v>18.208333333330799</c:v>
                </c:pt>
                <c:pt idx="875">
                  <c:v>18.229166666664099</c:v>
                </c:pt>
                <c:pt idx="876">
                  <c:v>18.249999999997399</c:v>
                </c:pt>
                <c:pt idx="877">
                  <c:v>18.270833333330799</c:v>
                </c:pt>
                <c:pt idx="878">
                  <c:v>18.291666666664099</c:v>
                </c:pt>
                <c:pt idx="879">
                  <c:v>18.312499999997399</c:v>
                </c:pt>
                <c:pt idx="880">
                  <c:v>18.333333333330799</c:v>
                </c:pt>
                <c:pt idx="881">
                  <c:v>18.354166666664099</c:v>
                </c:pt>
                <c:pt idx="882">
                  <c:v>18.374999999997399</c:v>
                </c:pt>
                <c:pt idx="883">
                  <c:v>18.395833333330799</c:v>
                </c:pt>
                <c:pt idx="884">
                  <c:v>18.416666666664099</c:v>
                </c:pt>
                <c:pt idx="885">
                  <c:v>18.437499999997399</c:v>
                </c:pt>
                <c:pt idx="886">
                  <c:v>18.4583333333307</c:v>
                </c:pt>
                <c:pt idx="887">
                  <c:v>18.479166666664099</c:v>
                </c:pt>
                <c:pt idx="888">
                  <c:v>18.499999999997399</c:v>
                </c:pt>
                <c:pt idx="889">
                  <c:v>18.5208333333307</c:v>
                </c:pt>
                <c:pt idx="890">
                  <c:v>18.541666666664099</c:v>
                </c:pt>
                <c:pt idx="891">
                  <c:v>18.562499999997399</c:v>
                </c:pt>
                <c:pt idx="892">
                  <c:v>18.5833333333307</c:v>
                </c:pt>
                <c:pt idx="893">
                  <c:v>18.604166666664099</c:v>
                </c:pt>
                <c:pt idx="894">
                  <c:v>18.624999999997399</c:v>
                </c:pt>
                <c:pt idx="895">
                  <c:v>18.6458333333307</c:v>
                </c:pt>
                <c:pt idx="896">
                  <c:v>18.666666666664099</c:v>
                </c:pt>
                <c:pt idx="897">
                  <c:v>18.687499999997399</c:v>
                </c:pt>
                <c:pt idx="898">
                  <c:v>18.7083333333307</c:v>
                </c:pt>
                <c:pt idx="899">
                  <c:v>18.729166666664</c:v>
                </c:pt>
                <c:pt idx="900">
                  <c:v>18.749999999997399</c:v>
                </c:pt>
                <c:pt idx="901">
                  <c:v>18.7708333333307</c:v>
                </c:pt>
                <c:pt idx="902">
                  <c:v>18.791666666664</c:v>
                </c:pt>
                <c:pt idx="903">
                  <c:v>18.812499999997399</c:v>
                </c:pt>
                <c:pt idx="904">
                  <c:v>18.8333333333307</c:v>
                </c:pt>
                <c:pt idx="905">
                  <c:v>18.854166666664</c:v>
                </c:pt>
                <c:pt idx="906">
                  <c:v>18.874999999997399</c:v>
                </c:pt>
                <c:pt idx="907">
                  <c:v>18.8958333333307</c:v>
                </c:pt>
                <c:pt idx="908">
                  <c:v>18.916666666664</c:v>
                </c:pt>
                <c:pt idx="909">
                  <c:v>18.9374999999973</c:v>
                </c:pt>
                <c:pt idx="910">
                  <c:v>18.9583333333307</c:v>
                </c:pt>
                <c:pt idx="911">
                  <c:v>18.979166666664</c:v>
                </c:pt>
                <c:pt idx="912">
                  <c:v>18.9999999999973</c:v>
                </c:pt>
                <c:pt idx="913">
                  <c:v>19.0208333333307</c:v>
                </c:pt>
                <c:pt idx="914">
                  <c:v>19.041666666664</c:v>
                </c:pt>
                <c:pt idx="915">
                  <c:v>19.0624999999973</c:v>
                </c:pt>
                <c:pt idx="916">
                  <c:v>19.0833333333307</c:v>
                </c:pt>
                <c:pt idx="917">
                  <c:v>19.104166666664</c:v>
                </c:pt>
                <c:pt idx="918">
                  <c:v>19.1249999999973</c:v>
                </c:pt>
                <c:pt idx="919">
                  <c:v>19.1458333333306</c:v>
                </c:pt>
                <c:pt idx="920">
                  <c:v>19.166666666664</c:v>
                </c:pt>
                <c:pt idx="921">
                  <c:v>19.1874999999973</c:v>
                </c:pt>
                <c:pt idx="922">
                  <c:v>19.2083333333306</c:v>
                </c:pt>
                <c:pt idx="923">
                  <c:v>19.229166666664</c:v>
                </c:pt>
                <c:pt idx="924">
                  <c:v>19.2499999999973</c:v>
                </c:pt>
                <c:pt idx="925">
                  <c:v>19.2708333333306</c:v>
                </c:pt>
                <c:pt idx="926">
                  <c:v>19.291666666664</c:v>
                </c:pt>
                <c:pt idx="927">
                  <c:v>19.3124999999973</c:v>
                </c:pt>
                <c:pt idx="928">
                  <c:v>19.3333333333306</c:v>
                </c:pt>
                <c:pt idx="929">
                  <c:v>19.354166666664</c:v>
                </c:pt>
                <c:pt idx="930">
                  <c:v>19.3749999999973</c:v>
                </c:pt>
                <c:pt idx="931">
                  <c:v>19.3958333333306</c:v>
                </c:pt>
                <c:pt idx="932">
                  <c:v>19.4166666666639</c:v>
                </c:pt>
                <c:pt idx="933">
                  <c:v>19.4374999999973</c:v>
                </c:pt>
                <c:pt idx="934">
                  <c:v>19.4583333333306</c:v>
                </c:pt>
                <c:pt idx="935">
                  <c:v>19.4791666666639</c:v>
                </c:pt>
                <c:pt idx="936">
                  <c:v>19.4999999999973</c:v>
                </c:pt>
                <c:pt idx="937">
                  <c:v>19.5208333333306</c:v>
                </c:pt>
                <c:pt idx="938">
                  <c:v>19.5416666666639</c:v>
                </c:pt>
                <c:pt idx="939">
                  <c:v>19.5624999999973</c:v>
                </c:pt>
                <c:pt idx="940">
                  <c:v>19.5833333333306</c:v>
                </c:pt>
                <c:pt idx="941">
                  <c:v>19.6041666666639</c:v>
                </c:pt>
                <c:pt idx="942">
                  <c:v>19.6249999999972</c:v>
                </c:pt>
                <c:pt idx="943">
                  <c:v>19.6458333333306</c:v>
                </c:pt>
                <c:pt idx="944">
                  <c:v>19.6666666666639</c:v>
                </c:pt>
                <c:pt idx="945">
                  <c:v>19.6874999999972</c:v>
                </c:pt>
                <c:pt idx="946">
                  <c:v>19.7083333333306</c:v>
                </c:pt>
                <c:pt idx="947">
                  <c:v>19.7291666666639</c:v>
                </c:pt>
                <c:pt idx="948">
                  <c:v>19.7499999999972</c:v>
                </c:pt>
                <c:pt idx="949">
                  <c:v>19.7708333333306</c:v>
                </c:pt>
                <c:pt idx="950">
                  <c:v>19.7916666666639</c:v>
                </c:pt>
                <c:pt idx="951">
                  <c:v>19.8124999999972</c:v>
                </c:pt>
                <c:pt idx="952">
                  <c:v>19.8333333333306</c:v>
                </c:pt>
                <c:pt idx="953">
                  <c:v>19.8541666666639</c:v>
                </c:pt>
                <c:pt idx="954">
                  <c:v>19.8749999999972</c:v>
                </c:pt>
                <c:pt idx="955">
                  <c:v>19.895833333330501</c:v>
                </c:pt>
                <c:pt idx="956">
                  <c:v>19.9166666666639</c:v>
                </c:pt>
                <c:pt idx="957">
                  <c:v>19.9374999999972</c:v>
                </c:pt>
                <c:pt idx="958">
                  <c:v>19.958333333330501</c:v>
                </c:pt>
                <c:pt idx="959">
                  <c:v>19.9791666666639</c:v>
                </c:pt>
                <c:pt idx="960">
                  <c:v>19.9999999999972</c:v>
                </c:pt>
                <c:pt idx="961">
                  <c:v>20.020833333330501</c:v>
                </c:pt>
                <c:pt idx="962">
                  <c:v>20.0416666666639</c:v>
                </c:pt>
                <c:pt idx="963">
                  <c:v>20.0624999999972</c:v>
                </c:pt>
                <c:pt idx="964">
                  <c:v>20.083333333330501</c:v>
                </c:pt>
                <c:pt idx="965">
                  <c:v>20.104166666663801</c:v>
                </c:pt>
                <c:pt idx="966">
                  <c:v>20.1249999999972</c:v>
                </c:pt>
                <c:pt idx="967">
                  <c:v>20.145833333330501</c:v>
                </c:pt>
                <c:pt idx="968">
                  <c:v>20.166666666663801</c:v>
                </c:pt>
                <c:pt idx="969">
                  <c:v>20.1874999999972</c:v>
                </c:pt>
                <c:pt idx="970">
                  <c:v>20.208333333330501</c:v>
                </c:pt>
                <c:pt idx="971">
                  <c:v>20.229166666663801</c:v>
                </c:pt>
                <c:pt idx="972">
                  <c:v>20.2499999999972</c:v>
                </c:pt>
                <c:pt idx="973">
                  <c:v>20.270833333330501</c:v>
                </c:pt>
                <c:pt idx="974">
                  <c:v>20.291666666663801</c:v>
                </c:pt>
                <c:pt idx="975">
                  <c:v>20.3124999999972</c:v>
                </c:pt>
                <c:pt idx="976">
                  <c:v>20.333333333330501</c:v>
                </c:pt>
                <c:pt idx="977">
                  <c:v>20.354166666663801</c:v>
                </c:pt>
                <c:pt idx="978">
                  <c:v>20.374999999997101</c:v>
                </c:pt>
                <c:pt idx="979">
                  <c:v>20.395833333330501</c:v>
                </c:pt>
                <c:pt idx="980">
                  <c:v>20.416666666663801</c:v>
                </c:pt>
                <c:pt idx="981">
                  <c:v>20.437499999997101</c:v>
                </c:pt>
                <c:pt idx="982">
                  <c:v>20.458333333330501</c:v>
                </c:pt>
                <c:pt idx="983">
                  <c:v>20.479166666663801</c:v>
                </c:pt>
                <c:pt idx="984">
                  <c:v>20.499999999997101</c:v>
                </c:pt>
                <c:pt idx="985">
                  <c:v>20.520833333330501</c:v>
                </c:pt>
                <c:pt idx="986">
                  <c:v>20.541666666663801</c:v>
                </c:pt>
                <c:pt idx="987">
                  <c:v>20.562499999997101</c:v>
                </c:pt>
                <c:pt idx="988">
                  <c:v>20.583333333330401</c:v>
                </c:pt>
                <c:pt idx="989">
                  <c:v>20.604166666663801</c:v>
                </c:pt>
                <c:pt idx="990">
                  <c:v>20.624999999997101</c:v>
                </c:pt>
                <c:pt idx="991">
                  <c:v>20.645833333330401</c:v>
                </c:pt>
                <c:pt idx="992">
                  <c:v>20.666666666663801</c:v>
                </c:pt>
                <c:pt idx="993">
                  <c:v>20.687499999997101</c:v>
                </c:pt>
                <c:pt idx="994">
                  <c:v>20.708333333330401</c:v>
                </c:pt>
                <c:pt idx="995">
                  <c:v>20.729166666663801</c:v>
                </c:pt>
                <c:pt idx="996">
                  <c:v>20.749999999997101</c:v>
                </c:pt>
                <c:pt idx="997">
                  <c:v>20.770833333330401</c:v>
                </c:pt>
                <c:pt idx="998">
                  <c:v>20.791666666663701</c:v>
                </c:pt>
                <c:pt idx="999">
                  <c:v>20.812499999997101</c:v>
                </c:pt>
                <c:pt idx="1000">
                  <c:v>20.833333333330401</c:v>
                </c:pt>
                <c:pt idx="1001">
                  <c:v>20.854166666663701</c:v>
                </c:pt>
                <c:pt idx="1002">
                  <c:v>20.874999999997101</c:v>
                </c:pt>
                <c:pt idx="1003">
                  <c:v>20.895833333330401</c:v>
                </c:pt>
                <c:pt idx="1004">
                  <c:v>20.916666666663701</c:v>
                </c:pt>
                <c:pt idx="1005">
                  <c:v>20.937499999997101</c:v>
                </c:pt>
                <c:pt idx="1006">
                  <c:v>20.958333333330401</c:v>
                </c:pt>
                <c:pt idx="1007">
                  <c:v>20.979166666663701</c:v>
                </c:pt>
                <c:pt idx="1008">
                  <c:v>20.999999999997101</c:v>
                </c:pt>
                <c:pt idx="1009">
                  <c:v>21.020833333330401</c:v>
                </c:pt>
                <c:pt idx="1010">
                  <c:v>21.041666666663701</c:v>
                </c:pt>
                <c:pt idx="1011">
                  <c:v>21.062499999997002</c:v>
                </c:pt>
                <c:pt idx="1012">
                  <c:v>21.083333333330401</c:v>
                </c:pt>
                <c:pt idx="1013">
                  <c:v>21.104166666663701</c:v>
                </c:pt>
                <c:pt idx="1014">
                  <c:v>21.124999999997002</c:v>
                </c:pt>
                <c:pt idx="1015">
                  <c:v>21.145833333330401</c:v>
                </c:pt>
                <c:pt idx="1016">
                  <c:v>21.166666666663701</c:v>
                </c:pt>
                <c:pt idx="1017">
                  <c:v>21.187499999997002</c:v>
                </c:pt>
                <c:pt idx="1018">
                  <c:v>21.208333333330401</c:v>
                </c:pt>
                <c:pt idx="1019">
                  <c:v>21.229166666663701</c:v>
                </c:pt>
                <c:pt idx="1020">
                  <c:v>21.249999999997002</c:v>
                </c:pt>
                <c:pt idx="1021">
                  <c:v>21.270833333330302</c:v>
                </c:pt>
                <c:pt idx="1022">
                  <c:v>21.291666666663701</c:v>
                </c:pt>
                <c:pt idx="1023">
                  <c:v>21.312499999997002</c:v>
                </c:pt>
                <c:pt idx="1024">
                  <c:v>21.333333333330302</c:v>
                </c:pt>
                <c:pt idx="1025">
                  <c:v>21.354166666663701</c:v>
                </c:pt>
                <c:pt idx="1026">
                  <c:v>21.374999999997002</c:v>
                </c:pt>
                <c:pt idx="1027">
                  <c:v>21.395833333330302</c:v>
                </c:pt>
                <c:pt idx="1028">
                  <c:v>21.416666666663701</c:v>
                </c:pt>
                <c:pt idx="1029">
                  <c:v>21.437499999997002</c:v>
                </c:pt>
                <c:pt idx="1030">
                  <c:v>21.458333333330302</c:v>
                </c:pt>
                <c:pt idx="1031">
                  <c:v>21.479166666663701</c:v>
                </c:pt>
                <c:pt idx="1032">
                  <c:v>21.499999999997002</c:v>
                </c:pt>
                <c:pt idx="1033">
                  <c:v>21.520833333330302</c:v>
                </c:pt>
                <c:pt idx="1034">
                  <c:v>21.541666666663598</c:v>
                </c:pt>
                <c:pt idx="1035">
                  <c:v>21.562499999997002</c:v>
                </c:pt>
                <c:pt idx="1036">
                  <c:v>21.583333333330302</c:v>
                </c:pt>
                <c:pt idx="1037">
                  <c:v>21.604166666663598</c:v>
                </c:pt>
                <c:pt idx="1038">
                  <c:v>21.624999999997002</c:v>
                </c:pt>
                <c:pt idx="1039">
                  <c:v>21.645833333330302</c:v>
                </c:pt>
                <c:pt idx="1040">
                  <c:v>21.666666666663598</c:v>
                </c:pt>
                <c:pt idx="1041">
                  <c:v>21.687499999997002</c:v>
                </c:pt>
                <c:pt idx="1042">
                  <c:v>21.708333333330302</c:v>
                </c:pt>
                <c:pt idx="1043">
                  <c:v>21.729166666663598</c:v>
                </c:pt>
                <c:pt idx="1044">
                  <c:v>21.749999999996898</c:v>
                </c:pt>
                <c:pt idx="1045">
                  <c:v>21.770833333330302</c:v>
                </c:pt>
                <c:pt idx="1046">
                  <c:v>21.791666666663598</c:v>
                </c:pt>
                <c:pt idx="1047">
                  <c:v>21.812499999996898</c:v>
                </c:pt>
                <c:pt idx="1048">
                  <c:v>21.833333333330302</c:v>
                </c:pt>
                <c:pt idx="1049">
                  <c:v>21.854166666663598</c:v>
                </c:pt>
                <c:pt idx="1050">
                  <c:v>21.874999999996898</c:v>
                </c:pt>
                <c:pt idx="1051">
                  <c:v>21.895833333330302</c:v>
                </c:pt>
                <c:pt idx="1052">
                  <c:v>21.916666666663598</c:v>
                </c:pt>
                <c:pt idx="1053">
                  <c:v>21.937499999996898</c:v>
                </c:pt>
                <c:pt idx="1054">
                  <c:v>21.958333333330199</c:v>
                </c:pt>
                <c:pt idx="1055">
                  <c:v>21.979166666663598</c:v>
                </c:pt>
                <c:pt idx="1056">
                  <c:v>21.999999999996898</c:v>
                </c:pt>
                <c:pt idx="1057">
                  <c:v>22.020833333330199</c:v>
                </c:pt>
                <c:pt idx="1058">
                  <c:v>22.041666666663598</c:v>
                </c:pt>
                <c:pt idx="1059">
                  <c:v>22.062499999996898</c:v>
                </c:pt>
                <c:pt idx="1060">
                  <c:v>22.083333333330199</c:v>
                </c:pt>
                <c:pt idx="1061">
                  <c:v>22.104166666663598</c:v>
                </c:pt>
                <c:pt idx="1062">
                  <c:v>22.124999999996898</c:v>
                </c:pt>
                <c:pt idx="1063">
                  <c:v>22.145833333330199</c:v>
                </c:pt>
                <c:pt idx="1064">
                  <c:v>22.166666666663598</c:v>
                </c:pt>
                <c:pt idx="1065">
                  <c:v>22.187499999996898</c:v>
                </c:pt>
                <c:pt idx="1066">
                  <c:v>22.208333333330199</c:v>
                </c:pt>
                <c:pt idx="1067">
                  <c:v>22.229166666663499</c:v>
                </c:pt>
                <c:pt idx="1068">
                  <c:v>22.249999999996898</c:v>
                </c:pt>
                <c:pt idx="1069">
                  <c:v>22.270833333330199</c:v>
                </c:pt>
                <c:pt idx="1070">
                  <c:v>22.291666666663499</c:v>
                </c:pt>
                <c:pt idx="1071">
                  <c:v>22.312499999996898</c:v>
                </c:pt>
                <c:pt idx="1072">
                  <c:v>22.333333333330199</c:v>
                </c:pt>
                <c:pt idx="1073">
                  <c:v>22.354166666663499</c:v>
                </c:pt>
                <c:pt idx="1074">
                  <c:v>22.374999999996898</c:v>
                </c:pt>
                <c:pt idx="1075">
                  <c:v>22.395833333330199</c:v>
                </c:pt>
                <c:pt idx="1076">
                  <c:v>22.416666666663499</c:v>
                </c:pt>
                <c:pt idx="1077">
                  <c:v>22.437499999996799</c:v>
                </c:pt>
                <c:pt idx="1078">
                  <c:v>22.458333333330199</c:v>
                </c:pt>
                <c:pt idx="1079">
                  <c:v>22.479166666663499</c:v>
                </c:pt>
                <c:pt idx="1080">
                  <c:v>22.499999999996799</c:v>
                </c:pt>
                <c:pt idx="1081">
                  <c:v>22.520833333330199</c:v>
                </c:pt>
                <c:pt idx="1082">
                  <c:v>22.541666666663499</c:v>
                </c:pt>
                <c:pt idx="1083">
                  <c:v>22.562499999996799</c:v>
                </c:pt>
                <c:pt idx="1084">
                  <c:v>22.583333333330199</c:v>
                </c:pt>
                <c:pt idx="1085">
                  <c:v>22.604166666663499</c:v>
                </c:pt>
                <c:pt idx="1086">
                  <c:v>22.624999999996799</c:v>
                </c:pt>
                <c:pt idx="1087">
                  <c:v>22.645833333330199</c:v>
                </c:pt>
                <c:pt idx="1088">
                  <c:v>22.666666666663499</c:v>
                </c:pt>
                <c:pt idx="1089">
                  <c:v>22.687499999996799</c:v>
                </c:pt>
                <c:pt idx="1090">
                  <c:v>22.708333333330099</c:v>
                </c:pt>
                <c:pt idx="1091">
                  <c:v>22.729166666663499</c:v>
                </c:pt>
                <c:pt idx="1092">
                  <c:v>22.749999999996799</c:v>
                </c:pt>
                <c:pt idx="1093">
                  <c:v>22.770833333330099</c:v>
                </c:pt>
                <c:pt idx="1094">
                  <c:v>22.791666666663499</c:v>
                </c:pt>
                <c:pt idx="1095">
                  <c:v>22.812499999996799</c:v>
                </c:pt>
                <c:pt idx="1096">
                  <c:v>22.833333333330099</c:v>
                </c:pt>
                <c:pt idx="1097">
                  <c:v>22.854166666663499</c:v>
                </c:pt>
                <c:pt idx="1098">
                  <c:v>22.874999999996799</c:v>
                </c:pt>
                <c:pt idx="1099">
                  <c:v>22.895833333330099</c:v>
                </c:pt>
                <c:pt idx="1100">
                  <c:v>22.916666666663399</c:v>
                </c:pt>
                <c:pt idx="1101">
                  <c:v>22.937499999996799</c:v>
                </c:pt>
                <c:pt idx="1102">
                  <c:v>22.958333333330099</c:v>
                </c:pt>
                <c:pt idx="1103">
                  <c:v>22.979166666663399</c:v>
                </c:pt>
                <c:pt idx="1104">
                  <c:v>22.999999999996799</c:v>
                </c:pt>
                <c:pt idx="1105">
                  <c:v>23.020833333330099</c:v>
                </c:pt>
                <c:pt idx="1106">
                  <c:v>23.041666666663399</c:v>
                </c:pt>
                <c:pt idx="1107">
                  <c:v>23.062499999996799</c:v>
                </c:pt>
                <c:pt idx="1108">
                  <c:v>23.083333333330099</c:v>
                </c:pt>
                <c:pt idx="1109">
                  <c:v>23.104166666663399</c:v>
                </c:pt>
                <c:pt idx="1110">
                  <c:v>23.124999999996799</c:v>
                </c:pt>
                <c:pt idx="1111">
                  <c:v>23.145833333330099</c:v>
                </c:pt>
                <c:pt idx="1112">
                  <c:v>23.166666666663399</c:v>
                </c:pt>
                <c:pt idx="1113">
                  <c:v>23.1874999999967</c:v>
                </c:pt>
                <c:pt idx="1114">
                  <c:v>23.208333333330099</c:v>
                </c:pt>
                <c:pt idx="1115">
                  <c:v>23.229166666663399</c:v>
                </c:pt>
                <c:pt idx="1116">
                  <c:v>23.2499999999967</c:v>
                </c:pt>
                <c:pt idx="1117">
                  <c:v>23.270833333330099</c:v>
                </c:pt>
                <c:pt idx="1118">
                  <c:v>23.291666666663399</c:v>
                </c:pt>
                <c:pt idx="1119">
                  <c:v>23.3124999999967</c:v>
                </c:pt>
                <c:pt idx="1120">
                  <c:v>23.333333333330099</c:v>
                </c:pt>
                <c:pt idx="1121">
                  <c:v>23.354166666663399</c:v>
                </c:pt>
                <c:pt idx="1122">
                  <c:v>23.3749999999967</c:v>
                </c:pt>
                <c:pt idx="1123">
                  <c:v>23.39583333333</c:v>
                </c:pt>
                <c:pt idx="1124">
                  <c:v>23.416666666663399</c:v>
                </c:pt>
                <c:pt idx="1125">
                  <c:v>23.4374999999967</c:v>
                </c:pt>
                <c:pt idx="1126">
                  <c:v>23.45833333333</c:v>
                </c:pt>
                <c:pt idx="1127">
                  <c:v>23.479166666663399</c:v>
                </c:pt>
                <c:pt idx="1128">
                  <c:v>23.4999999999967</c:v>
                </c:pt>
                <c:pt idx="1129">
                  <c:v>23.52083333333</c:v>
                </c:pt>
                <c:pt idx="1130">
                  <c:v>23.541666666663399</c:v>
                </c:pt>
                <c:pt idx="1131">
                  <c:v>23.5624999999967</c:v>
                </c:pt>
                <c:pt idx="1132">
                  <c:v>23.58333333333</c:v>
                </c:pt>
                <c:pt idx="1133">
                  <c:v>23.6041666666633</c:v>
                </c:pt>
                <c:pt idx="1134">
                  <c:v>23.6249999999967</c:v>
                </c:pt>
                <c:pt idx="1135">
                  <c:v>23.64583333333</c:v>
                </c:pt>
                <c:pt idx="1136">
                  <c:v>23.6666666666633</c:v>
                </c:pt>
                <c:pt idx="1137">
                  <c:v>23.6874999999967</c:v>
                </c:pt>
                <c:pt idx="1138">
                  <c:v>23.70833333333</c:v>
                </c:pt>
                <c:pt idx="1139">
                  <c:v>23.7291666666633</c:v>
                </c:pt>
                <c:pt idx="1140">
                  <c:v>23.7499999999967</c:v>
                </c:pt>
                <c:pt idx="1141">
                  <c:v>23.77083333333</c:v>
                </c:pt>
                <c:pt idx="1142">
                  <c:v>23.7916666666633</c:v>
                </c:pt>
                <c:pt idx="1143">
                  <c:v>23.8124999999967</c:v>
                </c:pt>
                <c:pt idx="1144">
                  <c:v>23.83333333333</c:v>
                </c:pt>
                <c:pt idx="1145">
                  <c:v>23.8541666666633</c:v>
                </c:pt>
                <c:pt idx="1146">
                  <c:v>23.8749999999966</c:v>
                </c:pt>
                <c:pt idx="1147">
                  <c:v>23.89583333333</c:v>
                </c:pt>
                <c:pt idx="1148">
                  <c:v>23.9166666666633</c:v>
                </c:pt>
                <c:pt idx="1149">
                  <c:v>23.9374999999966</c:v>
                </c:pt>
                <c:pt idx="1150">
                  <c:v>23.95833333333</c:v>
                </c:pt>
                <c:pt idx="1151">
                  <c:v>23.9791666666633</c:v>
                </c:pt>
                <c:pt idx="1152">
                  <c:v>23.9999999999966</c:v>
                </c:pt>
                <c:pt idx="1153">
                  <c:v>24.02083333333</c:v>
                </c:pt>
                <c:pt idx="1154">
                  <c:v>24.0416666666633</c:v>
                </c:pt>
                <c:pt idx="1155">
                  <c:v>24.0624999999966</c:v>
                </c:pt>
                <c:pt idx="1156">
                  <c:v>24.0833333333299</c:v>
                </c:pt>
                <c:pt idx="1157">
                  <c:v>24.1041666666633</c:v>
                </c:pt>
                <c:pt idx="1158">
                  <c:v>24.1249999999966</c:v>
                </c:pt>
                <c:pt idx="1159">
                  <c:v>24.1458333333299</c:v>
                </c:pt>
                <c:pt idx="1160">
                  <c:v>24.1666666666633</c:v>
                </c:pt>
                <c:pt idx="1161">
                  <c:v>24.1874999999966</c:v>
                </c:pt>
                <c:pt idx="1162">
                  <c:v>24.2083333333299</c:v>
                </c:pt>
                <c:pt idx="1163">
                  <c:v>24.2291666666633</c:v>
                </c:pt>
                <c:pt idx="1164">
                  <c:v>24.2499999999966</c:v>
                </c:pt>
                <c:pt idx="1165">
                  <c:v>24.2708333333299</c:v>
                </c:pt>
                <c:pt idx="1166">
                  <c:v>24.2916666666633</c:v>
                </c:pt>
                <c:pt idx="1167">
                  <c:v>24.3124999999966</c:v>
                </c:pt>
                <c:pt idx="1168">
                  <c:v>24.3333333333299</c:v>
                </c:pt>
                <c:pt idx="1169">
                  <c:v>24.3541666666632</c:v>
                </c:pt>
                <c:pt idx="1170">
                  <c:v>24.3749999999966</c:v>
                </c:pt>
                <c:pt idx="1171">
                  <c:v>24.3958333333299</c:v>
                </c:pt>
                <c:pt idx="1172">
                  <c:v>24.4166666666632</c:v>
                </c:pt>
                <c:pt idx="1173">
                  <c:v>24.4374999999966</c:v>
                </c:pt>
                <c:pt idx="1174">
                  <c:v>24.4583333333299</c:v>
                </c:pt>
                <c:pt idx="1175">
                  <c:v>24.4791666666632</c:v>
                </c:pt>
                <c:pt idx="1176">
                  <c:v>24.4999999999966</c:v>
                </c:pt>
                <c:pt idx="1177">
                  <c:v>24.5208333333299</c:v>
                </c:pt>
                <c:pt idx="1178">
                  <c:v>24.5416666666632</c:v>
                </c:pt>
                <c:pt idx="1179">
                  <c:v>24.562499999996501</c:v>
                </c:pt>
                <c:pt idx="1180">
                  <c:v>24.5833333333299</c:v>
                </c:pt>
                <c:pt idx="1181">
                  <c:v>24.6041666666632</c:v>
                </c:pt>
                <c:pt idx="1182">
                  <c:v>24.624999999996501</c:v>
                </c:pt>
                <c:pt idx="1183">
                  <c:v>24.6458333333299</c:v>
                </c:pt>
                <c:pt idx="1184">
                  <c:v>24.6666666666632</c:v>
                </c:pt>
                <c:pt idx="1185">
                  <c:v>24.687499999996501</c:v>
                </c:pt>
                <c:pt idx="1186">
                  <c:v>24.7083333333299</c:v>
                </c:pt>
                <c:pt idx="1187">
                  <c:v>24.7291666666632</c:v>
                </c:pt>
                <c:pt idx="1188">
                  <c:v>24.749999999996501</c:v>
                </c:pt>
                <c:pt idx="1189">
                  <c:v>24.770833333329801</c:v>
                </c:pt>
                <c:pt idx="1190">
                  <c:v>24.7916666666632</c:v>
                </c:pt>
                <c:pt idx="1191">
                  <c:v>24.812499999996501</c:v>
                </c:pt>
                <c:pt idx="1192">
                  <c:v>24.833333333329801</c:v>
                </c:pt>
                <c:pt idx="1193">
                  <c:v>24.8541666666632</c:v>
                </c:pt>
                <c:pt idx="1194">
                  <c:v>24.874999999996501</c:v>
                </c:pt>
                <c:pt idx="1195">
                  <c:v>24.895833333329801</c:v>
                </c:pt>
                <c:pt idx="1196">
                  <c:v>24.9166666666632</c:v>
                </c:pt>
                <c:pt idx="1197">
                  <c:v>24.937499999996501</c:v>
                </c:pt>
                <c:pt idx="1198">
                  <c:v>24.958333333329801</c:v>
                </c:pt>
                <c:pt idx="1199">
                  <c:v>24.9791666666632</c:v>
                </c:pt>
                <c:pt idx="1200">
                  <c:v>24.999999999996501</c:v>
                </c:pt>
                <c:pt idx="1201">
                  <c:v>25.020833333329801</c:v>
                </c:pt>
                <c:pt idx="1202">
                  <c:v>25.041666666663101</c:v>
                </c:pt>
                <c:pt idx="1203">
                  <c:v>25.062499999996501</c:v>
                </c:pt>
                <c:pt idx="1204">
                  <c:v>25.083333333329801</c:v>
                </c:pt>
                <c:pt idx="1205">
                  <c:v>25.104166666663101</c:v>
                </c:pt>
                <c:pt idx="1206">
                  <c:v>25.124999999996501</c:v>
                </c:pt>
                <c:pt idx="1207">
                  <c:v>25.145833333329801</c:v>
                </c:pt>
                <c:pt idx="1208">
                  <c:v>25.166666666663101</c:v>
                </c:pt>
                <c:pt idx="1209">
                  <c:v>25.187499999996501</c:v>
                </c:pt>
                <c:pt idx="1210">
                  <c:v>25.208333333329801</c:v>
                </c:pt>
                <c:pt idx="1211">
                  <c:v>25.229166666663101</c:v>
                </c:pt>
                <c:pt idx="1212">
                  <c:v>25.249999999996401</c:v>
                </c:pt>
                <c:pt idx="1213">
                  <c:v>25.270833333329801</c:v>
                </c:pt>
                <c:pt idx="1214">
                  <c:v>25.291666666663101</c:v>
                </c:pt>
                <c:pt idx="1215">
                  <c:v>25.312499999996401</c:v>
                </c:pt>
                <c:pt idx="1216">
                  <c:v>25.333333333329801</c:v>
                </c:pt>
                <c:pt idx="1217">
                  <c:v>25.354166666663101</c:v>
                </c:pt>
                <c:pt idx="1218">
                  <c:v>25.374999999996401</c:v>
                </c:pt>
                <c:pt idx="1219">
                  <c:v>25.395833333329801</c:v>
                </c:pt>
                <c:pt idx="1220">
                  <c:v>25.416666666663101</c:v>
                </c:pt>
                <c:pt idx="1221">
                  <c:v>25.437499999996401</c:v>
                </c:pt>
                <c:pt idx="1222">
                  <c:v>25.458333333329801</c:v>
                </c:pt>
                <c:pt idx="1223">
                  <c:v>25.479166666663101</c:v>
                </c:pt>
                <c:pt idx="1224">
                  <c:v>25.499999999996401</c:v>
                </c:pt>
                <c:pt idx="1225">
                  <c:v>25.520833333329701</c:v>
                </c:pt>
                <c:pt idx="1226">
                  <c:v>25.541666666663101</c:v>
                </c:pt>
                <c:pt idx="1227">
                  <c:v>25.562499999996401</c:v>
                </c:pt>
                <c:pt idx="1228">
                  <c:v>25.583333333329701</c:v>
                </c:pt>
                <c:pt idx="1229">
                  <c:v>25.604166666663101</c:v>
                </c:pt>
                <c:pt idx="1230">
                  <c:v>25.624999999996401</c:v>
                </c:pt>
                <c:pt idx="1231">
                  <c:v>25.645833333329701</c:v>
                </c:pt>
                <c:pt idx="1232">
                  <c:v>25.666666666663101</c:v>
                </c:pt>
                <c:pt idx="1233">
                  <c:v>25.687499999996401</c:v>
                </c:pt>
                <c:pt idx="1234">
                  <c:v>25.708333333329701</c:v>
                </c:pt>
                <c:pt idx="1235">
                  <c:v>25.729166666663001</c:v>
                </c:pt>
                <c:pt idx="1236">
                  <c:v>25.749999999996401</c:v>
                </c:pt>
                <c:pt idx="1237">
                  <c:v>25.770833333329701</c:v>
                </c:pt>
                <c:pt idx="1238">
                  <c:v>25.791666666663001</c:v>
                </c:pt>
                <c:pt idx="1239">
                  <c:v>25.812499999996401</c:v>
                </c:pt>
                <c:pt idx="1240">
                  <c:v>25.833333333329701</c:v>
                </c:pt>
                <c:pt idx="1241">
                  <c:v>25.854166666663001</c:v>
                </c:pt>
                <c:pt idx="1242">
                  <c:v>25.874999999996401</c:v>
                </c:pt>
                <c:pt idx="1243">
                  <c:v>25.895833333329701</c:v>
                </c:pt>
                <c:pt idx="1244">
                  <c:v>25.916666666663001</c:v>
                </c:pt>
                <c:pt idx="1245">
                  <c:v>25.937499999996302</c:v>
                </c:pt>
                <c:pt idx="1246">
                  <c:v>25.958333333329701</c:v>
                </c:pt>
                <c:pt idx="1247">
                  <c:v>25.979166666663001</c:v>
                </c:pt>
                <c:pt idx="1248">
                  <c:v>25.999999999996302</c:v>
                </c:pt>
                <c:pt idx="1249">
                  <c:v>26.020833333329701</c:v>
                </c:pt>
                <c:pt idx="1250">
                  <c:v>26.041666666663001</c:v>
                </c:pt>
                <c:pt idx="1251">
                  <c:v>26.062499999996302</c:v>
                </c:pt>
                <c:pt idx="1252">
                  <c:v>26.083333333329701</c:v>
                </c:pt>
                <c:pt idx="1253">
                  <c:v>26.104166666663001</c:v>
                </c:pt>
                <c:pt idx="1254">
                  <c:v>26.124999999996302</c:v>
                </c:pt>
                <c:pt idx="1255">
                  <c:v>26.145833333329701</c:v>
                </c:pt>
                <c:pt idx="1256">
                  <c:v>26.166666666663001</c:v>
                </c:pt>
                <c:pt idx="1257">
                  <c:v>26.187499999996302</c:v>
                </c:pt>
                <c:pt idx="1258">
                  <c:v>26.208333333329598</c:v>
                </c:pt>
                <c:pt idx="1259">
                  <c:v>26.229166666663001</c:v>
                </c:pt>
                <c:pt idx="1260">
                  <c:v>26.249999999996302</c:v>
                </c:pt>
                <c:pt idx="1261">
                  <c:v>26.270833333329598</c:v>
                </c:pt>
                <c:pt idx="1262">
                  <c:v>26.291666666663001</c:v>
                </c:pt>
                <c:pt idx="1263">
                  <c:v>26.312499999996302</c:v>
                </c:pt>
                <c:pt idx="1264">
                  <c:v>26.333333333329598</c:v>
                </c:pt>
                <c:pt idx="1265">
                  <c:v>26.354166666663001</c:v>
                </c:pt>
                <c:pt idx="1266">
                  <c:v>26.374999999996302</c:v>
                </c:pt>
                <c:pt idx="1267">
                  <c:v>26.395833333329598</c:v>
                </c:pt>
                <c:pt idx="1268">
                  <c:v>26.416666666662898</c:v>
                </c:pt>
                <c:pt idx="1269">
                  <c:v>26.437499999996302</c:v>
                </c:pt>
                <c:pt idx="1270">
                  <c:v>26.458333333329598</c:v>
                </c:pt>
                <c:pt idx="1271">
                  <c:v>26.479166666662898</c:v>
                </c:pt>
                <c:pt idx="1272">
                  <c:v>26.499999999996302</c:v>
                </c:pt>
                <c:pt idx="1273">
                  <c:v>26.520833333329598</c:v>
                </c:pt>
                <c:pt idx="1274">
                  <c:v>26.541666666662898</c:v>
                </c:pt>
                <c:pt idx="1275">
                  <c:v>26.562499999996302</c:v>
                </c:pt>
                <c:pt idx="1276">
                  <c:v>26.583333333329598</c:v>
                </c:pt>
                <c:pt idx="1277">
                  <c:v>26.604166666662898</c:v>
                </c:pt>
                <c:pt idx="1278">
                  <c:v>26.624999999996302</c:v>
                </c:pt>
                <c:pt idx="1279">
                  <c:v>26.645833333329598</c:v>
                </c:pt>
                <c:pt idx="1280">
                  <c:v>26.666666666662898</c:v>
                </c:pt>
                <c:pt idx="1281">
                  <c:v>26.687499999996199</c:v>
                </c:pt>
                <c:pt idx="1282">
                  <c:v>26.708333333329598</c:v>
                </c:pt>
                <c:pt idx="1283">
                  <c:v>26.729166666662898</c:v>
                </c:pt>
                <c:pt idx="1284">
                  <c:v>26.749999999996199</c:v>
                </c:pt>
                <c:pt idx="1285">
                  <c:v>26.770833333329598</c:v>
                </c:pt>
                <c:pt idx="1286">
                  <c:v>26.791666666662898</c:v>
                </c:pt>
                <c:pt idx="1287">
                  <c:v>26.812499999996199</c:v>
                </c:pt>
                <c:pt idx="1288">
                  <c:v>26.833333333329598</c:v>
                </c:pt>
                <c:pt idx="1289">
                  <c:v>26.854166666662898</c:v>
                </c:pt>
                <c:pt idx="1290">
                  <c:v>26.874999999996199</c:v>
                </c:pt>
                <c:pt idx="1291">
                  <c:v>26.895833333329499</c:v>
                </c:pt>
                <c:pt idx="1292">
                  <c:v>26.916666666662898</c:v>
                </c:pt>
                <c:pt idx="1293">
                  <c:v>26.937499999996199</c:v>
                </c:pt>
                <c:pt idx="1294">
                  <c:v>26.958333333329499</c:v>
                </c:pt>
                <c:pt idx="1295">
                  <c:v>26.979166666662898</c:v>
                </c:pt>
                <c:pt idx="1296">
                  <c:v>26.999999999996199</c:v>
                </c:pt>
                <c:pt idx="1297">
                  <c:v>27.020833333329499</c:v>
                </c:pt>
                <c:pt idx="1298">
                  <c:v>27.041666666662898</c:v>
                </c:pt>
                <c:pt idx="1299">
                  <c:v>27.062499999996199</c:v>
                </c:pt>
                <c:pt idx="1300">
                  <c:v>27.083333333329499</c:v>
                </c:pt>
                <c:pt idx="1301">
                  <c:v>27.104166666662898</c:v>
                </c:pt>
                <c:pt idx="1302">
                  <c:v>27.124999999996199</c:v>
                </c:pt>
                <c:pt idx="1303">
                  <c:v>27.145833333329499</c:v>
                </c:pt>
                <c:pt idx="1304">
                  <c:v>27.166666666662799</c:v>
                </c:pt>
                <c:pt idx="1305">
                  <c:v>27.187499999996199</c:v>
                </c:pt>
                <c:pt idx="1306">
                  <c:v>27.208333333329499</c:v>
                </c:pt>
                <c:pt idx="1307">
                  <c:v>27.229166666662799</c:v>
                </c:pt>
                <c:pt idx="1308">
                  <c:v>27.249999999996199</c:v>
                </c:pt>
                <c:pt idx="1309">
                  <c:v>27.270833333329499</c:v>
                </c:pt>
                <c:pt idx="1310">
                  <c:v>27.291666666662799</c:v>
                </c:pt>
                <c:pt idx="1311">
                  <c:v>27.312499999996199</c:v>
                </c:pt>
                <c:pt idx="1312">
                  <c:v>27.333333333329499</c:v>
                </c:pt>
                <c:pt idx="1313">
                  <c:v>27.354166666662799</c:v>
                </c:pt>
                <c:pt idx="1314">
                  <c:v>27.374999999996099</c:v>
                </c:pt>
                <c:pt idx="1315">
                  <c:v>27.395833333329499</c:v>
                </c:pt>
                <c:pt idx="1316">
                  <c:v>27.416666666662799</c:v>
                </c:pt>
                <c:pt idx="1317">
                  <c:v>27.437499999996099</c:v>
                </c:pt>
                <c:pt idx="1318">
                  <c:v>27.458333333329499</c:v>
                </c:pt>
                <c:pt idx="1319">
                  <c:v>27.479166666662799</c:v>
                </c:pt>
                <c:pt idx="1320">
                  <c:v>27.499999999996099</c:v>
                </c:pt>
                <c:pt idx="1321">
                  <c:v>27.520833333329499</c:v>
                </c:pt>
                <c:pt idx="1322">
                  <c:v>27.541666666662799</c:v>
                </c:pt>
                <c:pt idx="1323">
                  <c:v>27.562499999996099</c:v>
                </c:pt>
                <c:pt idx="1324">
                  <c:v>27.583333333329499</c:v>
                </c:pt>
                <c:pt idx="1325">
                  <c:v>27.604166666662799</c:v>
                </c:pt>
                <c:pt idx="1326">
                  <c:v>27.624999999996099</c:v>
                </c:pt>
                <c:pt idx="1327">
                  <c:v>27.645833333329399</c:v>
                </c:pt>
                <c:pt idx="1328">
                  <c:v>27.666666666662799</c:v>
                </c:pt>
                <c:pt idx="1329">
                  <c:v>27.687499999996099</c:v>
                </c:pt>
                <c:pt idx="1330">
                  <c:v>27.708333333329399</c:v>
                </c:pt>
                <c:pt idx="1331">
                  <c:v>27.729166666662799</c:v>
                </c:pt>
                <c:pt idx="1332">
                  <c:v>27.749999999996099</c:v>
                </c:pt>
                <c:pt idx="1333">
                  <c:v>27.770833333329399</c:v>
                </c:pt>
                <c:pt idx="1334">
                  <c:v>27.791666666662799</c:v>
                </c:pt>
                <c:pt idx="1335">
                  <c:v>27.812499999996099</c:v>
                </c:pt>
                <c:pt idx="1336">
                  <c:v>27.833333333329399</c:v>
                </c:pt>
                <c:pt idx="1337">
                  <c:v>27.854166666662699</c:v>
                </c:pt>
                <c:pt idx="1338">
                  <c:v>27.874999999996099</c:v>
                </c:pt>
                <c:pt idx="1339">
                  <c:v>27.895833333329399</c:v>
                </c:pt>
                <c:pt idx="1340">
                  <c:v>27.916666666662699</c:v>
                </c:pt>
                <c:pt idx="1341">
                  <c:v>27.937499999996099</c:v>
                </c:pt>
                <c:pt idx="1342">
                  <c:v>27.958333333329399</c:v>
                </c:pt>
                <c:pt idx="1343">
                  <c:v>27.979166666662699</c:v>
                </c:pt>
                <c:pt idx="1344">
                  <c:v>27.999999999996099</c:v>
                </c:pt>
                <c:pt idx="1345">
                  <c:v>28.020833333329399</c:v>
                </c:pt>
                <c:pt idx="1346">
                  <c:v>28.041666666662699</c:v>
                </c:pt>
                <c:pt idx="1347">
                  <c:v>28.062499999996099</c:v>
                </c:pt>
                <c:pt idx="1348">
                  <c:v>28.083333333329399</c:v>
                </c:pt>
                <c:pt idx="1349">
                  <c:v>28.104166666662699</c:v>
                </c:pt>
                <c:pt idx="1350">
                  <c:v>28.124999999996</c:v>
                </c:pt>
                <c:pt idx="1351">
                  <c:v>28.145833333329399</c:v>
                </c:pt>
                <c:pt idx="1352">
                  <c:v>28.166666666662699</c:v>
                </c:pt>
                <c:pt idx="1353">
                  <c:v>28.187499999996</c:v>
                </c:pt>
                <c:pt idx="1354">
                  <c:v>28.208333333329399</c:v>
                </c:pt>
                <c:pt idx="1355">
                  <c:v>28.229166666662699</c:v>
                </c:pt>
                <c:pt idx="1356">
                  <c:v>28.249999999996</c:v>
                </c:pt>
                <c:pt idx="1357">
                  <c:v>28.270833333329399</c:v>
                </c:pt>
                <c:pt idx="1358">
                  <c:v>28.291666666662699</c:v>
                </c:pt>
                <c:pt idx="1359">
                  <c:v>28.312499999996</c:v>
                </c:pt>
                <c:pt idx="1360">
                  <c:v>28.3333333333293</c:v>
                </c:pt>
                <c:pt idx="1361">
                  <c:v>28.354166666662699</c:v>
                </c:pt>
                <c:pt idx="1362">
                  <c:v>28.374999999996</c:v>
                </c:pt>
                <c:pt idx="1363">
                  <c:v>28.3958333333293</c:v>
                </c:pt>
                <c:pt idx="1364">
                  <c:v>28.416666666662699</c:v>
                </c:pt>
                <c:pt idx="1365">
                  <c:v>28.437499999996</c:v>
                </c:pt>
                <c:pt idx="1366">
                  <c:v>28.4583333333293</c:v>
                </c:pt>
                <c:pt idx="1367">
                  <c:v>28.479166666662699</c:v>
                </c:pt>
                <c:pt idx="1368">
                  <c:v>28.499999999996</c:v>
                </c:pt>
                <c:pt idx="1369">
                  <c:v>28.5208333333293</c:v>
                </c:pt>
                <c:pt idx="1370">
                  <c:v>28.5416666666626</c:v>
                </c:pt>
                <c:pt idx="1371">
                  <c:v>28.562499999996</c:v>
                </c:pt>
                <c:pt idx="1372">
                  <c:v>28.5833333333293</c:v>
                </c:pt>
                <c:pt idx="1373">
                  <c:v>28.6041666666626</c:v>
                </c:pt>
                <c:pt idx="1374">
                  <c:v>28.624999999996</c:v>
                </c:pt>
                <c:pt idx="1375">
                  <c:v>28.6458333333293</c:v>
                </c:pt>
                <c:pt idx="1376">
                  <c:v>28.6666666666626</c:v>
                </c:pt>
                <c:pt idx="1377">
                  <c:v>28.687499999996</c:v>
                </c:pt>
                <c:pt idx="1378">
                  <c:v>28.7083333333293</c:v>
                </c:pt>
                <c:pt idx="1379">
                  <c:v>28.7291666666626</c:v>
                </c:pt>
                <c:pt idx="1380">
                  <c:v>28.749999999996</c:v>
                </c:pt>
                <c:pt idx="1381">
                  <c:v>28.7708333333293</c:v>
                </c:pt>
                <c:pt idx="1382">
                  <c:v>28.7916666666626</c:v>
                </c:pt>
                <c:pt idx="1383">
                  <c:v>28.8124999999959</c:v>
                </c:pt>
                <c:pt idx="1384">
                  <c:v>28.8333333333293</c:v>
                </c:pt>
                <c:pt idx="1385">
                  <c:v>28.8541666666626</c:v>
                </c:pt>
                <c:pt idx="1386">
                  <c:v>28.8749999999959</c:v>
                </c:pt>
                <c:pt idx="1387">
                  <c:v>28.8958333333293</c:v>
                </c:pt>
                <c:pt idx="1388">
                  <c:v>28.9166666666626</c:v>
                </c:pt>
                <c:pt idx="1389">
                  <c:v>28.9374999999959</c:v>
                </c:pt>
                <c:pt idx="1390">
                  <c:v>28.9583333333293</c:v>
                </c:pt>
                <c:pt idx="1391">
                  <c:v>28.9791666666626</c:v>
                </c:pt>
                <c:pt idx="1392">
                  <c:v>28.9999999999959</c:v>
                </c:pt>
                <c:pt idx="1393">
                  <c:v>29.0208333333292</c:v>
                </c:pt>
                <c:pt idx="1394">
                  <c:v>29.0416666666626</c:v>
                </c:pt>
                <c:pt idx="1395">
                  <c:v>29.0624999999959</c:v>
                </c:pt>
                <c:pt idx="1396">
                  <c:v>29.0833333333292</c:v>
                </c:pt>
                <c:pt idx="1397">
                  <c:v>29.1041666666626</c:v>
                </c:pt>
                <c:pt idx="1398">
                  <c:v>29.1249999999959</c:v>
                </c:pt>
                <c:pt idx="1399">
                  <c:v>29.1458333333292</c:v>
                </c:pt>
                <c:pt idx="1400">
                  <c:v>29.1666666666626</c:v>
                </c:pt>
                <c:pt idx="1401">
                  <c:v>29.1874999999959</c:v>
                </c:pt>
                <c:pt idx="1402">
                  <c:v>29.2083333333292</c:v>
                </c:pt>
                <c:pt idx="1403">
                  <c:v>29.2291666666626</c:v>
                </c:pt>
                <c:pt idx="1404">
                  <c:v>29.2499999999959</c:v>
                </c:pt>
                <c:pt idx="1405">
                  <c:v>29.2708333333292</c:v>
                </c:pt>
                <c:pt idx="1406">
                  <c:v>29.291666666662501</c:v>
                </c:pt>
                <c:pt idx="1407">
                  <c:v>29.3124999999959</c:v>
                </c:pt>
                <c:pt idx="1408">
                  <c:v>29.3333333333292</c:v>
                </c:pt>
                <c:pt idx="1409">
                  <c:v>29.354166666662501</c:v>
                </c:pt>
                <c:pt idx="1410">
                  <c:v>29.3749999999959</c:v>
                </c:pt>
                <c:pt idx="1411">
                  <c:v>29.3958333333292</c:v>
                </c:pt>
                <c:pt idx="1412">
                  <c:v>29.416666666662501</c:v>
                </c:pt>
                <c:pt idx="1413">
                  <c:v>29.4374999999959</c:v>
                </c:pt>
                <c:pt idx="1414">
                  <c:v>29.4583333333292</c:v>
                </c:pt>
                <c:pt idx="1415">
                  <c:v>29.479166666662501</c:v>
                </c:pt>
                <c:pt idx="1416">
                  <c:v>29.499999999995801</c:v>
                </c:pt>
                <c:pt idx="1417">
                  <c:v>29.5208333333292</c:v>
                </c:pt>
                <c:pt idx="1418">
                  <c:v>29.541666666662501</c:v>
                </c:pt>
                <c:pt idx="1419">
                  <c:v>29.562499999995801</c:v>
                </c:pt>
                <c:pt idx="1420">
                  <c:v>29.5833333333292</c:v>
                </c:pt>
                <c:pt idx="1421">
                  <c:v>29.604166666662501</c:v>
                </c:pt>
                <c:pt idx="1422">
                  <c:v>29.624999999995801</c:v>
                </c:pt>
                <c:pt idx="1423">
                  <c:v>29.6458333333292</c:v>
                </c:pt>
                <c:pt idx="1424">
                  <c:v>29.666666666662501</c:v>
                </c:pt>
                <c:pt idx="1425">
                  <c:v>29.687499999995801</c:v>
                </c:pt>
                <c:pt idx="1426">
                  <c:v>29.708333333329101</c:v>
                </c:pt>
                <c:pt idx="1427">
                  <c:v>29.729166666662501</c:v>
                </c:pt>
                <c:pt idx="1428">
                  <c:v>29.749999999995801</c:v>
                </c:pt>
                <c:pt idx="1429">
                  <c:v>29.770833333329101</c:v>
                </c:pt>
                <c:pt idx="1430">
                  <c:v>29.791666666662501</c:v>
                </c:pt>
                <c:pt idx="1431">
                  <c:v>29.812499999995801</c:v>
                </c:pt>
                <c:pt idx="1432">
                  <c:v>29.833333333329101</c:v>
                </c:pt>
                <c:pt idx="1433">
                  <c:v>29.854166666662501</c:v>
                </c:pt>
                <c:pt idx="1434">
                  <c:v>29.874999999995801</c:v>
                </c:pt>
                <c:pt idx="1435">
                  <c:v>29.895833333329101</c:v>
                </c:pt>
                <c:pt idx="1436">
                  <c:v>29.916666666662501</c:v>
                </c:pt>
                <c:pt idx="1437">
                  <c:v>29.937499999995801</c:v>
                </c:pt>
                <c:pt idx="1438">
                  <c:v>29.958333333329101</c:v>
                </c:pt>
                <c:pt idx="1439">
                  <c:v>29.979166666662401</c:v>
                </c:pt>
                <c:pt idx="1440">
                  <c:v>29.999999999995801</c:v>
                </c:pt>
                <c:pt idx="1441">
                  <c:v>30.020833333329101</c:v>
                </c:pt>
                <c:pt idx="1442">
                  <c:v>30.041666666662401</c:v>
                </c:pt>
                <c:pt idx="1443">
                  <c:v>30.062499999995801</c:v>
                </c:pt>
                <c:pt idx="1444">
                  <c:v>30.083333333329101</c:v>
                </c:pt>
                <c:pt idx="1445">
                  <c:v>30.104166666662401</c:v>
                </c:pt>
                <c:pt idx="1446">
                  <c:v>30.124999999995801</c:v>
                </c:pt>
                <c:pt idx="1447">
                  <c:v>30.145833333329101</c:v>
                </c:pt>
                <c:pt idx="1448">
                  <c:v>30.166666666662401</c:v>
                </c:pt>
                <c:pt idx="1449">
                  <c:v>30.187499999995701</c:v>
                </c:pt>
                <c:pt idx="1450">
                  <c:v>30.208333333329101</c:v>
                </c:pt>
                <c:pt idx="1451">
                  <c:v>30.229166666662401</c:v>
                </c:pt>
                <c:pt idx="1452">
                  <c:v>30.249999999995701</c:v>
                </c:pt>
                <c:pt idx="1453">
                  <c:v>30.270833333329101</c:v>
                </c:pt>
                <c:pt idx="1454">
                  <c:v>30.291666666662401</c:v>
                </c:pt>
                <c:pt idx="1455">
                  <c:v>30.312499999995701</c:v>
                </c:pt>
                <c:pt idx="1456">
                  <c:v>30.333333333329101</c:v>
                </c:pt>
                <c:pt idx="1457">
                  <c:v>30.354166666662401</c:v>
                </c:pt>
                <c:pt idx="1458">
                  <c:v>30.374999999995701</c:v>
                </c:pt>
                <c:pt idx="1459">
                  <c:v>30.395833333329101</c:v>
                </c:pt>
                <c:pt idx="1460">
                  <c:v>30.416666666662401</c:v>
                </c:pt>
                <c:pt idx="1461">
                  <c:v>30.437499999995701</c:v>
                </c:pt>
                <c:pt idx="1462">
                  <c:v>30.458333333329001</c:v>
                </c:pt>
                <c:pt idx="1463">
                  <c:v>30.479166666662401</c:v>
                </c:pt>
                <c:pt idx="1464">
                  <c:v>30.499999999995701</c:v>
                </c:pt>
                <c:pt idx="1465">
                  <c:v>30.520833333329001</c:v>
                </c:pt>
                <c:pt idx="1466">
                  <c:v>30.541666666662401</c:v>
                </c:pt>
                <c:pt idx="1467">
                  <c:v>30.562499999995701</c:v>
                </c:pt>
                <c:pt idx="1468">
                  <c:v>30.583333333329001</c:v>
                </c:pt>
                <c:pt idx="1469">
                  <c:v>30.604166666662401</c:v>
                </c:pt>
                <c:pt idx="1470">
                  <c:v>30.624999999995701</c:v>
                </c:pt>
                <c:pt idx="1471">
                  <c:v>30.645833333329001</c:v>
                </c:pt>
                <c:pt idx="1472">
                  <c:v>30.666666666662302</c:v>
                </c:pt>
                <c:pt idx="1473">
                  <c:v>30.687499999995701</c:v>
                </c:pt>
                <c:pt idx="1474">
                  <c:v>30.708333333329001</c:v>
                </c:pt>
                <c:pt idx="1475">
                  <c:v>30.729166666662302</c:v>
                </c:pt>
                <c:pt idx="1476">
                  <c:v>30.749999999995701</c:v>
                </c:pt>
                <c:pt idx="1477">
                  <c:v>30.770833333329001</c:v>
                </c:pt>
                <c:pt idx="1478">
                  <c:v>30.791666666662302</c:v>
                </c:pt>
                <c:pt idx="1479">
                  <c:v>30.812499999995701</c:v>
                </c:pt>
                <c:pt idx="1480">
                  <c:v>30.833333333329001</c:v>
                </c:pt>
                <c:pt idx="1481">
                  <c:v>30.854166666662302</c:v>
                </c:pt>
                <c:pt idx="1482">
                  <c:v>30.874999999995602</c:v>
                </c:pt>
                <c:pt idx="1483">
                  <c:v>30.895833333329001</c:v>
                </c:pt>
                <c:pt idx="1484">
                  <c:v>30.916666666662302</c:v>
                </c:pt>
                <c:pt idx="1485">
                  <c:v>30.937499999995602</c:v>
                </c:pt>
                <c:pt idx="1486">
                  <c:v>30.958333333329001</c:v>
                </c:pt>
                <c:pt idx="1487">
                  <c:v>30.979166666662302</c:v>
                </c:pt>
              </c:numCache>
            </c:numRef>
          </c:xVal>
          <c:yVal>
            <c:numRef>
              <c:f>'Harmonic Analysis'!$AB$6:$AB$1493</c:f>
              <c:numCache>
                <c:formatCode>0,000</c:formatCode>
                <c:ptCount val="1488"/>
                <c:pt idx="0">
                  <c:v>12.38</c:v>
                </c:pt>
                <c:pt idx="1">
                  <c:v>15.57</c:v>
                </c:pt>
                <c:pt idx="2">
                  <c:v>15.57</c:v>
                </c:pt>
                <c:pt idx="3">
                  <c:v>13.4</c:v>
                </c:pt>
                <c:pt idx="4">
                  <c:v>8.7899999999999991</c:v>
                </c:pt>
                <c:pt idx="5">
                  <c:v>4.3099999999999996</c:v>
                </c:pt>
                <c:pt idx="6">
                  <c:v>0</c:v>
                </c:pt>
                <c:pt idx="7">
                  <c:v>0</c:v>
                </c:pt>
                <c:pt idx="8">
                  <c:v>0</c:v>
                </c:pt>
                <c:pt idx="9">
                  <c:v>0</c:v>
                </c:pt>
                <c:pt idx="10">
                  <c:v>3.08</c:v>
                </c:pt>
                <c:pt idx="11">
                  <c:v>7.28</c:v>
                </c:pt>
                <c:pt idx="12">
                  <c:v>12.38</c:v>
                </c:pt>
                <c:pt idx="13">
                  <c:v>16.72</c:v>
                </c:pt>
                <c:pt idx="14">
                  <c:v>17.920000000000002</c:v>
                </c:pt>
                <c:pt idx="15">
                  <c:v>15.57</c:v>
                </c:pt>
                <c:pt idx="16">
                  <c:v>11.42</c:v>
                </c:pt>
                <c:pt idx="17">
                  <c:v>5.75</c:v>
                </c:pt>
                <c:pt idx="18">
                  <c:v>2.2799999999999998</c:v>
                </c:pt>
                <c:pt idx="19">
                  <c:v>0</c:v>
                </c:pt>
                <c:pt idx="20">
                  <c:v>0</c:v>
                </c:pt>
                <c:pt idx="21">
                  <c:v>0</c:v>
                </c:pt>
                <c:pt idx="22">
                  <c:v>0</c:v>
                </c:pt>
                <c:pt idx="23">
                  <c:v>5</c:v>
                </c:pt>
                <c:pt idx="24">
                  <c:v>10</c:v>
                </c:pt>
                <c:pt idx="25">
                  <c:v>13.4</c:v>
                </c:pt>
                <c:pt idx="26">
                  <c:v>15.57</c:v>
                </c:pt>
                <c:pt idx="27">
                  <c:v>15.57</c:v>
                </c:pt>
                <c:pt idx="28">
                  <c:v>11.42</c:v>
                </c:pt>
                <c:pt idx="29">
                  <c:v>7.28</c:v>
                </c:pt>
                <c:pt idx="30">
                  <c:v>3.08</c:v>
                </c:pt>
                <c:pt idx="31">
                  <c:v>0</c:v>
                </c:pt>
                <c:pt idx="32">
                  <c:v>0</c:v>
                </c:pt>
                <c:pt idx="33">
                  <c:v>0</c:v>
                </c:pt>
                <c:pt idx="34">
                  <c:v>0</c:v>
                </c:pt>
                <c:pt idx="35">
                  <c:v>3.08</c:v>
                </c:pt>
                <c:pt idx="36">
                  <c:v>7.28</c:v>
                </c:pt>
                <c:pt idx="37">
                  <c:v>11.42</c:v>
                </c:pt>
                <c:pt idx="38">
                  <c:v>14.26</c:v>
                </c:pt>
                <c:pt idx="39">
                  <c:v>14.26</c:v>
                </c:pt>
                <c:pt idx="40">
                  <c:v>11.42</c:v>
                </c:pt>
                <c:pt idx="41">
                  <c:v>8.01</c:v>
                </c:pt>
                <c:pt idx="42">
                  <c:v>3.85</c:v>
                </c:pt>
                <c:pt idx="43">
                  <c:v>0</c:v>
                </c:pt>
                <c:pt idx="44">
                  <c:v>0</c:v>
                </c:pt>
                <c:pt idx="45">
                  <c:v>0</c:v>
                </c:pt>
                <c:pt idx="46">
                  <c:v>0</c:v>
                </c:pt>
                <c:pt idx="47">
                  <c:v>2.2799999999999998</c:v>
                </c:pt>
                <c:pt idx="48">
                  <c:v>5.75</c:v>
                </c:pt>
                <c:pt idx="49">
                  <c:v>10</c:v>
                </c:pt>
                <c:pt idx="50">
                  <c:v>13.4</c:v>
                </c:pt>
                <c:pt idx="51">
                  <c:v>14.26</c:v>
                </c:pt>
                <c:pt idx="52">
                  <c:v>12.38</c:v>
                </c:pt>
                <c:pt idx="53">
                  <c:v>8.7899999999999991</c:v>
                </c:pt>
                <c:pt idx="54">
                  <c:v>5</c:v>
                </c:pt>
                <c:pt idx="55">
                  <c:v>0</c:v>
                </c:pt>
                <c:pt idx="56">
                  <c:v>0</c:v>
                </c:pt>
                <c:pt idx="57">
                  <c:v>0</c:v>
                </c:pt>
                <c:pt idx="58">
                  <c:v>0</c:v>
                </c:pt>
                <c:pt idx="59">
                  <c:v>0</c:v>
                </c:pt>
                <c:pt idx="60">
                  <c:v>3.85</c:v>
                </c:pt>
                <c:pt idx="61">
                  <c:v>8.01</c:v>
                </c:pt>
                <c:pt idx="62">
                  <c:v>11.42</c:v>
                </c:pt>
                <c:pt idx="63">
                  <c:v>13.4</c:v>
                </c:pt>
                <c:pt idx="64">
                  <c:v>12.38</c:v>
                </c:pt>
                <c:pt idx="65">
                  <c:v>10</c:v>
                </c:pt>
                <c:pt idx="66">
                  <c:v>5.75</c:v>
                </c:pt>
                <c:pt idx="67">
                  <c:v>2.5</c:v>
                </c:pt>
                <c:pt idx="68">
                  <c:v>0</c:v>
                </c:pt>
                <c:pt idx="69">
                  <c:v>0</c:v>
                </c:pt>
                <c:pt idx="70">
                  <c:v>0</c:v>
                </c:pt>
                <c:pt idx="71">
                  <c:v>0</c:v>
                </c:pt>
                <c:pt idx="72">
                  <c:v>2.5</c:v>
                </c:pt>
                <c:pt idx="73">
                  <c:v>5.36</c:v>
                </c:pt>
                <c:pt idx="74">
                  <c:v>8.7899999999999991</c:v>
                </c:pt>
                <c:pt idx="75">
                  <c:v>11.42</c:v>
                </c:pt>
                <c:pt idx="76">
                  <c:v>11.42</c:v>
                </c:pt>
                <c:pt idx="77">
                  <c:v>8.7899999999999991</c:v>
                </c:pt>
                <c:pt idx="78">
                  <c:v>5.75</c:v>
                </c:pt>
                <c:pt idx="79">
                  <c:v>3.08</c:v>
                </c:pt>
                <c:pt idx="80">
                  <c:v>0</c:v>
                </c:pt>
                <c:pt idx="81">
                  <c:v>0</c:v>
                </c:pt>
                <c:pt idx="82">
                  <c:v>0</c:v>
                </c:pt>
                <c:pt idx="83">
                  <c:v>0</c:v>
                </c:pt>
                <c:pt idx="84">
                  <c:v>2</c:v>
                </c:pt>
                <c:pt idx="85">
                  <c:v>5</c:v>
                </c:pt>
                <c:pt idx="86">
                  <c:v>8.01</c:v>
                </c:pt>
                <c:pt idx="87">
                  <c:v>10.5</c:v>
                </c:pt>
                <c:pt idx="88">
                  <c:v>11.42</c:v>
                </c:pt>
                <c:pt idx="89">
                  <c:v>10.5</c:v>
                </c:pt>
                <c:pt idx="90">
                  <c:v>7.28</c:v>
                </c:pt>
                <c:pt idx="91">
                  <c:v>3.85</c:v>
                </c:pt>
                <c:pt idx="92">
                  <c:v>0</c:v>
                </c:pt>
                <c:pt idx="93">
                  <c:v>0</c:v>
                </c:pt>
                <c:pt idx="94">
                  <c:v>0</c:v>
                </c:pt>
                <c:pt idx="95">
                  <c:v>0</c:v>
                </c:pt>
                <c:pt idx="96">
                  <c:v>0</c:v>
                </c:pt>
                <c:pt idx="97">
                  <c:v>3.44</c:v>
                </c:pt>
                <c:pt idx="98">
                  <c:v>6.59</c:v>
                </c:pt>
                <c:pt idx="99">
                  <c:v>10</c:v>
                </c:pt>
                <c:pt idx="100">
                  <c:v>11.42</c:v>
                </c:pt>
                <c:pt idx="101">
                  <c:v>10.5</c:v>
                </c:pt>
                <c:pt idx="102">
                  <c:v>8.7899999999999991</c:v>
                </c:pt>
                <c:pt idx="103">
                  <c:v>5.36</c:v>
                </c:pt>
                <c:pt idx="104">
                  <c:v>2.5</c:v>
                </c:pt>
                <c:pt idx="105">
                  <c:v>0</c:v>
                </c:pt>
                <c:pt idx="106">
                  <c:v>0</c:v>
                </c:pt>
                <c:pt idx="107">
                  <c:v>0</c:v>
                </c:pt>
                <c:pt idx="108">
                  <c:v>0</c:v>
                </c:pt>
                <c:pt idx="109">
                  <c:v>0</c:v>
                </c:pt>
                <c:pt idx="110">
                  <c:v>3.85</c:v>
                </c:pt>
                <c:pt idx="111">
                  <c:v>5.75</c:v>
                </c:pt>
                <c:pt idx="112">
                  <c:v>8.01</c:v>
                </c:pt>
                <c:pt idx="113">
                  <c:v>8.01</c:v>
                </c:pt>
                <c:pt idx="114">
                  <c:v>7.28</c:v>
                </c:pt>
                <c:pt idx="115">
                  <c:v>5</c:v>
                </c:pt>
                <c:pt idx="116">
                  <c:v>2.5</c:v>
                </c:pt>
                <c:pt idx="117">
                  <c:v>0</c:v>
                </c:pt>
                <c:pt idx="118">
                  <c:v>0</c:v>
                </c:pt>
                <c:pt idx="119">
                  <c:v>0</c:v>
                </c:pt>
                <c:pt idx="120">
                  <c:v>0</c:v>
                </c:pt>
                <c:pt idx="121">
                  <c:v>0</c:v>
                </c:pt>
                <c:pt idx="122">
                  <c:v>2.5</c:v>
                </c:pt>
                <c:pt idx="123">
                  <c:v>5</c:v>
                </c:pt>
                <c:pt idx="124">
                  <c:v>6.59</c:v>
                </c:pt>
                <c:pt idx="125">
                  <c:v>7.28</c:v>
                </c:pt>
                <c:pt idx="126">
                  <c:v>6.59</c:v>
                </c:pt>
                <c:pt idx="127">
                  <c:v>4.3099999999999996</c:v>
                </c:pt>
                <c:pt idx="128">
                  <c:v>2.2799999999999998</c:v>
                </c:pt>
                <c:pt idx="129">
                  <c:v>0</c:v>
                </c:pt>
                <c:pt idx="130">
                  <c:v>0</c:v>
                </c:pt>
                <c:pt idx="131">
                  <c:v>0</c:v>
                </c:pt>
                <c:pt idx="132">
                  <c:v>0</c:v>
                </c:pt>
                <c:pt idx="133">
                  <c:v>0</c:v>
                </c:pt>
                <c:pt idx="134">
                  <c:v>2.5</c:v>
                </c:pt>
                <c:pt idx="135">
                  <c:v>5</c:v>
                </c:pt>
                <c:pt idx="136">
                  <c:v>7.28</c:v>
                </c:pt>
                <c:pt idx="137">
                  <c:v>8.7899999999999991</c:v>
                </c:pt>
                <c:pt idx="138">
                  <c:v>8.01</c:v>
                </c:pt>
                <c:pt idx="139">
                  <c:v>6.59</c:v>
                </c:pt>
                <c:pt idx="140">
                  <c:v>4.3099999999999996</c:v>
                </c:pt>
                <c:pt idx="141">
                  <c:v>2</c:v>
                </c:pt>
                <c:pt idx="142">
                  <c:v>0</c:v>
                </c:pt>
                <c:pt idx="143">
                  <c:v>0</c:v>
                </c:pt>
                <c:pt idx="144">
                  <c:v>0</c:v>
                </c:pt>
                <c:pt idx="145">
                  <c:v>0</c:v>
                </c:pt>
                <c:pt idx="146">
                  <c:v>0</c:v>
                </c:pt>
                <c:pt idx="147">
                  <c:v>3.08</c:v>
                </c:pt>
                <c:pt idx="148">
                  <c:v>5.36</c:v>
                </c:pt>
                <c:pt idx="149">
                  <c:v>7.28</c:v>
                </c:pt>
                <c:pt idx="150">
                  <c:v>8.01</c:v>
                </c:pt>
                <c:pt idx="151">
                  <c:v>7.28</c:v>
                </c:pt>
                <c:pt idx="152">
                  <c:v>5.36</c:v>
                </c:pt>
                <c:pt idx="153">
                  <c:v>3.08</c:v>
                </c:pt>
                <c:pt idx="154">
                  <c:v>0</c:v>
                </c:pt>
                <c:pt idx="155">
                  <c:v>0</c:v>
                </c:pt>
                <c:pt idx="156">
                  <c:v>0</c:v>
                </c:pt>
                <c:pt idx="157">
                  <c:v>0</c:v>
                </c:pt>
                <c:pt idx="158">
                  <c:v>0</c:v>
                </c:pt>
                <c:pt idx="159">
                  <c:v>0</c:v>
                </c:pt>
                <c:pt idx="160">
                  <c:v>2.2799999999999998</c:v>
                </c:pt>
                <c:pt idx="161">
                  <c:v>3.85</c:v>
                </c:pt>
                <c:pt idx="162">
                  <c:v>4.3099999999999996</c:v>
                </c:pt>
                <c:pt idx="163">
                  <c:v>4.3099999999999996</c:v>
                </c:pt>
                <c:pt idx="164">
                  <c:v>3.44</c:v>
                </c:pt>
                <c:pt idx="165">
                  <c:v>2.2799999999999998</c:v>
                </c:pt>
                <c:pt idx="166">
                  <c:v>0</c:v>
                </c:pt>
                <c:pt idx="167">
                  <c:v>0</c:v>
                </c:pt>
                <c:pt idx="168">
                  <c:v>0</c:v>
                </c:pt>
                <c:pt idx="169">
                  <c:v>0</c:v>
                </c:pt>
                <c:pt idx="170">
                  <c:v>0</c:v>
                </c:pt>
                <c:pt idx="171">
                  <c:v>0</c:v>
                </c:pt>
                <c:pt idx="172">
                  <c:v>2</c:v>
                </c:pt>
                <c:pt idx="173">
                  <c:v>3.08</c:v>
                </c:pt>
                <c:pt idx="174">
                  <c:v>3.85</c:v>
                </c:pt>
                <c:pt idx="175">
                  <c:v>3.85</c:v>
                </c:pt>
                <c:pt idx="176">
                  <c:v>3.08</c:v>
                </c:pt>
                <c:pt idx="177">
                  <c:v>2</c:v>
                </c:pt>
                <c:pt idx="178">
                  <c:v>0</c:v>
                </c:pt>
                <c:pt idx="179">
                  <c:v>0</c:v>
                </c:pt>
                <c:pt idx="180">
                  <c:v>0</c:v>
                </c:pt>
                <c:pt idx="181">
                  <c:v>0</c:v>
                </c:pt>
                <c:pt idx="182">
                  <c:v>0</c:v>
                </c:pt>
                <c:pt idx="183">
                  <c:v>0</c:v>
                </c:pt>
                <c:pt idx="184">
                  <c:v>2.2799999999999998</c:v>
                </c:pt>
                <c:pt idx="185">
                  <c:v>3.85</c:v>
                </c:pt>
                <c:pt idx="186">
                  <c:v>5.36</c:v>
                </c:pt>
                <c:pt idx="187">
                  <c:v>5.75</c:v>
                </c:pt>
                <c:pt idx="188">
                  <c:v>5.36</c:v>
                </c:pt>
                <c:pt idx="189">
                  <c:v>4.3099999999999996</c:v>
                </c:pt>
                <c:pt idx="190">
                  <c:v>2.5</c:v>
                </c:pt>
                <c:pt idx="191">
                  <c:v>0</c:v>
                </c:pt>
                <c:pt idx="192">
                  <c:v>0</c:v>
                </c:pt>
                <c:pt idx="193">
                  <c:v>0</c:v>
                </c:pt>
                <c:pt idx="194">
                  <c:v>0</c:v>
                </c:pt>
                <c:pt idx="195">
                  <c:v>0</c:v>
                </c:pt>
                <c:pt idx="196">
                  <c:v>0</c:v>
                </c:pt>
                <c:pt idx="197">
                  <c:v>2.2799999999999998</c:v>
                </c:pt>
                <c:pt idx="198">
                  <c:v>3.85</c:v>
                </c:pt>
                <c:pt idx="199">
                  <c:v>5</c:v>
                </c:pt>
                <c:pt idx="200">
                  <c:v>5.36</c:v>
                </c:pt>
                <c:pt idx="201">
                  <c:v>5</c:v>
                </c:pt>
                <c:pt idx="202">
                  <c:v>3.85</c:v>
                </c:pt>
                <c:pt idx="203">
                  <c:v>2.2799999999999998</c:v>
                </c:pt>
                <c:pt idx="204">
                  <c:v>0</c:v>
                </c:pt>
                <c:pt idx="205">
                  <c:v>0</c:v>
                </c:pt>
                <c:pt idx="206">
                  <c:v>0</c:v>
                </c:pt>
                <c:pt idx="207">
                  <c:v>0</c:v>
                </c:pt>
                <c:pt idx="208">
                  <c:v>0</c:v>
                </c:pt>
                <c:pt idx="209">
                  <c:v>0</c:v>
                </c:pt>
                <c:pt idx="210">
                  <c:v>0</c:v>
                </c:pt>
                <c:pt idx="211">
                  <c:v>2</c:v>
                </c:pt>
                <c:pt idx="212">
                  <c:v>2.2799999999999998</c:v>
                </c:pt>
                <c:pt idx="213">
                  <c:v>2.2799999999999998</c:v>
                </c:pt>
                <c:pt idx="214">
                  <c:v>2</c:v>
                </c:pt>
                <c:pt idx="215">
                  <c:v>0</c:v>
                </c:pt>
                <c:pt idx="216">
                  <c:v>0</c:v>
                </c:pt>
                <c:pt idx="217">
                  <c:v>0</c:v>
                </c:pt>
                <c:pt idx="218">
                  <c:v>0</c:v>
                </c:pt>
                <c:pt idx="219">
                  <c:v>0</c:v>
                </c:pt>
                <c:pt idx="220">
                  <c:v>0</c:v>
                </c:pt>
                <c:pt idx="221">
                  <c:v>0</c:v>
                </c:pt>
                <c:pt idx="222">
                  <c:v>0</c:v>
                </c:pt>
                <c:pt idx="223">
                  <c:v>0</c:v>
                </c:pt>
                <c:pt idx="224">
                  <c:v>2</c:v>
                </c:pt>
                <c:pt idx="225">
                  <c:v>2</c:v>
                </c:pt>
                <c:pt idx="226">
                  <c:v>0</c:v>
                </c:pt>
                <c:pt idx="227">
                  <c:v>0</c:v>
                </c:pt>
                <c:pt idx="228">
                  <c:v>0</c:v>
                </c:pt>
                <c:pt idx="229">
                  <c:v>0</c:v>
                </c:pt>
                <c:pt idx="230">
                  <c:v>0</c:v>
                </c:pt>
                <c:pt idx="231">
                  <c:v>0</c:v>
                </c:pt>
                <c:pt idx="232">
                  <c:v>0</c:v>
                </c:pt>
                <c:pt idx="233">
                  <c:v>0</c:v>
                </c:pt>
                <c:pt idx="234">
                  <c:v>0</c:v>
                </c:pt>
                <c:pt idx="235">
                  <c:v>3.08</c:v>
                </c:pt>
                <c:pt idx="236">
                  <c:v>3.85</c:v>
                </c:pt>
                <c:pt idx="237">
                  <c:v>4.3099999999999996</c:v>
                </c:pt>
                <c:pt idx="238">
                  <c:v>3.85</c:v>
                </c:pt>
                <c:pt idx="239">
                  <c:v>3.08</c:v>
                </c:pt>
                <c:pt idx="240">
                  <c:v>2</c:v>
                </c:pt>
                <c:pt idx="241">
                  <c:v>0</c:v>
                </c:pt>
                <c:pt idx="242">
                  <c:v>0</c:v>
                </c:pt>
                <c:pt idx="243">
                  <c:v>0</c:v>
                </c:pt>
                <c:pt idx="244">
                  <c:v>0</c:v>
                </c:pt>
                <c:pt idx="245">
                  <c:v>0</c:v>
                </c:pt>
                <c:pt idx="246">
                  <c:v>0</c:v>
                </c:pt>
                <c:pt idx="247">
                  <c:v>0</c:v>
                </c:pt>
                <c:pt idx="248">
                  <c:v>2.5</c:v>
                </c:pt>
                <c:pt idx="249">
                  <c:v>3.44</c:v>
                </c:pt>
                <c:pt idx="250">
                  <c:v>4.3099999999999996</c:v>
                </c:pt>
                <c:pt idx="251">
                  <c:v>3.85</c:v>
                </c:pt>
                <c:pt idx="252">
                  <c:v>3.08</c:v>
                </c:pt>
                <c:pt idx="253">
                  <c:v>2.2799999999999998</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2</c:v>
                </c:pt>
                <c:pt idx="286">
                  <c:v>3.08</c:v>
                </c:pt>
                <c:pt idx="287">
                  <c:v>3.44</c:v>
                </c:pt>
                <c:pt idx="288">
                  <c:v>3.44</c:v>
                </c:pt>
                <c:pt idx="289">
                  <c:v>3.08</c:v>
                </c:pt>
                <c:pt idx="290">
                  <c:v>2</c:v>
                </c:pt>
                <c:pt idx="291">
                  <c:v>0</c:v>
                </c:pt>
                <c:pt idx="292">
                  <c:v>0</c:v>
                </c:pt>
                <c:pt idx="293">
                  <c:v>0</c:v>
                </c:pt>
                <c:pt idx="294">
                  <c:v>0</c:v>
                </c:pt>
                <c:pt idx="295">
                  <c:v>0</c:v>
                </c:pt>
                <c:pt idx="296">
                  <c:v>0</c:v>
                </c:pt>
                <c:pt idx="297">
                  <c:v>0</c:v>
                </c:pt>
                <c:pt idx="298">
                  <c:v>2</c:v>
                </c:pt>
                <c:pt idx="299">
                  <c:v>3.08</c:v>
                </c:pt>
                <c:pt idx="300">
                  <c:v>3.85</c:v>
                </c:pt>
                <c:pt idx="301">
                  <c:v>4.3099999999999996</c:v>
                </c:pt>
                <c:pt idx="302">
                  <c:v>3.85</c:v>
                </c:pt>
                <c:pt idx="303">
                  <c:v>3.08</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2</c:v>
                </c:pt>
                <c:pt idx="336">
                  <c:v>3.08</c:v>
                </c:pt>
                <c:pt idx="337">
                  <c:v>3.85</c:v>
                </c:pt>
                <c:pt idx="338">
                  <c:v>4.3099999999999996</c:v>
                </c:pt>
                <c:pt idx="339">
                  <c:v>3.85</c:v>
                </c:pt>
                <c:pt idx="340">
                  <c:v>3.08</c:v>
                </c:pt>
                <c:pt idx="341">
                  <c:v>2</c:v>
                </c:pt>
                <c:pt idx="342">
                  <c:v>0</c:v>
                </c:pt>
                <c:pt idx="343">
                  <c:v>0</c:v>
                </c:pt>
                <c:pt idx="344">
                  <c:v>0</c:v>
                </c:pt>
                <c:pt idx="345">
                  <c:v>0</c:v>
                </c:pt>
                <c:pt idx="346">
                  <c:v>0</c:v>
                </c:pt>
                <c:pt idx="347">
                  <c:v>0</c:v>
                </c:pt>
                <c:pt idx="348">
                  <c:v>2.2799999999999998</c:v>
                </c:pt>
                <c:pt idx="349">
                  <c:v>3.85</c:v>
                </c:pt>
                <c:pt idx="350">
                  <c:v>5</c:v>
                </c:pt>
                <c:pt idx="351">
                  <c:v>5.75</c:v>
                </c:pt>
                <c:pt idx="352">
                  <c:v>5.36</c:v>
                </c:pt>
                <c:pt idx="353">
                  <c:v>4.3099999999999996</c:v>
                </c:pt>
                <c:pt idx="354">
                  <c:v>3.08</c:v>
                </c:pt>
                <c:pt idx="355">
                  <c:v>0</c:v>
                </c:pt>
                <c:pt idx="356">
                  <c:v>0</c:v>
                </c:pt>
                <c:pt idx="357">
                  <c:v>0</c:v>
                </c:pt>
                <c:pt idx="358">
                  <c:v>0</c:v>
                </c:pt>
                <c:pt idx="359">
                  <c:v>0</c:v>
                </c:pt>
                <c:pt idx="360">
                  <c:v>0</c:v>
                </c:pt>
                <c:pt idx="361">
                  <c:v>0</c:v>
                </c:pt>
                <c:pt idx="362">
                  <c:v>0</c:v>
                </c:pt>
                <c:pt idx="363">
                  <c:v>2.2799999999999998</c:v>
                </c:pt>
                <c:pt idx="364">
                  <c:v>2.5</c:v>
                </c:pt>
                <c:pt idx="365">
                  <c:v>2.2799999999999998</c:v>
                </c:pt>
                <c:pt idx="366">
                  <c:v>0</c:v>
                </c:pt>
                <c:pt idx="367">
                  <c:v>0</c:v>
                </c:pt>
                <c:pt idx="368">
                  <c:v>0</c:v>
                </c:pt>
                <c:pt idx="369">
                  <c:v>0</c:v>
                </c:pt>
                <c:pt idx="370">
                  <c:v>0</c:v>
                </c:pt>
                <c:pt idx="371">
                  <c:v>0</c:v>
                </c:pt>
                <c:pt idx="372">
                  <c:v>0</c:v>
                </c:pt>
                <c:pt idx="373">
                  <c:v>0</c:v>
                </c:pt>
                <c:pt idx="374">
                  <c:v>0</c:v>
                </c:pt>
                <c:pt idx="375">
                  <c:v>2</c:v>
                </c:pt>
                <c:pt idx="376">
                  <c:v>2</c:v>
                </c:pt>
                <c:pt idx="377">
                  <c:v>0</c:v>
                </c:pt>
                <c:pt idx="378">
                  <c:v>0</c:v>
                </c:pt>
                <c:pt idx="379">
                  <c:v>0</c:v>
                </c:pt>
                <c:pt idx="380">
                  <c:v>0</c:v>
                </c:pt>
                <c:pt idx="381">
                  <c:v>0</c:v>
                </c:pt>
                <c:pt idx="382">
                  <c:v>0</c:v>
                </c:pt>
                <c:pt idx="383">
                  <c:v>0</c:v>
                </c:pt>
                <c:pt idx="384">
                  <c:v>0</c:v>
                </c:pt>
                <c:pt idx="385">
                  <c:v>2.2799999999999998</c:v>
                </c:pt>
                <c:pt idx="386">
                  <c:v>4.3099999999999996</c:v>
                </c:pt>
                <c:pt idx="387">
                  <c:v>5.36</c:v>
                </c:pt>
                <c:pt idx="388">
                  <c:v>6.59</c:v>
                </c:pt>
                <c:pt idx="389">
                  <c:v>5.75</c:v>
                </c:pt>
                <c:pt idx="390">
                  <c:v>5</c:v>
                </c:pt>
                <c:pt idx="391">
                  <c:v>3.08</c:v>
                </c:pt>
                <c:pt idx="392">
                  <c:v>0</c:v>
                </c:pt>
                <c:pt idx="393">
                  <c:v>0</c:v>
                </c:pt>
                <c:pt idx="394">
                  <c:v>0</c:v>
                </c:pt>
                <c:pt idx="395">
                  <c:v>0</c:v>
                </c:pt>
                <c:pt idx="396">
                  <c:v>0</c:v>
                </c:pt>
                <c:pt idx="397">
                  <c:v>0</c:v>
                </c:pt>
                <c:pt idx="398">
                  <c:v>3.44</c:v>
                </c:pt>
                <c:pt idx="399">
                  <c:v>5.36</c:v>
                </c:pt>
                <c:pt idx="400">
                  <c:v>8.01</c:v>
                </c:pt>
                <c:pt idx="401">
                  <c:v>8.7899999999999991</c:v>
                </c:pt>
                <c:pt idx="402">
                  <c:v>8.7899999999999991</c:v>
                </c:pt>
                <c:pt idx="403">
                  <c:v>6.59</c:v>
                </c:pt>
                <c:pt idx="404">
                  <c:v>4.3099999999999996</c:v>
                </c:pt>
                <c:pt idx="405">
                  <c:v>2.2799999999999998</c:v>
                </c:pt>
                <c:pt idx="406">
                  <c:v>0</c:v>
                </c:pt>
                <c:pt idx="407">
                  <c:v>0</c:v>
                </c:pt>
                <c:pt idx="408">
                  <c:v>0</c:v>
                </c:pt>
                <c:pt idx="409">
                  <c:v>0</c:v>
                </c:pt>
                <c:pt idx="410">
                  <c:v>0</c:v>
                </c:pt>
                <c:pt idx="411">
                  <c:v>0</c:v>
                </c:pt>
                <c:pt idx="412">
                  <c:v>3.08</c:v>
                </c:pt>
                <c:pt idx="413">
                  <c:v>4.3099999999999996</c:v>
                </c:pt>
                <c:pt idx="414">
                  <c:v>4.3099999999999996</c:v>
                </c:pt>
                <c:pt idx="415">
                  <c:v>3.85</c:v>
                </c:pt>
                <c:pt idx="416">
                  <c:v>2.5</c:v>
                </c:pt>
                <c:pt idx="417">
                  <c:v>0</c:v>
                </c:pt>
                <c:pt idx="418">
                  <c:v>0</c:v>
                </c:pt>
                <c:pt idx="419">
                  <c:v>0</c:v>
                </c:pt>
                <c:pt idx="420">
                  <c:v>0</c:v>
                </c:pt>
                <c:pt idx="421">
                  <c:v>0</c:v>
                </c:pt>
                <c:pt idx="422">
                  <c:v>0</c:v>
                </c:pt>
                <c:pt idx="423">
                  <c:v>0</c:v>
                </c:pt>
                <c:pt idx="424">
                  <c:v>2.5</c:v>
                </c:pt>
                <c:pt idx="425">
                  <c:v>3.85</c:v>
                </c:pt>
                <c:pt idx="426">
                  <c:v>3.85</c:v>
                </c:pt>
                <c:pt idx="427">
                  <c:v>3.44</c:v>
                </c:pt>
                <c:pt idx="428">
                  <c:v>2</c:v>
                </c:pt>
                <c:pt idx="429">
                  <c:v>0</c:v>
                </c:pt>
                <c:pt idx="430">
                  <c:v>0</c:v>
                </c:pt>
                <c:pt idx="431">
                  <c:v>0</c:v>
                </c:pt>
                <c:pt idx="432">
                  <c:v>0</c:v>
                </c:pt>
                <c:pt idx="433">
                  <c:v>0</c:v>
                </c:pt>
                <c:pt idx="434">
                  <c:v>0</c:v>
                </c:pt>
                <c:pt idx="435">
                  <c:v>4.3099999999999996</c:v>
                </c:pt>
                <c:pt idx="436">
                  <c:v>6.59</c:v>
                </c:pt>
                <c:pt idx="437">
                  <c:v>8.7899999999999991</c:v>
                </c:pt>
                <c:pt idx="438">
                  <c:v>10</c:v>
                </c:pt>
                <c:pt idx="439">
                  <c:v>8.7899999999999991</c:v>
                </c:pt>
                <c:pt idx="440">
                  <c:v>6.59</c:v>
                </c:pt>
                <c:pt idx="441">
                  <c:v>3.85</c:v>
                </c:pt>
                <c:pt idx="442">
                  <c:v>0</c:v>
                </c:pt>
                <c:pt idx="443">
                  <c:v>0</c:v>
                </c:pt>
                <c:pt idx="444">
                  <c:v>0</c:v>
                </c:pt>
                <c:pt idx="445">
                  <c:v>0</c:v>
                </c:pt>
                <c:pt idx="446">
                  <c:v>0</c:v>
                </c:pt>
                <c:pt idx="447">
                  <c:v>2.5</c:v>
                </c:pt>
                <c:pt idx="448">
                  <c:v>5.75</c:v>
                </c:pt>
                <c:pt idx="449">
                  <c:v>10</c:v>
                </c:pt>
                <c:pt idx="450">
                  <c:v>12.38</c:v>
                </c:pt>
                <c:pt idx="451">
                  <c:v>13.4</c:v>
                </c:pt>
                <c:pt idx="452">
                  <c:v>11.42</c:v>
                </c:pt>
                <c:pt idx="453">
                  <c:v>8.7899999999999991</c:v>
                </c:pt>
                <c:pt idx="454">
                  <c:v>5</c:v>
                </c:pt>
                <c:pt idx="455">
                  <c:v>2</c:v>
                </c:pt>
                <c:pt idx="456">
                  <c:v>0</c:v>
                </c:pt>
                <c:pt idx="457">
                  <c:v>0</c:v>
                </c:pt>
                <c:pt idx="458">
                  <c:v>0</c:v>
                </c:pt>
                <c:pt idx="459">
                  <c:v>0</c:v>
                </c:pt>
                <c:pt idx="460">
                  <c:v>0</c:v>
                </c:pt>
                <c:pt idx="461">
                  <c:v>3.85</c:v>
                </c:pt>
                <c:pt idx="462">
                  <c:v>5.75</c:v>
                </c:pt>
                <c:pt idx="463">
                  <c:v>7.28</c:v>
                </c:pt>
                <c:pt idx="464">
                  <c:v>7.28</c:v>
                </c:pt>
                <c:pt idx="465">
                  <c:v>5.36</c:v>
                </c:pt>
                <c:pt idx="466">
                  <c:v>3.44</c:v>
                </c:pt>
                <c:pt idx="467">
                  <c:v>0</c:v>
                </c:pt>
                <c:pt idx="468">
                  <c:v>0</c:v>
                </c:pt>
                <c:pt idx="469">
                  <c:v>0</c:v>
                </c:pt>
                <c:pt idx="470">
                  <c:v>0</c:v>
                </c:pt>
                <c:pt idx="471">
                  <c:v>0</c:v>
                </c:pt>
                <c:pt idx="472">
                  <c:v>0</c:v>
                </c:pt>
                <c:pt idx="473">
                  <c:v>3.85</c:v>
                </c:pt>
                <c:pt idx="474">
                  <c:v>5.36</c:v>
                </c:pt>
                <c:pt idx="475">
                  <c:v>6.59</c:v>
                </c:pt>
                <c:pt idx="476">
                  <c:v>6.59</c:v>
                </c:pt>
                <c:pt idx="477">
                  <c:v>5</c:v>
                </c:pt>
                <c:pt idx="478">
                  <c:v>3.08</c:v>
                </c:pt>
                <c:pt idx="479">
                  <c:v>0</c:v>
                </c:pt>
                <c:pt idx="480">
                  <c:v>0</c:v>
                </c:pt>
                <c:pt idx="481">
                  <c:v>0</c:v>
                </c:pt>
                <c:pt idx="482">
                  <c:v>0</c:v>
                </c:pt>
                <c:pt idx="483">
                  <c:v>0</c:v>
                </c:pt>
                <c:pt idx="484">
                  <c:v>3.85</c:v>
                </c:pt>
                <c:pt idx="485">
                  <c:v>7.28</c:v>
                </c:pt>
                <c:pt idx="486">
                  <c:v>11.42</c:v>
                </c:pt>
                <c:pt idx="487">
                  <c:v>13.4</c:v>
                </c:pt>
                <c:pt idx="488">
                  <c:v>14.26</c:v>
                </c:pt>
                <c:pt idx="489">
                  <c:v>11.42</c:v>
                </c:pt>
                <c:pt idx="490">
                  <c:v>8.01</c:v>
                </c:pt>
                <c:pt idx="491">
                  <c:v>3.85</c:v>
                </c:pt>
                <c:pt idx="492">
                  <c:v>0</c:v>
                </c:pt>
                <c:pt idx="493">
                  <c:v>0</c:v>
                </c:pt>
                <c:pt idx="494">
                  <c:v>0</c:v>
                </c:pt>
                <c:pt idx="495">
                  <c:v>0</c:v>
                </c:pt>
                <c:pt idx="496">
                  <c:v>2</c:v>
                </c:pt>
                <c:pt idx="497">
                  <c:v>5.36</c:v>
                </c:pt>
                <c:pt idx="498">
                  <c:v>10.5</c:v>
                </c:pt>
                <c:pt idx="499">
                  <c:v>14.26</c:v>
                </c:pt>
                <c:pt idx="500">
                  <c:v>16.72</c:v>
                </c:pt>
                <c:pt idx="501">
                  <c:v>16.72</c:v>
                </c:pt>
                <c:pt idx="502">
                  <c:v>13.4</c:v>
                </c:pt>
                <c:pt idx="503">
                  <c:v>8.7899999999999991</c:v>
                </c:pt>
                <c:pt idx="504">
                  <c:v>3.85</c:v>
                </c:pt>
                <c:pt idx="505">
                  <c:v>0</c:v>
                </c:pt>
                <c:pt idx="506">
                  <c:v>0</c:v>
                </c:pt>
                <c:pt idx="507">
                  <c:v>0</c:v>
                </c:pt>
                <c:pt idx="508">
                  <c:v>0</c:v>
                </c:pt>
                <c:pt idx="509">
                  <c:v>0</c:v>
                </c:pt>
                <c:pt idx="510">
                  <c:v>5</c:v>
                </c:pt>
                <c:pt idx="511">
                  <c:v>8.01</c:v>
                </c:pt>
                <c:pt idx="512">
                  <c:v>10.5</c:v>
                </c:pt>
                <c:pt idx="513">
                  <c:v>10.5</c:v>
                </c:pt>
                <c:pt idx="514">
                  <c:v>8.7899999999999991</c:v>
                </c:pt>
                <c:pt idx="515">
                  <c:v>5.75</c:v>
                </c:pt>
                <c:pt idx="516">
                  <c:v>3.08</c:v>
                </c:pt>
                <c:pt idx="517">
                  <c:v>0</c:v>
                </c:pt>
                <c:pt idx="518">
                  <c:v>0</c:v>
                </c:pt>
                <c:pt idx="519">
                  <c:v>0</c:v>
                </c:pt>
                <c:pt idx="520">
                  <c:v>0</c:v>
                </c:pt>
                <c:pt idx="521">
                  <c:v>0</c:v>
                </c:pt>
                <c:pt idx="522">
                  <c:v>4.3099999999999996</c:v>
                </c:pt>
                <c:pt idx="523">
                  <c:v>7.28</c:v>
                </c:pt>
                <c:pt idx="524">
                  <c:v>10</c:v>
                </c:pt>
                <c:pt idx="525">
                  <c:v>10.5</c:v>
                </c:pt>
                <c:pt idx="526">
                  <c:v>8.7899999999999991</c:v>
                </c:pt>
                <c:pt idx="527">
                  <c:v>5.75</c:v>
                </c:pt>
                <c:pt idx="528">
                  <c:v>2.5</c:v>
                </c:pt>
                <c:pt idx="529">
                  <c:v>0</c:v>
                </c:pt>
                <c:pt idx="530">
                  <c:v>0</c:v>
                </c:pt>
                <c:pt idx="531">
                  <c:v>0</c:v>
                </c:pt>
                <c:pt idx="532">
                  <c:v>0</c:v>
                </c:pt>
                <c:pt idx="533">
                  <c:v>3.08</c:v>
                </c:pt>
                <c:pt idx="534">
                  <c:v>7.28</c:v>
                </c:pt>
                <c:pt idx="535">
                  <c:v>12.38</c:v>
                </c:pt>
                <c:pt idx="536">
                  <c:v>16.72</c:v>
                </c:pt>
                <c:pt idx="537">
                  <c:v>17.920000000000002</c:v>
                </c:pt>
                <c:pt idx="538">
                  <c:v>16.72</c:v>
                </c:pt>
                <c:pt idx="539">
                  <c:v>12.38</c:v>
                </c:pt>
                <c:pt idx="540">
                  <c:v>7.28</c:v>
                </c:pt>
                <c:pt idx="541">
                  <c:v>3.08</c:v>
                </c:pt>
                <c:pt idx="542">
                  <c:v>0</c:v>
                </c:pt>
                <c:pt idx="543">
                  <c:v>0</c:v>
                </c:pt>
                <c:pt idx="544">
                  <c:v>0</c:v>
                </c:pt>
                <c:pt idx="545">
                  <c:v>0</c:v>
                </c:pt>
                <c:pt idx="546">
                  <c:v>5</c:v>
                </c:pt>
                <c:pt idx="547">
                  <c:v>10.5</c:v>
                </c:pt>
                <c:pt idx="548">
                  <c:v>15.57</c:v>
                </c:pt>
                <c:pt idx="549">
                  <c:v>19.170000000000002</c:v>
                </c:pt>
                <c:pt idx="550">
                  <c:v>20</c:v>
                </c:pt>
                <c:pt idx="551">
                  <c:v>16.72</c:v>
                </c:pt>
                <c:pt idx="552">
                  <c:v>11.42</c:v>
                </c:pt>
                <c:pt idx="553">
                  <c:v>5.75</c:v>
                </c:pt>
                <c:pt idx="554">
                  <c:v>2</c:v>
                </c:pt>
                <c:pt idx="555">
                  <c:v>0</c:v>
                </c:pt>
                <c:pt idx="556">
                  <c:v>0</c:v>
                </c:pt>
                <c:pt idx="557">
                  <c:v>0</c:v>
                </c:pt>
                <c:pt idx="558">
                  <c:v>0</c:v>
                </c:pt>
                <c:pt idx="559">
                  <c:v>5</c:v>
                </c:pt>
                <c:pt idx="560">
                  <c:v>10</c:v>
                </c:pt>
                <c:pt idx="561">
                  <c:v>12.38</c:v>
                </c:pt>
                <c:pt idx="562">
                  <c:v>14.26</c:v>
                </c:pt>
                <c:pt idx="563">
                  <c:v>12.38</c:v>
                </c:pt>
                <c:pt idx="564">
                  <c:v>8.7899999999999991</c:v>
                </c:pt>
                <c:pt idx="565">
                  <c:v>5</c:v>
                </c:pt>
                <c:pt idx="566">
                  <c:v>0</c:v>
                </c:pt>
                <c:pt idx="567">
                  <c:v>0</c:v>
                </c:pt>
                <c:pt idx="568">
                  <c:v>0</c:v>
                </c:pt>
                <c:pt idx="569">
                  <c:v>0</c:v>
                </c:pt>
                <c:pt idx="570">
                  <c:v>0</c:v>
                </c:pt>
                <c:pt idx="571">
                  <c:v>5</c:v>
                </c:pt>
                <c:pt idx="572">
                  <c:v>8.7899999999999991</c:v>
                </c:pt>
                <c:pt idx="573">
                  <c:v>12.38</c:v>
                </c:pt>
                <c:pt idx="574">
                  <c:v>14.26</c:v>
                </c:pt>
                <c:pt idx="575">
                  <c:v>13.4</c:v>
                </c:pt>
                <c:pt idx="576">
                  <c:v>10</c:v>
                </c:pt>
                <c:pt idx="577">
                  <c:v>5</c:v>
                </c:pt>
                <c:pt idx="578">
                  <c:v>0</c:v>
                </c:pt>
                <c:pt idx="579">
                  <c:v>0</c:v>
                </c:pt>
                <c:pt idx="580">
                  <c:v>0</c:v>
                </c:pt>
                <c:pt idx="581">
                  <c:v>0</c:v>
                </c:pt>
                <c:pt idx="582">
                  <c:v>2.2799999999999998</c:v>
                </c:pt>
                <c:pt idx="583">
                  <c:v>6.59</c:v>
                </c:pt>
                <c:pt idx="584">
                  <c:v>12.38</c:v>
                </c:pt>
                <c:pt idx="585">
                  <c:v>17.920000000000002</c:v>
                </c:pt>
                <c:pt idx="586">
                  <c:v>20</c:v>
                </c:pt>
                <c:pt idx="587">
                  <c:v>20</c:v>
                </c:pt>
                <c:pt idx="588">
                  <c:v>15.57</c:v>
                </c:pt>
                <c:pt idx="589">
                  <c:v>10.5</c:v>
                </c:pt>
                <c:pt idx="590">
                  <c:v>5</c:v>
                </c:pt>
                <c:pt idx="591">
                  <c:v>0</c:v>
                </c:pt>
                <c:pt idx="592">
                  <c:v>0</c:v>
                </c:pt>
                <c:pt idx="593">
                  <c:v>0</c:v>
                </c:pt>
                <c:pt idx="594">
                  <c:v>0</c:v>
                </c:pt>
                <c:pt idx="595">
                  <c:v>3.85</c:v>
                </c:pt>
                <c:pt idx="596">
                  <c:v>10</c:v>
                </c:pt>
                <c:pt idx="597">
                  <c:v>15.57</c:v>
                </c:pt>
                <c:pt idx="598">
                  <c:v>20</c:v>
                </c:pt>
                <c:pt idx="599">
                  <c:v>25</c:v>
                </c:pt>
                <c:pt idx="600">
                  <c:v>19.170000000000002</c:v>
                </c:pt>
                <c:pt idx="601">
                  <c:v>13.4</c:v>
                </c:pt>
                <c:pt idx="602">
                  <c:v>7.28</c:v>
                </c:pt>
                <c:pt idx="603">
                  <c:v>3.08</c:v>
                </c:pt>
                <c:pt idx="604">
                  <c:v>0</c:v>
                </c:pt>
                <c:pt idx="605">
                  <c:v>0</c:v>
                </c:pt>
                <c:pt idx="606">
                  <c:v>0</c:v>
                </c:pt>
                <c:pt idx="607">
                  <c:v>0</c:v>
                </c:pt>
                <c:pt idx="608">
                  <c:v>5.36</c:v>
                </c:pt>
                <c:pt idx="609">
                  <c:v>10</c:v>
                </c:pt>
                <c:pt idx="610">
                  <c:v>14.26</c:v>
                </c:pt>
                <c:pt idx="611">
                  <c:v>16.72</c:v>
                </c:pt>
                <c:pt idx="612">
                  <c:v>15.57</c:v>
                </c:pt>
                <c:pt idx="613">
                  <c:v>11.42</c:v>
                </c:pt>
                <c:pt idx="614">
                  <c:v>6.59</c:v>
                </c:pt>
                <c:pt idx="615">
                  <c:v>2.5</c:v>
                </c:pt>
                <c:pt idx="616">
                  <c:v>0</c:v>
                </c:pt>
                <c:pt idx="617">
                  <c:v>0</c:v>
                </c:pt>
                <c:pt idx="618">
                  <c:v>0</c:v>
                </c:pt>
                <c:pt idx="619">
                  <c:v>0</c:v>
                </c:pt>
                <c:pt idx="620">
                  <c:v>5</c:v>
                </c:pt>
                <c:pt idx="621">
                  <c:v>10</c:v>
                </c:pt>
                <c:pt idx="622">
                  <c:v>14.26</c:v>
                </c:pt>
                <c:pt idx="623">
                  <c:v>16.72</c:v>
                </c:pt>
                <c:pt idx="624">
                  <c:v>16.72</c:v>
                </c:pt>
                <c:pt idx="625">
                  <c:v>12.38</c:v>
                </c:pt>
                <c:pt idx="626">
                  <c:v>7.28</c:v>
                </c:pt>
                <c:pt idx="627">
                  <c:v>3.08</c:v>
                </c:pt>
                <c:pt idx="628">
                  <c:v>0</c:v>
                </c:pt>
                <c:pt idx="629">
                  <c:v>0</c:v>
                </c:pt>
                <c:pt idx="630">
                  <c:v>0</c:v>
                </c:pt>
                <c:pt idx="631">
                  <c:v>0</c:v>
                </c:pt>
                <c:pt idx="632">
                  <c:v>5</c:v>
                </c:pt>
                <c:pt idx="633">
                  <c:v>10.5</c:v>
                </c:pt>
                <c:pt idx="634">
                  <c:v>16.72</c:v>
                </c:pt>
                <c:pt idx="635">
                  <c:v>20</c:v>
                </c:pt>
                <c:pt idx="636">
                  <c:v>20</c:v>
                </c:pt>
                <c:pt idx="637">
                  <c:v>17.920000000000002</c:v>
                </c:pt>
                <c:pt idx="638">
                  <c:v>12.38</c:v>
                </c:pt>
                <c:pt idx="639">
                  <c:v>5.75</c:v>
                </c:pt>
                <c:pt idx="640">
                  <c:v>2</c:v>
                </c:pt>
                <c:pt idx="641">
                  <c:v>0</c:v>
                </c:pt>
                <c:pt idx="642">
                  <c:v>0</c:v>
                </c:pt>
                <c:pt idx="643">
                  <c:v>0</c:v>
                </c:pt>
                <c:pt idx="644">
                  <c:v>3.08</c:v>
                </c:pt>
                <c:pt idx="645">
                  <c:v>8.01</c:v>
                </c:pt>
                <c:pt idx="646">
                  <c:v>13.4</c:v>
                </c:pt>
                <c:pt idx="647">
                  <c:v>19.170000000000002</c:v>
                </c:pt>
                <c:pt idx="648">
                  <c:v>20</c:v>
                </c:pt>
                <c:pt idx="649">
                  <c:v>19.170000000000002</c:v>
                </c:pt>
                <c:pt idx="650">
                  <c:v>14.26</c:v>
                </c:pt>
                <c:pt idx="651">
                  <c:v>8.01</c:v>
                </c:pt>
                <c:pt idx="652">
                  <c:v>3.44</c:v>
                </c:pt>
                <c:pt idx="653">
                  <c:v>0</c:v>
                </c:pt>
                <c:pt idx="654">
                  <c:v>0</c:v>
                </c:pt>
                <c:pt idx="655">
                  <c:v>0</c:v>
                </c:pt>
                <c:pt idx="656">
                  <c:v>0</c:v>
                </c:pt>
                <c:pt idx="657">
                  <c:v>5</c:v>
                </c:pt>
                <c:pt idx="658">
                  <c:v>10</c:v>
                </c:pt>
                <c:pt idx="659">
                  <c:v>14.26</c:v>
                </c:pt>
                <c:pt idx="660">
                  <c:v>17.920000000000002</c:v>
                </c:pt>
                <c:pt idx="661">
                  <c:v>16.72</c:v>
                </c:pt>
                <c:pt idx="662">
                  <c:v>13.4</c:v>
                </c:pt>
                <c:pt idx="663">
                  <c:v>8.01</c:v>
                </c:pt>
                <c:pt idx="664">
                  <c:v>3.44</c:v>
                </c:pt>
                <c:pt idx="665">
                  <c:v>0</c:v>
                </c:pt>
                <c:pt idx="666">
                  <c:v>0</c:v>
                </c:pt>
                <c:pt idx="667">
                  <c:v>0</c:v>
                </c:pt>
                <c:pt idx="668">
                  <c:v>0</c:v>
                </c:pt>
                <c:pt idx="669">
                  <c:v>3.85</c:v>
                </c:pt>
                <c:pt idx="670">
                  <c:v>8.7899999999999991</c:v>
                </c:pt>
                <c:pt idx="671">
                  <c:v>14.26</c:v>
                </c:pt>
                <c:pt idx="672">
                  <c:v>17.920000000000002</c:v>
                </c:pt>
                <c:pt idx="673">
                  <c:v>17.920000000000002</c:v>
                </c:pt>
                <c:pt idx="674">
                  <c:v>14.26</c:v>
                </c:pt>
                <c:pt idx="675">
                  <c:v>10</c:v>
                </c:pt>
                <c:pt idx="676">
                  <c:v>5</c:v>
                </c:pt>
                <c:pt idx="677">
                  <c:v>0</c:v>
                </c:pt>
                <c:pt idx="678">
                  <c:v>0</c:v>
                </c:pt>
                <c:pt idx="679">
                  <c:v>0</c:v>
                </c:pt>
                <c:pt idx="680">
                  <c:v>0</c:v>
                </c:pt>
                <c:pt idx="681">
                  <c:v>3.08</c:v>
                </c:pt>
                <c:pt idx="682">
                  <c:v>8.01</c:v>
                </c:pt>
                <c:pt idx="683">
                  <c:v>13.4</c:v>
                </c:pt>
                <c:pt idx="684">
                  <c:v>17.920000000000002</c:v>
                </c:pt>
                <c:pt idx="685">
                  <c:v>19.170000000000002</c:v>
                </c:pt>
                <c:pt idx="686">
                  <c:v>16.72</c:v>
                </c:pt>
                <c:pt idx="687">
                  <c:v>12.38</c:v>
                </c:pt>
                <c:pt idx="688">
                  <c:v>6.59</c:v>
                </c:pt>
                <c:pt idx="689">
                  <c:v>2.5</c:v>
                </c:pt>
                <c:pt idx="690">
                  <c:v>0</c:v>
                </c:pt>
                <c:pt idx="691">
                  <c:v>0</c:v>
                </c:pt>
                <c:pt idx="692">
                  <c:v>0</c:v>
                </c:pt>
                <c:pt idx="693">
                  <c:v>0</c:v>
                </c:pt>
                <c:pt idx="694">
                  <c:v>5.36</c:v>
                </c:pt>
                <c:pt idx="695">
                  <c:v>10.5</c:v>
                </c:pt>
                <c:pt idx="696">
                  <c:v>15.57</c:v>
                </c:pt>
                <c:pt idx="697">
                  <c:v>17.920000000000002</c:v>
                </c:pt>
                <c:pt idx="698">
                  <c:v>16.72</c:v>
                </c:pt>
                <c:pt idx="699">
                  <c:v>13.4</c:v>
                </c:pt>
                <c:pt idx="700">
                  <c:v>8.01</c:v>
                </c:pt>
                <c:pt idx="701">
                  <c:v>3.44</c:v>
                </c:pt>
                <c:pt idx="702">
                  <c:v>0</c:v>
                </c:pt>
                <c:pt idx="703">
                  <c:v>0</c:v>
                </c:pt>
                <c:pt idx="704">
                  <c:v>0</c:v>
                </c:pt>
                <c:pt idx="705">
                  <c:v>0</c:v>
                </c:pt>
                <c:pt idx="706">
                  <c:v>3.85</c:v>
                </c:pt>
                <c:pt idx="707">
                  <c:v>8.7899999999999991</c:v>
                </c:pt>
                <c:pt idx="708">
                  <c:v>13.4</c:v>
                </c:pt>
                <c:pt idx="709">
                  <c:v>16.72</c:v>
                </c:pt>
                <c:pt idx="710">
                  <c:v>16.72</c:v>
                </c:pt>
                <c:pt idx="711">
                  <c:v>13.4</c:v>
                </c:pt>
                <c:pt idx="712">
                  <c:v>8.7899999999999991</c:v>
                </c:pt>
                <c:pt idx="713">
                  <c:v>4.3099999999999996</c:v>
                </c:pt>
                <c:pt idx="714">
                  <c:v>0</c:v>
                </c:pt>
                <c:pt idx="715">
                  <c:v>0</c:v>
                </c:pt>
                <c:pt idx="716">
                  <c:v>0</c:v>
                </c:pt>
                <c:pt idx="717">
                  <c:v>0</c:v>
                </c:pt>
                <c:pt idx="718">
                  <c:v>3.08</c:v>
                </c:pt>
                <c:pt idx="719">
                  <c:v>7.28</c:v>
                </c:pt>
                <c:pt idx="720">
                  <c:v>12.38</c:v>
                </c:pt>
                <c:pt idx="721">
                  <c:v>15.57</c:v>
                </c:pt>
                <c:pt idx="722">
                  <c:v>16.72</c:v>
                </c:pt>
                <c:pt idx="723">
                  <c:v>15.57</c:v>
                </c:pt>
                <c:pt idx="724">
                  <c:v>10.5</c:v>
                </c:pt>
                <c:pt idx="725">
                  <c:v>5.75</c:v>
                </c:pt>
                <c:pt idx="726">
                  <c:v>2.2799999999999998</c:v>
                </c:pt>
                <c:pt idx="727">
                  <c:v>0</c:v>
                </c:pt>
                <c:pt idx="728">
                  <c:v>0</c:v>
                </c:pt>
                <c:pt idx="729">
                  <c:v>0</c:v>
                </c:pt>
                <c:pt idx="730">
                  <c:v>0</c:v>
                </c:pt>
                <c:pt idx="731">
                  <c:v>5</c:v>
                </c:pt>
                <c:pt idx="732">
                  <c:v>10</c:v>
                </c:pt>
                <c:pt idx="733">
                  <c:v>13.4</c:v>
                </c:pt>
                <c:pt idx="734">
                  <c:v>15.57</c:v>
                </c:pt>
                <c:pt idx="735">
                  <c:v>14.26</c:v>
                </c:pt>
                <c:pt idx="736">
                  <c:v>11.42</c:v>
                </c:pt>
                <c:pt idx="737">
                  <c:v>6.59</c:v>
                </c:pt>
                <c:pt idx="738">
                  <c:v>3.08</c:v>
                </c:pt>
                <c:pt idx="739">
                  <c:v>0</c:v>
                </c:pt>
                <c:pt idx="740">
                  <c:v>0</c:v>
                </c:pt>
                <c:pt idx="741">
                  <c:v>0</c:v>
                </c:pt>
                <c:pt idx="742">
                  <c:v>0</c:v>
                </c:pt>
                <c:pt idx="743">
                  <c:v>3.44</c:v>
                </c:pt>
                <c:pt idx="744">
                  <c:v>7.28</c:v>
                </c:pt>
                <c:pt idx="745">
                  <c:v>11.42</c:v>
                </c:pt>
                <c:pt idx="746">
                  <c:v>13.4</c:v>
                </c:pt>
                <c:pt idx="747">
                  <c:v>13.4</c:v>
                </c:pt>
                <c:pt idx="748">
                  <c:v>11.42</c:v>
                </c:pt>
                <c:pt idx="749">
                  <c:v>7.28</c:v>
                </c:pt>
                <c:pt idx="750">
                  <c:v>3.44</c:v>
                </c:pt>
                <c:pt idx="751">
                  <c:v>0</c:v>
                </c:pt>
                <c:pt idx="752">
                  <c:v>0</c:v>
                </c:pt>
                <c:pt idx="753">
                  <c:v>0</c:v>
                </c:pt>
                <c:pt idx="754">
                  <c:v>0</c:v>
                </c:pt>
                <c:pt idx="755">
                  <c:v>2.5</c:v>
                </c:pt>
                <c:pt idx="756">
                  <c:v>6.59</c:v>
                </c:pt>
                <c:pt idx="757">
                  <c:v>10.5</c:v>
                </c:pt>
                <c:pt idx="758">
                  <c:v>14.26</c:v>
                </c:pt>
                <c:pt idx="759">
                  <c:v>14.26</c:v>
                </c:pt>
                <c:pt idx="760">
                  <c:v>13.4</c:v>
                </c:pt>
                <c:pt idx="761">
                  <c:v>8.7899999999999991</c:v>
                </c:pt>
                <c:pt idx="762">
                  <c:v>5</c:v>
                </c:pt>
                <c:pt idx="763">
                  <c:v>0</c:v>
                </c:pt>
                <c:pt idx="764">
                  <c:v>0</c:v>
                </c:pt>
                <c:pt idx="765">
                  <c:v>0</c:v>
                </c:pt>
                <c:pt idx="766">
                  <c:v>0</c:v>
                </c:pt>
                <c:pt idx="767">
                  <c:v>0</c:v>
                </c:pt>
                <c:pt idx="768">
                  <c:v>5</c:v>
                </c:pt>
                <c:pt idx="769">
                  <c:v>8.7899999999999991</c:v>
                </c:pt>
                <c:pt idx="770">
                  <c:v>12.38</c:v>
                </c:pt>
                <c:pt idx="771">
                  <c:v>14.26</c:v>
                </c:pt>
                <c:pt idx="772">
                  <c:v>14.26</c:v>
                </c:pt>
                <c:pt idx="773">
                  <c:v>10.5</c:v>
                </c:pt>
                <c:pt idx="774">
                  <c:v>6.59</c:v>
                </c:pt>
                <c:pt idx="775">
                  <c:v>3.08</c:v>
                </c:pt>
                <c:pt idx="776">
                  <c:v>0</c:v>
                </c:pt>
                <c:pt idx="777">
                  <c:v>0</c:v>
                </c:pt>
                <c:pt idx="778">
                  <c:v>0</c:v>
                </c:pt>
                <c:pt idx="779">
                  <c:v>0</c:v>
                </c:pt>
                <c:pt idx="780">
                  <c:v>2.2799999999999998</c:v>
                </c:pt>
                <c:pt idx="781">
                  <c:v>5.36</c:v>
                </c:pt>
                <c:pt idx="782">
                  <c:v>8.7899999999999991</c:v>
                </c:pt>
                <c:pt idx="783">
                  <c:v>10.5</c:v>
                </c:pt>
                <c:pt idx="784">
                  <c:v>10.5</c:v>
                </c:pt>
                <c:pt idx="785">
                  <c:v>8.7899999999999991</c:v>
                </c:pt>
                <c:pt idx="786">
                  <c:v>5.75</c:v>
                </c:pt>
                <c:pt idx="787">
                  <c:v>3.08</c:v>
                </c:pt>
                <c:pt idx="788">
                  <c:v>0</c:v>
                </c:pt>
                <c:pt idx="789">
                  <c:v>0</c:v>
                </c:pt>
                <c:pt idx="790">
                  <c:v>0</c:v>
                </c:pt>
                <c:pt idx="791">
                  <c:v>0</c:v>
                </c:pt>
                <c:pt idx="792">
                  <c:v>0</c:v>
                </c:pt>
                <c:pt idx="793">
                  <c:v>3.85</c:v>
                </c:pt>
                <c:pt idx="794">
                  <c:v>6.59</c:v>
                </c:pt>
                <c:pt idx="795">
                  <c:v>8.7899999999999991</c:v>
                </c:pt>
                <c:pt idx="796">
                  <c:v>10</c:v>
                </c:pt>
                <c:pt idx="797">
                  <c:v>8.01</c:v>
                </c:pt>
                <c:pt idx="798">
                  <c:v>5.36</c:v>
                </c:pt>
                <c:pt idx="799">
                  <c:v>3.08</c:v>
                </c:pt>
                <c:pt idx="800">
                  <c:v>0</c:v>
                </c:pt>
                <c:pt idx="801">
                  <c:v>0</c:v>
                </c:pt>
                <c:pt idx="802">
                  <c:v>0</c:v>
                </c:pt>
                <c:pt idx="803">
                  <c:v>0</c:v>
                </c:pt>
                <c:pt idx="804">
                  <c:v>0</c:v>
                </c:pt>
                <c:pt idx="805">
                  <c:v>4.3099999999999996</c:v>
                </c:pt>
                <c:pt idx="806">
                  <c:v>7.28</c:v>
                </c:pt>
                <c:pt idx="807">
                  <c:v>10.5</c:v>
                </c:pt>
                <c:pt idx="808">
                  <c:v>11.42</c:v>
                </c:pt>
                <c:pt idx="809">
                  <c:v>11.42</c:v>
                </c:pt>
                <c:pt idx="810">
                  <c:v>8.7899999999999991</c:v>
                </c:pt>
                <c:pt idx="811">
                  <c:v>5</c:v>
                </c:pt>
                <c:pt idx="812">
                  <c:v>2.2799999999999998</c:v>
                </c:pt>
                <c:pt idx="813">
                  <c:v>0</c:v>
                </c:pt>
                <c:pt idx="814">
                  <c:v>0</c:v>
                </c:pt>
                <c:pt idx="815">
                  <c:v>0</c:v>
                </c:pt>
                <c:pt idx="816">
                  <c:v>0</c:v>
                </c:pt>
                <c:pt idx="817">
                  <c:v>2.2799999999999998</c:v>
                </c:pt>
                <c:pt idx="818">
                  <c:v>5.36</c:v>
                </c:pt>
                <c:pt idx="819">
                  <c:v>8.7899999999999991</c:v>
                </c:pt>
                <c:pt idx="820">
                  <c:v>10.5</c:v>
                </c:pt>
                <c:pt idx="821">
                  <c:v>11.42</c:v>
                </c:pt>
                <c:pt idx="822">
                  <c:v>10</c:v>
                </c:pt>
                <c:pt idx="823">
                  <c:v>6.59</c:v>
                </c:pt>
                <c:pt idx="824">
                  <c:v>3.85</c:v>
                </c:pt>
                <c:pt idx="825">
                  <c:v>0</c:v>
                </c:pt>
                <c:pt idx="826">
                  <c:v>0</c:v>
                </c:pt>
                <c:pt idx="827">
                  <c:v>0</c:v>
                </c:pt>
                <c:pt idx="828">
                  <c:v>0</c:v>
                </c:pt>
                <c:pt idx="829">
                  <c:v>0</c:v>
                </c:pt>
                <c:pt idx="830">
                  <c:v>2</c:v>
                </c:pt>
                <c:pt idx="831">
                  <c:v>4.3099999999999996</c:v>
                </c:pt>
                <c:pt idx="832">
                  <c:v>5.75</c:v>
                </c:pt>
                <c:pt idx="833">
                  <c:v>6.59</c:v>
                </c:pt>
                <c:pt idx="834">
                  <c:v>5.75</c:v>
                </c:pt>
                <c:pt idx="835">
                  <c:v>5</c:v>
                </c:pt>
                <c:pt idx="836">
                  <c:v>2.5</c:v>
                </c:pt>
                <c:pt idx="837">
                  <c:v>0</c:v>
                </c:pt>
                <c:pt idx="838">
                  <c:v>0</c:v>
                </c:pt>
                <c:pt idx="839">
                  <c:v>0</c:v>
                </c:pt>
                <c:pt idx="840">
                  <c:v>0</c:v>
                </c:pt>
                <c:pt idx="841">
                  <c:v>0</c:v>
                </c:pt>
                <c:pt idx="842">
                  <c:v>0</c:v>
                </c:pt>
                <c:pt idx="843">
                  <c:v>3.44</c:v>
                </c:pt>
                <c:pt idx="844">
                  <c:v>5</c:v>
                </c:pt>
                <c:pt idx="845">
                  <c:v>5.75</c:v>
                </c:pt>
                <c:pt idx="846">
                  <c:v>5.36</c:v>
                </c:pt>
                <c:pt idx="847">
                  <c:v>4.3099999999999996</c:v>
                </c:pt>
                <c:pt idx="848">
                  <c:v>2.2799999999999998</c:v>
                </c:pt>
                <c:pt idx="849">
                  <c:v>0</c:v>
                </c:pt>
                <c:pt idx="850">
                  <c:v>0</c:v>
                </c:pt>
                <c:pt idx="851">
                  <c:v>0</c:v>
                </c:pt>
                <c:pt idx="852">
                  <c:v>0</c:v>
                </c:pt>
                <c:pt idx="853">
                  <c:v>0</c:v>
                </c:pt>
                <c:pt idx="854">
                  <c:v>2.2799999999999998</c:v>
                </c:pt>
                <c:pt idx="855">
                  <c:v>4.3099999999999996</c:v>
                </c:pt>
                <c:pt idx="856">
                  <c:v>6.59</c:v>
                </c:pt>
                <c:pt idx="857">
                  <c:v>8.01</c:v>
                </c:pt>
                <c:pt idx="858">
                  <c:v>8.7899999999999991</c:v>
                </c:pt>
                <c:pt idx="859">
                  <c:v>7.28</c:v>
                </c:pt>
                <c:pt idx="860">
                  <c:v>5</c:v>
                </c:pt>
                <c:pt idx="861">
                  <c:v>2.5</c:v>
                </c:pt>
                <c:pt idx="862">
                  <c:v>0</c:v>
                </c:pt>
                <c:pt idx="863">
                  <c:v>0</c:v>
                </c:pt>
                <c:pt idx="864">
                  <c:v>0</c:v>
                </c:pt>
                <c:pt idx="865">
                  <c:v>0</c:v>
                </c:pt>
                <c:pt idx="866">
                  <c:v>0</c:v>
                </c:pt>
                <c:pt idx="867">
                  <c:v>2.2799999999999998</c:v>
                </c:pt>
                <c:pt idx="868">
                  <c:v>4.3099999999999996</c:v>
                </c:pt>
                <c:pt idx="869">
                  <c:v>6.59</c:v>
                </c:pt>
                <c:pt idx="870">
                  <c:v>8.01</c:v>
                </c:pt>
                <c:pt idx="871">
                  <c:v>8.01</c:v>
                </c:pt>
                <c:pt idx="872">
                  <c:v>6.59</c:v>
                </c:pt>
                <c:pt idx="873">
                  <c:v>4.3099999999999996</c:v>
                </c:pt>
                <c:pt idx="874">
                  <c:v>2.2799999999999998</c:v>
                </c:pt>
                <c:pt idx="875">
                  <c:v>0</c:v>
                </c:pt>
                <c:pt idx="876">
                  <c:v>0</c:v>
                </c:pt>
                <c:pt idx="877">
                  <c:v>0</c:v>
                </c:pt>
                <c:pt idx="878">
                  <c:v>0</c:v>
                </c:pt>
                <c:pt idx="879">
                  <c:v>0</c:v>
                </c:pt>
                <c:pt idx="880">
                  <c:v>0</c:v>
                </c:pt>
                <c:pt idx="881">
                  <c:v>2.5</c:v>
                </c:pt>
                <c:pt idx="882">
                  <c:v>3.44</c:v>
                </c:pt>
                <c:pt idx="883">
                  <c:v>3.85</c:v>
                </c:pt>
                <c:pt idx="884">
                  <c:v>3.44</c:v>
                </c:pt>
                <c:pt idx="885">
                  <c:v>2.2799999999999998</c:v>
                </c:pt>
                <c:pt idx="886">
                  <c:v>0</c:v>
                </c:pt>
                <c:pt idx="887">
                  <c:v>0</c:v>
                </c:pt>
                <c:pt idx="888">
                  <c:v>0</c:v>
                </c:pt>
                <c:pt idx="889">
                  <c:v>0</c:v>
                </c:pt>
                <c:pt idx="890">
                  <c:v>0</c:v>
                </c:pt>
                <c:pt idx="891">
                  <c:v>0</c:v>
                </c:pt>
                <c:pt idx="892">
                  <c:v>0</c:v>
                </c:pt>
                <c:pt idx="893">
                  <c:v>2</c:v>
                </c:pt>
                <c:pt idx="894">
                  <c:v>3.08</c:v>
                </c:pt>
                <c:pt idx="895">
                  <c:v>3.08</c:v>
                </c:pt>
                <c:pt idx="896">
                  <c:v>2.5</c:v>
                </c:pt>
                <c:pt idx="897">
                  <c:v>2</c:v>
                </c:pt>
                <c:pt idx="898">
                  <c:v>0</c:v>
                </c:pt>
                <c:pt idx="899">
                  <c:v>0</c:v>
                </c:pt>
                <c:pt idx="900">
                  <c:v>0</c:v>
                </c:pt>
                <c:pt idx="901">
                  <c:v>0</c:v>
                </c:pt>
                <c:pt idx="902">
                  <c:v>0</c:v>
                </c:pt>
                <c:pt idx="903">
                  <c:v>0</c:v>
                </c:pt>
                <c:pt idx="904">
                  <c:v>2</c:v>
                </c:pt>
                <c:pt idx="905">
                  <c:v>3.44</c:v>
                </c:pt>
                <c:pt idx="906">
                  <c:v>5</c:v>
                </c:pt>
                <c:pt idx="907">
                  <c:v>5.75</c:v>
                </c:pt>
                <c:pt idx="908">
                  <c:v>5.36</c:v>
                </c:pt>
                <c:pt idx="909">
                  <c:v>5</c:v>
                </c:pt>
                <c:pt idx="910">
                  <c:v>3.08</c:v>
                </c:pt>
                <c:pt idx="911">
                  <c:v>0</c:v>
                </c:pt>
                <c:pt idx="912">
                  <c:v>0</c:v>
                </c:pt>
                <c:pt idx="913">
                  <c:v>0</c:v>
                </c:pt>
                <c:pt idx="914">
                  <c:v>0</c:v>
                </c:pt>
                <c:pt idx="915">
                  <c:v>0</c:v>
                </c:pt>
                <c:pt idx="916">
                  <c:v>0</c:v>
                </c:pt>
                <c:pt idx="917">
                  <c:v>0</c:v>
                </c:pt>
                <c:pt idx="918">
                  <c:v>3.08</c:v>
                </c:pt>
                <c:pt idx="919">
                  <c:v>4.3099999999999996</c:v>
                </c:pt>
                <c:pt idx="920">
                  <c:v>5.36</c:v>
                </c:pt>
                <c:pt idx="921">
                  <c:v>5.36</c:v>
                </c:pt>
                <c:pt idx="922">
                  <c:v>4.3099999999999996</c:v>
                </c:pt>
                <c:pt idx="923">
                  <c:v>3.08</c:v>
                </c:pt>
                <c:pt idx="924">
                  <c:v>0</c:v>
                </c:pt>
                <c:pt idx="925">
                  <c:v>0</c:v>
                </c:pt>
                <c:pt idx="926">
                  <c:v>0</c:v>
                </c:pt>
                <c:pt idx="927">
                  <c:v>0</c:v>
                </c:pt>
                <c:pt idx="928">
                  <c:v>0</c:v>
                </c:pt>
                <c:pt idx="929">
                  <c:v>0</c:v>
                </c:pt>
                <c:pt idx="930">
                  <c:v>0</c:v>
                </c:pt>
                <c:pt idx="931">
                  <c:v>0</c:v>
                </c:pt>
                <c:pt idx="932">
                  <c:v>0</c:v>
                </c:pt>
                <c:pt idx="933">
                  <c:v>2</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2.2799999999999998</c:v>
                </c:pt>
                <c:pt idx="956">
                  <c:v>3.44</c:v>
                </c:pt>
                <c:pt idx="957">
                  <c:v>3.85</c:v>
                </c:pt>
                <c:pt idx="958">
                  <c:v>3.85</c:v>
                </c:pt>
                <c:pt idx="959">
                  <c:v>3.44</c:v>
                </c:pt>
                <c:pt idx="960">
                  <c:v>2.2799999999999998</c:v>
                </c:pt>
                <c:pt idx="961">
                  <c:v>0</c:v>
                </c:pt>
                <c:pt idx="962">
                  <c:v>0</c:v>
                </c:pt>
                <c:pt idx="963">
                  <c:v>0</c:v>
                </c:pt>
                <c:pt idx="964">
                  <c:v>0</c:v>
                </c:pt>
                <c:pt idx="965">
                  <c:v>0</c:v>
                </c:pt>
                <c:pt idx="966">
                  <c:v>0</c:v>
                </c:pt>
                <c:pt idx="967">
                  <c:v>0</c:v>
                </c:pt>
                <c:pt idx="968">
                  <c:v>2</c:v>
                </c:pt>
                <c:pt idx="969">
                  <c:v>3.08</c:v>
                </c:pt>
                <c:pt idx="970">
                  <c:v>3.85</c:v>
                </c:pt>
                <c:pt idx="971">
                  <c:v>4.3099999999999996</c:v>
                </c:pt>
                <c:pt idx="972">
                  <c:v>3.85</c:v>
                </c:pt>
                <c:pt idx="973">
                  <c:v>3.08</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2.5</c:v>
                </c:pt>
                <c:pt idx="1007">
                  <c:v>3.44</c:v>
                </c:pt>
                <c:pt idx="1008">
                  <c:v>3.85</c:v>
                </c:pt>
                <c:pt idx="1009">
                  <c:v>3.44</c:v>
                </c:pt>
                <c:pt idx="1010">
                  <c:v>2.5</c:v>
                </c:pt>
                <c:pt idx="1011">
                  <c:v>0</c:v>
                </c:pt>
                <c:pt idx="1012">
                  <c:v>0</c:v>
                </c:pt>
                <c:pt idx="1013">
                  <c:v>0</c:v>
                </c:pt>
                <c:pt idx="1014">
                  <c:v>0</c:v>
                </c:pt>
                <c:pt idx="1015">
                  <c:v>0</c:v>
                </c:pt>
                <c:pt idx="1016">
                  <c:v>0</c:v>
                </c:pt>
                <c:pt idx="1017">
                  <c:v>0</c:v>
                </c:pt>
                <c:pt idx="1018">
                  <c:v>0</c:v>
                </c:pt>
                <c:pt idx="1019">
                  <c:v>2.5</c:v>
                </c:pt>
                <c:pt idx="1020">
                  <c:v>3.85</c:v>
                </c:pt>
                <c:pt idx="1021">
                  <c:v>4.3099999999999996</c:v>
                </c:pt>
                <c:pt idx="1022">
                  <c:v>4.3099999999999996</c:v>
                </c:pt>
                <c:pt idx="1023">
                  <c:v>3.85</c:v>
                </c:pt>
                <c:pt idx="1024">
                  <c:v>2.5</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2.5</c:v>
                </c:pt>
                <c:pt idx="1057">
                  <c:v>3.85</c:v>
                </c:pt>
                <c:pt idx="1058">
                  <c:v>4.3099999999999996</c:v>
                </c:pt>
                <c:pt idx="1059">
                  <c:v>4.3099999999999996</c:v>
                </c:pt>
                <c:pt idx="1060">
                  <c:v>3.85</c:v>
                </c:pt>
                <c:pt idx="1061">
                  <c:v>2.5</c:v>
                </c:pt>
                <c:pt idx="1062">
                  <c:v>0</c:v>
                </c:pt>
                <c:pt idx="1063">
                  <c:v>0</c:v>
                </c:pt>
                <c:pt idx="1064">
                  <c:v>0</c:v>
                </c:pt>
                <c:pt idx="1065">
                  <c:v>0</c:v>
                </c:pt>
                <c:pt idx="1066">
                  <c:v>0</c:v>
                </c:pt>
                <c:pt idx="1067">
                  <c:v>0</c:v>
                </c:pt>
                <c:pt idx="1068">
                  <c:v>0</c:v>
                </c:pt>
                <c:pt idx="1069">
                  <c:v>3.44</c:v>
                </c:pt>
                <c:pt idx="1070">
                  <c:v>5</c:v>
                </c:pt>
                <c:pt idx="1071">
                  <c:v>5.75</c:v>
                </c:pt>
                <c:pt idx="1072">
                  <c:v>6.59</c:v>
                </c:pt>
                <c:pt idx="1073">
                  <c:v>5.36</c:v>
                </c:pt>
                <c:pt idx="1074">
                  <c:v>3.85</c:v>
                </c:pt>
                <c:pt idx="1075">
                  <c:v>2.2799999999999998</c:v>
                </c:pt>
                <c:pt idx="1076">
                  <c:v>0</c:v>
                </c:pt>
                <c:pt idx="1077">
                  <c:v>0</c:v>
                </c:pt>
                <c:pt idx="1078">
                  <c:v>0</c:v>
                </c:pt>
                <c:pt idx="1079">
                  <c:v>0</c:v>
                </c:pt>
                <c:pt idx="1080">
                  <c:v>0</c:v>
                </c:pt>
                <c:pt idx="1081">
                  <c:v>0</c:v>
                </c:pt>
                <c:pt idx="1082">
                  <c:v>0</c:v>
                </c:pt>
                <c:pt idx="1083">
                  <c:v>2.2799999999999998</c:v>
                </c:pt>
                <c:pt idx="1084">
                  <c:v>3.08</c:v>
                </c:pt>
                <c:pt idx="1085">
                  <c:v>3.08</c:v>
                </c:pt>
                <c:pt idx="1086">
                  <c:v>2.2799999999999998</c:v>
                </c:pt>
                <c:pt idx="1087">
                  <c:v>0</c:v>
                </c:pt>
                <c:pt idx="1088">
                  <c:v>0</c:v>
                </c:pt>
                <c:pt idx="1089">
                  <c:v>0</c:v>
                </c:pt>
                <c:pt idx="1090">
                  <c:v>0</c:v>
                </c:pt>
                <c:pt idx="1091">
                  <c:v>0</c:v>
                </c:pt>
                <c:pt idx="1092">
                  <c:v>0</c:v>
                </c:pt>
                <c:pt idx="1093">
                  <c:v>0</c:v>
                </c:pt>
                <c:pt idx="1094">
                  <c:v>0</c:v>
                </c:pt>
                <c:pt idx="1095">
                  <c:v>2</c:v>
                </c:pt>
                <c:pt idx="1096">
                  <c:v>2.2799999999999998</c:v>
                </c:pt>
                <c:pt idx="1097">
                  <c:v>2.2799999999999998</c:v>
                </c:pt>
                <c:pt idx="1098">
                  <c:v>0</c:v>
                </c:pt>
                <c:pt idx="1099">
                  <c:v>0</c:v>
                </c:pt>
                <c:pt idx="1100">
                  <c:v>0</c:v>
                </c:pt>
                <c:pt idx="1101">
                  <c:v>0</c:v>
                </c:pt>
                <c:pt idx="1102">
                  <c:v>0</c:v>
                </c:pt>
                <c:pt idx="1103">
                  <c:v>0</c:v>
                </c:pt>
                <c:pt idx="1104">
                  <c:v>0</c:v>
                </c:pt>
                <c:pt idx="1105">
                  <c:v>2</c:v>
                </c:pt>
                <c:pt idx="1106">
                  <c:v>3.44</c:v>
                </c:pt>
                <c:pt idx="1107">
                  <c:v>5.36</c:v>
                </c:pt>
                <c:pt idx="1108">
                  <c:v>6.59</c:v>
                </c:pt>
                <c:pt idx="1109">
                  <c:v>6.59</c:v>
                </c:pt>
                <c:pt idx="1110">
                  <c:v>5.75</c:v>
                </c:pt>
                <c:pt idx="1111">
                  <c:v>3.85</c:v>
                </c:pt>
                <c:pt idx="1112">
                  <c:v>2</c:v>
                </c:pt>
                <c:pt idx="1113">
                  <c:v>0</c:v>
                </c:pt>
                <c:pt idx="1114">
                  <c:v>0</c:v>
                </c:pt>
                <c:pt idx="1115">
                  <c:v>0</c:v>
                </c:pt>
                <c:pt idx="1116">
                  <c:v>0</c:v>
                </c:pt>
                <c:pt idx="1117">
                  <c:v>0</c:v>
                </c:pt>
                <c:pt idx="1118">
                  <c:v>2.5</c:v>
                </c:pt>
                <c:pt idx="1119">
                  <c:v>5</c:v>
                </c:pt>
                <c:pt idx="1120">
                  <c:v>7.28</c:v>
                </c:pt>
                <c:pt idx="1121">
                  <c:v>8.7899999999999991</c:v>
                </c:pt>
                <c:pt idx="1122">
                  <c:v>10</c:v>
                </c:pt>
                <c:pt idx="1123">
                  <c:v>8.01</c:v>
                </c:pt>
                <c:pt idx="1124">
                  <c:v>5.36</c:v>
                </c:pt>
                <c:pt idx="1125">
                  <c:v>3.08</c:v>
                </c:pt>
                <c:pt idx="1126">
                  <c:v>0</c:v>
                </c:pt>
                <c:pt idx="1127">
                  <c:v>0</c:v>
                </c:pt>
                <c:pt idx="1128">
                  <c:v>0</c:v>
                </c:pt>
                <c:pt idx="1129">
                  <c:v>0</c:v>
                </c:pt>
                <c:pt idx="1130">
                  <c:v>0</c:v>
                </c:pt>
                <c:pt idx="1131">
                  <c:v>0</c:v>
                </c:pt>
                <c:pt idx="1132">
                  <c:v>3.08</c:v>
                </c:pt>
                <c:pt idx="1133">
                  <c:v>4.3099999999999996</c:v>
                </c:pt>
                <c:pt idx="1134">
                  <c:v>5.36</c:v>
                </c:pt>
                <c:pt idx="1135">
                  <c:v>5</c:v>
                </c:pt>
                <c:pt idx="1136">
                  <c:v>3.85</c:v>
                </c:pt>
                <c:pt idx="1137">
                  <c:v>2</c:v>
                </c:pt>
                <c:pt idx="1138">
                  <c:v>0</c:v>
                </c:pt>
                <c:pt idx="1139">
                  <c:v>0</c:v>
                </c:pt>
                <c:pt idx="1140">
                  <c:v>0</c:v>
                </c:pt>
                <c:pt idx="1141">
                  <c:v>0</c:v>
                </c:pt>
                <c:pt idx="1142">
                  <c:v>0</c:v>
                </c:pt>
                <c:pt idx="1143">
                  <c:v>0</c:v>
                </c:pt>
                <c:pt idx="1144">
                  <c:v>2.5</c:v>
                </c:pt>
                <c:pt idx="1145">
                  <c:v>3.85</c:v>
                </c:pt>
                <c:pt idx="1146">
                  <c:v>5</c:v>
                </c:pt>
                <c:pt idx="1147">
                  <c:v>4.3099999999999996</c:v>
                </c:pt>
                <c:pt idx="1148">
                  <c:v>3.08</c:v>
                </c:pt>
                <c:pt idx="1149">
                  <c:v>0</c:v>
                </c:pt>
                <c:pt idx="1150">
                  <c:v>0</c:v>
                </c:pt>
                <c:pt idx="1151">
                  <c:v>0</c:v>
                </c:pt>
                <c:pt idx="1152">
                  <c:v>0</c:v>
                </c:pt>
                <c:pt idx="1153">
                  <c:v>0</c:v>
                </c:pt>
                <c:pt idx="1154">
                  <c:v>0</c:v>
                </c:pt>
                <c:pt idx="1155">
                  <c:v>3.44</c:v>
                </c:pt>
                <c:pt idx="1156">
                  <c:v>5.75</c:v>
                </c:pt>
                <c:pt idx="1157">
                  <c:v>8.7899999999999991</c:v>
                </c:pt>
                <c:pt idx="1158">
                  <c:v>10.5</c:v>
                </c:pt>
                <c:pt idx="1159">
                  <c:v>10.5</c:v>
                </c:pt>
                <c:pt idx="1160">
                  <c:v>8.01</c:v>
                </c:pt>
                <c:pt idx="1161">
                  <c:v>5.36</c:v>
                </c:pt>
                <c:pt idx="1162">
                  <c:v>2.5</c:v>
                </c:pt>
                <c:pt idx="1163">
                  <c:v>0</c:v>
                </c:pt>
                <c:pt idx="1164">
                  <c:v>0</c:v>
                </c:pt>
                <c:pt idx="1165">
                  <c:v>0</c:v>
                </c:pt>
                <c:pt idx="1166">
                  <c:v>0</c:v>
                </c:pt>
                <c:pt idx="1167">
                  <c:v>2</c:v>
                </c:pt>
                <c:pt idx="1168">
                  <c:v>5</c:v>
                </c:pt>
                <c:pt idx="1169">
                  <c:v>8.7899999999999991</c:v>
                </c:pt>
                <c:pt idx="1170">
                  <c:v>11.42</c:v>
                </c:pt>
                <c:pt idx="1171">
                  <c:v>13.4</c:v>
                </c:pt>
                <c:pt idx="1172">
                  <c:v>12.38</c:v>
                </c:pt>
                <c:pt idx="1173">
                  <c:v>10</c:v>
                </c:pt>
                <c:pt idx="1174">
                  <c:v>5.75</c:v>
                </c:pt>
                <c:pt idx="1175">
                  <c:v>3.08</c:v>
                </c:pt>
                <c:pt idx="1176">
                  <c:v>0</c:v>
                </c:pt>
                <c:pt idx="1177">
                  <c:v>0</c:v>
                </c:pt>
                <c:pt idx="1178">
                  <c:v>0</c:v>
                </c:pt>
                <c:pt idx="1179">
                  <c:v>0</c:v>
                </c:pt>
                <c:pt idx="1180">
                  <c:v>0</c:v>
                </c:pt>
                <c:pt idx="1181">
                  <c:v>3.85</c:v>
                </c:pt>
                <c:pt idx="1182">
                  <c:v>6.59</c:v>
                </c:pt>
                <c:pt idx="1183">
                  <c:v>8.01</c:v>
                </c:pt>
                <c:pt idx="1184">
                  <c:v>8.01</c:v>
                </c:pt>
                <c:pt idx="1185">
                  <c:v>6.59</c:v>
                </c:pt>
                <c:pt idx="1186">
                  <c:v>5</c:v>
                </c:pt>
                <c:pt idx="1187">
                  <c:v>2.2799999999999998</c:v>
                </c:pt>
                <c:pt idx="1188">
                  <c:v>0</c:v>
                </c:pt>
                <c:pt idx="1189">
                  <c:v>0</c:v>
                </c:pt>
                <c:pt idx="1190">
                  <c:v>0</c:v>
                </c:pt>
                <c:pt idx="1191">
                  <c:v>0</c:v>
                </c:pt>
                <c:pt idx="1192">
                  <c:v>0</c:v>
                </c:pt>
                <c:pt idx="1193">
                  <c:v>3.44</c:v>
                </c:pt>
                <c:pt idx="1194">
                  <c:v>5.75</c:v>
                </c:pt>
                <c:pt idx="1195">
                  <c:v>8.01</c:v>
                </c:pt>
                <c:pt idx="1196">
                  <c:v>8.01</c:v>
                </c:pt>
                <c:pt idx="1197">
                  <c:v>6.59</c:v>
                </c:pt>
                <c:pt idx="1198">
                  <c:v>4.3099999999999996</c:v>
                </c:pt>
                <c:pt idx="1199">
                  <c:v>2</c:v>
                </c:pt>
                <c:pt idx="1200">
                  <c:v>0</c:v>
                </c:pt>
                <c:pt idx="1201">
                  <c:v>0</c:v>
                </c:pt>
                <c:pt idx="1202">
                  <c:v>0</c:v>
                </c:pt>
                <c:pt idx="1203">
                  <c:v>0</c:v>
                </c:pt>
                <c:pt idx="1204">
                  <c:v>2.5</c:v>
                </c:pt>
                <c:pt idx="1205">
                  <c:v>5.75</c:v>
                </c:pt>
                <c:pt idx="1206">
                  <c:v>10.5</c:v>
                </c:pt>
                <c:pt idx="1207">
                  <c:v>13.4</c:v>
                </c:pt>
                <c:pt idx="1208">
                  <c:v>14.26</c:v>
                </c:pt>
                <c:pt idx="1209">
                  <c:v>13.4</c:v>
                </c:pt>
                <c:pt idx="1210">
                  <c:v>10</c:v>
                </c:pt>
                <c:pt idx="1211">
                  <c:v>5.36</c:v>
                </c:pt>
                <c:pt idx="1212">
                  <c:v>2</c:v>
                </c:pt>
                <c:pt idx="1213">
                  <c:v>0</c:v>
                </c:pt>
                <c:pt idx="1214">
                  <c:v>0</c:v>
                </c:pt>
                <c:pt idx="1215">
                  <c:v>0</c:v>
                </c:pt>
                <c:pt idx="1216">
                  <c:v>0</c:v>
                </c:pt>
                <c:pt idx="1217">
                  <c:v>4.3099999999999996</c:v>
                </c:pt>
                <c:pt idx="1218">
                  <c:v>8.7899999999999991</c:v>
                </c:pt>
                <c:pt idx="1219">
                  <c:v>13.4</c:v>
                </c:pt>
                <c:pt idx="1220">
                  <c:v>16.72</c:v>
                </c:pt>
                <c:pt idx="1221">
                  <c:v>16.72</c:v>
                </c:pt>
                <c:pt idx="1222">
                  <c:v>14.26</c:v>
                </c:pt>
                <c:pt idx="1223">
                  <c:v>10</c:v>
                </c:pt>
                <c:pt idx="1224">
                  <c:v>5</c:v>
                </c:pt>
                <c:pt idx="1225">
                  <c:v>0</c:v>
                </c:pt>
                <c:pt idx="1226">
                  <c:v>0</c:v>
                </c:pt>
                <c:pt idx="1227">
                  <c:v>0</c:v>
                </c:pt>
                <c:pt idx="1228">
                  <c:v>0</c:v>
                </c:pt>
                <c:pt idx="1229">
                  <c:v>0</c:v>
                </c:pt>
                <c:pt idx="1230">
                  <c:v>4.3099999999999996</c:v>
                </c:pt>
                <c:pt idx="1231">
                  <c:v>8.01</c:v>
                </c:pt>
                <c:pt idx="1232">
                  <c:v>11.42</c:v>
                </c:pt>
                <c:pt idx="1233">
                  <c:v>12.38</c:v>
                </c:pt>
                <c:pt idx="1234">
                  <c:v>10.5</c:v>
                </c:pt>
                <c:pt idx="1235">
                  <c:v>8.01</c:v>
                </c:pt>
                <c:pt idx="1236">
                  <c:v>4.3099999999999996</c:v>
                </c:pt>
                <c:pt idx="1237">
                  <c:v>0</c:v>
                </c:pt>
                <c:pt idx="1238">
                  <c:v>0</c:v>
                </c:pt>
                <c:pt idx="1239">
                  <c:v>0</c:v>
                </c:pt>
                <c:pt idx="1240">
                  <c:v>0</c:v>
                </c:pt>
                <c:pt idx="1241">
                  <c:v>0</c:v>
                </c:pt>
                <c:pt idx="1242">
                  <c:v>4.3099999999999996</c:v>
                </c:pt>
                <c:pt idx="1243">
                  <c:v>8.01</c:v>
                </c:pt>
                <c:pt idx="1244">
                  <c:v>10.5</c:v>
                </c:pt>
                <c:pt idx="1245">
                  <c:v>12.38</c:v>
                </c:pt>
                <c:pt idx="1246">
                  <c:v>11.42</c:v>
                </c:pt>
                <c:pt idx="1247">
                  <c:v>8.01</c:v>
                </c:pt>
                <c:pt idx="1248">
                  <c:v>4.3099999999999996</c:v>
                </c:pt>
                <c:pt idx="1249">
                  <c:v>0</c:v>
                </c:pt>
                <c:pt idx="1250">
                  <c:v>0</c:v>
                </c:pt>
                <c:pt idx="1251">
                  <c:v>0</c:v>
                </c:pt>
                <c:pt idx="1252">
                  <c:v>0</c:v>
                </c:pt>
                <c:pt idx="1253">
                  <c:v>2</c:v>
                </c:pt>
                <c:pt idx="1254">
                  <c:v>5.36</c:v>
                </c:pt>
                <c:pt idx="1255">
                  <c:v>10.5</c:v>
                </c:pt>
                <c:pt idx="1256">
                  <c:v>15.57</c:v>
                </c:pt>
                <c:pt idx="1257">
                  <c:v>17.920000000000002</c:v>
                </c:pt>
                <c:pt idx="1258">
                  <c:v>17.920000000000002</c:v>
                </c:pt>
                <c:pt idx="1259">
                  <c:v>13.4</c:v>
                </c:pt>
                <c:pt idx="1260">
                  <c:v>8.7899999999999991</c:v>
                </c:pt>
                <c:pt idx="1261">
                  <c:v>3.85</c:v>
                </c:pt>
                <c:pt idx="1262">
                  <c:v>0</c:v>
                </c:pt>
                <c:pt idx="1263">
                  <c:v>0</c:v>
                </c:pt>
                <c:pt idx="1264">
                  <c:v>0</c:v>
                </c:pt>
                <c:pt idx="1265">
                  <c:v>0</c:v>
                </c:pt>
                <c:pt idx="1266">
                  <c:v>3.85</c:v>
                </c:pt>
                <c:pt idx="1267">
                  <c:v>8.7899999999999991</c:v>
                </c:pt>
                <c:pt idx="1268">
                  <c:v>14.26</c:v>
                </c:pt>
                <c:pt idx="1269">
                  <c:v>17.920000000000002</c:v>
                </c:pt>
                <c:pt idx="1270">
                  <c:v>19.170000000000002</c:v>
                </c:pt>
                <c:pt idx="1271">
                  <c:v>16.72</c:v>
                </c:pt>
                <c:pt idx="1272">
                  <c:v>12.38</c:v>
                </c:pt>
                <c:pt idx="1273">
                  <c:v>6.59</c:v>
                </c:pt>
                <c:pt idx="1274">
                  <c:v>2.5</c:v>
                </c:pt>
                <c:pt idx="1275">
                  <c:v>0</c:v>
                </c:pt>
                <c:pt idx="1276">
                  <c:v>0</c:v>
                </c:pt>
                <c:pt idx="1277">
                  <c:v>0</c:v>
                </c:pt>
                <c:pt idx="1278">
                  <c:v>0</c:v>
                </c:pt>
                <c:pt idx="1279">
                  <c:v>5</c:v>
                </c:pt>
                <c:pt idx="1280">
                  <c:v>10</c:v>
                </c:pt>
                <c:pt idx="1281">
                  <c:v>13.4</c:v>
                </c:pt>
                <c:pt idx="1282">
                  <c:v>15.57</c:v>
                </c:pt>
                <c:pt idx="1283">
                  <c:v>14.26</c:v>
                </c:pt>
                <c:pt idx="1284">
                  <c:v>11.42</c:v>
                </c:pt>
                <c:pt idx="1285">
                  <c:v>6.59</c:v>
                </c:pt>
                <c:pt idx="1286">
                  <c:v>2.5</c:v>
                </c:pt>
                <c:pt idx="1287">
                  <c:v>0</c:v>
                </c:pt>
                <c:pt idx="1288">
                  <c:v>0</c:v>
                </c:pt>
                <c:pt idx="1289">
                  <c:v>0</c:v>
                </c:pt>
                <c:pt idx="1290">
                  <c:v>0</c:v>
                </c:pt>
                <c:pt idx="1291">
                  <c:v>4.3099999999999996</c:v>
                </c:pt>
                <c:pt idx="1292">
                  <c:v>8.7899999999999991</c:v>
                </c:pt>
                <c:pt idx="1293">
                  <c:v>13.4</c:v>
                </c:pt>
                <c:pt idx="1294">
                  <c:v>15.57</c:v>
                </c:pt>
                <c:pt idx="1295">
                  <c:v>15.57</c:v>
                </c:pt>
                <c:pt idx="1296">
                  <c:v>12.38</c:v>
                </c:pt>
                <c:pt idx="1297">
                  <c:v>7.28</c:v>
                </c:pt>
                <c:pt idx="1298">
                  <c:v>3.08</c:v>
                </c:pt>
                <c:pt idx="1299">
                  <c:v>0</c:v>
                </c:pt>
                <c:pt idx="1300">
                  <c:v>0</c:v>
                </c:pt>
                <c:pt idx="1301">
                  <c:v>0</c:v>
                </c:pt>
                <c:pt idx="1302">
                  <c:v>0</c:v>
                </c:pt>
                <c:pt idx="1303">
                  <c:v>4.3099999999999996</c:v>
                </c:pt>
                <c:pt idx="1304">
                  <c:v>10</c:v>
                </c:pt>
                <c:pt idx="1305">
                  <c:v>15.57</c:v>
                </c:pt>
                <c:pt idx="1306">
                  <c:v>19.170000000000002</c:v>
                </c:pt>
                <c:pt idx="1307">
                  <c:v>20</c:v>
                </c:pt>
                <c:pt idx="1308">
                  <c:v>16.72</c:v>
                </c:pt>
                <c:pt idx="1309">
                  <c:v>11.42</c:v>
                </c:pt>
                <c:pt idx="1310">
                  <c:v>5.75</c:v>
                </c:pt>
                <c:pt idx="1311">
                  <c:v>2</c:v>
                </c:pt>
                <c:pt idx="1312">
                  <c:v>0</c:v>
                </c:pt>
                <c:pt idx="1313">
                  <c:v>0</c:v>
                </c:pt>
                <c:pt idx="1314">
                  <c:v>0</c:v>
                </c:pt>
                <c:pt idx="1315">
                  <c:v>2.5</c:v>
                </c:pt>
                <c:pt idx="1316">
                  <c:v>7.28</c:v>
                </c:pt>
                <c:pt idx="1317">
                  <c:v>13.4</c:v>
                </c:pt>
                <c:pt idx="1318">
                  <c:v>17.920000000000002</c:v>
                </c:pt>
                <c:pt idx="1319">
                  <c:v>20</c:v>
                </c:pt>
                <c:pt idx="1320">
                  <c:v>19.170000000000002</c:v>
                </c:pt>
                <c:pt idx="1321">
                  <c:v>14.26</c:v>
                </c:pt>
                <c:pt idx="1322">
                  <c:v>8.01</c:v>
                </c:pt>
                <c:pt idx="1323">
                  <c:v>3.44</c:v>
                </c:pt>
                <c:pt idx="1324">
                  <c:v>0</c:v>
                </c:pt>
                <c:pt idx="1325">
                  <c:v>0</c:v>
                </c:pt>
                <c:pt idx="1326">
                  <c:v>0</c:v>
                </c:pt>
                <c:pt idx="1327">
                  <c:v>0</c:v>
                </c:pt>
                <c:pt idx="1328">
                  <c:v>5</c:v>
                </c:pt>
                <c:pt idx="1329">
                  <c:v>10</c:v>
                </c:pt>
                <c:pt idx="1330">
                  <c:v>14.26</c:v>
                </c:pt>
                <c:pt idx="1331">
                  <c:v>17.920000000000002</c:v>
                </c:pt>
                <c:pt idx="1332">
                  <c:v>16.72</c:v>
                </c:pt>
                <c:pt idx="1333">
                  <c:v>13.4</c:v>
                </c:pt>
                <c:pt idx="1334">
                  <c:v>8.7899999999999991</c:v>
                </c:pt>
                <c:pt idx="1335">
                  <c:v>3.85</c:v>
                </c:pt>
                <c:pt idx="1336">
                  <c:v>0</c:v>
                </c:pt>
                <c:pt idx="1337">
                  <c:v>0</c:v>
                </c:pt>
                <c:pt idx="1338">
                  <c:v>0</c:v>
                </c:pt>
                <c:pt idx="1339">
                  <c:v>0</c:v>
                </c:pt>
                <c:pt idx="1340">
                  <c:v>3.85</c:v>
                </c:pt>
                <c:pt idx="1341">
                  <c:v>8.7899999999999991</c:v>
                </c:pt>
                <c:pt idx="1342">
                  <c:v>14.26</c:v>
                </c:pt>
                <c:pt idx="1343">
                  <c:v>17.920000000000002</c:v>
                </c:pt>
                <c:pt idx="1344">
                  <c:v>17.920000000000002</c:v>
                </c:pt>
                <c:pt idx="1345">
                  <c:v>15.57</c:v>
                </c:pt>
                <c:pt idx="1346">
                  <c:v>10.5</c:v>
                </c:pt>
                <c:pt idx="1347">
                  <c:v>5</c:v>
                </c:pt>
                <c:pt idx="1348">
                  <c:v>0</c:v>
                </c:pt>
                <c:pt idx="1349">
                  <c:v>0</c:v>
                </c:pt>
                <c:pt idx="1350">
                  <c:v>0</c:v>
                </c:pt>
                <c:pt idx="1351">
                  <c:v>0</c:v>
                </c:pt>
                <c:pt idx="1352">
                  <c:v>3.08</c:v>
                </c:pt>
                <c:pt idx="1353">
                  <c:v>8.01</c:v>
                </c:pt>
                <c:pt idx="1354">
                  <c:v>13.4</c:v>
                </c:pt>
                <c:pt idx="1355">
                  <c:v>17.920000000000002</c:v>
                </c:pt>
                <c:pt idx="1356">
                  <c:v>20</c:v>
                </c:pt>
                <c:pt idx="1357">
                  <c:v>17.920000000000002</c:v>
                </c:pt>
                <c:pt idx="1358">
                  <c:v>13.4</c:v>
                </c:pt>
                <c:pt idx="1359">
                  <c:v>7.28</c:v>
                </c:pt>
                <c:pt idx="1360">
                  <c:v>2.5</c:v>
                </c:pt>
                <c:pt idx="1361">
                  <c:v>0</c:v>
                </c:pt>
                <c:pt idx="1362">
                  <c:v>0</c:v>
                </c:pt>
                <c:pt idx="1363">
                  <c:v>0</c:v>
                </c:pt>
                <c:pt idx="1364">
                  <c:v>0</c:v>
                </c:pt>
                <c:pt idx="1365">
                  <c:v>5.36</c:v>
                </c:pt>
                <c:pt idx="1366">
                  <c:v>11.42</c:v>
                </c:pt>
                <c:pt idx="1367">
                  <c:v>16.72</c:v>
                </c:pt>
                <c:pt idx="1368">
                  <c:v>19.170000000000002</c:v>
                </c:pt>
                <c:pt idx="1369">
                  <c:v>17.920000000000002</c:v>
                </c:pt>
                <c:pt idx="1370">
                  <c:v>14.26</c:v>
                </c:pt>
                <c:pt idx="1371">
                  <c:v>8.7899999999999991</c:v>
                </c:pt>
                <c:pt idx="1372">
                  <c:v>3.85</c:v>
                </c:pt>
                <c:pt idx="1373">
                  <c:v>0</c:v>
                </c:pt>
                <c:pt idx="1374">
                  <c:v>0</c:v>
                </c:pt>
                <c:pt idx="1375">
                  <c:v>0</c:v>
                </c:pt>
                <c:pt idx="1376">
                  <c:v>0</c:v>
                </c:pt>
                <c:pt idx="1377">
                  <c:v>4.3099999999999996</c:v>
                </c:pt>
                <c:pt idx="1378">
                  <c:v>10</c:v>
                </c:pt>
                <c:pt idx="1379">
                  <c:v>14.26</c:v>
                </c:pt>
                <c:pt idx="1380">
                  <c:v>17.920000000000002</c:v>
                </c:pt>
                <c:pt idx="1381">
                  <c:v>17.920000000000002</c:v>
                </c:pt>
                <c:pt idx="1382">
                  <c:v>15.57</c:v>
                </c:pt>
                <c:pt idx="1383">
                  <c:v>10</c:v>
                </c:pt>
                <c:pt idx="1384">
                  <c:v>5</c:v>
                </c:pt>
                <c:pt idx="1385">
                  <c:v>0</c:v>
                </c:pt>
                <c:pt idx="1386">
                  <c:v>0</c:v>
                </c:pt>
                <c:pt idx="1387">
                  <c:v>0</c:v>
                </c:pt>
                <c:pt idx="1388">
                  <c:v>0</c:v>
                </c:pt>
                <c:pt idx="1389">
                  <c:v>3.44</c:v>
                </c:pt>
                <c:pt idx="1390">
                  <c:v>8.01</c:v>
                </c:pt>
                <c:pt idx="1391">
                  <c:v>13.4</c:v>
                </c:pt>
                <c:pt idx="1392">
                  <c:v>17.920000000000002</c:v>
                </c:pt>
                <c:pt idx="1393">
                  <c:v>19.170000000000002</c:v>
                </c:pt>
                <c:pt idx="1394">
                  <c:v>16.72</c:v>
                </c:pt>
                <c:pt idx="1395">
                  <c:v>12.38</c:v>
                </c:pt>
                <c:pt idx="1396">
                  <c:v>6.59</c:v>
                </c:pt>
                <c:pt idx="1397">
                  <c:v>2.5</c:v>
                </c:pt>
                <c:pt idx="1398">
                  <c:v>0</c:v>
                </c:pt>
                <c:pt idx="1399">
                  <c:v>0</c:v>
                </c:pt>
                <c:pt idx="1400">
                  <c:v>0</c:v>
                </c:pt>
                <c:pt idx="1401">
                  <c:v>0</c:v>
                </c:pt>
                <c:pt idx="1402">
                  <c:v>5.36</c:v>
                </c:pt>
                <c:pt idx="1403">
                  <c:v>10.5</c:v>
                </c:pt>
                <c:pt idx="1404">
                  <c:v>15.57</c:v>
                </c:pt>
                <c:pt idx="1405">
                  <c:v>17.920000000000002</c:v>
                </c:pt>
                <c:pt idx="1406">
                  <c:v>16.72</c:v>
                </c:pt>
                <c:pt idx="1407">
                  <c:v>12.38</c:v>
                </c:pt>
                <c:pt idx="1408">
                  <c:v>8.01</c:v>
                </c:pt>
                <c:pt idx="1409">
                  <c:v>3.44</c:v>
                </c:pt>
                <c:pt idx="1410">
                  <c:v>0</c:v>
                </c:pt>
                <c:pt idx="1411">
                  <c:v>0</c:v>
                </c:pt>
                <c:pt idx="1412">
                  <c:v>0</c:v>
                </c:pt>
                <c:pt idx="1413">
                  <c:v>0</c:v>
                </c:pt>
                <c:pt idx="1414">
                  <c:v>3.85</c:v>
                </c:pt>
                <c:pt idx="1415">
                  <c:v>8.01</c:v>
                </c:pt>
                <c:pt idx="1416">
                  <c:v>12.38</c:v>
                </c:pt>
                <c:pt idx="1417">
                  <c:v>15.57</c:v>
                </c:pt>
                <c:pt idx="1418">
                  <c:v>15.57</c:v>
                </c:pt>
                <c:pt idx="1419">
                  <c:v>12.38</c:v>
                </c:pt>
                <c:pt idx="1420">
                  <c:v>8.01</c:v>
                </c:pt>
                <c:pt idx="1421">
                  <c:v>3.85</c:v>
                </c:pt>
                <c:pt idx="1422">
                  <c:v>0</c:v>
                </c:pt>
                <c:pt idx="1423">
                  <c:v>0</c:v>
                </c:pt>
                <c:pt idx="1424">
                  <c:v>0</c:v>
                </c:pt>
                <c:pt idx="1425">
                  <c:v>0</c:v>
                </c:pt>
                <c:pt idx="1426">
                  <c:v>3.44</c:v>
                </c:pt>
                <c:pt idx="1427">
                  <c:v>8.01</c:v>
                </c:pt>
                <c:pt idx="1428">
                  <c:v>13.4</c:v>
                </c:pt>
                <c:pt idx="1429">
                  <c:v>16.72</c:v>
                </c:pt>
                <c:pt idx="1430">
                  <c:v>17.920000000000002</c:v>
                </c:pt>
                <c:pt idx="1431">
                  <c:v>15.57</c:v>
                </c:pt>
                <c:pt idx="1432">
                  <c:v>10.5</c:v>
                </c:pt>
                <c:pt idx="1433">
                  <c:v>5.36</c:v>
                </c:pt>
                <c:pt idx="1434">
                  <c:v>2</c:v>
                </c:pt>
                <c:pt idx="1435">
                  <c:v>0</c:v>
                </c:pt>
                <c:pt idx="1436">
                  <c:v>0</c:v>
                </c:pt>
                <c:pt idx="1437">
                  <c:v>0</c:v>
                </c:pt>
                <c:pt idx="1438">
                  <c:v>2</c:v>
                </c:pt>
                <c:pt idx="1439">
                  <c:v>5.75</c:v>
                </c:pt>
                <c:pt idx="1440">
                  <c:v>11.42</c:v>
                </c:pt>
                <c:pt idx="1441">
                  <c:v>15.57</c:v>
                </c:pt>
                <c:pt idx="1442">
                  <c:v>17.920000000000002</c:v>
                </c:pt>
                <c:pt idx="1443">
                  <c:v>16.72</c:v>
                </c:pt>
                <c:pt idx="1444">
                  <c:v>13.4</c:v>
                </c:pt>
                <c:pt idx="1445">
                  <c:v>8.01</c:v>
                </c:pt>
                <c:pt idx="1446">
                  <c:v>3.44</c:v>
                </c:pt>
                <c:pt idx="1447">
                  <c:v>0</c:v>
                </c:pt>
                <c:pt idx="1448">
                  <c:v>0</c:v>
                </c:pt>
                <c:pt idx="1449">
                  <c:v>0</c:v>
                </c:pt>
                <c:pt idx="1450">
                  <c:v>0</c:v>
                </c:pt>
                <c:pt idx="1451">
                  <c:v>3.08</c:v>
                </c:pt>
                <c:pt idx="1452">
                  <c:v>6.59</c:v>
                </c:pt>
                <c:pt idx="1453">
                  <c:v>10.5</c:v>
                </c:pt>
                <c:pt idx="1454">
                  <c:v>13.4</c:v>
                </c:pt>
                <c:pt idx="1455">
                  <c:v>13.4</c:v>
                </c:pt>
                <c:pt idx="1456">
                  <c:v>11.42</c:v>
                </c:pt>
                <c:pt idx="1457">
                  <c:v>7.28</c:v>
                </c:pt>
                <c:pt idx="1458">
                  <c:v>3.44</c:v>
                </c:pt>
                <c:pt idx="1459">
                  <c:v>0</c:v>
                </c:pt>
                <c:pt idx="1460">
                  <c:v>0</c:v>
                </c:pt>
                <c:pt idx="1461">
                  <c:v>0</c:v>
                </c:pt>
                <c:pt idx="1462">
                  <c:v>0</c:v>
                </c:pt>
                <c:pt idx="1463">
                  <c:v>2.2799999999999998</c:v>
                </c:pt>
                <c:pt idx="1464">
                  <c:v>5.36</c:v>
                </c:pt>
                <c:pt idx="1465">
                  <c:v>8.7899999999999991</c:v>
                </c:pt>
                <c:pt idx="1466">
                  <c:v>11.42</c:v>
                </c:pt>
                <c:pt idx="1467">
                  <c:v>12.38</c:v>
                </c:pt>
                <c:pt idx="1468">
                  <c:v>10.5</c:v>
                </c:pt>
                <c:pt idx="1469">
                  <c:v>6.59</c:v>
                </c:pt>
                <c:pt idx="1470">
                  <c:v>3.44</c:v>
                </c:pt>
                <c:pt idx="1471">
                  <c:v>0</c:v>
                </c:pt>
                <c:pt idx="1472">
                  <c:v>0</c:v>
                </c:pt>
                <c:pt idx="1473">
                  <c:v>0</c:v>
                </c:pt>
                <c:pt idx="1474">
                  <c:v>0</c:v>
                </c:pt>
                <c:pt idx="1475">
                  <c:v>2.2799999999999998</c:v>
                </c:pt>
                <c:pt idx="1476">
                  <c:v>5.75</c:v>
                </c:pt>
                <c:pt idx="1477">
                  <c:v>10.5</c:v>
                </c:pt>
                <c:pt idx="1478">
                  <c:v>13.4</c:v>
                </c:pt>
                <c:pt idx="1479">
                  <c:v>15.57</c:v>
                </c:pt>
                <c:pt idx="1480">
                  <c:v>14.26</c:v>
                </c:pt>
                <c:pt idx="1481">
                  <c:v>10.5</c:v>
                </c:pt>
                <c:pt idx="1482">
                  <c:v>5.75</c:v>
                </c:pt>
                <c:pt idx="1483">
                  <c:v>2.2799999999999998</c:v>
                </c:pt>
                <c:pt idx="1484">
                  <c:v>0</c:v>
                </c:pt>
                <c:pt idx="1485">
                  <c:v>0</c:v>
                </c:pt>
                <c:pt idx="1486">
                  <c:v>0</c:v>
                </c:pt>
                <c:pt idx="1487">
                  <c:v>0</c:v>
                </c:pt>
              </c:numCache>
            </c:numRef>
          </c:yVal>
          <c:smooth val="1"/>
        </c:ser>
        <c:dLbls>
          <c:showLegendKey val="0"/>
          <c:showVal val="0"/>
          <c:showCatName val="0"/>
          <c:showSerName val="0"/>
          <c:showPercent val="0"/>
          <c:showBubbleSize val="0"/>
        </c:dLbls>
        <c:axId val="138691328"/>
        <c:axId val="138693248"/>
      </c:scatterChart>
      <c:valAx>
        <c:axId val="138691328"/>
        <c:scaling>
          <c:orientation val="minMax"/>
          <c:max val="1"/>
          <c:min val="0"/>
        </c:scaling>
        <c:delete val="0"/>
        <c:axPos val="b"/>
        <c:title>
          <c:tx>
            <c:rich>
              <a:bodyPr/>
              <a:lstStyle/>
              <a:p>
                <a:pPr>
                  <a:defRPr/>
                </a:pPr>
                <a:r>
                  <a:rPr lang="en-GB"/>
                  <a:t>Days</a:t>
                </a:r>
              </a:p>
            </c:rich>
          </c:tx>
          <c:layout/>
          <c:overlay val="0"/>
        </c:title>
        <c:numFmt formatCode="#,##0" sourceLinked="0"/>
        <c:majorTickMark val="out"/>
        <c:minorTickMark val="none"/>
        <c:tickLblPos val="nextTo"/>
        <c:crossAx val="138693248"/>
        <c:crosses val="autoZero"/>
        <c:crossBetween val="midCat"/>
      </c:valAx>
      <c:valAx>
        <c:axId val="138693248"/>
        <c:scaling>
          <c:orientation val="minMax"/>
        </c:scaling>
        <c:delete val="0"/>
        <c:axPos val="l"/>
        <c:majorGridlines/>
        <c:title>
          <c:tx>
            <c:rich>
              <a:bodyPr rot="-5400000" vert="horz"/>
              <a:lstStyle/>
              <a:p>
                <a:pPr>
                  <a:defRPr/>
                </a:pPr>
                <a:r>
                  <a:rPr lang="en-GB"/>
                  <a:t>Power</a:t>
                </a:r>
                <a:r>
                  <a:rPr lang="en-GB" baseline="0"/>
                  <a:t> Output (kW)</a:t>
                </a:r>
                <a:endParaRPr lang="en-GB"/>
              </a:p>
            </c:rich>
          </c:tx>
          <c:layout>
            <c:manualLayout>
              <c:xMode val="edge"/>
              <c:yMode val="edge"/>
              <c:x val="1.3036855291832831E-3"/>
              <c:y val="0.26894985195198329"/>
            </c:manualLayout>
          </c:layout>
          <c:overlay val="0"/>
        </c:title>
        <c:numFmt formatCode="General" sourceLinked="0"/>
        <c:majorTickMark val="out"/>
        <c:minorTickMark val="none"/>
        <c:tickLblPos val="nextTo"/>
        <c:crossAx val="138691328"/>
        <c:crosses val="autoZero"/>
        <c:crossBetween val="midCat"/>
      </c:valAx>
      <c:spPr>
        <a:ln>
          <a:solidFill>
            <a:schemeClr val="tx1">
              <a:lumMod val="50000"/>
              <a:lumOff val="50000"/>
            </a:schemeClr>
          </a:solidFill>
        </a:ln>
      </c:spPr>
    </c:plotArea>
    <c:legend>
      <c:legendPos val="r"/>
      <c:layout/>
      <c:overlay val="0"/>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50345</xdr:rowOff>
    </xdr:from>
    <xdr:to>
      <xdr:col>6</xdr:col>
      <xdr:colOff>1006927</xdr:colOff>
      <xdr:row>34</xdr:row>
      <xdr:rowOff>54428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63501</xdr:colOff>
      <xdr:row>35</xdr:row>
      <xdr:rowOff>95250</xdr:rowOff>
    </xdr:from>
    <xdr:to>
      <xdr:col>13</xdr:col>
      <xdr:colOff>857251</xdr:colOff>
      <xdr:row>51</xdr:row>
      <xdr:rowOff>29633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111125</xdr:colOff>
      <xdr:row>51</xdr:row>
      <xdr:rowOff>127000</xdr:rowOff>
    </xdr:from>
    <xdr:to>
      <xdr:col>14</xdr:col>
      <xdr:colOff>111125</xdr:colOff>
      <xdr:row>66</xdr:row>
      <xdr:rowOff>12700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349250</xdr:colOff>
      <xdr:row>96</xdr:row>
      <xdr:rowOff>95250</xdr:rowOff>
    </xdr:from>
    <xdr:to>
      <xdr:col>13</xdr:col>
      <xdr:colOff>746125</xdr:colOff>
      <xdr:row>113</xdr:row>
      <xdr:rowOff>59797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396875</xdr:colOff>
      <xdr:row>113</xdr:row>
      <xdr:rowOff>174624</xdr:rowOff>
    </xdr:from>
    <xdr:to>
      <xdr:col>13</xdr:col>
      <xdr:colOff>714374</xdr:colOff>
      <xdr:row>130</xdr:row>
      <xdr:rowOff>126999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44</xdr:col>
      <xdr:colOff>114300</xdr:colOff>
      <xdr:row>25</xdr:row>
      <xdr:rowOff>25173</xdr:rowOff>
    </xdr:from>
    <xdr:to>
      <xdr:col>53</xdr:col>
      <xdr:colOff>444501</xdr:colOff>
      <xdr:row>45</xdr:row>
      <xdr:rowOff>127000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44</xdr:col>
      <xdr:colOff>72571</xdr:colOff>
      <xdr:row>4</xdr:row>
      <xdr:rowOff>18142</xdr:rowOff>
    </xdr:from>
    <xdr:to>
      <xdr:col>53</xdr:col>
      <xdr:colOff>517071</xdr:colOff>
      <xdr:row>22</xdr:row>
      <xdr:rowOff>139473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338667</xdr:colOff>
      <xdr:row>66</xdr:row>
      <xdr:rowOff>169333</xdr:rowOff>
    </xdr:from>
    <xdr:to>
      <xdr:col>14</xdr:col>
      <xdr:colOff>229659</xdr:colOff>
      <xdr:row>81</xdr:row>
      <xdr:rowOff>55033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269875</xdr:colOff>
      <xdr:row>82</xdr:row>
      <xdr:rowOff>23812</xdr:rowOff>
    </xdr:from>
    <xdr:to>
      <xdr:col>13</xdr:col>
      <xdr:colOff>920750</xdr:colOff>
      <xdr:row>96</xdr:row>
      <xdr:rowOff>76200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1495"/>
  <sheetViews>
    <sheetView tabSelected="1" zoomScale="30" zoomScaleNormal="30" workbookViewId="0">
      <selection activeCell="AX64" sqref="AX64"/>
    </sheetView>
  </sheetViews>
  <sheetFormatPr defaultRowHeight="15" x14ac:dyDescent="0.25"/>
  <cols>
    <col min="6" max="6" width="14.5703125" customWidth="1"/>
    <col min="7" max="7" width="15.140625" customWidth="1"/>
    <col min="8" max="8" width="10" customWidth="1"/>
    <col min="9" max="9" width="15" customWidth="1"/>
    <col min="10" max="10" width="12.42578125" bestFit="1" customWidth="1"/>
    <col min="11" max="11" width="12.5703125" customWidth="1"/>
    <col min="12" max="12" width="16.140625" customWidth="1"/>
    <col min="13" max="13" width="12.42578125" customWidth="1"/>
    <col min="14" max="14" width="14.140625" customWidth="1"/>
    <col min="24" max="24" width="9.140625" customWidth="1"/>
    <col min="25" max="25" width="13.140625" style="36" customWidth="1"/>
    <col min="26" max="26" width="11.42578125" customWidth="1"/>
    <col min="27" max="28" width="12.140625" customWidth="1"/>
    <col min="31" max="31" width="14.7109375" customWidth="1"/>
    <col min="32" max="32" width="13.5703125" customWidth="1"/>
    <col min="34" max="34" width="12.42578125" customWidth="1"/>
    <col min="35" max="35" width="11" customWidth="1"/>
    <col min="36" max="36" width="14.7109375" customWidth="1"/>
    <col min="38" max="39" width="15" customWidth="1"/>
    <col min="40" max="40" width="10.140625" customWidth="1"/>
    <col min="41" max="41" width="18.85546875" style="25" customWidth="1"/>
    <col min="42" max="42" width="14.5703125" customWidth="1"/>
    <col min="43" max="43" width="13.7109375" customWidth="1"/>
    <col min="44" max="44" width="14.85546875" customWidth="1"/>
  </cols>
  <sheetData>
    <row r="1" spans="2:45" x14ac:dyDescent="0.25">
      <c r="Y1" s="7"/>
    </row>
    <row r="2" spans="2:45" ht="48" customHeight="1" x14ac:dyDescent="0.25">
      <c r="B2" s="124" t="s">
        <v>102</v>
      </c>
      <c r="C2" s="124"/>
      <c r="D2" s="124"/>
      <c r="E2" s="124"/>
      <c r="F2" s="124"/>
      <c r="G2" s="124"/>
      <c r="H2" s="124"/>
      <c r="I2" s="124"/>
      <c r="J2" s="124"/>
      <c r="K2" s="124"/>
      <c r="L2" s="124"/>
      <c r="M2" s="124"/>
      <c r="N2" s="124"/>
      <c r="O2" s="124"/>
      <c r="Q2" s="105" t="s">
        <v>88</v>
      </c>
      <c r="R2" s="106"/>
      <c r="S2" s="106"/>
      <c r="T2" s="106"/>
      <c r="U2" s="106"/>
      <c r="V2" s="106"/>
      <c r="W2" s="106"/>
      <c r="X2" s="106"/>
      <c r="Y2" s="106"/>
      <c r="Z2" s="106"/>
      <c r="AA2" s="106"/>
      <c r="AB2" s="106"/>
      <c r="AC2" s="107"/>
      <c r="AF2" s="109" t="s">
        <v>89</v>
      </c>
      <c r="AG2" s="110"/>
      <c r="AH2" s="110"/>
      <c r="AI2" s="110"/>
      <c r="AJ2" s="110"/>
      <c r="AK2" s="110"/>
      <c r="AL2" s="110"/>
      <c r="AM2" s="110"/>
      <c r="AN2" s="110"/>
      <c r="AO2" s="110"/>
      <c r="AP2" s="110"/>
      <c r="AQ2" s="111"/>
    </row>
    <row r="3" spans="2:45" ht="26.25" customHeight="1" x14ac:dyDescent="0.25">
      <c r="B3" s="124"/>
      <c r="C3" s="124"/>
      <c r="D3" s="124"/>
      <c r="E3" s="124"/>
      <c r="F3" s="124"/>
      <c r="G3" s="124"/>
      <c r="H3" s="124"/>
      <c r="I3" s="124"/>
      <c r="J3" s="124"/>
      <c r="K3" s="124"/>
      <c r="L3" s="124"/>
      <c r="M3" s="124"/>
      <c r="N3" s="124"/>
      <c r="O3" s="124"/>
      <c r="X3" s="104" t="s">
        <v>23</v>
      </c>
      <c r="Y3" s="7"/>
      <c r="AO3" s="112" t="s">
        <v>93</v>
      </c>
      <c r="AP3" s="112"/>
    </row>
    <row r="4" spans="2:45" ht="31.5" customHeight="1" x14ac:dyDescent="0.25">
      <c r="R4" s="40" t="s">
        <v>101</v>
      </c>
      <c r="S4" s="41"/>
      <c r="T4" s="87" t="s">
        <v>84</v>
      </c>
      <c r="U4" s="88"/>
      <c r="V4" s="88"/>
      <c r="W4" s="88"/>
      <c r="X4" s="96">
        <f>MAX(X6:X1493)</f>
        <v>2.2623450081308678</v>
      </c>
      <c r="Y4" s="128" t="s">
        <v>99</v>
      </c>
      <c r="Z4" s="108" t="s">
        <v>42</v>
      </c>
      <c r="AA4" s="133"/>
      <c r="AB4" s="132"/>
      <c r="AO4" s="113">
        <v>4.83</v>
      </c>
      <c r="AP4" s="114">
        <v>2.41</v>
      </c>
    </row>
    <row r="5" spans="2:45" ht="29.25" customHeight="1" x14ac:dyDescent="0.25">
      <c r="B5" s="80" t="s">
        <v>82</v>
      </c>
      <c r="C5" s="80"/>
      <c r="D5" s="80"/>
      <c r="E5" s="80"/>
      <c r="F5" s="80"/>
      <c r="G5" s="80"/>
      <c r="H5" s="80"/>
      <c r="I5" s="80"/>
      <c r="J5" s="80"/>
      <c r="K5" s="80"/>
      <c r="L5" s="80"/>
      <c r="M5" s="80"/>
      <c r="N5" s="80"/>
      <c r="O5" s="80"/>
      <c r="P5" s="79"/>
      <c r="Q5" s="90" t="s">
        <v>85</v>
      </c>
      <c r="R5" s="89" t="s">
        <v>35</v>
      </c>
      <c r="S5" s="89" t="s">
        <v>34</v>
      </c>
      <c r="T5" s="89" t="s">
        <v>22</v>
      </c>
      <c r="U5" s="89" t="s">
        <v>19</v>
      </c>
      <c r="V5" s="89" t="s">
        <v>17</v>
      </c>
      <c r="W5" s="89" t="s">
        <v>18</v>
      </c>
      <c r="X5" s="89" t="s">
        <v>83</v>
      </c>
      <c r="Y5" s="39" t="s">
        <v>71</v>
      </c>
      <c r="Z5" s="54" t="s">
        <v>61</v>
      </c>
      <c r="AA5" s="89" t="s">
        <v>42</v>
      </c>
      <c r="AB5" s="102" t="s">
        <v>72</v>
      </c>
      <c r="AC5" s="99" t="s">
        <v>87</v>
      </c>
      <c r="AD5" s="12"/>
      <c r="AE5" s="101"/>
      <c r="AF5" s="51" t="s">
        <v>64</v>
      </c>
      <c r="AG5" s="51"/>
      <c r="AH5" s="51"/>
      <c r="AI5" s="51"/>
      <c r="AJ5" s="48" t="s">
        <v>67</v>
      </c>
      <c r="AK5" s="49"/>
      <c r="AL5" s="50"/>
      <c r="AM5" s="24"/>
      <c r="AN5" s="46" t="s">
        <v>77</v>
      </c>
      <c r="AO5" s="46"/>
      <c r="AP5" s="46"/>
      <c r="AQ5" s="47" t="s">
        <v>69</v>
      </c>
      <c r="AR5" s="24"/>
      <c r="AS5" s="24"/>
    </row>
    <row r="6" spans="2:45" ht="38.25" customHeight="1" x14ac:dyDescent="0.25">
      <c r="I6" s="65"/>
      <c r="J6" s="66"/>
      <c r="K6" s="64"/>
      <c r="L6" s="65"/>
      <c r="M6" s="65"/>
      <c r="N6" s="65"/>
      <c r="O6" s="65"/>
      <c r="P6" s="67"/>
      <c r="Q6" s="91"/>
      <c r="R6" s="92">
        <v>41640</v>
      </c>
      <c r="S6" s="93">
        <v>0</v>
      </c>
      <c r="T6" s="94">
        <f>$L$10*COS($M$10*S6*24+$N$10)</f>
        <v>8.5284976565525944E-2</v>
      </c>
      <c r="U6" s="94">
        <f>$L$11*COS($M$11*S6*24+$N$11)</f>
        <v>-0.105895904133028</v>
      </c>
      <c r="V6" s="94">
        <f>$L$12*COS($M$12*S6*24+$N$12)</f>
        <v>1.100380370535617</v>
      </c>
      <c r="W6" s="94">
        <f>$L$13*COS($M$13*S6*24+$N$13)</f>
        <v>0.43949011063742088</v>
      </c>
      <c r="X6" s="94">
        <f>(T6+U6+V6+W6)*$AE$8</f>
        <v>1.8990744420069197</v>
      </c>
      <c r="Y6" s="95">
        <f>ABS(X6)</f>
        <v>1.8990744420069197</v>
      </c>
      <c r="Z6" s="94">
        <f>(0.5*$N$29*Y6^3)/1000</f>
        <v>3.5272252608815382</v>
      </c>
      <c r="AA6" s="94">
        <f>(0.5*$I$29*$J$29*$K$29*$M$29*$L$29*$N$29*Y6^3)*0.82/1000</f>
        <v>11.418341906679583</v>
      </c>
      <c r="AB6" s="103">
        <f>IF(Y6&lt;1,0,IF(Y6&lt;1.05,2,IF(Y6&lt;1.1,2.28,IF(Y6&lt;1.15,2.5,IF(Y6&lt;1.2,3.08,IF(Y6&lt;1.25,3.44,IF(Y6&lt;1.3,3.85,IF(Y6&lt;1.35,4.31,IF(Y6&lt;1.4,5,IF(Y6&lt;1.45,5.36,IF(Y6&lt;1.5,5.75,IF(Y6&lt;1.55,6.59,IF(Y6&lt;1.6,7.28,IF(Y6&lt;1.65,8.01,IF(Y6&lt;1.7,8.79,IF(Y6&lt;1.75,10,IF(Y6&lt;1.8,10.5,IF(Y6&lt;1.85,11.42,IF(Y6&lt;1.9,12.38,IF(Y6&lt;1.95,13.4,IF(Y6&lt;2,14.26,IF(Y6&lt;2.05,15.57,IF(Y6&lt;2.1,16.72,IF(Y6&lt;2.15,17.92,IF(Y6&lt;2.2,19.17,IF(Y6&lt;2.25,20,IF(Y6&lt;3,25,IF(Y6&lt;10,0,0))))))))))))))))))))))))))))</f>
        <v>12.38</v>
      </c>
      <c r="AC6" s="100">
        <f>ABS(G20/X4)</f>
        <v>1.5008013312722788</v>
      </c>
      <c r="AD6" s="12"/>
      <c r="AE6" s="101" t="e">
        <f>-G20/AD5</f>
        <v>#DIV/0!</v>
      </c>
      <c r="AF6" s="116" t="s">
        <v>90</v>
      </c>
      <c r="AG6" s="117" t="s">
        <v>66</v>
      </c>
      <c r="AH6" s="117" t="s">
        <v>65</v>
      </c>
      <c r="AI6" s="117" t="s">
        <v>73</v>
      </c>
      <c r="AJ6" s="115" t="s">
        <v>94</v>
      </c>
      <c r="AK6" s="118" t="s">
        <v>66</v>
      </c>
      <c r="AL6" s="118" t="s">
        <v>65</v>
      </c>
      <c r="AM6" s="23"/>
      <c r="AN6" s="115" t="s">
        <v>90</v>
      </c>
      <c r="AO6" s="119" t="s">
        <v>95</v>
      </c>
      <c r="AP6" s="116" t="s">
        <v>96</v>
      </c>
      <c r="AQ6" s="47"/>
    </row>
    <row r="7" spans="2:45" ht="24" customHeight="1" x14ac:dyDescent="0.25">
      <c r="B7" s="60" t="s">
        <v>80</v>
      </c>
      <c r="C7" s="61"/>
      <c r="D7" s="61"/>
      <c r="E7" s="61"/>
      <c r="F7" s="61"/>
      <c r="G7" s="62"/>
      <c r="I7" s="60" t="s">
        <v>80</v>
      </c>
      <c r="J7" s="61"/>
      <c r="K7" s="61"/>
      <c r="L7" s="61"/>
      <c r="M7" s="61"/>
      <c r="N7" s="62"/>
      <c r="O7" s="65"/>
      <c r="P7" s="65"/>
      <c r="Q7" s="91"/>
      <c r="R7" s="92">
        <v>41640</v>
      </c>
      <c r="S7" s="93">
        <v>2.0833333333333332E-2</v>
      </c>
      <c r="T7" s="94">
        <f>$L$10*COS($M$10*S7*24+$N$10)</f>
        <v>7.3223064563552848E-2</v>
      </c>
      <c r="U7" s="94">
        <f>$L$11*COS($M$11*S7*24+$N$11)</f>
        <v>-9.9822481354881018E-2</v>
      </c>
      <c r="V7" s="94">
        <f>$L$12*COS($M$12*S7*24+$N$12)</f>
        <v>1.2390673247909827</v>
      </c>
      <c r="W7" s="94">
        <f>$L$13*COS($M$13*S7*24+$N$13)</f>
        <v>0.41903397592330649</v>
      </c>
      <c r="X7" s="94">
        <f>(T7+U7+V7+W7)*$AE$8</f>
        <v>2.0393773549037015</v>
      </c>
      <c r="Y7" s="95">
        <f t="shared" ref="Y7:Y70" si="0">ABS(X7)</f>
        <v>2.0393773549037015</v>
      </c>
      <c r="Z7" s="94">
        <f>(0.5*$N$29*Y7^3)/1000</f>
        <v>4.368174778045697</v>
      </c>
      <c r="AA7" s="94">
        <f>(0.5*$I$29*$J$29*$K$29*$M$29*$L$29*$N$29*Y7^3)*0.82/1000</f>
        <v>14.140665660631617</v>
      </c>
      <c r="AB7" s="103">
        <f>IF(Y7&lt;1,0,IF(Y7&lt;1.05,2,IF(Y7&lt;1.1,2.28,IF(Y7&lt;1.15,2.5,IF(Y7&lt;1.2,3.08,IF(Y7&lt;1.25,3.44,IF(Y7&lt;1.3,3.85,IF(Y7&lt;1.35,4.31,IF(Y7&lt;1.4,5,IF(Y7&lt;1.45,5.36,IF(Y7&lt;1.5,5.75,IF(Y7&lt;1.55,6.59,IF(Y7&lt;1.6,7.28,IF(Y7&lt;1.65,8.01,IF(Y7&lt;1.7,8.79,IF(Y7&lt;1.75,10,IF(Y7&lt;1.8,10.5,IF(Y7&lt;1.85,11.42,IF(Y7&lt;1.9,12.38,IF(Y7&lt;1.95,13.4,IF(Y7&lt;2,14.26,IF(Y7&lt;2.05,15.57,IF(Y7&lt;2.1,16.72,IF(Y7&lt;2.15,17.92,IF(Y7&lt;2.2,19.17,IF(Y7&lt;2.25,20,IF(Y7&lt;3,25,IF(Y7&lt;10,0,0))))))))))))))))))))))))))))</f>
        <v>15.57</v>
      </c>
      <c r="AC7" s="12"/>
      <c r="AE7" s="101"/>
      <c r="AF7" s="1">
        <v>0</v>
      </c>
      <c r="AG7" s="1">
        <f>COUNTIFS($Y$6:$Y$1493,"&gt;=0", $Y$6:$Y$1493, "&lt;0.005")</f>
        <v>4</v>
      </c>
      <c r="AH7" s="28">
        <f>AG7/$AG$53</f>
        <v>2.6881720430107529E-3</v>
      </c>
      <c r="AI7" s="22">
        <f t="shared" ref="AI7:AI25" si="1">AH7</f>
        <v>2.6881720430107529E-3</v>
      </c>
      <c r="AJ7" s="1">
        <v>0</v>
      </c>
      <c r="AK7" s="1">
        <f>COUNTIFS($Z$6:$Z$1493,"&gt;=0", $Z$6:$Z$1493, "&lt;0.005")</f>
        <v>131</v>
      </c>
      <c r="AL7" s="28">
        <f>AK7/$AK$129</f>
        <v>8.8096839273705443E-2</v>
      </c>
      <c r="AM7" s="23"/>
      <c r="AN7" s="1">
        <v>0</v>
      </c>
      <c r="AO7" s="2">
        <v>0</v>
      </c>
      <c r="AP7" s="2">
        <f t="shared" ref="AP7:AP26" si="2">AO7*AM7</f>
        <v>0</v>
      </c>
      <c r="AQ7" s="2">
        <f>0.5*$N$29*(AJ7^3)*$AO$4*$AP$4/1000</f>
        <v>0</v>
      </c>
      <c r="AR7" s="23"/>
      <c r="AS7" s="23"/>
    </row>
    <row r="8" spans="2:45" ht="27.75" customHeight="1" x14ac:dyDescent="0.25">
      <c r="B8" s="58" t="s">
        <v>0</v>
      </c>
      <c r="C8" s="58"/>
      <c r="D8" s="58"/>
      <c r="E8" s="58"/>
      <c r="F8" s="58"/>
      <c r="G8" s="58"/>
      <c r="I8" s="68" t="s">
        <v>21</v>
      </c>
      <c r="J8" s="69"/>
      <c r="K8" s="69"/>
      <c r="L8" s="69"/>
      <c r="M8" s="69"/>
      <c r="N8" s="70"/>
      <c r="O8" s="65"/>
      <c r="P8" s="65"/>
      <c r="Q8" s="91"/>
      <c r="R8" s="92">
        <v>41640</v>
      </c>
      <c r="S8" s="93">
        <v>4.1666666666666699E-2</v>
      </c>
      <c r="T8" s="94">
        <f>$L$10*COS($M$10*S8*24+$N$10)</f>
        <v>6.0076797396127986E-2</v>
      </c>
      <c r="U8" s="94">
        <f>$L$11*COS($M$11*S8*24+$N$11)</f>
        <v>-9.2031075585089481E-2</v>
      </c>
      <c r="V8" s="94">
        <f>$L$12*COS($M$12*S8*24+$N$12)</f>
        <v>1.2988982972719654</v>
      </c>
      <c r="W8" s="94">
        <f>$L$13*COS($M$13*S8*24+$N$13)</f>
        <v>0.37002136823640558</v>
      </c>
      <c r="X8" s="94">
        <f>(T8+U8+V8+W8)*$AE$8</f>
        <v>2.046206734149262</v>
      </c>
      <c r="Y8" s="95">
        <f t="shared" si="0"/>
        <v>2.046206734149262</v>
      </c>
      <c r="Z8" s="94">
        <f>(0.5*$N$29*Y8^3)/1000</f>
        <v>4.412205766431355</v>
      </c>
      <c r="AA8" s="94">
        <f>(0.5*$I$29*$J$29*$K$29*$M$29*$L$29*$N$29*Y8^3)*0.82/1000</f>
        <v>14.283202879746121</v>
      </c>
      <c r="AB8" s="103">
        <f>IF(Y8&lt;1,0,IF(Y8&lt;1.05,2,IF(Y8&lt;1.1,2.28,IF(Y8&lt;1.15,2.5,IF(Y8&lt;1.2,3.08,IF(Y8&lt;1.25,3.44,IF(Y8&lt;1.3,3.85,IF(Y8&lt;1.35,4.31,IF(Y8&lt;1.4,5,IF(Y8&lt;1.45,5.36,IF(Y8&lt;1.5,5.75,IF(Y8&lt;1.55,6.59,IF(Y8&lt;1.6,7.28,IF(Y8&lt;1.65,8.01,IF(Y8&lt;1.7,8.79,IF(Y8&lt;1.75,10,IF(Y8&lt;1.8,10.5,IF(Y8&lt;1.85,11.42,IF(Y8&lt;1.9,12.38,IF(Y8&lt;1.95,13.4,IF(Y8&lt;2,14.26,IF(Y8&lt;2.05,15.57,IF(Y8&lt;2.1,16.72,IF(Y8&lt;2.15,17.92,IF(Y8&lt;2.2,19.17,IF(Y8&lt;2.25,20,IF(Y8&lt;3,25,IF(Y8&lt;10,0,0))))))))))))))))))))))))))))</f>
        <v>15.57</v>
      </c>
      <c r="AC8" s="12"/>
      <c r="AE8" s="101">
        <v>1.25</v>
      </c>
      <c r="AF8" s="1">
        <v>0.05</v>
      </c>
      <c r="AG8" s="1">
        <f>COUNTIFS($Y$6:$Y$1493,"&gt;0.005", $Y$6:$Y$1493, "&lt;0.075")</f>
        <v>36</v>
      </c>
      <c r="AH8" s="28">
        <f>AG8/$AG$53</f>
        <v>2.4193548387096774E-2</v>
      </c>
      <c r="AI8" s="22">
        <f t="shared" si="1"/>
        <v>2.4193548387096774E-2</v>
      </c>
      <c r="AJ8" s="1">
        <v>0.05</v>
      </c>
      <c r="AK8" s="1">
        <f>COUNTIFS($Z$6:$Z$1493,"&gt;0.005", $Z$6:$Z$1493, "&lt;0.075")</f>
        <v>199</v>
      </c>
      <c r="AL8" s="28">
        <f>AK8/$AK$129</f>
        <v>0.13382649630127774</v>
      </c>
      <c r="AM8" s="23"/>
      <c r="AN8" s="1">
        <v>0.05</v>
      </c>
      <c r="AO8" s="2">
        <v>0</v>
      </c>
      <c r="AP8" s="2">
        <f t="shared" si="2"/>
        <v>0</v>
      </c>
      <c r="AQ8" s="2">
        <f>0.5*$N$29*(AJ8^3)*$AO$4*$AP$4/1000</f>
        <v>7.4934431250000036E-4</v>
      </c>
      <c r="AR8" s="23"/>
      <c r="AS8" s="23"/>
    </row>
    <row r="9" spans="2:45" ht="30" x14ac:dyDescent="0.25">
      <c r="B9" s="54" t="s">
        <v>1</v>
      </c>
      <c r="C9" s="54" t="s">
        <v>2</v>
      </c>
      <c r="D9" s="54" t="s">
        <v>16</v>
      </c>
      <c r="E9" s="54" t="s">
        <v>24</v>
      </c>
      <c r="F9" s="54" t="s">
        <v>78</v>
      </c>
      <c r="G9" s="54" t="s">
        <v>79</v>
      </c>
      <c r="I9" s="14" t="s">
        <v>30</v>
      </c>
      <c r="J9" s="15" t="s">
        <v>20</v>
      </c>
      <c r="K9" s="15" t="s">
        <v>33</v>
      </c>
      <c r="L9" s="14" t="s">
        <v>31</v>
      </c>
      <c r="M9" s="16" t="s">
        <v>81</v>
      </c>
      <c r="N9" s="14" t="s">
        <v>32</v>
      </c>
      <c r="O9" s="63"/>
      <c r="P9" s="63"/>
      <c r="Q9" s="91"/>
      <c r="R9" s="92">
        <v>41640</v>
      </c>
      <c r="S9" s="93">
        <v>6.25E-2</v>
      </c>
      <c r="T9" s="94">
        <f>$L$10*COS($M$10*S9*24+$N$10)</f>
        <v>4.6040857200558429E-2</v>
      </c>
      <c r="U9" s="94">
        <f>$L$11*COS($M$11*S9*24+$N$11)</f>
        <v>-8.2655779889782663E-2</v>
      </c>
      <c r="V9" s="94">
        <f>$L$12*COS($M$12*S9*24+$N$12)</f>
        <v>1.2760655610043274</v>
      </c>
      <c r="W9" s="94">
        <f>$L$13*COS($M$13*S9*24+$N$13)</f>
        <v>0.29579241579341881</v>
      </c>
      <c r="X9" s="94">
        <f>(T9+U9+V9+W9)*$AE$8</f>
        <v>1.9190538176356524</v>
      </c>
      <c r="Y9" s="95">
        <f t="shared" si="0"/>
        <v>1.9190538176356524</v>
      </c>
      <c r="Z9" s="94">
        <f>(0.5*$N$29*Y9^3)/1000</f>
        <v>3.6397260049642286</v>
      </c>
      <c r="AA9" s="94">
        <f>(0.5*$I$29*$J$29*$K$29*$M$29*$L$29*$N$29*Y9^3)*0.82/1000</f>
        <v>11.782529579902068</v>
      </c>
      <c r="AB9" s="103">
        <f>IF(Y9&lt;1,0,IF(Y9&lt;1.05,2,IF(Y9&lt;1.1,2.28,IF(Y9&lt;1.15,2.5,IF(Y9&lt;1.2,3.08,IF(Y9&lt;1.25,3.44,IF(Y9&lt;1.3,3.85,IF(Y9&lt;1.35,4.31,IF(Y9&lt;1.4,5,IF(Y9&lt;1.45,5.36,IF(Y9&lt;1.5,5.75,IF(Y9&lt;1.55,6.59,IF(Y9&lt;1.6,7.28,IF(Y9&lt;1.65,8.01,IF(Y9&lt;1.7,8.79,IF(Y9&lt;1.75,10,IF(Y9&lt;1.8,10.5,IF(Y9&lt;1.85,11.42,IF(Y9&lt;1.9,12.38,IF(Y9&lt;1.95,13.4,IF(Y9&lt;2,14.26,IF(Y9&lt;2.05,15.57,IF(Y9&lt;2.1,16.72,IF(Y9&lt;2.15,17.92,IF(Y9&lt;2.2,19.17,IF(Y9&lt;2.25,20,IF(Y9&lt;3,25,IF(Y9&lt;10,0,0))))))))))))))))))))))))))))</f>
        <v>13.4</v>
      </c>
      <c r="AC9" s="12"/>
      <c r="AE9" s="101"/>
      <c r="AF9" s="1">
        <v>0.1</v>
      </c>
      <c r="AG9" s="1">
        <f>COUNTIFS($Y$6:$Y$1493,"&gt;0.075", $Y$6:$Y$1493, "&lt;0.125")</f>
        <v>29</v>
      </c>
      <c r="AH9" s="28">
        <f>AG9/$AG$53</f>
        <v>1.9489247311827957E-2</v>
      </c>
      <c r="AI9" s="22">
        <f t="shared" si="1"/>
        <v>1.9489247311827957E-2</v>
      </c>
      <c r="AJ9" s="1">
        <v>0.1</v>
      </c>
      <c r="AK9" s="1">
        <f>COUNTIFS($Z$6:$Z$1493,"&gt;0.075", $Z$6:$Z$1493, "&lt;0.125")</f>
        <v>52</v>
      </c>
      <c r="AL9" s="28">
        <f>AK9/$AK$129</f>
        <v>3.496973772696705E-2</v>
      </c>
      <c r="AM9" s="23"/>
      <c r="AN9" s="1">
        <v>0.1</v>
      </c>
      <c r="AO9" s="2">
        <v>0</v>
      </c>
      <c r="AP9" s="2">
        <f t="shared" si="2"/>
        <v>0</v>
      </c>
      <c r="AQ9" s="2">
        <f>0.5*$N$29*(AJ9^3)*$AO$4*$AP$4/1000</f>
        <v>5.9947545000000029E-3</v>
      </c>
      <c r="AR9" s="23"/>
      <c r="AS9" s="23"/>
    </row>
    <row r="10" spans="2:45" x14ac:dyDescent="0.25">
      <c r="B10" s="54" t="s">
        <v>3</v>
      </c>
      <c r="C10" s="57">
        <v>0</v>
      </c>
      <c r="D10" s="57">
        <v>0</v>
      </c>
      <c r="E10" s="55" t="s">
        <v>27</v>
      </c>
      <c r="F10" s="56">
        <f>C10*0.514444*6</f>
        <v>0</v>
      </c>
      <c r="G10" s="56">
        <f>D10*0.514444*6</f>
        <v>0</v>
      </c>
      <c r="I10" s="17" t="s">
        <v>22</v>
      </c>
      <c r="J10" s="18">
        <v>25.8</v>
      </c>
      <c r="K10" s="18">
        <f>J10*60*60</f>
        <v>92880</v>
      </c>
      <c r="L10" s="19">
        <v>0.127</v>
      </c>
      <c r="M10" s="2">
        <f>2*PI()/J10</f>
        <v>0.24353431423176691</v>
      </c>
      <c r="N10" s="22">
        <v>51.1</v>
      </c>
      <c r="O10" s="9"/>
      <c r="P10" s="8"/>
      <c r="Q10" s="91"/>
      <c r="R10" s="92">
        <v>41640</v>
      </c>
      <c r="S10" s="93">
        <v>8.3333333333333301E-2</v>
      </c>
      <c r="T10" s="94">
        <f>$L$10*COS($M$10*S10*24+$N$10)</f>
        <v>3.132310121887244E-2</v>
      </c>
      <c r="U10" s="94">
        <f>$L$11*COS($M$11*S10*24+$N$11)</f>
        <v>-7.1857946685045193E-2</v>
      </c>
      <c r="V10" s="94">
        <f>$L$12*COS($M$12*S10*24+$N$12)</f>
        <v>1.1720222233366009</v>
      </c>
      <c r="W10" s="94">
        <f>$L$13*COS($M$13*S10*24+$N$13)</f>
        <v>0.20140569903418795</v>
      </c>
      <c r="X10" s="94">
        <f>(T10+U10+V10+W10)*$AE$8</f>
        <v>1.6661163461307702</v>
      </c>
      <c r="Y10" s="95">
        <f t="shared" si="0"/>
        <v>1.6661163461307702</v>
      </c>
      <c r="Z10" s="94">
        <f>(0.5*$N$29*Y10^3)/1000</f>
        <v>2.3818982467192198</v>
      </c>
      <c r="AA10" s="94">
        <f>(0.5*$I$29*$J$29*$K$29*$M$29*$L$29*$N$29*Y10^3)*0.82/1000</f>
        <v>7.7106866038840476</v>
      </c>
      <c r="AB10" s="103">
        <f>IF(Y10&lt;1,0,IF(Y10&lt;1.05,2,IF(Y10&lt;1.1,2.28,IF(Y10&lt;1.15,2.5,IF(Y10&lt;1.2,3.08,IF(Y10&lt;1.25,3.44,IF(Y10&lt;1.3,3.85,IF(Y10&lt;1.35,4.31,IF(Y10&lt;1.4,5,IF(Y10&lt;1.45,5.36,IF(Y10&lt;1.5,5.75,IF(Y10&lt;1.55,6.59,IF(Y10&lt;1.6,7.28,IF(Y10&lt;1.65,8.01,IF(Y10&lt;1.7,8.79,IF(Y10&lt;1.75,10,IF(Y10&lt;1.8,10.5,IF(Y10&lt;1.85,11.42,IF(Y10&lt;1.9,12.38,IF(Y10&lt;1.95,13.4,IF(Y10&lt;2,14.26,IF(Y10&lt;2.05,15.57,IF(Y10&lt;2.1,16.72,IF(Y10&lt;2.15,17.92,IF(Y10&lt;2.2,19.17,IF(Y10&lt;2.25,20,IF(Y10&lt;3,25,IF(Y10&lt;10,0,0))))))))))))))))))))))))))))</f>
        <v>8.7899999999999991</v>
      </c>
      <c r="AC10" s="12"/>
      <c r="AF10" s="1">
        <v>0.15</v>
      </c>
      <c r="AG10" s="1">
        <f>COUNTIFS($Y$6:$Y$1493,"&gt;0.125", $Y$6:$Y$1493, "&lt;0.175")</f>
        <v>36</v>
      </c>
      <c r="AH10" s="28">
        <f>AG10/$AG$53</f>
        <v>2.4193548387096774E-2</v>
      </c>
      <c r="AI10" s="22">
        <f t="shared" si="1"/>
        <v>2.4193548387096774E-2</v>
      </c>
      <c r="AJ10" s="1">
        <v>0.15</v>
      </c>
      <c r="AK10" s="1">
        <f>COUNTIFS($Z$6:$Z$1493,"&gt;0.125", $Z$6:$Z$1493, "&lt;0.175")</f>
        <v>55</v>
      </c>
      <c r="AL10" s="28">
        <f>AK10/$AK$129</f>
        <v>3.6987222595830531E-2</v>
      </c>
      <c r="AM10" s="23"/>
      <c r="AN10" s="1">
        <v>0.15</v>
      </c>
      <c r="AO10" s="2">
        <v>0</v>
      </c>
      <c r="AP10" s="2">
        <f t="shared" si="2"/>
        <v>0</v>
      </c>
      <c r="AQ10" s="2">
        <f>0.5*$N$29*(AJ10^3)*$AO$4*$AP$4/1000</f>
        <v>2.0232296437500002E-2</v>
      </c>
      <c r="AR10" s="23"/>
      <c r="AS10" s="23"/>
    </row>
    <row r="11" spans="2:45" ht="16.5" customHeight="1" x14ac:dyDescent="0.25">
      <c r="B11" s="54" t="s">
        <v>4</v>
      </c>
      <c r="C11" s="57">
        <v>0.2</v>
      </c>
      <c r="D11" s="57">
        <v>0.4</v>
      </c>
      <c r="E11" s="55" t="s">
        <v>25</v>
      </c>
      <c r="F11" s="56">
        <f t="shared" ref="F11:F22" si="3">C11*0.514444*6</f>
        <v>0.61733280000000001</v>
      </c>
      <c r="G11" s="56">
        <f t="shared" ref="G11:G22" si="4">D11*0.514444*6</f>
        <v>1.2346656</v>
      </c>
      <c r="I11" s="17" t="s">
        <v>19</v>
      </c>
      <c r="J11" s="18">
        <v>23.93</v>
      </c>
      <c r="K11" s="18">
        <f t="shared" ref="K11:K13" si="5">J11*60*60</f>
        <v>86148</v>
      </c>
      <c r="L11" s="19">
        <v>0.113</v>
      </c>
      <c r="M11" s="2">
        <f>2*PI()/J11</f>
        <v>0.26256520297449171</v>
      </c>
      <c r="N11" s="22">
        <v>204.56</v>
      </c>
      <c r="O11" s="10"/>
      <c r="P11" s="8"/>
      <c r="Q11" s="91"/>
      <c r="R11" s="92">
        <v>41640</v>
      </c>
      <c r="S11" s="93">
        <v>0.104166666666667</v>
      </c>
      <c r="T11" s="94">
        <f>$L$10*COS($M$10*S11*24+$N$10)</f>
        <v>1.6141483654676839E-2</v>
      </c>
      <c r="U11" s="94">
        <f>$L$11*COS($M$11*S11*24+$N$11)</f>
        <v>-5.9823410800269164E-2</v>
      </c>
      <c r="V11" s="94">
        <f>$L$12*COS($M$12*S11*24+$N$12)</f>
        <v>0.99338974815110692</v>
      </c>
      <c r="W11" s="94">
        <f>$L$13*COS($M$13*S11*24+$N$13)</f>
        <v>9.3293516724428788E-2</v>
      </c>
      <c r="X11" s="94">
        <f>(T11+U11+V11+W11)*$AE$8</f>
        <v>1.3037516721624294</v>
      </c>
      <c r="Y11" s="95">
        <f t="shared" si="0"/>
        <v>1.3037516721624294</v>
      </c>
      <c r="Z11" s="94">
        <f>(0.5*$N$29*Y11^3)/1000</f>
        <v>1.1412791005201639</v>
      </c>
      <c r="AA11" s="94">
        <f>(0.5*$I$29*$J$29*$K$29*$M$29*$L$29*$N$29*Y11^3)*0.82/1000</f>
        <v>3.6945513872369116</v>
      </c>
      <c r="AB11" s="103">
        <f>IF(Y11&lt;1,0,IF(Y11&lt;1.05,2,IF(Y11&lt;1.1,2.28,IF(Y11&lt;1.15,2.5,IF(Y11&lt;1.2,3.08,IF(Y11&lt;1.25,3.44,IF(Y11&lt;1.3,3.85,IF(Y11&lt;1.35,4.31,IF(Y11&lt;1.4,5,IF(Y11&lt;1.45,5.36,IF(Y11&lt;1.5,5.75,IF(Y11&lt;1.55,6.59,IF(Y11&lt;1.6,7.28,IF(Y11&lt;1.65,8.01,IF(Y11&lt;1.7,8.79,IF(Y11&lt;1.75,10,IF(Y11&lt;1.8,10.5,IF(Y11&lt;1.85,11.42,IF(Y11&lt;1.9,12.38,IF(Y11&lt;1.95,13.4,IF(Y11&lt;2,14.26,IF(Y11&lt;2.05,15.57,IF(Y11&lt;2.1,16.72,IF(Y11&lt;2.15,17.92,IF(Y11&lt;2.2,19.17,IF(Y11&lt;2.25,20,IF(Y11&lt;3,25,IF(Y11&lt;10,0,0))))))))))))))))))))))))))))</f>
        <v>4.3099999999999996</v>
      </c>
      <c r="AC11" s="12"/>
      <c r="AF11" s="1">
        <v>0.2</v>
      </c>
      <c r="AG11" s="1">
        <f>COUNTIFS($Y$6:$Y$1493,"&gt;0.175", $Y$6:$Y$1493, "&lt;0.225")</f>
        <v>30</v>
      </c>
      <c r="AH11" s="28">
        <f>AG11/$AG$53</f>
        <v>2.0161290322580645E-2</v>
      </c>
      <c r="AI11" s="22">
        <f t="shared" si="1"/>
        <v>2.0161290322580645E-2</v>
      </c>
      <c r="AJ11" s="1">
        <v>0.2</v>
      </c>
      <c r="AK11" s="1">
        <f>COUNTIFS($Z$6:$Z$1493,"&gt;0.175", $Z$6:$Z$1493, "&lt;0.225")</f>
        <v>45</v>
      </c>
      <c r="AL11" s="28">
        <f>AK11/$AK$129</f>
        <v>3.0262273032952251E-2</v>
      </c>
      <c r="AM11" s="23"/>
      <c r="AN11" s="1">
        <v>0.2</v>
      </c>
      <c r="AO11" s="2">
        <v>0</v>
      </c>
      <c r="AP11" s="2">
        <f t="shared" si="2"/>
        <v>0</v>
      </c>
      <c r="AQ11" s="2">
        <f>0.5*$N$29*(AJ11^3)*$AO$4*$AP$4/1000</f>
        <v>4.7958036000000023E-2</v>
      </c>
      <c r="AR11" s="23"/>
      <c r="AS11" s="23"/>
    </row>
    <row r="12" spans="2:45" ht="16.5" customHeight="1" x14ac:dyDescent="0.25">
      <c r="B12" s="54" t="s">
        <v>5</v>
      </c>
      <c r="C12" s="57">
        <v>0.3</v>
      </c>
      <c r="D12" s="57">
        <v>0.8</v>
      </c>
      <c r="E12" s="55" t="s">
        <v>25</v>
      </c>
      <c r="F12" s="56">
        <f t="shared" si="3"/>
        <v>0.92599920000000002</v>
      </c>
      <c r="G12" s="56">
        <f t="shared" si="4"/>
        <v>2.4693312000000001</v>
      </c>
      <c r="I12" s="20" t="s">
        <v>17</v>
      </c>
      <c r="J12" s="19">
        <v>12.42</v>
      </c>
      <c r="K12" s="18">
        <f t="shared" si="5"/>
        <v>44712</v>
      </c>
      <c r="L12" s="19">
        <v>1.3009999999999999</v>
      </c>
      <c r="M12" s="2">
        <f t="shared" ref="M12:M13" si="6">2*PI()/J12</f>
        <v>0.50589253680995061</v>
      </c>
      <c r="N12" s="22">
        <v>24.57</v>
      </c>
      <c r="O12" s="10"/>
      <c r="Q12" s="91"/>
      <c r="R12" s="92">
        <v>41640</v>
      </c>
      <c r="S12" s="93">
        <v>0.125</v>
      </c>
      <c r="T12" s="94">
        <f>$L$10*COS($M$10*S12*24+$N$10)</f>
        <v>7.2082800482706558E-4</v>
      </c>
      <c r="U12" s="94">
        <f>$L$11*COS($M$11*S12*24+$N$11)</f>
        <v>-4.6759291189845224E-2</v>
      </c>
      <c r="V12" s="94">
        <f>$L$12*COS($M$12*S12*24+$N$12)</f>
        <v>0.75153655661892871</v>
      </c>
      <c r="W12" s="94">
        <f>$L$13*COS($M$13*S12*24+$N$13)</f>
        <v>-2.1176464575268329E-2</v>
      </c>
      <c r="X12" s="94">
        <f>(T12+U12+V12+W12)*$AE$8</f>
        <v>0.85540203607330279</v>
      </c>
      <c r="Y12" s="95">
        <f t="shared" si="0"/>
        <v>0.85540203607330279</v>
      </c>
      <c r="Z12" s="94">
        <f>(0.5*$N$29*Y12^3)/1000</f>
        <v>0.32234286973127479</v>
      </c>
      <c r="AA12" s="94">
        <f>(0.5*$I$29*$J$29*$K$29*$M$29*$L$29*$N$29*Y12^3)*0.82/1000</f>
        <v>1.0434890956899354</v>
      </c>
      <c r="AB12" s="103">
        <f>IF(Y12&lt;1,0,IF(Y12&lt;1.05,2,IF(Y12&lt;1.1,2.28,IF(Y12&lt;1.15,2.5,IF(Y12&lt;1.2,3.08,IF(Y12&lt;1.25,3.44,IF(Y12&lt;1.3,3.85,IF(Y12&lt;1.35,4.31,IF(Y12&lt;1.4,5,IF(Y12&lt;1.45,5.36,IF(Y12&lt;1.5,5.75,IF(Y12&lt;1.55,6.59,IF(Y12&lt;1.6,7.28,IF(Y12&lt;1.65,8.01,IF(Y12&lt;1.7,8.79,IF(Y12&lt;1.75,10,IF(Y12&lt;1.8,10.5,IF(Y12&lt;1.85,11.42,IF(Y12&lt;1.9,12.38,IF(Y12&lt;1.95,13.4,IF(Y12&lt;2,14.26,IF(Y12&lt;2.05,15.57,IF(Y12&lt;2.1,16.72,IF(Y12&lt;2.15,17.92,IF(Y12&lt;2.2,19.17,IF(Y12&lt;2.25,20,IF(Y12&lt;3,25,IF(Y12&lt;10,0,0))))))))))))))))))))))))))))</f>
        <v>0</v>
      </c>
      <c r="AC12" s="12"/>
      <c r="AF12" s="1">
        <v>0.25</v>
      </c>
      <c r="AG12" s="1">
        <f>COUNTIFS($Y$6:$Y$1493,"&gt;0.225", $Y$6:$Y$1493, "&lt;0.275")</f>
        <v>29</v>
      </c>
      <c r="AH12" s="28">
        <f>AG12/$AG$53</f>
        <v>1.9489247311827957E-2</v>
      </c>
      <c r="AI12" s="22">
        <f t="shared" si="1"/>
        <v>1.9489247311827957E-2</v>
      </c>
      <c r="AJ12" s="1">
        <v>0.25</v>
      </c>
      <c r="AK12" s="1">
        <f>COUNTIFS($Z$6:$Z$1493,"&gt;0.225", $Z$6:$Z$1493, "&lt;0.275")</f>
        <v>45</v>
      </c>
      <c r="AL12" s="28">
        <f>AK12/$AK$129</f>
        <v>3.0262273032952251E-2</v>
      </c>
      <c r="AM12" s="23"/>
      <c r="AN12" s="1">
        <v>0.25</v>
      </c>
      <c r="AO12" s="2">
        <v>0</v>
      </c>
      <c r="AP12" s="2">
        <f>AO12*AM12</f>
        <v>0</v>
      </c>
      <c r="AQ12" s="2">
        <f>0.5*$N$29*(AJ12^3)*$AO$4*$AP$4/1000</f>
        <v>9.36680390625E-2</v>
      </c>
      <c r="AR12" s="23"/>
      <c r="AS12" s="23"/>
    </row>
    <row r="13" spans="2:45" ht="16.5" customHeight="1" x14ac:dyDescent="0.25">
      <c r="B13" s="54" t="s">
        <v>6</v>
      </c>
      <c r="C13" s="57">
        <v>0.5</v>
      </c>
      <c r="D13" s="57">
        <v>0.9</v>
      </c>
      <c r="E13" s="55" t="s">
        <v>26</v>
      </c>
      <c r="F13" s="56">
        <f t="shared" si="3"/>
        <v>1.5433319999999999</v>
      </c>
      <c r="G13" s="56">
        <f t="shared" si="4"/>
        <v>2.7779976</v>
      </c>
      <c r="I13" s="20" t="s">
        <v>18</v>
      </c>
      <c r="J13" s="19">
        <v>12</v>
      </c>
      <c r="K13" s="18">
        <f t="shared" si="5"/>
        <v>43200</v>
      </c>
      <c r="L13" s="19">
        <v>0.44</v>
      </c>
      <c r="M13" s="2">
        <f t="shared" si="6"/>
        <v>0.52359877559829882</v>
      </c>
      <c r="N13" s="22">
        <v>62.88</v>
      </c>
      <c r="O13" s="10"/>
      <c r="Q13" s="91"/>
      <c r="R13" s="92">
        <v>41640</v>
      </c>
      <c r="S13" s="93">
        <v>0.14583333333333301</v>
      </c>
      <c r="T13" s="94">
        <f>$L$10*COS($M$10*S13*24+$N$10)</f>
        <v>-1.4710502335778902E-2</v>
      </c>
      <c r="U13" s="94">
        <f>$L$11*COS($M$11*S13*24+$N$11)</f>
        <v>-3.2890426336915052E-2</v>
      </c>
      <c r="V13" s="94">
        <f>$L$12*COS($M$12*S13*24+$N$12)</f>
        <v>0.46185452493755608</v>
      </c>
      <c r="W13" s="94">
        <f>$L$13*COS($M$13*S13*24+$N$13)</f>
        <v>-0.13420330480992335</v>
      </c>
      <c r="X13" s="94">
        <f>(T13+U13+V13+W13)*$AE$8</f>
        <v>0.35006286431867345</v>
      </c>
      <c r="Y13" s="95">
        <f t="shared" si="0"/>
        <v>0.35006286431867345</v>
      </c>
      <c r="Z13" s="94">
        <f>(0.5*$N$29*Y13^3)/1000</f>
        <v>2.2092524995243008E-2</v>
      </c>
      <c r="AA13" s="94">
        <f>(0.5*$I$29*$J$29*$K$29*$M$29*$L$29*$N$29*Y13^3)*0.82/1000</f>
        <v>7.1517973851917674E-2</v>
      </c>
      <c r="AB13" s="103">
        <f>IF(Y13&lt;1,0,IF(Y13&lt;1.05,2,IF(Y13&lt;1.1,2.28,IF(Y13&lt;1.15,2.5,IF(Y13&lt;1.2,3.08,IF(Y13&lt;1.25,3.44,IF(Y13&lt;1.3,3.85,IF(Y13&lt;1.35,4.31,IF(Y13&lt;1.4,5,IF(Y13&lt;1.45,5.36,IF(Y13&lt;1.5,5.75,IF(Y13&lt;1.55,6.59,IF(Y13&lt;1.6,7.28,IF(Y13&lt;1.65,8.01,IF(Y13&lt;1.7,8.79,IF(Y13&lt;1.75,10,IF(Y13&lt;1.8,10.5,IF(Y13&lt;1.85,11.42,IF(Y13&lt;1.9,12.38,IF(Y13&lt;1.95,13.4,IF(Y13&lt;2,14.26,IF(Y13&lt;2.05,15.57,IF(Y13&lt;2.1,16.72,IF(Y13&lt;2.15,17.92,IF(Y13&lt;2.2,19.17,IF(Y13&lt;2.25,20,IF(Y13&lt;3,25,IF(Y13&lt;10,0,0))))))))))))))))))))))))))))</f>
        <v>0</v>
      </c>
      <c r="AC13" s="12"/>
      <c r="AF13" s="1">
        <v>0.3</v>
      </c>
      <c r="AG13" s="1">
        <f>COUNTIFS($Y$6:$Y$1493,"&gt;0.275", $Y$6:$Y$1493, "&lt;0.325")</f>
        <v>38</v>
      </c>
      <c r="AH13" s="28">
        <f>AG13/$AG$53</f>
        <v>2.5537634408602152E-2</v>
      </c>
      <c r="AI13" s="22">
        <f t="shared" si="1"/>
        <v>2.5537634408602152E-2</v>
      </c>
      <c r="AJ13" s="1">
        <v>0.3</v>
      </c>
      <c r="AK13" s="1">
        <f>COUNTIFS($Z$6:$Z$1493,"&gt;0.275", $Z$6:$Z$1493, "&lt;0.325")</f>
        <v>39</v>
      </c>
      <c r="AL13" s="28">
        <f>AK13/$AK$129</f>
        <v>2.6227303295225286E-2</v>
      </c>
      <c r="AM13" s="23"/>
      <c r="AN13" s="1">
        <v>0.3</v>
      </c>
      <c r="AO13" s="2">
        <v>0</v>
      </c>
      <c r="AP13" s="2">
        <f t="shared" si="2"/>
        <v>0</v>
      </c>
      <c r="AQ13" s="2">
        <f>0.5*$N$29*(AJ13^3)*$AO$4*$AP$4/1000</f>
        <v>0.16185837150000001</v>
      </c>
      <c r="AR13" s="23"/>
      <c r="AS13" s="23"/>
    </row>
    <row r="14" spans="2:45" ht="16.5" customHeight="1" x14ac:dyDescent="0.25">
      <c r="B14" s="54" t="s">
        <v>7</v>
      </c>
      <c r="C14" s="57">
        <v>0.3</v>
      </c>
      <c r="D14" s="57">
        <v>0.7</v>
      </c>
      <c r="E14" s="55" t="s">
        <v>26</v>
      </c>
      <c r="F14" s="56">
        <f t="shared" si="3"/>
        <v>0.92599920000000002</v>
      </c>
      <c r="G14" s="56">
        <f t="shared" si="4"/>
        <v>2.1606648000000002</v>
      </c>
      <c r="I14" s="43" t="s">
        <v>60</v>
      </c>
      <c r="J14" s="43"/>
      <c r="K14" s="18">
        <f>(L10+L11)/(L13+L12)</f>
        <v>0.13785180930499713</v>
      </c>
      <c r="L14" s="44" t="s">
        <v>62</v>
      </c>
      <c r="M14" s="45"/>
      <c r="N14" s="21"/>
      <c r="O14" s="10"/>
      <c r="Q14" s="91"/>
      <c r="R14" s="92">
        <v>41640</v>
      </c>
      <c r="S14" s="93">
        <v>0.16666666666666699</v>
      </c>
      <c r="T14" s="94">
        <f>$L$10*COS($M$10*S14*24+$N$10)</f>
        <v>-2.9923985891506268E-2</v>
      </c>
      <c r="U14" s="94">
        <f>$L$11*COS($M$11*S14*24+$N$11)</f>
        <v>-1.845550469729898E-2</v>
      </c>
      <c r="V14" s="94">
        <f>$L$12*COS($M$12*S14*24+$N$12)</f>
        <v>0.14277942374960381</v>
      </c>
      <c r="W14" s="94">
        <f>$L$13*COS($M$13*S14*24+$N$13)</f>
        <v>-0.2380844116032351</v>
      </c>
      <c r="X14" s="94">
        <f>(T14+U14+V14+W14)*$AE$8</f>
        <v>-0.17960559805304566</v>
      </c>
      <c r="Y14" s="95">
        <f t="shared" si="0"/>
        <v>0.17960559805304566</v>
      </c>
      <c r="Z14" s="94">
        <f>(0.5*$N$29*Y14^3)/1000</f>
        <v>2.9837802550042323E-3</v>
      </c>
      <c r="AA14" s="94">
        <f>(0.5*$I$29*$J$29*$K$29*$M$29*$L$29*$N$29*Y14^3)*0.82/1000</f>
        <v>9.659100456068704E-3</v>
      </c>
      <c r="AB14" s="103">
        <f>IF(Y14&lt;1,0,IF(Y14&lt;1.05,2,IF(Y14&lt;1.1,2.28,IF(Y14&lt;1.15,2.5,IF(Y14&lt;1.2,3.08,IF(Y14&lt;1.25,3.44,IF(Y14&lt;1.3,3.85,IF(Y14&lt;1.35,4.31,IF(Y14&lt;1.4,5,IF(Y14&lt;1.45,5.36,IF(Y14&lt;1.5,5.75,IF(Y14&lt;1.55,6.59,IF(Y14&lt;1.6,7.28,IF(Y14&lt;1.65,8.01,IF(Y14&lt;1.7,8.79,IF(Y14&lt;1.75,10,IF(Y14&lt;1.8,10.5,IF(Y14&lt;1.85,11.42,IF(Y14&lt;1.9,12.38,IF(Y14&lt;1.95,13.4,IF(Y14&lt;2,14.26,IF(Y14&lt;2.05,15.57,IF(Y14&lt;2.1,16.72,IF(Y14&lt;2.15,17.92,IF(Y14&lt;2.2,19.17,IF(Y14&lt;2.25,20,IF(Y14&lt;3,25,IF(Y14&lt;10,0,0))))))))))))))))))))))))))))</f>
        <v>0</v>
      </c>
      <c r="AC14" s="12"/>
      <c r="AF14" s="1">
        <v>0.35</v>
      </c>
      <c r="AG14" s="1">
        <f>COUNTIFS($Y$6:$Y$1493,"&gt;0.325", $Y$6:$Y$1493, "&lt;0.375")</f>
        <v>25</v>
      </c>
      <c r="AH14" s="28">
        <f>AG14/$AG$53</f>
        <v>1.6801075268817203E-2</v>
      </c>
      <c r="AI14" s="22">
        <f t="shared" si="1"/>
        <v>1.6801075268817203E-2</v>
      </c>
      <c r="AJ14" s="1">
        <v>0.35</v>
      </c>
      <c r="AK14" s="1">
        <f>COUNTIFS($Z$6:$Z$1493,"&gt;0.325", $Z$6:$Z$1493, "&lt;0.375")</f>
        <v>28</v>
      </c>
      <c r="AL14" s="28">
        <f>AK14/$AK$129</f>
        <v>1.882985877605918E-2</v>
      </c>
      <c r="AM14" s="23"/>
      <c r="AN14" s="1">
        <v>0.35</v>
      </c>
      <c r="AO14" s="2">
        <v>0</v>
      </c>
      <c r="AP14" s="2">
        <f t="shared" si="2"/>
        <v>0</v>
      </c>
      <c r="AQ14" s="2">
        <f>0.5*$N$29*(AJ14^3)*$AO$4*$AP$4/1000</f>
        <v>0.25702509918749994</v>
      </c>
      <c r="AR14" s="23"/>
      <c r="AS14" s="23"/>
    </row>
    <row r="15" spans="2:45" ht="16.5" customHeight="1" x14ac:dyDescent="0.25">
      <c r="B15" s="54" t="s">
        <v>8</v>
      </c>
      <c r="C15" s="57">
        <v>0.3</v>
      </c>
      <c r="D15" s="57">
        <v>0.5</v>
      </c>
      <c r="E15" s="55" t="s">
        <v>26</v>
      </c>
      <c r="F15" s="56">
        <f t="shared" si="3"/>
        <v>0.92599920000000002</v>
      </c>
      <c r="G15" s="56">
        <f t="shared" si="4"/>
        <v>1.5433319999999999</v>
      </c>
      <c r="O15" s="10"/>
      <c r="Q15" s="91"/>
      <c r="R15" s="92">
        <v>41640</v>
      </c>
      <c r="S15" s="93">
        <v>0.1875</v>
      </c>
      <c r="T15" s="94">
        <f>$L$10*COS($M$10*S15*24+$N$10)</f>
        <v>-4.469432726429038E-2</v>
      </c>
      <c r="U15" s="94">
        <f>$L$11*COS($M$11*S15*24+$N$11)</f>
        <v>-3.7029567800966421E-3</v>
      </c>
      <c r="V15" s="94">
        <f>$L$12*COS($M$12*S15*24+$N$12)</f>
        <v>-0.18538236014853818</v>
      </c>
      <c r="W15" s="94">
        <f>$L$13*COS($M$13*S15*24+$N$13)</f>
        <v>-0.32574045919887445</v>
      </c>
      <c r="X15" s="94">
        <f>(T15+U15+V15+W15)*$AE$8</f>
        <v>-0.69940012923974948</v>
      </c>
      <c r="Y15" s="95">
        <f t="shared" si="0"/>
        <v>0.69940012923974948</v>
      </c>
      <c r="Z15" s="94">
        <f>(0.5*$N$29*Y15^3)/1000</f>
        <v>0.17619125690207493</v>
      </c>
      <c r="AA15" s="94">
        <f>(0.5*$I$29*$J$29*$K$29*$M$29*$L$29*$N$29*Y15^3)*0.82/1000</f>
        <v>0.57036675105142287</v>
      </c>
      <c r="AB15" s="103">
        <f>IF(Y15&lt;1,0,IF(Y15&lt;1.05,2,IF(Y15&lt;1.1,2.28,IF(Y15&lt;1.15,2.5,IF(Y15&lt;1.2,3.08,IF(Y15&lt;1.25,3.44,IF(Y15&lt;1.3,3.85,IF(Y15&lt;1.35,4.31,IF(Y15&lt;1.4,5,IF(Y15&lt;1.45,5.36,IF(Y15&lt;1.5,5.75,IF(Y15&lt;1.55,6.59,IF(Y15&lt;1.6,7.28,IF(Y15&lt;1.65,8.01,IF(Y15&lt;1.7,8.79,IF(Y15&lt;1.75,10,IF(Y15&lt;1.8,10.5,IF(Y15&lt;1.85,11.42,IF(Y15&lt;1.9,12.38,IF(Y15&lt;1.95,13.4,IF(Y15&lt;2,14.26,IF(Y15&lt;2.05,15.57,IF(Y15&lt;2.1,16.72,IF(Y15&lt;2.15,17.92,IF(Y15&lt;2.2,19.17,IF(Y15&lt;2.25,20,IF(Y15&lt;3,25,IF(Y15&lt;10,0,0))))))))))))))))))))))))))))</f>
        <v>0</v>
      </c>
      <c r="AC15" s="12"/>
      <c r="AF15" s="1">
        <v>0.4</v>
      </c>
      <c r="AG15" s="1">
        <f>COUNTIFS($Y$6:$Y$1493,"&gt;0.375", $Y$6:$Y$1493, "&lt;0.425")</f>
        <v>36</v>
      </c>
      <c r="AH15" s="28">
        <f>AG15/$AG$53</f>
        <v>2.4193548387096774E-2</v>
      </c>
      <c r="AI15" s="22">
        <f t="shared" si="1"/>
        <v>2.4193548387096774E-2</v>
      </c>
      <c r="AJ15" s="1">
        <v>0.4</v>
      </c>
      <c r="AK15" s="1">
        <f>COUNTIFS($Z$6:$Z$1493,"&gt;0.375", $Z$6:$Z$1493, "&lt;0.425")</f>
        <v>39</v>
      </c>
      <c r="AL15" s="28">
        <f>AK15/$AK$129</f>
        <v>2.6227303295225286E-2</v>
      </c>
      <c r="AM15" s="23"/>
      <c r="AN15" s="1">
        <v>0.4</v>
      </c>
      <c r="AO15" s="2">
        <v>0</v>
      </c>
      <c r="AP15" s="2">
        <f t="shared" si="2"/>
        <v>0</v>
      </c>
      <c r="AQ15" s="2">
        <f>0.5*$N$29*(AJ15^3)*$AO$4*$AP$4/1000</f>
        <v>0.38366428800000019</v>
      </c>
      <c r="AR15" s="23"/>
      <c r="AS15" s="23"/>
    </row>
    <row r="16" spans="2:45" ht="19.5" customHeight="1" x14ac:dyDescent="0.25">
      <c r="B16" s="54" t="s">
        <v>9</v>
      </c>
      <c r="C16" s="57">
        <v>0.3</v>
      </c>
      <c r="D16" s="57">
        <v>0.6</v>
      </c>
      <c r="E16" s="55" t="s">
        <v>26</v>
      </c>
      <c r="F16" s="56">
        <f t="shared" si="3"/>
        <v>0.92599920000000002</v>
      </c>
      <c r="G16" s="56">
        <f t="shared" si="4"/>
        <v>1.8519984</v>
      </c>
      <c r="I16" s="8"/>
      <c r="J16" s="8"/>
      <c r="K16" s="8"/>
      <c r="L16" s="8"/>
      <c r="M16" s="8"/>
      <c r="N16" s="10"/>
      <c r="O16" s="10"/>
      <c r="Q16" s="91"/>
      <c r="R16" s="92">
        <v>41640</v>
      </c>
      <c r="S16" s="93">
        <v>0.20833333333333301</v>
      </c>
      <c r="T16" s="94">
        <f>$L$10*COS($M$10*S16*24+$N$10)</f>
        <v>-5.8802793517202981E-2</v>
      </c>
      <c r="U16" s="94">
        <f>$L$11*COS($M$11*S16*24+$N$11)</f>
        <v>1.1113320436163938E-2</v>
      </c>
      <c r="V16" s="94">
        <f>$L$12*COS($M$12*S16*24+$N$12)</f>
        <v>-0.50174615073293016</v>
      </c>
      <c r="W16" s="94">
        <f>$L$13*COS($M$13*S16*24+$N$13)</f>
        <v>-0.39119783281167247</v>
      </c>
      <c r="X16" s="94">
        <f>(T16+U16+V16+W16)*$AE$8</f>
        <v>-1.1757918207820524</v>
      </c>
      <c r="Y16" s="95">
        <f t="shared" si="0"/>
        <v>1.1757918207820524</v>
      </c>
      <c r="Z16" s="94">
        <f>(0.5*$N$29*Y16^3)/1000</f>
        <v>0.8371408472761227</v>
      </c>
      <c r="AA16" s="94">
        <f>(0.5*$I$29*$J$29*$K$29*$M$29*$L$29*$N$29*Y16^3)*0.82/1000</f>
        <v>2.7099943188366824</v>
      </c>
      <c r="AB16" s="103">
        <f>IF(Y16&lt;1,0,IF(Y16&lt;1.05,2,IF(Y16&lt;1.1,2.28,IF(Y16&lt;1.15,2.5,IF(Y16&lt;1.2,3.08,IF(Y16&lt;1.25,3.44,IF(Y16&lt;1.3,3.85,IF(Y16&lt;1.35,4.31,IF(Y16&lt;1.4,5,IF(Y16&lt;1.45,5.36,IF(Y16&lt;1.5,5.75,IF(Y16&lt;1.55,6.59,IF(Y16&lt;1.6,7.28,IF(Y16&lt;1.65,8.01,IF(Y16&lt;1.7,8.79,IF(Y16&lt;1.75,10,IF(Y16&lt;1.8,10.5,IF(Y16&lt;1.85,11.42,IF(Y16&lt;1.9,12.38,IF(Y16&lt;1.95,13.4,IF(Y16&lt;2,14.26,IF(Y16&lt;2.05,15.57,IF(Y16&lt;2.1,16.72,IF(Y16&lt;2.15,17.92,IF(Y16&lt;2.2,19.17,IF(Y16&lt;2.25,20,IF(Y16&lt;3,25,IF(Y16&lt;10,0,0))))))))))))))))))))))))))))</f>
        <v>3.08</v>
      </c>
      <c r="AC16" s="12"/>
      <c r="AF16" s="1">
        <v>0.45</v>
      </c>
      <c r="AG16" s="1">
        <f>COUNTIFS($Y$6:$Y$1493,"&gt;0.425", $Y$6:$Y$1493, "&lt;0.475")</f>
        <v>24</v>
      </c>
      <c r="AH16" s="28">
        <f>AG16/$AG$53</f>
        <v>1.6129032258064516E-2</v>
      </c>
      <c r="AI16" s="22">
        <f t="shared" si="1"/>
        <v>1.6129032258064516E-2</v>
      </c>
      <c r="AJ16" s="1">
        <v>0.45</v>
      </c>
      <c r="AK16" s="1">
        <f>COUNTIFS($Z$6:$Z$1493,"&gt;0.425", $Z$6:$Z$1493, "&lt;0.475")</f>
        <v>32</v>
      </c>
      <c r="AL16" s="28">
        <f>AK16/$AK$129</f>
        <v>2.1519838601210491E-2</v>
      </c>
      <c r="AM16" s="23"/>
      <c r="AN16" s="1">
        <v>0.45</v>
      </c>
      <c r="AO16" s="2">
        <v>0</v>
      </c>
      <c r="AP16" s="2">
        <f t="shared" si="2"/>
        <v>0</v>
      </c>
      <c r="AQ16" s="2">
        <f>0.5*$N$29*(AJ16^3)*$AO$4*$AP$4/1000</f>
        <v>0.54627200381250007</v>
      </c>
      <c r="AR16" s="23"/>
      <c r="AS16" s="23"/>
    </row>
    <row r="17" spans="2:45" ht="16.5" customHeight="1" x14ac:dyDescent="0.25">
      <c r="B17" s="54" t="s">
        <v>10</v>
      </c>
      <c r="C17" s="57">
        <v>0</v>
      </c>
      <c r="D17" s="57">
        <v>0</v>
      </c>
      <c r="E17" s="55" t="s">
        <v>27</v>
      </c>
      <c r="F17" s="56">
        <f t="shared" si="3"/>
        <v>0</v>
      </c>
      <c r="G17" s="56">
        <f t="shared" si="4"/>
        <v>0</v>
      </c>
      <c r="I17" s="59" t="s">
        <v>80</v>
      </c>
      <c r="J17" s="59"/>
      <c r="K17" s="59"/>
      <c r="L17" s="59"/>
      <c r="M17" s="59"/>
      <c r="N17" s="59"/>
      <c r="O17" s="59"/>
      <c r="P17" s="8"/>
      <c r="Q17" s="91"/>
      <c r="R17" s="92">
        <v>41640</v>
      </c>
      <c r="S17" s="93">
        <v>0.22916666666666699</v>
      </c>
      <c r="T17" s="94">
        <f>$L$10*COS($M$10*S17*24+$N$10)</f>
        <v>-7.2040453374980676E-2</v>
      </c>
      <c r="U17" s="94">
        <f>$L$11*COS($M$11*S17*24+$N$11)</f>
        <v>2.5738333167401858E-2</v>
      </c>
      <c r="V17" s="94">
        <f>$L$12*COS($M$12*S17*24+$N$12)</f>
        <v>-0.78617811281541516</v>
      </c>
      <c r="W17" s="94">
        <f>$L$13*COS($M$13*S17*24+$N$13)</f>
        <v>-0.42999572060334312</v>
      </c>
      <c r="X17" s="94">
        <f>(T17+U17+V17+W17)*$AE$8</f>
        <v>-1.5780949420329216</v>
      </c>
      <c r="Y17" s="95">
        <f t="shared" si="0"/>
        <v>1.5780949420329216</v>
      </c>
      <c r="Z17" s="94">
        <f>(0.5*$N$29*Y17^3)/1000</f>
        <v>2.0239818453259653</v>
      </c>
      <c r="AA17" s="94">
        <f>(0.5*$I$29*$J$29*$K$29*$M$29*$L$29*$N$29*Y17^3)*0.82/1000</f>
        <v>6.5520387878681356</v>
      </c>
      <c r="AB17" s="103">
        <f>IF(Y17&lt;1,0,IF(Y17&lt;1.05,2,IF(Y17&lt;1.1,2.28,IF(Y17&lt;1.15,2.5,IF(Y17&lt;1.2,3.08,IF(Y17&lt;1.25,3.44,IF(Y17&lt;1.3,3.85,IF(Y17&lt;1.35,4.31,IF(Y17&lt;1.4,5,IF(Y17&lt;1.45,5.36,IF(Y17&lt;1.5,5.75,IF(Y17&lt;1.55,6.59,IF(Y17&lt;1.6,7.28,IF(Y17&lt;1.65,8.01,IF(Y17&lt;1.7,8.79,IF(Y17&lt;1.75,10,IF(Y17&lt;1.8,10.5,IF(Y17&lt;1.85,11.42,IF(Y17&lt;1.9,12.38,IF(Y17&lt;1.95,13.4,IF(Y17&lt;2,14.26,IF(Y17&lt;2.05,15.57,IF(Y17&lt;2.1,16.72,IF(Y17&lt;2.15,17.92,IF(Y17&lt;2.2,19.17,IF(Y17&lt;2.25,20,IF(Y17&lt;3,25,IF(Y17&lt;10,0,0))))))))))))))))))))))))))))</f>
        <v>7.28</v>
      </c>
      <c r="AC17" s="12"/>
      <c r="AF17" s="1">
        <v>0.5</v>
      </c>
      <c r="AG17" s="1">
        <f>COUNTIFS($Y$6:$Y$1493,"&gt;0.475", $Y$6:$Y$1493, "&lt;0.525")</f>
        <v>43</v>
      </c>
      <c r="AH17" s="28">
        <f>AG17/$AG$53</f>
        <v>2.889784946236559E-2</v>
      </c>
      <c r="AI17" s="22">
        <f t="shared" si="1"/>
        <v>2.889784946236559E-2</v>
      </c>
      <c r="AJ17" s="1">
        <v>0.5</v>
      </c>
      <c r="AK17" s="1">
        <f>COUNTIFS($Z$6:$Z$1493,"&gt;0.475", $Z$6:$Z$1493, "&lt;0.525")</f>
        <v>28</v>
      </c>
      <c r="AL17" s="28">
        <f>AK17/$AK$129</f>
        <v>1.882985877605918E-2</v>
      </c>
      <c r="AM17" s="23"/>
      <c r="AN17" s="1">
        <v>0.5</v>
      </c>
      <c r="AO17" s="2">
        <v>0</v>
      </c>
      <c r="AP17" s="2">
        <f t="shared" si="2"/>
        <v>0</v>
      </c>
      <c r="AQ17" s="2">
        <f>0.5*$N$29*(AJ17^3)*$AO$4*$AP$4/1000</f>
        <v>0.7493443125</v>
      </c>
      <c r="AR17" s="23"/>
      <c r="AS17" s="23"/>
    </row>
    <row r="18" spans="2:45" ht="16.5" customHeight="1" x14ac:dyDescent="0.25">
      <c r="B18" s="54" t="s">
        <v>11</v>
      </c>
      <c r="C18" s="57">
        <v>-0.2</v>
      </c>
      <c r="D18" s="57">
        <v>-0.4</v>
      </c>
      <c r="E18" s="55" t="s">
        <v>28</v>
      </c>
      <c r="F18" s="56">
        <f t="shared" si="3"/>
        <v>-0.61733280000000001</v>
      </c>
      <c r="G18" s="56">
        <f t="shared" si="4"/>
        <v>-1.2346656</v>
      </c>
      <c r="I18" s="74" t="s">
        <v>43</v>
      </c>
      <c r="J18" s="75"/>
      <c r="K18" s="75"/>
      <c r="L18" s="75"/>
      <c r="M18" s="75"/>
      <c r="N18" s="75"/>
      <c r="O18" s="76"/>
      <c r="P18" s="8"/>
      <c r="Q18" s="91"/>
      <c r="R18" s="92">
        <v>41640</v>
      </c>
      <c r="S18" s="93">
        <v>0.25</v>
      </c>
      <c r="T18" s="94">
        <f>$L$10*COS($M$10*S18*24+$N$10)</f>
        <v>-8.4211271272450816E-2</v>
      </c>
      <c r="U18" s="94">
        <f>$L$11*COS($M$11*S18*24+$N$11)</f>
        <v>3.9920379364300922E-2</v>
      </c>
      <c r="V18" s="94">
        <f>$L$12*COS($M$12*S18*24+$N$12)</f>
        <v>-1.0205765975434204</v>
      </c>
      <c r="W18" s="94">
        <f>$L$13*COS($M$13*S18*24+$N$13)</f>
        <v>-0.43949011063742094</v>
      </c>
      <c r="X18" s="94">
        <f>(T18+U18+V18+W18)*$AE$8</f>
        <v>-1.8804470001112392</v>
      </c>
      <c r="Y18" s="95">
        <f t="shared" si="0"/>
        <v>1.8804470001112392</v>
      </c>
      <c r="Z18" s="94">
        <f>(0.5*$N$29*Y18^3)/1000</f>
        <v>3.4244475706749453</v>
      </c>
      <c r="AA18" s="94">
        <f>(0.5*$I$29*$J$29*$K$29*$M$29*$L$29*$N$29*Y18^3)*0.82/1000</f>
        <v>11.085629726322727</v>
      </c>
      <c r="AB18" s="103">
        <f>IF(Y18&lt;1,0,IF(Y18&lt;1.05,2,IF(Y18&lt;1.1,2.28,IF(Y18&lt;1.15,2.5,IF(Y18&lt;1.2,3.08,IF(Y18&lt;1.25,3.44,IF(Y18&lt;1.3,3.85,IF(Y18&lt;1.35,4.31,IF(Y18&lt;1.4,5,IF(Y18&lt;1.45,5.36,IF(Y18&lt;1.5,5.75,IF(Y18&lt;1.55,6.59,IF(Y18&lt;1.6,7.28,IF(Y18&lt;1.65,8.01,IF(Y18&lt;1.7,8.79,IF(Y18&lt;1.75,10,IF(Y18&lt;1.8,10.5,IF(Y18&lt;1.85,11.42,IF(Y18&lt;1.9,12.38,IF(Y18&lt;1.95,13.4,IF(Y18&lt;2,14.26,IF(Y18&lt;2.05,15.57,IF(Y18&lt;2.1,16.72,IF(Y18&lt;2.15,17.92,IF(Y18&lt;2.2,19.17,IF(Y18&lt;2.25,20,IF(Y18&lt;3,25,IF(Y18&lt;10,0,0))))))))))))))))))))))))))))</f>
        <v>12.38</v>
      </c>
      <c r="AC18" s="12"/>
      <c r="AF18" s="1">
        <v>0.55000000000000004</v>
      </c>
      <c r="AG18" s="1">
        <f>COUNTIFS($Y$6:$Y$1493,"&gt;0.525", $Y$6:$Y$1493, "&lt;0.575")</f>
        <v>29</v>
      </c>
      <c r="AH18" s="28">
        <f>AG18/$AG$53</f>
        <v>1.9489247311827957E-2</v>
      </c>
      <c r="AI18" s="22">
        <f t="shared" si="1"/>
        <v>1.9489247311827957E-2</v>
      </c>
      <c r="AJ18" s="1">
        <v>0.55000000000000004</v>
      </c>
      <c r="AK18" s="1">
        <f>COUNTIFS($Z$6:$Z$1493,"&gt;0.525", $Z$6:$Z$1493, "&lt;0.575")</f>
        <v>19</v>
      </c>
      <c r="AL18" s="28">
        <f>AK18/$AK$129</f>
        <v>1.2777404169468728E-2</v>
      </c>
      <c r="AM18" s="23"/>
      <c r="AN18" s="1">
        <v>0.55000000000000004</v>
      </c>
      <c r="AO18" s="2">
        <v>0</v>
      </c>
      <c r="AP18" s="2">
        <f t="shared" si="2"/>
        <v>0</v>
      </c>
      <c r="AQ18" s="2">
        <f>0.5*$N$29*(AJ18^3)*$AO$4*$AP$4/1000</f>
        <v>0.99737727993750036</v>
      </c>
      <c r="AR18" s="23"/>
      <c r="AS18" s="23"/>
    </row>
    <row r="19" spans="2:45" x14ac:dyDescent="0.25">
      <c r="B19" s="54" t="s">
        <v>12</v>
      </c>
      <c r="C19" s="57">
        <v>-0.5</v>
      </c>
      <c r="D19" s="57">
        <v>-0.9</v>
      </c>
      <c r="E19" s="55" t="s">
        <v>28</v>
      </c>
      <c r="F19" s="56">
        <f t="shared" si="3"/>
        <v>-1.5433319999999999</v>
      </c>
      <c r="G19" s="56">
        <f t="shared" si="4"/>
        <v>-2.7779976</v>
      </c>
      <c r="I19" s="77" t="s">
        <v>44</v>
      </c>
      <c r="J19" s="78" t="s">
        <v>45</v>
      </c>
      <c r="K19" s="78" t="s">
        <v>46</v>
      </c>
      <c r="L19" s="78" t="s">
        <v>47</v>
      </c>
      <c r="M19" s="78" t="s">
        <v>48</v>
      </c>
      <c r="N19" s="78" t="s">
        <v>49</v>
      </c>
      <c r="O19" s="78" t="s">
        <v>50</v>
      </c>
      <c r="P19" s="8"/>
      <c r="Q19" s="91"/>
      <c r="R19" s="92">
        <v>41640</v>
      </c>
      <c r="S19" s="93">
        <v>0.27083333333333298</v>
      </c>
      <c r="T19" s="94">
        <f>$L$10*COS($M$10*S19*24+$N$10)</f>
        <v>-9.5135010431303998E-2</v>
      </c>
      <c r="U19" s="94">
        <f>$L$11*COS($M$11*S19*24+$N$11)</f>
        <v>5.3415380600615937E-2</v>
      </c>
      <c r="V19" s="94">
        <f>$L$12*COS($M$12*S19*24+$N$12)</f>
        <v>-1.1900241567123004</v>
      </c>
      <c r="W19" s="94">
        <f>$L$13*COS($M$13*S19*24+$N$13)</f>
        <v>-0.41903397592330793</v>
      </c>
      <c r="X19" s="94">
        <f>(T19+U19+V19+W19)*$AE$8</f>
        <v>-2.0634722030828705</v>
      </c>
      <c r="Y19" s="95">
        <f t="shared" si="0"/>
        <v>2.0634722030828705</v>
      </c>
      <c r="Z19" s="94">
        <f>(0.5*$N$29*Y19^3)/1000</f>
        <v>4.5248386531569507</v>
      </c>
      <c r="AA19" s="94">
        <f>(0.5*$I$29*$J$29*$K$29*$M$29*$L$29*$N$29*Y19^3)*0.82/1000</f>
        <v>14.647818325442872</v>
      </c>
      <c r="AB19" s="103">
        <f>IF(Y19&lt;1,0,IF(Y19&lt;1.05,2,IF(Y19&lt;1.1,2.28,IF(Y19&lt;1.15,2.5,IF(Y19&lt;1.2,3.08,IF(Y19&lt;1.25,3.44,IF(Y19&lt;1.3,3.85,IF(Y19&lt;1.35,4.31,IF(Y19&lt;1.4,5,IF(Y19&lt;1.45,5.36,IF(Y19&lt;1.5,5.75,IF(Y19&lt;1.55,6.59,IF(Y19&lt;1.6,7.28,IF(Y19&lt;1.65,8.01,IF(Y19&lt;1.7,8.79,IF(Y19&lt;1.75,10,IF(Y19&lt;1.8,10.5,IF(Y19&lt;1.85,11.42,IF(Y19&lt;1.9,12.38,IF(Y19&lt;1.95,13.4,IF(Y19&lt;2,14.26,IF(Y19&lt;2.05,15.57,IF(Y19&lt;2.1,16.72,IF(Y19&lt;2.15,17.92,IF(Y19&lt;2.2,19.17,IF(Y19&lt;2.25,20,IF(Y19&lt;3,25,IF(Y19&lt;10,0,0))))))))))))))))))))))))))))</f>
        <v>16.72</v>
      </c>
      <c r="AC19" s="12"/>
      <c r="AF19" s="1">
        <v>0.6</v>
      </c>
      <c r="AG19" s="1">
        <f>COUNTIFS($Y$6:$Y$1493,"&gt;0.575", $Y$6:$Y$1493, "&lt;0.625")</f>
        <v>23</v>
      </c>
      <c r="AH19" s="28">
        <f>AG19/$AG$53</f>
        <v>1.5456989247311828E-2</v>
      </c>
      <c r="AI19" s="22">
        <f t="shared" si="1"/>
        <v>1.5456989247311828E-2</v>
      </c>
      <c r="AJ19" s="1">
        <v>0.6</v>
      </c>
      <c r="AK19" s="1">
        <f>COUNTIFS($Z$6:$Z$1493,"&gt;0.575", $Z$6:$Z$1493, "&lt;0.625")</f>
        <v>24</v>
      </c>
      <c r="AL19" s="28">
        <f>AK19/$AK$129</f>
        <v>1.613987895090787E-2</v>
      </c>
      <c r="AM19" s="23"/>
      <c r="AN19" s="1">
        <v>0.6</v>
      </c>
      <c r="AO19" s="2">
        <v>0</v>
      </c>
      <c r="AP19" s="2">
        <f t="shared" si="2"/>
        <v>0</v>
      </c>
      <c r="AQ19" s="2">
        <f>0.5*$N$29*(AJ19^3)*$AO$4*$AP$4/1000</f>
        <v>1.2948669720000001</v>
      </c>
      <c r="AR19" s="23"/>
      <c r="AS19" s="23"/>
    </row>
    <row r="20" spans="2:45" ht="16.5" customHeight="1" x14ac:dyDescent="0.25">
      <c r="B20" s="54" t="s">
        <v>13</v>
      </c>
      <c r="C20" s="57">
        <v>-0.6</v>
      </c>
      <c r="D20" s="57">
        <v>-1.1000000000000001</v>
      </c>
      <c r="E20" s="55" t="s">
        <v>29</v>
      </c>
      <c r="F20" s="56">
        <f t="shared" si="3"/>
        <v>-1.8519984</v>
      </c>
      <c r="G20" s="97">
        <f t="shared" si="4"/>
        <v>-3.3953304000000006</v>
      </c>
      <c r="H20" s="98" t="s">
        <v>86</v>
      </c>
      <c r="I20" s="77" t="s">
        <v>51</v>
      </c>
      <c r="J20" s="72" t="s">
        <v>52</v>
      </c>
      <c r="K20" s="72" t="s">
        <v>53</v>
      </c>
      <c r="L20" s="72">
        <v>4.0999999999999996</v>
      </c>
      <c r="M20" s="72">
        <v>3.2</v>
      </c>
      <c r="N20" s="72">
        <v>1.6</v>
      </c>
      <c r="O20" s="72">
        <v>0.6</v>
      </c>
      <c r="P20" s="8"/>
      <c r="Q20" s="91"/>
      <c r="R20" s="92">
        <v>41640</v>
      </c>
      <c r="S20" s="93">
        <v>0.29166666666666702</v>
      </c>
      <c r="T20" s="94">
        <f>$L$10*COS($M$10*S20*24+$N$10)</f>
        <v>-0.10464990197374978</v>
      </c>
      <c r="U20" s="94">
        <f>$L$11*COS($M$11*S20*24+$N$11)</f>
        <v>6.5991082756019781E-2</v>
      </c>
      <c r="V20" s="94">
        <f>$L$12*COS($M$12*S20*24+$N$12)</f>
        <v>-1.2837369100839207</v>
      </c>
      <c r="W20" s="94">
        <f>$L$13*COS($M$13*S20*24+$N$13)</f>
        <v>-0.37002136823640641</v>
      </c>
      <c r="X20" s="94">
        <f>(T20+U20+V20+W20)*$AE$8</f>
        <v>-2.1155213719225712</v>
      </c>
      <c r="Y20" s="95">
        <f t="shared" si="0"/>
        <v>2.1155213719225712</v>
      </c>
      <c r="Z20" s="94">
        <f>(0.5*$N$29*Y20^3)/1000</f>
        <v>4.8759526594496156</v>
      </c>
      <c r="AA20" s="94">
        <f>(0.5*$I$29*$J$29*$K$29*$M$29*$L$29*$N$29*Y20^3)*0.82/1000</f>
        <v>15.784445412047402</v>
      </c>
      <c r="AB20" s="103">
        <f>IF(Y20&lt;1,0,IF(Y20&lt;1.05,2,IF(Y20&lt;1.1,2.28,IF(Y20&lt;1.15,2.5,IF(Y20&lt;1.2,3.08,IF(Y20&lt;1.25,3.44,IF(Y20&lt;1.3,3.85,IF(Y20&lt;1.35,4.31,IF(Y20&lt;1.4,5,IF(Y20&lt;1.45,5.36,IF(Y20&lt;1.5,5.75,IF(Y20&lt;1.55,6.59,IF(Y20&lt;1.6,7.28,IF(Y20&lt;1.65,8.01,IF(Y20&lt;1.7,8.79,IF(Y20&lt;1.75,10,IF(Y20&lt;1.8,10.5,IF(Y20&lt;1.85,11.42,IF(Y20&lt;1.9,12.38,IF(Y20&lt;1.95,13.4,IF(Y20&lt;2,14.26,IF(Y20&lt;2.05,15.57,IF(Y20&lt;2.1,16.72,IF(Y20&lt;2.15,17.92,IF(Y20&lt;2.2,19.17,IF(Y20&lt;2.25,20,IF(Y20&lt;3,25,IF(Y20&lt;10,0,0))))))))))))))))))))))))))))</f>
        <v>17.920000000000002</v>
      </c>
      <c r="AC20" s="12"/>
      <c r="AF20" s="1">
        <v>0.65</v>
      </c>
      <c r="AG20" s="1">
        <f>COUNTIFS($Y$6:$Y$1493,"&gt;0.625", $Y$6:$Y$1493, "&lt;0.675")</f>
        <v>39</v>
      </c>
      <c r="AH20" s="28">
        <f>AG20/$AG$53</f>
        <v>2.620967741935484E-2</v>
      </c>
      <c r="AI20" s="22">
        <f t="shared" si="1"/>
        <v>2.620967741935484E-2</v>
      </c>
      <c r="AJ20" s="1">
        <v>0.65</v>
      </c>
      <c r="AK20" s="1">
        <f>COUNTIFS($Z$6:$Z$1493,"&gt;0.625", $Z$6:$Z$1493, "&lt;0.675")</f>
        <v>24</v>
      </c>
      <c r="AL20" s="28">
        <f>AK20/$AK$129</f>
        <v>1.613987895090787E-2</v>
      </c>
      <c r="AM20" s="23"/>
      <c r="AN20" s="1">
        <v>0.65</v>
      </c>
      <c r="AO20" s="2">
        <v>0</v>
      </c>
      <c r="AP20" s="2">
        <f t="shared" si="2"/>
        <v>0</v>
      </c>
      <c r="AQ20" s="2">
        <f>0.5*$N$29*(AJ20^3)*$AO$4*$AP$4/1000</f>
        <v>1.6463094545625001</v>
      </c>
      <c r="AR20" s="23"/>
      <c r="AS20" s="23"/>
    </row>
    <row r="21" spans="2:45" x14ac:dyDescent="0.25">
      <c r="B21" s="54" t="s">
        <v>14</v>
      </c>
      <c r="C21" s="57">
        <v>-0.3</v>
      </c>
      <c r="D21" s="57">
        <v>-0.7</v>
      </c>
      <c r="E21" s="55" t="s">
        <v>29</v>
      </c>
      <c r="F21" s="56">
        <f t="shared" si="3"/>
        <v>-0.92599920000000002</v>
      </c>
      <c r="G21" s="56">
        <f t="shared" si="4"/>
        <v>-2.1606648000000002</v>
      </c>
      <c r="H21" s="98"/>
      <c r="I21" s="77" t="s">
        <v>54</v>
      </c>
      <c r="J21" s="71" t="s">
        <v>55</v>
      </c>
      <c r="K21" s="71" t="s">
        <v>56</v>
      </c>
      <c r="L21" s="71">
        <v>4.3</v>
      </c>
      <c r="M21" s="71">
        <v>3.3</v>
      </c>
      <c r="N21" s="71">
        <v>1.6</v>
      </c>
      <c r="O21" s="71">
        <v>0.7</v>
      </c>
      <c r="P21" s="8"/>
      <c r="Q21" s="91"/>
      <c r="R21" s="92">
        <v>41640</v>
      </c>
      <c r="S21" s="93">
        <v>0.3125</v>
      </c>
      <c r="T21" s="94">
        <f>$L$10*COS($M$10*S21*24+$N$10)</f>
        <v>-0.11261504054633988</v>
      </c>
      <c r="U21" s="94">
        <f>$L$11*COS($M$11*S21*24+$N$11)</f>
        <v>7.7431053198120645E-2</v>
      </c>
      <c r="V21" s="94">
        <f>$L$12*COS($M$12*S21*24+$N$12)</f>
        <v>-1.2957508466444683</v>
      </c>
      <c r="W21" s="94">
        <f>$L$13*COS($M$13*S21*24+$N$13)</f>
        <v>-0.29579241579341997</v>
      </c>
      <c r="X21" s="94">
        <f>(T21+U21+V21+W21)*$AE$8</f>
        <v>-2.0334090622326344</v>
      </c>
      <c r="Y21" s="95">
        <f t="shared" si="0"/>
        <v>2.0334090622326344</v>
      </c>
      <c r="Z21" s="94">
        <f>(0.5*$N$29*Y21^3)/1000</f>
        <v>4.3299361601759268</v>
      </c>
      <c r="AA21" s="94">
        <f>(0.5*$I$29*$J$29*$K$29*$M$29*$L$29*$N$29*Y21^3)*0.82/1000</f>
        <v>14.016879516968428</v>
      </c>
      <c r="AB21" s="103">
        <f>IF(Y21&lt;1,0,IF(Y21&lt;1.05,2,IF(Y21&lt;1.1,2.28,IF(Y21&lt;1.15,2.5,IF(Y21&lt;1.2,3.08,IF(Y21&lt;1.25,3.44,IF(Y21&lt;1.3,3.85,IF(Y21&lt;1.35,4.31,IF(Y21&lt;1.4,5,IF(Y21&lt;1.45,5.36,IF(Y21&lt;1.5,5.75,IF(Y21&lt;1.55,6.59,IF(Y21&lt;1.6,7.28,IF(Y21&lt;1.65,8.01,IF(Y21&lt;1.7,8.79,IF(Y21&lt;1.75,10,IF(Y21&lt;1.8,10.5,IF(Y21&lt;1.85,11.42,IF(Y21&lt;1.9,12.38,IF(Y21&lt;1.95,13.4,IF(Y21&lt;2,14.26,IF(Y21&lt;2.05,15.57,IF(Y21&lt;2.1,16.72,IF(Y21&lt;2.15,17.92,IF(Y21&lt;2.2,19.17,IF(Y21&lt;2.25,20,IF(Y21&lt;3,25,IF(Y21&lt;10,0,0))))))))))))))))))))))))))))</f>
        <v>15.57</v>
      </c>
      <c r="AC21" s="12"/>
      <c r="AF21" s="1">
        <v>0.7</v>
      </c>
      <c r="AG21" s="1">
        <f>COUNTIFS($Y$6:$Y$1493,"&gt;0.675", $Y$6:$Y$1493, "&lt;0.725")</f>
        <v>36</v>
      </c>
      <c r="AH21" s="28">
        <f>AG21/$AG$53</f>
        <v>2.4193548387096774E-2</v>
      </c>
      <c r="AI21" s="22">
        <f t="shared" si="1"/>
        <v>2.4193548387096774E-2</v>
      </c>
      <c r="AJ21" s="1">
        <v>0.7</v>
      </c>
      <c r="AK21" s="1">
        <f>COUNTIFS($Z$6:$Z$1493,"&gt;0.675", $Z$6:$Z$1493, "&lt;0.725")</f>
        <v>17</v>
      </c>
      <c r="AL21" s="28">
        <f>AK21/$AK$129</f>
        <v>1.1432414256893073E-2</v>
      </c>
      <c r="AM21" s="23"/>
      <c r="AN21" s="1">
        <v>0.7</v>
      </c>
      <c r="AO21" s="2">
        <v>0</v>
      </c>
      <c r="AP21" s="2">
        <f t="shared" si="2"/>
        <v>0</v>
      </c>
      <c r="AQ21" s="2">
        <f>0.5*$N$29*(AJ21^3)*$AO$4*$AP$4/1000</f>
        <v>2.0562007934999995</v>
      </c>
      <c r="AR21" s="23"/>
      <c r="AS21" s="23"/>
    </row>
    <row r="22" spans="2:45" x14ac:dyDescent="0.25">
      <c r="B22" s="54" t="s">
        <v>15</v>
      </c>
      <c r="C22" s="57">
        <v>-0.2</v>
      </c>
      <c r="D22" s="57">
        <v>-0.3</v>
      </c>
      <c r="E22" s="55" t="s">
        <v>29</v>
      </c>
      <c r="F22" s="56">
        <f t="shared" si="3"/>
        <v>-0.61733280000000001</v>
      </c>
      <c r="G22" s="56">
        <f t="shared" si="4"/>
        <v>-0.92599920000000002</v>
      </c>
      <c r="I22" s="77" t="s">
        <v>57</v>
      </c>
      <c r="J22" s="72" t="s">
        <v>58</v>
      </c>
      <c r="K22" s="72" t="s">
        <v>59</v>
      </c>
      <c r="L22" s="73">
        <f>(L20+L21)/2</f>
        <v>4.1999999999999993</v>
      </c>
      <c r="M22" s="73">
        <f t="shared" ref="M22:O22" si="7">(M20+M21)/2</f>
        <v>3.25</v>
      </c>
      <c r="N22" s="73">
        <f t="shared" si="7"/>
        <v>1.6</v>
      </c>
      <c r="O22" s="73">
        <f t="shared" si="7"/>
        <v>0.64999999999999991</v>
      </c>
      <c r="P22" s="7"/>
      <c r="Q22" s="91"/>
      <c r="R22" s="92">
        <v>41640</v>
      </c>
      <c r="S22" s="93">
        <v>0.33333333333333298</v>
      </c>
      <c r="T22" s="94">
        <f>$L$10*COS($M$10*S22*24+$N$10)</f>
        <v>-0.11891247097735091</v>
      </c>
      <c r="U22" s="94">
        <f>$L$11*COS($M$11*S22*24+$N$11)</f>
        <v>8.7538405670662414E-2</v>
      </c>
      <c r="V22" s="94">
        <f>$L$12*COS($M$12*S22*24+$N$12)</f>
        <v>-1.2253013826271899</v>
      </c>
      <c r="W22" s="94">
        <f>$L$13*COS($M$13*S22*24+$N$13)</f>
        <v>-0.20140569903419217</v>
      </c>
      <c r="X22" s="94">
        <f>(T22+U22+V22+W22)*$AE$8</f>
        <v>-1.8226014337100882</v>
      </c>
      <c r="Y22" s="95">
        <f t="shared" si="0"/>
        <v>1.8226014337100882</v>
      </c>
      <c r="Z22" s="94">
        <f>(0.5*$N$29*Y22^3)/1000</f>
        <v>3.1180448065178421</v>
      </c>
      <c r="AA22" s="94">
        <f>(0.5*$I$29*$J$29*$K$29*$M$29*$L$29*$N$29*Y22^3)*0.82/1000</f>
        <v>10.093741977871094</v>
      </c>
      <c r="AB22" s="103">
        <f>IF(Y22&lt;1,0,IF(Y22&lt;1.05,2,IF(Y22&lt;1.1,2.28,IF(Y22&lt;1.15,2.5,IF(Y22&lt;1.2,3.08,IF(Y22&lt;1.25,3.44,IF(Y22&lt;1.3,3.85,IF(Y22&lt;1.35,4.31,IF(Y22&lt;1.4,5,IF(Y22&lt;1.45,5.36,IF(Y22&lt;1.5,5.75,IF(Y22&lt;1.55,6.59,IF(Y22&lt;1.6,7.28,IF(Y22&lt;1.65,8.01,IF(Y22&lt;1.7,8.79,IF(Y22&lt;1.75,10,IF(Y22&lt;1.8,10.5,IF(Y22&lt;1.85,11.42,IF(Y22&lt;1.9,12.38,IF(Y22&lt;1.95,13.4,IF(Y22&lt;2,14.26,IF(Y22&lt;2.05,15.57,IF(Y22&lt;2.1,16.72,IF(Y22&lt;2.15,17.92,IF(Y22&lt;2.2,19.17,IF(Y22&lt;2.25,20,IF(Y22&lt;3,25,IF(Y22&lt;10,0,0))))))))))))))))))))))))))))</f>
        <v>11.42</v>
      </c>
      <c r="AC22" s="12"/>
      <c r="AF22" s="1">
        <v>0.75</v>
      </c>
      <c r="AG22" s="1">
        <f>COUNTIFS($Y$6:$Y$1493,"&gt;0.725", $Y$6:$Y$1493, "&lt;0.775")</f>
        <v>38</v>
      </c>
      <c r="AH22" s="28">
        <f>AG22/$AG$53</f>
        <v>2.5537634408602152E-2</v>
      </c>
      <c r="AI22" s="22">
        <f t="shared" si="1"/>
        <v>2.5537634408602152E-2</v>
      </c>
      <c r="AJ22" s="1">
        <v>0.75</v>
      </c>
      <c r="AK22" s="1">
        <f>COUNTIFS($Z$6:$Z$1493,"&gt;0.725", $Z$6:$Z$1493, "&lt;0.775")</f>
        <v>17</v>
      </c>
      <c r="AL22" s="28">
        <f>AK22/$AK$129</f>
        <v>1.1432414256893073E-2</v>
      </c>
      <c r="AM22" s="23"/>
      <c r="AN22" s="1">
        <v>0.75</v>
      </c>
      <c r="AO22" s="2">
        <v>0</v>
      </c>
      <c r="AP22" s="2">
        <f t="shared" si="2"/>
        <v>0</v>
      </c>
      <c r="AQ22" s="2">
        <f>0.5*$N$29*(AJ22^3)*$AO$4*$AP$4/1000</f>
        <v>2.5290370546875001</v>
      </c>
      <c r="AR22" s="23"/>
      <c r="AS22" s="23"/>
    </row>
    <row r="23" spans="2:45" x14ac:dyDescent="0.25">
      <c r="B23" s="52"/>
      <c r="C23" s="6"/>
      <c r="D23" s="6"/>
      <c r="E23" s="6"/>
      <c r="F23" s="53"/>
      <c r="G23" s="53"/>
      <c r="N23" s="10"/>
      <c r="O23" s="10"/>
      <c r="Q23" s="91"/>
      <c r="R23" s="92">
        <v>41640</v>
      </c>
      <c r="S23" s="93">
        <v>0.35416666666666702</v>
      </c>
      <c r="T23" s="94">
        <f>$L$10*COS($M$10*S23*24+$N$10)</f>
        <v>-0.12344893506654812</v>
      </c>
      <c r="U23" s="94">
        <f>$L$11*COS($M$11*S23*24+$N$11)</f>
        <v>9.6139188781106041E-2</v>
      </c>
      <c r="V23" s="94">
        <f>$L$12*COS($M$12*S23*24+$N$12)</f>
        <v>-1.0768720206952587</v>
      </c>
      <c r="W23" s="94">
        <f>$L$13*COS($M$13*S23*24+$N$13)</f>
        <v>-9.3293516724433437E-2</v>
      </c>
      <c r="X23" s="94">
        <f>(T23+U23+V23+W23)*$AE$8</f>
        <v>-1.496844104631418</v>
      </c>
      <c r="Y23" s="95">
        <f t="shared" si="0"/>
        <v>1.496844104631418</v>
      </c>
      <c r="Z23" s="94">
        <f>(0.5*$N$29*Y23^3)/1000</f>
        <v>1.7271773840857954</v>
      </c>
      <c r="AA23" s="94">
        <f>(0.5*$I$29*$J$29*$K$29*$M$29*$L$29*$N$29*Y23^3)*0.82/1000</f>
        <v>5.5912226881838487</v>
      </c>
      <c r="AB23" s="103">
        <f>IF(Y23&lt;1,0,IF(Y23&lt;1.05,2,IF(Y23&lt;1.1,2.28,IF(Y23&lt;1.15,2.5,IF(Y23&lt;1.2,3.08,IF(Y23&lt;1.25,3.44,IF(Y23&lt;1.3,3.85,IF(Y23&lt;1.35,4.31,IF(Y23&lt;1.4,5,IF(Y23&lt;1.45,5.36,IF(Y23&lt;1.5,5.75,IF(Y23&lt;1.55,6.59,IF(Y23&lt;1.6,7.28,IF(Y23&lt;1.65,8.01,IF(Y23&lt;1.7,8.79,IF(Y23&lt;1.75,10,IF(Y23&lt;1.8,10.5,IF(Y23&lt;1.85,11.42,IF(Y23&lt;1.9,12.38,IF(Y23&lt;1.95,13.4,IF(Y23&lt;2,14.26,IF(Y23&lt;2.05,15.57,IF(Y23&lt;2.1,16.72,IF(Y23&lt;2.15,17.92,IF(Y23&lt;2.2,19.17,IF(Y23&lt;2.25,20,IF(Y23&lt;3,25,IF(Y23&lt;10,0,0))))))))))))))))))))))))))))</f>
        <v>5.75</v>
      </c>
      <c r="AC23" s="12"/>
      <c r="AF23" s="1">
        <v>0.8</v>
      </c>
      <c r="AG23" s="1">
        <f>COUNTIFS($Y$6:$Y$1493,"&gt;0.775", $Y$6:$Y$1493, "&lt;0.825")</f>
        <v>49</v>
      </c>
      <c r="AH23" s="28">
        <f t="shared" ref="AH23" si="8">AG23/$AG$53</f>
        <v>3.2930107526881719E-2</v>
      </c>
      <c r="AI23" s="22">
        <f t="shared" si="1"/>
        <v>3.2930107526881719E-2</v>
      </c>
      <c r="AJ23" s="1">
        <v>0.8</v>
      </c>
      <c r="AK23" s="1">
        <f>COUNTIFS($Z$6:$Z$1493,"&gt;0.775", $Z$6:$Z$1493, "&lt;0.825")</f>
        <v>19</v>
      </c>
      <c r="AL23" s="28">
        <f t="shared" ref="AL23" si="9">AK23/$AK$129</f>
        <v>1.2777404169468728E-2</v>
      </c>
      <c r="AM23" s="23"/>
      <c r="AN23" s="1">
        <v>0.8</v>
      </c>
      <c r="AO23" s="2">
        <v>0</v>
      </c>
      <c r="AP23" s="2">
        <f t="shared" si="2"/>
        <v>0</v>
      </c>
      <c r="AQ23" s="2">
        <f>0.5*$N$29*(AJ23^3)*$AO$4*$AP$4/1000</f>
        <v>3.0693143040000015</v>
      </c>
      <c r="AR23" s="23"/>
      <c r="AS23" s="23"/>
    </row>
    <row r="24" spans="2:45" x14ac:dyDescent="0.25">
      <c r="B24" s="3"/>
      <c r="C24" s="4"/>
      <c r="D24" s="4"/>
      <c r="E24" s="4"/>
      <c r="F24" s="5"/>
      <c r="G24" s="5"/>
      <c r="N24" s="10"/>
      <c r="O24" s="10"/>
      <c r="Q24" s="91"/>
      <c r="R24" s="92">
        <v>41640</v>
      </c>
      <c r="S24" s="93">
        <v>0.375</v>
      </c>
      <c r="T24" s="94">
        <f>$L$10*COS($M$10*S24*24+$N$10)</f>
        <v>-0.12615725263925023</v>
      </c>
      <c r="U24" s="94">
        <f>$L$11*COS($M$11*S24*24+$N$11)</f>
        <v>0.10308537977046965</v>
      </c>
      <c r="V24" s="94">
        <f>$L$12*COS($M$12*S24*24+$N$12)</f>
        <v>-0.8599090135462647</v>
      </c>
      <c r="W24" s="94">
        <f>$L$13*COS($M$13*S24*24+$N$13)</f>
        <v>2.1176464575269834E-2</v>
      </c>
      <c r="X24" s="94">
        <f>(T24+U24+V24+W24)*$AE$8</f>
        <v>-1.0772555272997193</v>
      </c>
      <c r="Y24" s="95">
        <f t="shared" si="0"/>
        <v>1.0772555272997193</v>
      </c>
      <c r="Z24" s="94">
        <f>(0.5*$N$29*Y24^3)/1000</f>
        <v>0.64381845614734734</v>
      </c>
      <c r="AA24" s="94">
        <f>(0.5*$I$29*$J$29*$K$29*$M$29*$L$29*$N$29*Y24^3)*0.82/1000</f>
        <v>2.0841706197930012</v>
      </c>
      <c r="AB24" s="103">
        <f>IF(Y24&lt;1,0,IF(Y24&lt;1.05,2,IF(Y24&lt;1.1,2.28,IF(Y24&lt;1.15,2.5,IF(Y24&lt;1.2,3.08,IF(Y24&lt;1.25,3.44,IF(Y24&lt;1.3,3.85,IF(Y24&lt;1.35,4.31,IF(Y24&lt;1.4,5,IF(Y24&lt;1.45,5.36,IF(Y24&lt;1.5,5.75,IF(Y24&lt;1.55,6.59,IF(Y24&lt;1.6,7.28,IF(Y24&lt;1.65,8.01,IF(Y24&lt;1.7,8.79,IF(Y24&lt;1.75,10,IF(Y24&lt;1.8,10.5,IF(Y24&lt;1.85,11.42,IF(Y24&lt;1.9,12.38,IF(Y24&lt;1.95,13.4,IF(Y24&lt;2,14.26,IF(Y24&lt;2.05,15.57,IF(Y24&lt;2.1,16.72,IF(Y24&lt;2.15,17.92,IF(Y24&lt;2.2,19.17,IF(Y24&lt;2.25,20,IF(Y24&lt;3,25,IF(Y24&lt;10,0,0))))))))))))))))))))))))))))</f>
        <v>2.2799999999999998</v>
      </c>
      <c r="AC24" s="12"/>
      <c r="AF24" s="1">
        <v>0.85</v>
      </c>
      <c r="AG24" s="1">
        <f>COUNTIFS($Y$6:$Y$1493,"&gt;0.825", $Y$6:$Y$1493, "&lt;0.875")</f>
        <v>36</v>
      </c>
      <c r="AH24" s="28">
        <f>AG24/$AG$53</f>
        <v>2.4193548387096774E-2</v>
      </c>
      <c r="AI24" s="22">
        <f t="shared" si="1"/>
        <v>2.4193548387096774E-2</v>
      </c>
      <c r="AJ24" s="1">
        <v>0.85</v>
      </c>
      <c r="AK24" s="1">
        <f>COUNTIFS($Z$6:$Z$1493,"&gt;0.825", $Z$6:$Z$1493, "&lt;0.875")</f>
        <v>23</v>
      </c>
      <c r="AL24" s="28">
        <f>AK24/$AK$129</f>
        <v>1.546738399462004E-2</v>
      </c>
      <c r="AM24" s="23"/>
      <c r="AN24" s="1">
        <v>0.85</v>
      </c>
      <c r="AO24" s="2">
        <v>0</v>
      </c>
      <c r="AP24" s="2">
        <f t="shared" si="2"/>
        <v>0</v>
      </c>
      <c r="AQ24" s="2">
        <f>0.5*$N$29*(AJ24^3)*$AO$4*$AP$4/1000</f>
        <v>3.6815286073125</v>
      </c>
      <c r="AR24" s="23"/>
      <c r="AS24" s="23"/>
    </row>
    <row r="25" spans="2:45" x14ac:dyDescent="0.25">
      <c r="B25" s="3"/>
      <c r="C25" s="4"/>
      <c r="D25" s="4"/>
      <c r="E25" s="4"/>
      <c r="F25" s="5"/>
      <c r="G25" s="5"/>
      <c r="I25" s="81"/>
      <c r="J25" s="81"/>
      <c r="K25" s="81"/>
      <c r="L25" s="81"/>
      <c r="M25" s="81"/>
      <c r="N25" s="82"/>
      <c r="O25" s="82"/>
      <c r="Q25" s="91"/>
      <c r="R25" s="92">
        <v>41640</v>
      </c>
      <c r="S25" s="93">
        <v>0.39583333333333298</v>
      </c>
      <c r="T25" s="94">
        <f>$L$10*COS($M$10*S25*24+$N$10)</f>
        <v>-0.12699731641277079</v>
      </c>
      <c r="U25" s="94">
        <f>$L$11*COS($M$11*S25*24+$N$11)</f>
        <v>0.1082574320414891</v>
      </c>
      <c r="V25" s="94">
        <f>$L$12*COS($M$12*S25*24+$N$12)</f>
        <v>-0.58822019114646207</v>
      </c>
      <c r="W25" s="94">
        <f>$L$13*COS($M$13*S25*24+$N$13)</f>
        <v>0.13420330480992479</v>
      </c>
      <c r="X25" s="94">
        <f>(T25+U25+V25+W25)*$AE$8</f>
        <v>-0.59094596338477368</v>
      </c>
      <c r="Y25" s="95">
        <f t="shared" si="0"/>
        <v>0.59094596338477368</v>
      </c>
      <c r="Z25" s="94">
        <f>(0.5*$N$29*Y25^3)/1000</f>
        <v>0.10627975395827635</v>
      </c>
      <c r="AA25" s="94">
        <f>(0.5*$I$29*$J$29*$K$29*$M$29*$L$29*$N$29*Y25^3)*0.82/1000</f>
        <v>0.34404906936680579</v>
      </c>
      <c r="AB25" s="103">
        <f>IF(Y25&lt;1,0,IF(Y25&lt;1.05,2,IF(Y25&lt;1.1,2.28,IF(Y25&lt;1.15,2.5,IF(Y25&lt;1.2,3.08,IF(Y25&lt;1.25,3.44,IF(Y25&lt;1.3,3.85,IF(Y25&lt;1.35,4.31,IF(Y25&lt;1.4,5,IF(Y25&lt;1.45,5.36,IF(Y25&lt;1.5,5.75,IF(Y25&lt;1.55,6.59,IF(Y25&lt;1.6,7.28,IF(Y25&lt;1.65,8.01,IF(Y25&lt;1.7,8.79,IF(Y25&lt;1.75,10,IF(Y25&lt;1.8,10.5,IF(Y25&lt;1.85,11.42,IF(Y25&lt;1.9,12.38,IF(Y25&lt;1.95,13.4,IF(Y25&lt;2,14.26,IF(Y25&lt;2.05,15.57,IF(Y25&lt;2.1,16.72,IF(Y25&lt;2.15,17.92,IF(Y25&lt;2.2,19.17,IF(Y25&lt;2.25,20,IF(Y25&lt;3,25,IF(Y25&lt;10,0,0))))))))))))))))))))))))))))</f>
        <v>0</v>
      </c>
      <c r="AC25" s="12"/>
      <c r="AF25" s="1">
        <v>0.9</v>
      </c>
      <c r="AG25" s="1">
        <f>COUNTIFS($Y$6:$Y$1493,"&gt;0.875", $Y$6:$Y$1493, "&lt;0.925")</f>
        <v>40</v>
      </c>
      <c r="AH25" s="28">
        <f>AG25/$AG$53</f>
        <v>2.6881720430107527E-2</v>
      </c>
      <c r="AI25" s="22">
        <f t="shared" si="1"/>
        <v>2.6881720430107527E-2</v>
      </c>
      <c r="AJ25" s="1">
        <v>0.9</v>
      </c>
      <c r="AK25" s="1">
        <f>COUNTIFS($Z$6:$Z$1493,"&gt;0.875", $Z$6:$Z$1493, "&lt;0.925")</f>
        <v>21</v>
      </c>
      <c r="AL25" s="28">
        <f>AK25/$AK$129</f>
        <v>1.4122394082044385E-2</v>
      </c>
      <c r="AM25" s="34"/>
      <c r="AN25" s="1">
        <v>0.9</v>
      </c>
      <c r="AO25" s="2">
        <v>0</v>
      </c>
      <c r="AP25" s="2">
        <f t="shared" si="2"/>
        <v>0</v>
      </c>
      <c r="AQ25" s="2">
        <f>0.5*$N$29*(AJ25^3)*$AO$4*$AP$4/1000</f>
        <v>4.3701760305000006</v>
      </c>
      <c r="AR25" s="23"/>
      <c r="AS25" s="23"/>
    </row>
    <row r="26" spans="2:45" ht="18" customHeight="1" x14ac:dyDescent="0.25">
      <c r="B26" s="3"/>
      <c r="C26" s="4"/>
      <c r="D26" s="4"/>
      <c r="E26" s="4"/>
      <c r="F26" s="5"/>
      <c r="G26" s="5"/>
      <c r="I26" s="81"/>
      <c r="J26" s="81"/>
      <c r="K26" s="81"/>
      <c r="L26" s="81"/>
      <c r="M26" s="81"/>
      <c r="N26" s="82"/>
      <c r="O26" s="82"/>
      <c r="Q26" s="91"/>
      <c r="R26" s="92">
        <v>41640</v>
      </c>
      <c r="S26" s="93">
        <v>0.41666666666666702</v>
      </c>
      <c r="T26" s="94">
        <f>$L$10*COS($M$10*S26*24+$N$10)</f>
        <v>-0.12595668594231885</v>
      </c>
      <c r="U26" s="94">
        <f>$L$11*COS($M$11*S26*24+$N$11)</f>
        <v>0.11156633260117016</v>
      </c>
      <c r="V26" s="94">
        <f>$L$12*COS($M$12*S26*24+$N$12)</f>
        <v>-0.27909621107254845</v>
      </c>
      <c r="W26" s="94">
        <f>$L$13*COS($M$13*S26*24+$N$13)</f>
        <v>0.23808441160323637</v>
      </c>
      <c r="X26" s="94">
        <f>(T26+U26+V26+W26)*$AE$8</f>
        <v>-6.9252691013075962E-2</v>
      </c>
      <c r="Y26" s="95">
        <f t="shared" si="0"/>
        <v>6.9252691013075962E-2</v>
      </c>
      <c r="Z26" s="94">
        <f>(0.5*$N$29*Y26^3)/1000</f>
        <v>1.7104768098772155E-4</v>
      </c>
      <c r="AA26" s="94">
        <f>(0.5*$I$29*$J$29*$K$29*$M$29*$L$29*$N$29*Y26^3)*0.82/1000</f>
        <v>5.5371595500944553E-4</v>
      </c>
      <c r="AB26" s="103">
        <f>IF(Y26&lt;1,0,IF(Y26&lt;1.05,2,IF(Y26&lt;1.1,2.28,IF(Y26&lt;1.15,2.5,IF(Y26&lt;1.2,3.08,IF(Y26&lt;1.25,3.44,IF(Y26&lt;1.3,3.85,IF(Y26&lt;1.35,4.31,IF(Y26&lt;1.4,5,IF(Y26&lt;1.45,5.36,IF(Y26&lt;1.5,5.75,IF(Y26&lt;1.55,6.59,IF(Y26&lt;1.6,7.28,IF(Y26&lt;1.65,8.01,IF(Y26&lt;1.7,8.79,IF(Y26&lt;1.75,10,IF(Y26&lt;1.8,10.5,IF(Y26&lt;1.85,11.42,IF(Y26&lt;1.9,12.38,IF(Y26&lt;1.95,13.4,IF(Y26&lt;2,14.26,IF(Y26&lt;2.05,15.57,IF(Y26&lt;2.1,16.72,IF(Y26&lt;2.15,17.92,IF(Y26&lt;2.2,19.17,IF(Y26&lt;2.25,20,IF(Y26&lt;3,25,IF(Y26&lt;10,0,0))))))))))))))))))))))))))))</f>
        <v>0</v>
      </c>
      <c r="AC26" s="12"/>
      <c r="AF26" s="1">
        <v>0.95</v>
      </c>
      <c r="AG26" s="1">
        <f>COUNTIFS($Y$6:$Y$1493,"&gt;0.925", $Y$6:$Y$1493, "&lt;0.975")</f>
        <v>46</v>
      </c>
      <c r="AH26" s="28">
        <f>AG26/$AG$53</f>
        <v>3.0913978494623656E-2</v>
      </c>
      <c r="AI26" s="22">
        <f>AH26</f>
        <v>3.0913978494623656E-2</v>
      </c>
      <c r="AJ26" s="1">
        <v>0.95</v>
      </c>
      <c r="AK26" s="1">
        <f>COUNTIFS($Z$6:$Z$1493,"&gt;0.925", $Z$6:$Z$1493, "&lt;0.975")</f>
        <v>13</v>
      </c>
      <c r="AL26" s="28">
        <f>AK26/$AK$129</f>
        <v>8.7424344317417624E-3</v>
      </c>
      <c r="AM26" s="35"/>
      <c r="AN26" s="1">
        <v>0.95</v>
      </c>
      <c r="AO26" s="2">
        <v>2</v>
      </c>
      <c r="AP26" s="2">
        <f t="shared" si="2"/>
        <v>0</v>
      </c>
      <c r="AQ26" s="2">
        <f>0.5*$N$29*(AJ26^3)*$AO$4*$AP$4/1000</f>
        <v>5.1397526394374999</v>
      </c>
      <c r="AR26" s="25"/>
      <c r="AS26" s="25"/>
    </row>
    <row r="27" spans="2:45" ht="22.5" customHeight="1" x14ac:dyDescent="0.25">
      <c r="I27" s="83" t="s">
        <v>36</v>
      </c>
      <c r="J27" s="83"/>
      <c r="K27" s="83"/>
      <c r="L27" s="83"/>
      <c r="M27" s="83"/>
      <c r="N27" s="83"/>
      <c r="O27" s="82"/>
      <c r="Q27" s="91"/>
      <c r="R27" s="92">
        <v>41640</v>
      </c>
      <c r="S27" s="93">
        <v>0.4375</v>
      </c>
      <c r="T27" s="94">
        <f>$L$10*COS($M$10*S27*24+$N$10)</f>
        <v>-0.12305077185066317</v>
      </c>
      <c r="U27" s="94">
        <f>$L$11*COS($M$11*S27*24+$N$11)</f>
        <v>0.11295513400836112</v>
      </c>
      <c r="V27" s="94">
        <f>$L$12*COS($M$12*S27*24+$N$12)</f>
        <v>4.7789843178676662E-2</v>
      </c>
      <c r="W27" s="94">
        <f>$L$13*COS($M$13*S27*24+$N$13)</f>
        <v>0.32574045919887545</v>
      </c>
      <c r="X27" s="94">
        <f>(T27+U27+V27+W27)*$AE$8</f>
        <v>0.45429333066906263</v>
      </c>
      <c r="Y27" s="95">
        <f t="shared" si="0"/>
        <v>0.45429333066906263</v>
      </c>
      <c r="Z27" s="94">
        <f>(0.5*$N$29*Y27^3)/1000</f>
        <v>4.8285453248821469E-2</v>
      </c>
      <c r="AA27" s="94">
        <f>(0.5*$I$29*$J$29*$K$29*$M$29*$L$29*$N$29*Y27^3)*0.82/1000</f>
        <v>0.1563097827713569</v>
      </c>
      <c r="AB27" s="103">
        <f>IF(Y27&lt;1,0,IF(Y27&lt;1.05,2,IF(Y27&lt;1.1,2.28,IF(Y27&lt;1.15,2.5,IF(Y27&lt;1.2,3.08,IF(Y27&lt;1.25,3.44,IF(Y27&lt;1.3,3.85,IF(Y27&lt;1.35,4.31,IF(Y27&lt;1.4,5,IF(Y27&lt;1.45,5.36,IF(Y27&lt;1.5,5.75,IF(Y27&lt;1.55,6.59,IF(Y27&lt;1.6,7.28,IF(Y27&lt;1.65,8.01,IF(Y27&lt;1.7,8.79,IF(Y27&lt;1.75,10,IF(Y27&lt;1.8,10.5,IF(Y27&lt;1.85,11.42,IF(Y27&lt;1.9,12.38,IF(Y27&lt;1.95,13.4,IF(Y27&lt;2,14.26,IF(Y27&lt;2.05,15.57,IF(Y27&lt;2.1,16.72,IF(Y27&lt;2.15,17.92,IF(Y27&lt;2.2,19.17,IF(Y27&lt;2.25,20,IF(Y27&lt;3,25,IF(Y27&lt;10,0,0))))))))))))))))))))))))))))</f>
        <v>0</v>
      </c>
      <c r="AC27" s="12"/>
      <c r="AE27" s="97" t="s">
        <v>91</v>
      </c>
      <c r="AF27" s="31">
        <v>1</v>
      </c>
      <c r="AG27" s="31">
        <f>COUNTIFS($Y$6:$Y$1493,"&gt;0.975", $Y$6:$Y$1493, "&lt;1.025")</f>
        <v>41</v>
      </c>
      <c r="AH27" s="32">
        <f>AG27/$AG$53</f>
        <v>2.7553763440860215E-2</v>
      </c>
      <c r="AI27" s="33">
        <f>AH27</f>
        <v>2.7553763440860215E-2</v>
      </c>
      <c r="AJ27" s="134">
        <v>1</v>
      </c>
      <c r="AK27" s="134">
        <f>COUNTIFS($Z$6:$Z$1493,"&gt;0.975", $Z$6:$Z$1493, "&lt;1.025")</f>
        <v>16</v>
      </c>
      <c r="AL27" s="135">
        <f>AK27/$AK$129</f>
        <v>1.0759919300605245E-2</v>
      </c>
      <c r="AM27" s="35"/>
      <c r="AN27" s="30">
        <v>1</v>
      </c>
      <c r="AO27" s="29">
        <v>2</v>
      </c>
      <c r="AP27" s="29">
        <f>AO27*AH27</f>
        <v>5.510752688172043E-2</v>
      </c>
      <c r="AQ27" s="29">
        <f>0.5*$N$29*(AJ27^3)*$AO$4*$AP$4/1000</f>
        <v>5.9947545</v>
      </c>
      <c r="AR27" s="25"/>
      <c r="AS27" s="25"/>
    </row>
    <row r="28" spans="2:45" ht="25.5" x14ac:dyDescent="0.25">
      <c r="I28" s="84" t="s">
        <v>37</v>
      </c>
      <c r="J28" s="84" t="s">
        <v>38</v>
      </c>
      <c r="K28" s="85" t="s">
        <v>39</v>
      </c>
      <c r="L28" s="85" t="s">
        <v>40</v>
      </c>
      <c r="M28" s="85" t="s">
        <v>63</v>
      </c>
      <c r="N28" s="86" t="s">
        <v>41</v>
      </c>
      <c r="O28" s="81"/>
      <c r="Q28" s="91"/>
      <c r="R28" s="92">
        <v>41640</v>
      </c>
      <c r="S28" s="93">
        <v>0.45833333333333298</v>
      </c>
      <c r="T28" s="94">
        <f>$L$10*COS($M$10*S28*24+$N$10)</f>
        <v>-0.11832260761331349</v>
      </c>
      <c r="U28" s="94">
        <f>$L$11*COS($M$11*S28*24+$N$11)</f>
        <v>0.11239993446094343</v>
      </c>
      <c r="V28" s="94">
        <f>$L$12*COS($M$12*S28*24+$N$12)</f>
        <v>0.37163448480663369</v>
      </c>
      <c r="W28" s="94">
        <f>$L$13*COS($M$13*S28*24+$N$13)</f>
        <v>0.3911978328116732</v>
      </c>
      <c r="X28" s="94">
        <f>(T28+U28+V28+W28)*$AE$8</f>
        <v>0.94613705558242112</v>
      </c>
      <c r="Y28" s="95">
        <f t="shared" si="0"/>
        <v>0.94613705558242112</v>
      </c>
      <c r="Z28" s="94">
        <f>(0.5*$N$29*Y28^3)/1000</f>
        <v>0.43618365274170567</v>
      </c>
      <c r="AA28" s="94">
        <f>(0.5*$I$29*$J$29*$K$29*$M$29*$L$29*$N$29*Y28^3)*0.82/1000</f>
        <v>1.4120147460795991</v>
      </c>
      <c r="AB28" s="103">
        <f>IF(Y28&lt;1,0,IF(Y28&lt;1.05,2,IF(Y28&lt;1.1,2.28,IF(Y28&lt;1.15,2.5,IF(Y28&lt;1.2,3.08,IF(Y28&lt;1.25,3.44,IF(Y28&lt;1.3,3.85,IF(Y28&lt;1.35,4.31,IF(Y28&lt;1.4,5,IF(Y28&lt;1.45,5.36,IF(Y28&lt;1.5,5.75,IF(Y28&lt;1.55,6.59,IF(Y28&lt;1.6,7.28,IF(Y28&lt;1.65,8.01,IF(Y28&lt;1.7,8.79,IF(Y28&lt;1.75,10,IF(Y28&lt;1.8,10.5,IF(Y28&lt;1.85,11.42,IF(Y28&lt;1.9,12.38,IF(Y28&lt;1.95,13.4,IF(Y28&lt;2,14.26,IF(Y28&lt;2.05,15.57,IF(Y28&lt;2.1,16.72,IF(Y28&lt;2.15,17.92,IF(Y28&lt;2.2,19.17,IF(Y28&lt;2.25,20,IF(Y28&lt;3,25,IF(Y28&lt;10,0,0))))))))))))))))))))))))))))</f>
        <v>0</v>
      </c>
      <c r="AC28" s="12"/>
      <c r="AE28" s="124" t="s">
        <v>98</v>
      </c>
      <c r="AF28" s="1">
        <v>1.05</v>
      </c>
      <c r="AG28" s="1">
        <f>COUNTIFS($Y$6:$Y$1493,"&gt;1.025", $Y$6:$Y$1493, "&lt;1.075")</f>
        <v>34</v>
      </c>
      <c r="AH28" s="123">
        <f>AG28/$AG$53</f>
        <v>2.2849462365591398E-2</v>
      </c>
      <c r="AI28" s="2">
        <f>AH28</f>
        <v>2.2849462365591398E-2</v>
      </c>
      <c r="AJ28" s="1">
        <v>1.05</v>
      </c>
      <c r="AK28" s="1">
        <f>COUNTIFS($Z$6:$Z$1493,"&gt;1.025", $Z$6:$Z$1493, "&lt;1.075")</f>
        <v>18</v>
      </c>
      <c r="AL28" s="28">
        <f>AK28/$AK$129</f>
        <v>1.2104909213180901E-2</v>
      </c>
      <c r="AM28" s="125" t="s">
        <v>97</v>
      </c>
      <c r="AN28" s="1">
        <v>1.05</v>
      </c>
      <c r="AO28" s="2">
        <f t="shared" ref="AO28:AO34" si="10">9.3258*AJ28^2-15.621*AJ28+8.3981</f>
        <v>2.2777444999999954</v>
      </c>
      <c r="AP28" s="29">
        <f t="shared" ref="AP28:AP51" si="11">AO28*AH28</f>
        <v>5.2045237231182692E-2</v>
      </c>
      <c r="AQ28" s="2">
        <f>0.5*$N$29*(AJ28^3)*$AO$4*$AP$4/1000</f>
        <v>6.9396776780625018</v>
      </c>
      <c r="AR28" s="129" t="s">
        <v>100</v>
      </c>
      <c r="AS28" s="25"/>
    </row>
    <row r="29" spans="2:45" x14ac:dyDescent="0.25">
      <c r="I29" s="81">
        <v>0.95</v>
      </c>
      <c r="J29" s="81">
        <v>0.85</v>
      </c>
      <c r="K29" s="81">
        <v>0.42</v>
      </c>
      <c r="L29" s="81">
        <v>4.83</v>
      </c>
      <c r="M29" s="81">
        <v>2.41</v>
      </c>
      <c r="N29" s="81">
        <v>1030</v>
      </c>
      <c r="O29" s="81"/>
      <c r="Q29" s="91"/>
      <c r="R29" s="92">
        <v>41640</v>
      </c>
      <c r="S29" s="93">
        <v>0.47916666666666702</v>
      </c>
      <c r="T29" s="94">
        <f>$L$10*COS($M$10*S29*24+$N$10)</f>
        <v>-0.11184221227883652</v>
      </c>
      <c r="U29" s="94">
        <f>$L$11*COS($M$11*S29*24+$N$11)</f>
        <v>0.10991028915496523</v>
      </c>
      <c r="V29" s="94">
        <f>$L$12*COS($M$12*S29*24+$N$12)</f>
        <v>0.67182778677427635</v>
      </c>
      <c r="W29" s="94">
        <f>$L$13*COS($M$13*S29*24+$N$13)</f>
        <v>0.4299957206033434</v>
      </c>
      <c r="X29" s="94">
        <f>(T29+U29+V29+W29)*$AE$8</f>
        <v>1.3748644803171857</v>
      </c>
      <c r="Y29" s="95">
        <f t="shared" si="0"/>
        <v>1.3748644803171857</v>
      </c>
      <c r="Z29" s="94">
        <f>(0.5*$N$29*Y29^3)/1000</f>
        <v>1.338403012028111</v>
      </c>
      <c r="AA29" s="94">
        <f>(0.5*$I$29*$J$29*$K$29*$M$29*$L$29*$N$29*Y29^3)*0.82/1000</f>
        <v>4.3326813769890427</v>
      </c>
      <c r="AB29" s="103">
        <f>IF(Y29&lt;1,0,IF(Y29&lt;1.05,2,IF(Y29&lt;1.1,2.28,IF(Y29&lt;1.15,2.5,IF(Y29&lt;1.2,3.08,IF(Y29&lt;1.25,3.44,IF(Y29&lt;1.3,3.85,IF(Y29&lt;1.35,4.31,IF(Y29&lt;1.4,5,IF(Y29&lt;1.45,5.36,IF(Y29&lt;1.5,5.75,IF(Y29&lt;1.55,6.59,IF(Y29&lt;1.6,7.28,IF(Y29&lt;1.65,8.01,IF(Y29&lt;1.7,8.79,IF(Y29&lt;1.75,10,IF(Y29&lt;1.8,10.5,IF(Y29&lt;1.85,11.42,IF(Y29&lt;1.9,12.38,IF(Y29&lt;1.95,13.4,IF(Y29&lt;2,14.26,IF(Y29&lt;2.05,15.57,IF(Y29&lt;2.1,16.72,IF(Y29&lt;2.15,17.92,IF(Y29&lt;2.2,19.17,IF(Y29&lt;2.25,20,IF(Y29&lt;3,25,IF(Y29&lt;10,0,0))))))))))))))))))))))))))))</f>
        <v>5</v>
      </c>
      <c r="AC29" s="12"/>
      <c r="AE29" s="124"/>
      <c r="AF29" s="1">
        <v>1.1000000000000001</v>
      </c>
      <c r="AG29" s="1">
        <f>COUNTIFS($Y$6:$Y$1493,"&gt;1.075", $Y$6:$Y$1493, "&lt;1.125")</f>
        <v>41</v>
      </c>
      <c r="AH29" s="123">
        <f>AG29/$AG$53</f>
        <v>2.7553763440860215E-2</v>
      </c>
      <c r="AI29" s="2">
        <f t="shared" ref="AI29:AI51" si="12">AH29</f>
        <v>2.7553763440860215E-2</v>
      </c>
      <c r="AJ29" s="1">
        <v>1.1000000000000001</v>
      </c>
      <c r="AK29" s="1">
        <f>COUNTIFS($Z$6:$Z$1493,"&gt;1.075", $Z$6:$Z$1493, "&lt;1.125")</f>
        <v>25</v>
      </c>
      <c r="AL29" s="28">
        <f>AK29/$AK$129</f>
        <v>1.6812373907195696E-2</v>
      </c>
      <c r="AM29" s="126"/>
      <c r="AN29" s="1">
        <v>1.1000000000000001</v>
      </c>
      <c r="AO29" s="2">
        <f t="shared" si="10"/>
        <v>2.4992179999999973</v>
      </c>
      <c r="AP29" s="29">
        <f>AO29*AH29</f>
        <v>6.8862861559139704E-2</v>
      </c>
      <c r="AQ29" s="2">
        <f>0.5*$N$29*(AJ29^3)*$AO$4*$AP$4/1000</f>
        <v>7.9790182395000029</v>
      </c>
      <c r="AR29" s="130"/>
      <c r="AS29" s="25"/>
    </row>
    <row r="30" spans="2:45" x14ac:dyDescent="0.25">
      <c r="I30" s="81"/>
      <c r="J30" s="81"/>
      <c r="K30" s="81"/>
      <c r="L30" s="81"/>
      <c r="M30" s="81"/>
      <c r="N30" s="81"/>
      <c r="O30" s="81"/>
      <c r="Q30" s="91"/>
      <c r="R30" s="92">
        <v>41640</v>
      </c>
      <c r="S30" s="93">
        <v>0.5</v>
      </c>
      <c r="T30" s="94">
        <f>$L$10*COS($M$10*S30*24+$N$10)</f>
        <v>-0.10370555356173576</v>
      </c>
      <c r="U30" s="94">
        <f>$L$11*COS($M$11*S30*24+$N$11)</f>
        <v>0.10552904583607413</v>
      </c>
      <c r="V30" s="94">
        <f>$L$12*COS($M$12*S30*24+$N$12)</f>
        <v>0.92926502646067688</v>
      </c>
      <c r="W30" s="94">
        <f>$L$13*COS($M$13*S30*24+$N$13)</f>
        <v>0.43949011063742088</v>
      </c>
      <c r="X30" s="94">
        <f>(T30+U30+V30+W30)*$AE$8</f>
        <v>1.7132232867155452</v>
      </c>
      <c r="Y30" s="95">
        <f t="shared" si="0"/>
        <v>1.7132232867155452</v>
      </c>
      <c r="Z30" s="94">
        <f>(0.5*$N$29*Y30^3)/1000</f>
        <v>2.5896980845884499</v>
      </c>
      <c r="AA30" s="94">
        <f>(0.5*$I$29*$J$29*$K$29*$M$29*$L$29*$N$29*Y30^3)*0.82/1000</f>
        <v>8.3833767275509583</v>
      </c>
      <c r="AB30" s="103">
        <f>IF(Y30&lt;1,0,IF(Y30&lt;1.05,2,IF(Y30&lt;1.1,2.28,IF(Y30&lt;1.15,2.5,IF(Y30&lt;1.2,3.08,IF(Y30&lt;1.25,3.44,IF(Y30&lt;1.3,3.85,IF(Y30&lt;1.35,4.31,IF(Y30&lt;1.4,5,IF(Y30&lt;1.45,5.36,IF(Y30&lt;1.5,5.75,IF(Y30&lt;1.55,6.59,IF(Y30&lt;1.6,7.28,IF(Y30&lt;1.65,8.01,IF(Y30&lt;1.7,8.79,IF(Y30&lt;1.75,10,IF(Y30&lt;1.8,10.5,IF(Y30&lt;1.85,11.42,IF(Y30&lt;1.9,12.38,IF(Y30&lt;1.95,13.4,IF(Y30&lt;2,14.26,IF(Y30&lt;2.05,15.57,IF(Y30&lt;2.1,16.72,IF(Y30&lt;2.15,17.92,IF(Y30&lt;2.2,19.17,IF(Y30&lt;2.25,20,IF(Y30&lt;3,25,IF(Y30&lt;10,0,0))))))))))))))))))))))))))))</f>
        <v>10</v>
      </c>
      <c r="AC30" s="12"/>
      <c r="AE30" s="124"/>
      <c r="AF30" s="1">
        <v>1.1499999999999999</v>
      </c>
      <c r="AG30" s="1">
        <f>COUNTIFS($Y$6:$Y$1493,"&gt;1.125", $Y$6:$Y$1493, "&lt;1.175")</f>
        <v>35</v>
      </c>
      <c r="AH30" s="123">
        <f>AG30/$AG$53</f>
        <v>2.3521505376344086E-2</v>
      </c>
      <c r="AI30" s="2">
        <f t="shared" si="12"/>
        <v>2.3521505376344086E-2</v>
      </c>
      <c r="AJ30" s="1">
        <v>1.1499999999999999</v>
      </c>
      <c r="AK30" s="1">
        <f>COUNTIFS($Z$6:$Z$1493,"&gt;1.125", $Z$6:$Z$1493, "&lt;1.175")</f>
        <v>17</v>
      </c>
      <c r="AL30" s="28">
        <f>AK30/$AK$129</f>
        <v>1.1432414256893073E-2</v>
      </c>
      <c r="AM30" s="126"/>
      <c r="AN30" s="1">
        <v>1.1499999999999999</v>
      </c>
      <c r="AO30" s="2">
        <f t="shared" si="10"/>
        <v>2.7673204999999967</v>
      </c>
      <c r="AP30" s="29">
        <f>AO30*AH30</f>
        <v>6.509154401881713E-2</v>
      </c>
      <c r="AQ30" s="2">
        <f>0.5*$N$29*(AJ30^3)*$AO$4*$AP$4/1000</f>
        <v>9.1172722501874972</v>
      </c>
      <c r="AR30" s="130"/>
      <c r="AS30" s="25"/>
    </row>
    <row r="31" spans="2:45" x14ac:dyDescent="0.25">
      <c r="B31" s="42"/>
      <c r="C31" s="42"/>
      <c r="Q31" s="91"/>
      <c r="R31" s="92">
        <v>41640</v>
      </c>
      <c r="S31" s="93">
        <v>0.52083333333333304</v>
      </c>
      <c r="T31" s="94">
        <f>$L$10*COS($M$10*S31*24+$N$10)</f>
        <v>-9.4033126663379749E-2</v>
      </c>
      <c r="U31" s="94">
        <f>$L$11*COS($M$11*S31*24+$N$11)</f>
        <v>9.9331607373462666E-2</v>
      </c>
      <c r="V31" s="94">
        <f>$L$12*COS($M$12*S31*24+$N$12)</f>
        <v>1.1275625369943381</v>
      </c>
      <c r="W31" s="94">
        <f>$L$13*COS($M$13*S31*24+$N$13)</f>
        <v>0.41903397592330749</v>
      </c>
      <c r="X31" s="94">
        <f>(T31+U31+V31+W31)*$AE$8</f>
        <v>1.9398687420346605</v>
      </c>
      <c r="Y31" s="95">
        <f t="shared" si="0"/>
        <v>1.9398687420346605</v>
      </c>
      <c r="Z31" s="94">
        <f>(0.5*$N$29*Y31^3)/1000</f>
        <v>3.759449577809225</v>
      </c>
      <c r="AA31" s="94">
        <f>(0.5*$I$29*$J$29*$K$29*$M$29*$L$29*$N$29*Y31^3)*0.82/1000</f>
        <v>12.170099011374036</v>
      </c>
      <c r="AB31" s="103">
        <f>IF(Y31&lt;1,0,IF(Y31&lt;1.05,2,IF(Y31&lt;1.1,2.28,IF(Y31&lt;1.15,2.5,IF(Y31&lt;1.2,3.08,IF(Y31&lt;1.25,3.44,IF(Y31&lt;1.3,3.85,IF(Y31&lt;1.35,4.31,IF(Y31&lt;1.4,5,IF(Y31&lt;1.45,5.36,IF(Y31&lt;1.5,5.75,IF(Y31&lt;1.55,6.59,IF(Y31&lt;1.6,7.28,IF(Y31&lt;1.65,8.01,IF(Y31&lt;1.7,8.79,IF(Y31&lt;1.75,10,IF(Y31&lt;1.8,10.5,IF(Y31&lt;1.85,11.42,IF(Y31&lt;1.9,12.38,IF(Y31&lt;1.95,13.4,IF(Y31&lt;2,14.26,IF(Y31&lt;2.05,15.57,IF(Y31&lt;2.1,16.72,IF(Y31&lt;2.15,17.92,IF(Y31&lt;2.2,19.17,IF(Y31&lt;2.25,20,IF(Y31&lt;3,25,IF(Y31&lt;10,0,0))))))))))))))))))))))))))))</f>
        <v>13.4</v>
      </c>
      <c r="AC31" s="12"/>
      <c r="AE31" s="124"/>
      <c r="AF31" s="1">
        <v>1.2</v>
      </c>
      <c r="AG31" s="1">
        <f>COUNTIFS($Y$6:$Y$1493,"&gt;1.175", $Y$6:$Y$1493, "&lt;1.225")</f>
        <v>47</v>
      </c>
      <c r="AH31" s="123">
        <f>AG31/$AG$53</f>
        <v>3.1586021505376344E-2</v>
      </c>
      <c r="AI31" s="2">
        <f t="shared" si="12"/>
        <v>3.1586021505376344E-2</v>
      </c>
      <c r="AJ31" s="1">
        <v>1.2</v>
      </c>
      <c r="AK31" s="1">
        <f>COUNTIFS($Z$6:$Z$1493,"&gt;1.175", $Z$6:$Z$1493, "&lt;1.225")</f>
        <v>11</v>
      </c>
      <c r="AL31" s="28">
        <f>AK31/$AK$129</f>
        <v>7.3974445191661064E-3</v>
      </c>
      <c r="AM31" s="126"/>
      <c r="AN31" s="1">
        <v>1.2</v>
      </c>
      <c r="AO31" s="2">
        <f t="shared" si="10"/>
        <v>3.0820519999999973</v>
      </c>
      <c r="AP31" s="29">
        <f t="shared" si="11"/>
        <v>9.7349760752688086E-2</v>
      </c>
      <c r="AQ31" s="2">
        <f>0.5*$N$29*(AJ31^3)*$AO$4*$AP$4/1000</f>
        <v>10.358935776000001</v>
      </c>
      <c r="AR31" s="130"/>
      <c r="AS31" s="25"/>
    </row>
    <row r="32" spans="2:45" x14ac:dyDescent="0.25">
      <c r="Q32" s="91"/>
      <c r="R32" s="92">
        <v>41640</v>
      </c>
      <c r="S32" s="93">
        <v>0.54166666666666696</v>
      </c>
      <c r="T32" s="94">
        <f>$L$10*COS($M$10*S32*24+$N$10)</f>
        <v>-8.2968169867118191E-2</v>
      </c>
      <c r="U32" s="94">
        <f>$L$11*COS($M$11*S32*24+$N$11)</f>
        <v>9.1424634047721123E-2</v>
      </c>
      <c r="V32" s="94">
        <f>$L$12*COS($M$12*S32*24+$N$12)</f>
        <v>1.2541003867834191</v>
      </c>
      <c r="W32" s="94">
        <f>$L$13*COS($M$13*S32*24+$N$13)</f>
        <v>0.37002136823640558</v>
      </c>
      <c r="X32" s="94">
        <f>(T32+U32+V32+W32)*$AE$8</f>
        <v>2.0407227740005345</v>
      </c>
      <c r="Y32" s="95">
        <f t="shared" si="0"/>
        <v>2.0407227740005345</v>
      </c>
      <c r="Z32" s="94">
        <f>(0.5*$N$29*Y32^3)/1000</f>
        <v>4.3768258064554475</v>
      </c>
      <c r="AA32" s="94">
        <f>(0.5*$I$29*$J$29*$K$29*$M$29*$L$29*$N$29*Y32^3)*0.82/1000</f>
        <v>14.168670790137364</v>
      </c>
      <c r="AB32" s="103">
        <f>IF(Y32&lt;1,0,IF(Y32&lt;1.05,2,IF(Y32&lt;1.1,2.28,IF(Y32&lt;1.15,2.5,IF(Y32&lt;1.2,3.08,IF(Y32&lt;1.25,3.44,IF(Y32&lt;1.3,3.85,IF(Y32&lt;1.35,4.31,IF(Y32&lt;1.4,5,IF(Y32&lt;1.45,5.36,IF(Y32&lt;1.5,5.75,IF(Y32&lt;1.55,6.59,IF(Y32&lt;1.6,7.28,IF(Y32&lt;1.65,8.01,IF(Y32&lt;1.7,8.79,IF(Y32&lt;1.75,10,IF(Y32&lt;1.8,10.5,IF(Y32&lt;1.85,11.42,IF(Y32&lt;1.9,12.38,IF(Y32&lt;1.95,13.4,IF(Y32&lt;2,14.26,IF(Y32&lt;2.05,15.57,IF(Y32&lt;2.1,16.72,IF(Y32&lt;2.15,17.92,IF(Y32&lt;2.2,19.17,IF(Y32&lt;2.25,20,IF(Y32&lt;3,25,IF(Y32&lt;10,0,0))))))))))))))))))))))))))))</f>
        <v>15.57</v>
      </c>
      <c r="AC32" s="12"/>
      <c r="AE32" s="124"/>
      <c r="AF32" s="1">
        <v>1.25</v>
      </c>
      <c r="AG32" s="1">
        <f>COUNTIFS($Y$6:$Y$1493,"&gt;1.225", $Y$6:$Y$1493, "&lt;1.275")</f>
        <v>39</v>
      </c>
      <c r="AH32" s="123">
        <f>AG32/$AG$53</f>
        <v>2.620967741935484E-2</v>
      </c>
      <c r="AI32" s="2">
        <f t="shared" si="12"/>
        <v>2.620967741935484E-2</v>
      </c>
      <c r="AJ32" s="1">
        <v>1.25</v>
      </c>
      <c r="AK32" s="1">
        <f>COUNTIFS($Z$6:$Z$1493,"&gt;1.225", $Z$6:$Z$1493, "&lt;1.275")</f>
        <v>18</v>
      </c>
      <c r="AL32" s="28">
        <f>AK32/$AK$129</f>
        <v>1.2104909213180901E-2</v>
      </c>
      <c r="AM32" s="126"/>
      <c r="AN32" s="1">
        <v>1.25</v>
      </c>
      <c r="AO32" s="2">
        <f t="shared" si="10"/>
        <v>3.4434124999999973</v>
      </c>
      <c r="AP32" s="29">
        <f t="shared" si="11"/>
        <v>9.0250730846774124E-2</v>
      </c>
      <c r="AQ32" s="2">
        <f>0.5*$N$29*(AJ32^3)*$AO$4*$AP$4/1000</f>
        <v>11.7085048828125</v>
      </c>
      <c r="AR32" s="130"/>
      <c r="AS32" s="25"/>
    </row>
    <row r="33" spans="17:45" x14ac:dyDescent="0.25">
      <c r="Q33" s="91"/>
      <c r="R33" s="92">
        <v>41640</v>
      </c>
      <c r="S33" s="93">
        <v>0.5625</v>
      </c>
      <c r="T33" s="94">
        <f>$L$10*COS($M$10*S33*24+$N$10)</f>
        <v>-7.0674543332711434E-2</v>
      </c>
      <c r="U33" s="94">
        <f>$L$11*COS($M$11*S33*24+$N$11)</f>
        <v>8.1944207886711737E-2</v>
      </c>
      <c r="V33" s="94">
        <f>$L$12*COS($M$12*S33*24+$N$12)</f>
        <v>1.3008255296559261</v>
      </c>
      <c r="W33" s="94">
        <f>$L$13*COS($M$13*S33*24+$N$13)</f>
        <v>0.29579241579341886</v>
      </c>
      <c r="X33" s="94">
        <f>(T33+U33+V33+W33)*$AE$8</f>
        <v>2.0098595125041814</v>
      </c>
      <c r="Y33" s="95">
        <f t="shared" si="0"/>
        <v>2.0098595125041814</v>
      </c>
      <c r="Z33" s="94">
        <f>(0.5*$N$29*Y33^3)/1000</f>
        <v>4.1812326597333014</v>
      </c>
      <c r="AA33" s="94">
        <f>(0.5*$I$29*$J$29*$K$29*$M$29*$L$29*$N$29*Y33^3)*0.82/1000</f>
        <v>13.535496195748506</v>
      </c>
      <c r="AB33" s="103">
        <f>IF(Y33&lt;1,0,IF(Y33&lt;1.05,2,IF(Y33&lt;1.1,2.28,IF(Y33&lt;1.15,2.5,IF(Y33&lt;1.2,3.08,IF(Y33&lt;1.25,3.44,IF(Y33&lt;1.3,3.85,IF(Y33&lt;1.35,4.31,IF(Y33&lt;1.4,5,IF(Y33&lt;1.45,5.36,IF(Y33&lt;1.5,5.75,IF(Y33&lt;1.55,6.59,IF(Y33&lt;1.6,7.28,IF(Y33&lt;1.65,8.01,IF(Y33&lt;1.7,8.79,IF(Y33&lt;1.75,10,IF(Y33&lt;1.8,10.5,IF(Y33&lt;1.85,11.42,IF(Y33&lt;1.9,12.38,IF(Y33&lt;1.95,13.4,IF(Y33&lt;2,14.26,IF(Y33&lt;2.05,15.57,IF(Y33&lt;2.1,16.72,IF(Y33&lt;2.15,17.92,IF(Y33&lt;2.2,19.17,IF(Y33&lt;2.25,20,IF(Y33&lt;3,25,IF(Y33&lt;10,0,0))))))))))))))))))))))))))))</f>
        <v>15.57</v>
      </c>
      <c r="AC33" s="12"/>
      <c r="AE33" s="124"/>
      <c r="AF33" s="1">
        <v>1.3</v>
      </c>
      <c r="AG33" s="1">
        <f>COUNTIFS($Y$6:$Y$1493,"&gt;1.275", $Y$6:$Y$1493, "&lt;1.325")</f>
        <v>48</v>
      </c>
      <c r="AH33" s="123">
        <f>AG33/$AG$53</f>
        <v>3.2258064516129031E-2</v>
      </c>
      <c r="AI33" s="2">
        <f t="shared" si="12"/>
        <v>3.2258064516129031E-2</v>
      </c>
      <c r="AJ33" s="1">
        <v>1.3</v>
      </c>
      <c r="AK33" s="1">
        <f>COUNTIFS($Z$6:$Z$1493,"&gt;1.275", $Z$6:$Z$1493, "&lt;1.325")</f>
        <v>12</v>
      </c>
      <c r="AL33" s="28">
        <f>AK33/$AK$129</f>
        <v>8.0699394754539348E-3</v>
      </c>
      <c r="AM33" s="126"/>
      <c r="AN33" s="1">
        <v>1.3</v>
      </c>
      <c r="AO33" s="2">
        <f t="shared" si="10"/>
        <v>3.8514019999999984</v>
      </c>
      <c r="AP33" s="29">
        <f t="shared" si="11"/>
        <v>0.12423877419354833</v>
      </c>
      <c r="AQ33" s="2">
        <f>0.5*$N$29*(AJ33^3)*$AO$4*$AP$4/1000</f>
        <v>13.170475636500001</v>
      </c>
      <c r="AR33" s="130"/>
      <c r="AS33" s="25"/>
    </row>
    <row r="34" spans="17:45" x14ac:dyDescent="0.25">
      <c r="Q34" s="91"/>
      <c r="R34" s="92">
        <v>41640</v>
      </c>
      <c r="S34" s="93">
        <v>0.58333333333333304</v>
      </c>
      <c r="T34" s="94">
        <f>$L$10*COS($M$10*S34*24+$N$10)</f>
        <v>-5.733430250285608E-2</v>
      </c>
      <c r="U34" s="94">
        <f>$L$11*COS($M$11*S34*24+$N$11)</f>
        <v>7.1053490641946715E-2</v>
      </c>
      <c r="V34" s="94">
        <f>$L$12*COS($M$12*S34*24+$N$12)</f>
        <v>1.2647643120088388</v>
      </c>
      <c r="W34" s="94">
        <f>$L$13*COS($M$13*S34*24+$N$13)</f>
        <v>0.20140569903419084</v>
      </c>
      <c r="X34" s="94">
        <f>(T34+U34+V34+W34)*$AE$8</f>
        <v>1.8498614989776501</v>
      </c>
      <c r="Y34" s="95">
        <f t="shared" si="0"/>
        <v>1.8498614989776501</v>
      </c>
      <c r="Z34" s="94">
        <f>(0.5*$N$29*Y34^3)/1000</f>
        <v>3.2600545693149137</v>
      </c>
      <c r="AA34" s="94">
        <f>(0.5*$I$29*$J$29*$K$29*$M$29*$L$29*$N$29*Y34^3)*0.82/1000</f>
        <v>10.553456315848527</v>
      </c>
      <c r="AB34" s="103">
        <f>IF(Y34&lt;1,0,IF(Y34&lt;1.05,2,IF(Y34&lt;1.1,2.28,IF(Y34&lt;1.15,2.5,IF(Y34&lt;1.2,3.08,IF(Y34&lt;1.25,3.44,IF(Y34&lt;1.3,3.85,IF(Y34&lt;1.35,4.31,IF(Y34&lt;1.4,5,IF(Y34&lt;1.45,5.36,IF(Y34&lt;1.5,5.75,IF(Y34&lt;1.55,6.59,IF(Y34&lt;1.6,7.28,IF(Y34&lt;1.65,8.01,IF(Y34&lt;1.7,8.79,IF(Y34&lt;1.75,10,IF(Y34&lt;1.8,10.5,IF(Y34&lt;1.85,11.42,IF(Y34&lt;1.9,12.38,IF(Y34&lt;1.95,13.4,IF(Y34&lt;2,14.26,IF(Y34&lt;2.05,15.57,IF(Y34&lt;2.1,16.72,IF(Y34&lt;2.15,17.92,IF(Y34&lt;2.2,19.17,IF(Y34&lt;2.25,20,IF(Y34&lt;3,25,IF(Y34&lt;10,0,0))))))))))))))))))))))))))))</f>
        <v>11.42</v>
      </c>
      <c r="AC34" s="12"/>
      <c r="AE34" s="124"/>
      <c r="AF34" s="1">
        <v>1.35</v>
      </c>
      <c r="AG34" s="1">
        <f>COUNTIFS($Y$6:$Y$1493,"&gt;1.325", $Y$6:$Y$1493, "&lt;1.375")</f>
        <v>40</v>
      </c>
      <c r="AH34" s="123">
        <f>AG34/$AG$53</f>
        <v>2.6881720430107527E-2</v>
      </c>
      <c r="AI34" s="2">
        <f t="shared" si="12"/>
        <v>2.6881720430107527E-2</v>
      </c>
      <c r="AJ34" s="1">
        <v>1.35</v>
      </c>
      <c r="AK34" s="1">
        <f>COUNTIFS($Z$6:$Z$1493,"&gt;1.325", $Z$6:$Z$1493, "&lt;1.375")</f>
        <v>18</v>
      </c>
      <c r="AL34" s="28">
        <f>AK34/$AK$129</f>
        <v>1.2104909213180901E-2</v>
      </c>
      <c r="AM34" s="126"/>
      <c r="AN34" s="1">
        <v>1.35</v>
      </c>
      <c r="AO34" s="2">
        <f t="shared" si="10"/>
        <v>4.3060204999999989</v>
      </c>
      <c r="AP34" s="29">
        <f t="shared" si="11"/>
        <v>0.1157532392473118</v>
      </c>
      <c r="AQ34" s="2">
        <f>0.5*$N$29*(AJ34^3)*$AO$4*$AP$4/1000</f>
        <v>14.749344102937505</v>
      </c>
      <c r="AR34" s="130"/>
      <c r="AS34" s="25"/>
    </row>
    <row r="35" spans="17:45" x14ac:dyDescent="0.25">
      <c r="Q35" s="91"/>
      <c r="R35" s="92">
        <v>41640</v>
      </c>
      <c r="S35" s="93">
        <v>0.60416666666666696</v>
      </c>
      <c r="T35" s="94">
        <f>$L$10*COS($M$10*S35*24+$N$10)</f>
        <v>-4.314500205705709E-2</v>
      </c>
      <c r="U35" s="94">
        <f>$L$11*COS($M$11*S35*24+$N$11)</f>
        <v>5.8939915712589865E-2</v>
      </c>
      <c r="V35" s="94">
        <f>$L$12*COS($M$12*S35*24+$N$12)</f>
        <v>1.148211720292559</v>
      </c>
      <c r="W35" s="94">
        <f>$L$13*COS($M$13*S35*24+$N$13)</f>
        <v>9.3293516724431952E-2</v>
      </c>
      <c r="X35" s="94">
        <f>(T35+U35+V35+W35)*$AE$8</f>
        <v>1.5716251883406549</v>
      </c>
      <c r="Y35" s="95">
        <f t="shared" si="0"/>
        <v>1.5716251883406549</v>
      </c>
      <c r="Z35" s="94">
        <f>(0.5*$N$29*Y35^3)/1000</f>
        <v>1.9991904607421764</v>
      </c>
      <c r="AA35" s="94">
        <f>(0.5*$I$29*$J$29*$K$29*$M$29*$L$29*$N$29*Y35^3)*0.82/1000</f>
        <v>6.4717840594114264</v>
      </c>
      <c r="AB35" s="103">
        <f>IF(Y35&lt;1,0,IF(Y35&lt;1.05,2,IF(Y35&lt;1.1,2.28,IF(Y35&lt;1.15,2.5,IF(Y35&lt;1.2,3.08,IF(Y35&lt;1.25,3.44,IF(Y35&lt;1.3,3.85,IF(Y35&lt;1.35,4.31,IF(Y35&lt;1.4,5,IF(Y35&lt;1.45,5.36,IF(Y35&lt;1.5,5.75,IF(Y35&lt;1.55,6.59,IF(Y35&lt;1.6,7.28,IF(Y35&lt;1.65,8.01,IF(Y35&lt;1.7,8.79,IF(Y35&lt;1.75,10,IF(Y35&lt;1.8,10.5,IF(Y35&lt;1.85,11.42,IF(Y35&lt;1.9,12.38,IF(Y35&lt;1.95,13.4,IF(Y35&lt;2,14.26,IF(Y35&lt;2.05,15.57,IF(Y35&lt;2.1,16.72,IF(Y35&lt;2.15,17.92,IF(Y35&lt;2.2,19.17,IF(Y35&lt;2.25,20,IF(Y35&lt;3,25,IF(Y35&lt;10,0,0))))))))))))))))))))))))))))</f>
        <v>7.28</v>
      </c>
      <c r="AC35" s="12"/>
      <c r="AE35" s="124"/>
      <c r="AF35" s="1">
        <v>1.4</v>
      </c>
      <c r="AG35" s="1">
        <f>COUNTIFS($Y$6:$Y$1493,"&gt;1.375", $Y$6:$Y$1493, "&lt;1.425")</f>
        <v>34</v>
      </c>
      <c r="AH35" s="123">
        <f>AG35/$AG$53</f>
        <v>2.2849462365591398E-2</v>
      </c>
      <c r="AI35" s="2">
        <f t="shared" si="12"/>
        <v>2.2849462365591398E-2</v>
      </c>
      <c r="AJ35" s="1">
        <v>1.4</v>
      </c>
      <c r="AK35" s="1">
        <f>COUNTIFS($Z$6:$Z$1493,"&gt;1.375", $Z$6:$Z$1493, "&lt;1.425")</f>
        <v>12</v>
      </c>
      <c r="AL35" s="28">
        <f>AK35/$AK$129</f>
        <v>8.0699394754539348E-3</v>
      </c>
      <c r="AM35" s="126"/>
      <c r="AN35" s="1">
        <v>1.4</v>
      </c>
      <c r="AO35" s="2">
        <v>5</v>
      </c>
      <c r="AP35" s="29">
        <f t="shared" si="11"/>
        <v>0.114247311827957</v>
      </c>
      <c r="AQ35" s="2">
        <f>0.5*$N$29*(AJ35^3)*$AO$4*$AP$4/1000</f>
        <v>16.449606347999996</v>
      </c>
      <c r="AR35" s="130"/>
      <c r="AS35" s="25"/>
    </row>
    <row r="36" spans="17:45" x14ac:dyDescent="0.25">
      <c r="Q36" s="91"/>
      <c r="R36" s="92">
        <v>41640</v>
      </c>
      <c r="S36" s="93">
        <v>0.625</v>
      </c>
      <c r="T36" s="94">
        <f>$L$10*COS($M$10*S36*24+$N$10)</f>
        <v>-2.8316770338402249E-2</v>
      </c>
      <c r="U36" s="94">
        <f>$L$11*COS($M$11*S36*24+$N$11)</f>
        <v>4.5811962345141441E-2</v>
      </c>
      <c r="V36" s="94">
        <f>$L$12*COS($M$12*S36*24+$N$12)</f>
        <v>0.95858532485557013</v>
      </c>
      <c r="W36" s="94">
        <f>$L$13*COS($M$13*S36*24+$N$13)</f>
        <v>-2.1176464575265098E-2</v>
      </c>
      <c r="X36" s="94">
        <f>(T36+U36+V36+W36)*$AE$8</f>
        <v>1.1936300653588052</v>
      </c>
      <c r="Y36" s="95">
        <f t="shared" si="0"/>
        <v>1.1936300653588052</v>
      </c>
      <c r="Z36" s="94">
        <f>(0.5*$N$29*Y36^3)/1000</f>
        <v>0.87582326432865354</v>
      </c>
      <c r="AA36" s="94">
        <f>(0.5*$I$29*$J$29*$K$29*$M$29*$L$29*$N$29*Y36^3)*0.82/1000</f>
        <v>2.8352171302576292</v>
      </c>
      <c r="AB36" s="103">
        <f>IF(Y36&lt;1,0,IF(Y36&lt;1.05,2,IF(Y36&lt;1.1,2.28,IF(Y36&lt;1.15,2.5,IF(Y36&lt;1.2,3.08,IF(Y36&lt;1.25,3.44,IF(Y36&lt;1.3,3.85,IF(Y36&lt;1.35,4.31,IF(Y36&lt;1.4,5,IF(Y36&lt;1.45,5.36,IF(Y36&lt;1.5,5.75,IF(Y36&lt;1.55,6.59,IF(Y36&lt;1.6,7.28,IF(Y36&lt;1.65,8.01,IF(Y36&lt;1.7,8.79,IF(Y36&lt;1.75,10,IF(Y36&lt;1.8,10.5,IF(Y36&lt;1.85,11.42,IF(Y36&lt;1.9,12.38,IF(Y36&lt;1.95,13.4,IF(Y36&lt;2,14.26,IF(Y36&lt;2.05,15.57,IF(Y36&lt;2.1,16.72,IF(Y36&lt;2.15,17.92,IF(Y36&lt;2.2,19.17,IF(Y36&lt;2.25,20,IF(Y36&lt;3,25,IF(Y36&lt;10,0,0))))))))))))))))))))))))))))</f>
        <v>3.08</v>
      </c>
      <c r="AC36" s="12"/>
      <c r="AE36" s="124"/>
      <c r="AF36" s="1">
        <v>1.45</v>
      </c>
      <c r="AG36" s="1">
        <f>COUNTIFS($Y$6:$Y$1493,"&gt;1.425", $Y$6:$Y$1493, "&lt;1.475")</f>
        <v>38</v>
      </c>
      <c r="AH36" s="123">
        <f>AG36/$AG$53</f>
        <v>2.5537634408602152E-2</v>
      </c>
      <c r="AI36" s="2">
        <f t="shared" si="12"/>
        <v>2.5537634408602152E-2</v>
      </c>
      <c r="AJ36" s="1">
        <v>1.45</v>
      </c>
      <c r="AK36" s="1">
        <f>COUNTIFS($Z$6:$Z$1493,"&gt;1.425", $Z$6:$Z$1493, "&lt;1.475")</f>
        <v>6</v>
      </c>
      <c r="AL36" s="28">
        <f>AK36/$AK$129</f>
        <v>4.0349697377269674E-3</v>
      </c>
      <c r="AM36" s="126"/>
      <c r="AN36" s="1">
        <v>1.45</v>
      </c>
      <c r="AO36" s="2">
        <f>9.3258*AJ36^2-15.621*AJ36+8.3981</f>
        <v>5.355144499999998</v>
      </c>
      <c r="AP36" s="29">
        <f t="shared" si="11"/>
        <v>0.13675772244623652</v>
      </c>
      <c r="AQ36" s="2">
        <f>0.5*$N$29*(AJ36^3)*$AO$4*$AP$4/1000</f>
        <v>18.275758437562502</v>
      </c>
      <c r="AR36" s="130"/>
      <c r="AS36" s="25"/>
    </row>
    <row r="37" spans="17:45" x14ac:dyDescent="0.25">
      <c r="Q37" s="91"/>
      <c r="R37" s="92">
        <v>41640</v>
      </c>
      <c r="S37" s="93">
        <v>0.64583333333333304</v>
      </c>
      <c r="T37" s="94">
        <f>$L$10*COS($M$10*S37*24+$N$10)</f>
        <v>-1.3069197577845136E-2</v>
      </c>
      <c r="U37" s="94">
        <f>$L$11*COS($M$11*S37*24+$N$11)</f>
        <v>3.1895567626059912E-2</v>
      </c>
      <c r="V37" s="94">
        <f>$L$12*COS($M$12*S37*24+$N$12)</f>
        <v>0.70795321536769751</v>
      </c>
      <c r="W37" s="94">
        <f>$L$13*COS($M$13*S37*24+$N$13)</f>
        <v>-0.13420330480992623</v>
      </c>
      <c r="X37" s="94">
        <f>(T37+U37+V37+W37)*$AE$8</f>
        <v>0.74072035075748244</v>
      </c>
      <c r="Y37" s="95">
        <f t="shared" si="0"/>
        <v>0.74072035075748244</v>
      </c>
      <c r="Z37" s="94">
        <f>(0.5*$N$29*Y37^3)/1000</f>
        <v>0.20930040045239667</v>
      </c>
      <c r="AA37" s="94">
        <f>(0.5*$I$29*$J$29*$K$29*$M$29*$L$29*$N$29*Y37^3)*0.82/1000</f>
        <v>0.67754774838880993</v>
      </c>
      <c r="AB37" s="103">
        <f>IF(Y37&lt;1,0,IF(Y37&lt;1.05,2,IF(Y37&lt;1.1,2.28,IF(Y37&lt;1.15,2.5,IF(Y37&lt;1.2,3.08,IF(Y37&lt;1.25,3.44,IF(Y37&lt;1.3,3.85,IF(Y37&lt;1.35,4.31,IF(Y37&lt;1.4,5,IF(Y37&lt;1.45,5.36,IF(Y37&lt;1.5,5.75,IF(Y37&lt;1.55,6.59,IF(Y37&lt;1.6,7.28,IF(Y37&lt;1.65,8.01,IF(Y37&lt;1.7,8.79,IF(Y37&lt;1.75,10,IF(Y37&lt;1.8,10.5,IF(Y37&lt;1.85,11.42,IF(Y37&lt;1.9,12.38,IF(Y37&lt;1.95,13.4,IF(Y37&lt;2,14.26,IF(Y37&lt;2.05,15.57,IF(Y37&lt;2.1,16.72,IF(Y37&lt;2.15,17.92,IF(Y37&lt;2.2,19.17,IF(Y37&lt;2.25,20,IF(Y37&lt;3,25,IF(Y37&lt;10,0,0))))))))))))))))))))))))))))</f>
        <v>0</v>
      </c>
      <c r="AC37" s="12"/>
      <c r="AE37" s="124"/>
      <c r="AF37" s="1">
        <v>1.5</v>
      </c>
      <c r="AG37" s="1">
        <f>COUNTIFS($Y$6:$Y$1493,"&gt;1.475", $Y$6:$Y$1493, "&lt;1.525")</f>
        <v>30</v>
      </c>
      <c r="AH37" s="123">
        <f>AG37/$AG$53</f>
        <v>2.0161290322580645E-2</v>
      </c>
      <c r="AI37" s="2">
        <f t="shared" si="12"/>
        <v>2.0161290322580645E-2</v>
      </c>
      <c r="AJ37" s="1">
        <v>1.5</v>
      </c>
      <c r="AK37" s="1">
        <f>COUNTIFS($Z$6:$Z$1493,"&gt;1.475", $Z$6:$Z$1493, "&lt;1.525")</f>
        <v>12</v>
      </c>
      <c r="AL37" s="28">
        <f>AK37/$AK$129</f>
        <v>8.0699394754539348E-3</v>
      </c>
      <c r="AM37" s="126"/>
      <c r="AN37" s="1">
        <v>1.5</v>
      </c>
      <c r="AO37" s="2">
        <v>5.75</v>
      </c>
      <c r="AP37" s="29">
        <f t="shared" si="11"/>
        <v>0.1159274193548387</v>
      </c>
      <c r="AQ37" s="2">
        <f>0.5*$N$29*(AJ37^3)*$AO$4*$AP$4/1000</f>
        <v>20.232296437500001</v>
      </c>
      <c r="AR37" s="130"/>
      <c r="AS37" s="25"/>
    </row>
    <row r="38" spans="17:45" x14ac:dyDescent="0.25">
      <c r="Q38" s="91"/>
      <c r="R38" s="92">
        <v>41640</v>
      </c>
      <c r="S38" s="93">
        <v>0.66666666666666696</v>
      </c>
      <c r="T38" s="94">
        <f>$L$10*COS($M$10*S38*24+$N$10)</f>
        <v>2.3719160019385764E-3</v>
      </c>
      <c r="U38" s="94">
        <f>$L$11*COS($M$11*S38*24+$N$11)</f>
        <v>1.7430238018294044E-2</v>
      </c>
      <c r="V38" s="94">
        <f>$L$12*COS($M$12*S38*24+$N$12)</f>
        <v>0.41226597067352194</v>
      </c>
      <c r="W38" s="94">
        <f>$L$13*COS($M$13*S38*24+$N$13)</f>
        <v>-0.23808441160323243</v>
      </c>
      <c r="X38" s="94">
        <f>(T38+U38+V38+W38)*$AE$8</f>
        <v>0.24247964136315264</v>
      </c>
      <c r="Y38" s="95">
        <f t="shared" si="0"/>
        <v>0.24247964136315264</v>
      </c>
      <c r="Z38" s="94">
        <f>(0.5*$N$29*Y38^3)/1000</f>
        <v>7.3423160048474321E-3</v>
      </c>
      <c r="AA38" s="94">
        <f>(0.5*$I$29*$J$29*$K$29*$M$29*$L$29*$N$29*Y38^3)*0.82/1000</f>
        <v>2.3768562631942804E-2</v>
      </c>
      <c r="AB38" s="103">
        <f>IF(Y38&lt;1,0,IF(Y38&lt;1.05,2,IF(Y38&lt;1.1,2.28,IF(Y38&lt;1.15,2.5,IF(Y38&lt;1.2,3.08,IF(Y38&lt;1.25,3.44,IF(Y38&lt;1.3,3.85,IF(Y38&lt;1.35,4.31,IF(Y38&lt;1.4,5,IF(Y38&lt;1.45,5.36,IF(Y38&lt;1.5,5.75,IF(Y38&lt;1.55,6.59,IF(Y38&lt;1.6,7.28,IF(Y38&lt;1.65,8.01,IF(Y38&lt;1.7,8.79,IF(Y38&lt;1.75,10,IF(Y38&lt;1.8,10.5,IF(Y38&lt;1.85,11.42,IF(Y38&lt;1.9,12.38,IF(Y38&lt;1.95,13.4,IF(Y38&lt;2,14.26,IF(Y38&lt;2.05,15.57,IF(Y38&lt;2.1,16.72,IF(Y38&lt;2.15,17.92,IF(Y38&lt;2.2,19.17,IF(Y38&lt;2.25,20,IF(Y38&lt;3,25,IF(Y38&lt;10,0,0))))))))))))))))))))))))))))</f>
        <v>0</v>
      </c>
      <c r="AC38" s="12"/>
      <c r="AE38" s="124"/>
      <c r="AF38" s="1">
        <v>1.55</v>
      </c>
      <c r="AG38" s="1">
        <f>COUNTIFS($Y$6:$Y$1493,"&gt;1.525", $Y$6:$Y$1493, "&lt;1.575")</f>
        <v>35</v>
      </c>
      <c r="AH38" s="123">
        <f>AG38/$AG$53</f>
        <v>2.3521505376344086E-2</v>
      </c>
      <c r="AI38" s="2">
        <f t="shared" si="12"/>
        <v>2.3521505376344086E-2</v>
      </c>
      <c r="AJ38" s="1">
        <v>1.55</v>
      </c>
      <c r="AK38" s="1">
        <f>COUNTIFS($Z$6:$Z$1493,"&gt;1.525", $Z$6:$Z$1493, "&lt;1.575")</f>
        <v>14</v>
      </c>
      <c r="AL38" s="28">
        <f>AK38/$AK$129</f>
        <v>9.4149293880295901E-3</v>
      </c>
      <c r="AM38" s="126"/>
      <c r="AN38" s="1">
        <v>1.55</v>
      </c>
      <c r="AO38" s="2">
        <f>9.3258*AJ38^2-15.621*AJ38+8.3981</f>
        <v>6.5907845000000016</v>
      </c>
      <c r="AP38" s="29">
        <f t="shared" si="11"/>
        <v>0.1550251730510753</v>
      </c>
      <c r="AQ38" s="2">
        <f>0.5*$N$29*(AJ38^3)*$AO$4*$AP$4/1000</f>
        <v>22.323716413687503</v>
      </c>
      <c r="AR38" s="130"/>
      <c r="AS38" s="25"/>
    </row>
    <row r="39" spans="17:45" x14ac:dyDescent="0.25">
      <c r="Q39" s="91"/>
      <c r="R39" s="92">
        <v>41640</v>
      </c>
      <c r="S39" s="93">
        <v>0.6875</v>
      </c>
      <c r="T39" s="94">
        <f>$L$10*COS($M$10*S39*24+$N$10)</f>
        <v>1.7777904046016001E-2</v>
      </c>
      <c r="U39" s="94">
        <f>$L$11*COS($M$11*S39*24+$N$11)</f>
        <v>2.6649273636838375E-3</v>
      </c>
      <c r="V39" s="94">
        <f>$L$12*COS($M$12*S39*24+$N$12)</f>
        <v>9.0341541591409655E-2</v>
      </c>
      <c r="W39" s="94">
        <f>$L$13*COS($M$13*S39*24+$N$13)</f>
        <v>-0.32574045919887223</v>
      </c>
      <c r="X39" s="94">
        <f>(T39+U39+V39+W39)*$AE$8</f>
        <v>-0.2686951077472034</v>
      </c>
      <c r="Y39" s="95">
        <f t="shared" si="0"/>
        <v>0.2686951077472034</v>
      </c>
      <c r="Z39" s="94">
        <f>(0.5*$N$29*Y39^3)/1000</f>
        <v>9.9904834884169298E-3</v>
      </c>
      <c r="AA39" s="94">
        <f>(0.5*$I$29*$J$29*$K$29*$M$29*$L$29*$N$29*Y39^3)*0.82/1000</f>
        <v>3.2341216635330926E-2</v>
      </c>
      <c r="AB39" s="103">
        <f>IF(Y39&lt;1,0,IF(Y39&lt;1.05,2,IF(Y39&lt;1.1,2.28,IF(Y39&lt;1.15,2.5,IF(Y39&lt;1.2,3.08,IF(Y39&lt;1.25,3.44,IF(Y39&lt;1.3,3.85,IF(Y39&lt;1.35,4.31,IF(Y39&lt;1.4,5,IF(Y39&lt;1.45,5.36,IF(Y39&lt;1.5,5.75,IF(Y39&lt;1.55,6.59,IF(Y39&lt;1.6,7.28,IF(Y39&lt;1.65,8.01,IF(Y39&lt;1.7,8.79,IF(Y39&lt;1.75,10,IF(Y39&lt;1.8,10.5,IF(Y39&lt;1.85,11.42,IF(Y39&lt;1.9,12.38,IF(Y39&lt;1.95,13.4,IF(Y39&lt;2,14.26,IF(Y39&lt;2.05,15.57,IF(Y39&lt;2.1,16.72,IF(Y39&lt;2.15,17.92,IF(Y39&lt;2.2,19.17,IF(Y39&lt;2.25,20,IF(Y39&lt;3,25,IF(Y39&lt;10,0,0))))))))))))))))))))))))))))</f>
        <v>0</v>
      </c>
      <c r="AC39" s="12"/>
      <c r="AE39" s="124"/>
      <c r="AF39" s="1">
        <v>1.6</v>
      </c>
      <c r="AG39" s="1">
        <f>COUNTIFS($Y$6:$Y$1493,"&gt;1.575", $Y$6:$Y$1493, "&lt;1.625")</f>
        <v>33</v>
      </c>
      <c r="AH39" s="123">
        <f>AG39/$AG$53</f>
        <v>2.2177419354838711E-2</v>
      </c>
      <c r="AI39" s="2">
        <f t="shared" si="12"/>
        <v>2.2177419354838711E-2</v>
      </c>
      <c r="AJ39" s="1">
        <v>1.6</v>
      </c>
      <c r="AK39" s="1">
        <f>COUNTIFS($Z$6:$Z$1493,"&gt;1.575", $Z$6:$Z$1493, "&lt;1.625")</f>
        <v>9</v>
      </c>
      <c r="AL39" s="28">
        <f>AK39/$AK$129</f>
        <v>6.0524546065904503E-3</v>
      </c>
      <c r="AM39" s="126"/>
      <c r="AN39" s="1">
        <v>1.6</v>
      </c>
      <c r="AO39" s="2">
        <f>9.3258*AJ39^2-15.621*AJ39+8.3981</f>
        <v>7.2785480000000007</v>
      </c>
      <c r="AP39" s="29">
        <f t="shared" si="11"/>
        <v>0.16141941129032261</v>
      </c>
      <c r="AQ39" s="2">
        <f>0.5*$N$29*(AJ39^3)*$AO$4*$AP$4/1000</f>
        <v>24.554514432000012</v>
      </c>
      <c r="AR39" s="130"/>
      <c r="AS39" s="25"/>
    </row>
    <row r="40" spans="17:45" x14ac:dyDescent="0.25">
      <c r="Q40" s="91"/>
      <c r="R40" s="92">
        <v>41640</v>
      </c>
      <c r="S40" s="93">
        <v>0.70833333333333304</v>
      </c>
      <c r="T40" s="94">
        <f>$L$10*COS($M$10*S40*24+$N$10)</f>
        <v>3.2920620371024563E-2</v>
      </c>
      <c r="U40" s="94">
        <f>$L$11*COS($M$11*S40*24+$N$11)</f>
        <v>-1.2146247707665328E-2</v>
      </c>
      <c r="V40" s="94">
        <f>$L$12*COS($M$12*S40*24+$N$12)</f>
        <v>-0.23733234986023391</v>
      </c>
      <c r="W40" s="94">
        <f>$L$13*COS($M$13*S40*24+$N$13)</f>
        <v>-0.39119783281167386</v>
      </c>
      <c r="X40" s="94">
        <f>(T40+U40+V40+W40)*$AE$8</f>
        <v>-0.75969476251068557</v>
      </c>
      <c r="Y40" s="95">
        <f t="shared" si="0"/>
        <v>0.75969476251068557</v>
      </c>
      <c r="Z40" s="94">
        <f>(0.5*$N$29*Y40^3)/1000</f>
        <v>0.22580035789191547</v>
      </c>
      <c r="AA40" s="94">
        <f>(0.5*$I$29*$J$29*$K$29*$M$29*$L$29*$N$29*Y40^3)*0.82/1000</f>
        <v>0.7309614494017701</v>
      </c>
      <c r="AB40" s="103">
        <f>IF(Y40&lt;1,0,IF(Y40&lt;1.05,2,IF(Y40&lt;1.1,2.28,IF(Y40&lt;1.15,2.5,IF(Y40&lt;1.2,3.08,IF(Y40&lt;1.25,3.44,IF(Y40&lt;1.3,3.85,IF(Y40&lt;1.35,4.31,IF(Y40&lt;1.4,5,IF(Y40&lt;1.45,5.36,IF(Y40&lt;1.5,5.75,IF(Y40&lt;1.55,6.59,IF(Y40&lt;1.6,7.28,IF(Y40&lt;1.65,8.01,IF(Y40&lt;1.7,8.79,IF(Y40&lt;1.75,10,IF(Y40&lt;1.8,10.5,IF(Y40&lt;1.85,11.42,IF(Y40&lt;1.9,12.38,IF(Y40&lt;1.95,13.4,IF(Y40&lt;2,14.26,IF(Y40&lt;2.05,15.57,IF(Y40&lt;2.1,16.72,IF(Y40&lt;2.15,17.92,IF(Y40&lt;2.2,19.17,IF(Y40&lt;2.25,20,IF(Y40&lt;3,25,IF(Y40&lt;10,0,0))))))))))))))))))))))))))))</f>
        <v>0</v>
      </c>
      <c r="AC40" s="12"/>
      <c r="AE40" s="124"/>
      <c r="AF40" s="1">
        <v>1.65</v>
      </c>
      <c r="AG40" s="1">
        <f>COUNTIFS($Y$6:$Y$1493,"&gt;1.625", $Y$6:$Y$1493, "&lt;1.675")</f>
        <v>32</v>
      </c>
      <c r="AH40" s="123">
        <f>AG40/$AG$53</f>
        <v>2.1505376344086023E-2</v>
      </c>
      <c r="AI40" s="2">
        <f t="shared" si="12"/>
        <v>2.1505376344086023E-2</v>
      </c>
      <c r="AJ40" s="1">
        <v>1.65</v>
      </c>
      <c r="AK40" s="1">
        <f>COUNTIFS($Z$6:$Z$1493,"&gt;1.625", $Z$6:$Z$1493, "&lt;1.675")</f>
        <v>12</v>
      </c>
      <c r="AL40" s="28">
        <f>AK40/$AK$129</f>
        <v>8.0699394754539348E-3</v>
      </c>
      <c r="AM40" s="126"/>
      <c r="AN40" s="1">
        <v>1.65</v>
      </c>
      <c r="AO40" s="2">
        <f>9.3258*AJ40^2-15.621*AJ40+8.3981</f>
        <v>8.0129404999999956</v>
      </c>
      <c r="AP40" s="29">
        <f t="shared" si="11"/>
        <v>0.17232130107526875</v>
      </c>
      <c r="AQ40" s="2">
        <f>0.5*$N$29*(AJ40^3)*$AO$4*$AP$4/1000</f>
        <v>26.929186558312505</v>
      </c>
      <c r="AR40" s="130"/>
      <c r="AS40" s="25"/>
    </row>
    <row r="41" spans="17:45" x14ac:dyDescent="0.25">
      <c r="Q41" s="91"/>
      <c r="R41" s="92">
        <v>41640</v>
      </c>
      <c r="S41" s="93">
        <v>0.72916666666666696</v>
      </c>
      <c r="T41" s="94">
        <f>$L$10*COS($M$10*S41*24+$N$10)</f>
        <v>4.7575817565798512E-2</v>
      </c>
      <c r="U41" s="94">
        <f>$L$11*COS($M$11*S41*24+$N$11)</f>
        <v>-2.674838122153321E-2</v>
      </c>
      <c r="V41" s="94">
        <f>$L$12*COS($M$12*S41*24+$N$12)</f>
        <v>-0.54990207781681844</v>
      </c>
      <c r="W41" s="94">
        <f>$L$13*COS($M$13*S41*24+$N$13)</f>
        <v>-0.42999572060334373</v>
      </c>
      <c r="X41" s="94">
        <f>(T41+U41+V41+W41)*$AE$8</f>
        <v>-1.1988379525948711</v>
      </c>
      <c r="Y41" s="95">
        <f t="shared" si="0"/>
        <v>1.1988379525948711</v>
      </c>
      <c r="Z41" s="94">
        <f>(0.5*$N$29*Y41^3)/1000</f>
        <v>0.88733717968157855</v>
      </c>
      <c r="AA41" s="94">
        <f>(0.5*$I$29*$J$29*$K$29*$M$29*$L$29*$N$29*Y41^3)*0.82/1000</f>
        <v>2.872490004106182</v>
      </c>
      <c r="AB41" s="103">
        <f>IF(Y41&lt;1,0,IF(Y41&lt;1.05,2,IF(Y41&lt;1.1,2.28,IF(Y41&lt;1.15,2.5,IF(Y41&lt;1.2,3.08,IF(Y41&lt;1.25,3.44,IF(Y41&lt;1.3,3.85,IF(Y41&lt;1.35,4.31,IF(Y41&lt;1.4,5,IF(Y41&lt;1.45,5.36,IF(Y41&lt;1.5,5.75,IF(Y41&lt;1.55,6.59,IF(Y41&lt;1.6,7.28,IF(Y41&lt;1.65,8.01,IF(Y41&lt;1.7,8.79,IF(Y41&lt;1.75,10,IF(Y41&lt;1.8,10.5,IF(Y41&lt;1.85,11.42,IF(Y41&lt;1.9,12.38,IF(Y41&lt;1.95,13.4,IF(Y41&lt;2,14.26,IF(Y41&lt;2.05,15.57,IF(Y41&lt;2.1,16.72,IF(Y41&lt;2.15,17.92,IF(Y41&lt;2.2,19.17,IF(Y41&lt;2.25,20,IF(Y41&lt;3,25,IF(Y41&lt;10,0,0))))))))))))))))))))))))))))</f>
        <v>3.08</v>
      </c>
      <c r="AC41" s="12"/>
      <c r="AE41" s="124"/>
      <c r="AF41" s="1">
        <v>1.7</v>
      </c>
      <c r="AG41" s="1">
        <f>COUNTIFS($Y$6:$Y$1493,"&gt;1.675", $Y$6:$Y$1493, "&lt;1.725")</f>
        <v>36</v>
      </c>
      <c r="AH41" s="123">
        <f>AG41/$AG$53</f>
        <v>2.4193548387096774E-2</v>
      </c>
      <c r="AI41" s="2">
        <f t="shared" si="12"/>
        <v>2.4193548387096774E-2</v>
      </c>
      <c r="AJ41" s="1">
        <v>1.7</v>
      </c>
      <c r="AK41" s="1">
        <f>COUNTIFS($Z$6:$Z$1493,"&gt;1.675", $Z$6:$Z$1493, "&lt;1.725")</f>
        <v>7</v>
      </c>
      <c r="AL41" s="28">
        <f>AK41/$AK$129</f>
        <v>4.707464694014795E-3</v>
      </c>
      <c r="AM41" s="126"/>
      <c r="AN41" s="1">
        <v>1.7</v>
      </c>
      <c r="AO41" s="2">
        <f>9.3258*AJ41^2-15.621*AJ41+8.3981</f>
        <v>8.7939619999999934</v>
      </c>
      <c r="AP41" s="29">
        <f t="shared" si="11"/>
        <v>0.21275714516129016</v>
      </c>
      <c r="AQ41" s="2">
        <f>0.5*$N$29*(AJ41^3)*$AO$4*$AP$4/1000</f>
        <v>29.4522288585</v>
      </c>
      <c r="AR41" s="130"/>
      <c r="AS41" s="25"/>
    </row>
    <row r="42" spans="17:45" x14ac:dyDescent="0.25">
      <c r="Q42" s="91"/>
      <c r="R42" s="92">
        <v>41640</v>
      </c>
      <c r="S42" s="93">
        <v>0.75</v>
      </c>
      <c r="T42" s="94">
        <f>$L$10*COS($M$10*S42*24+$N$10)</f>
        <v>6.152646785536324E-2</v>
      </c>
      <c r="U42" s="94">
        <f>$L$11*COS($M$11*S42*24+$N$11)</f>
        <v>-4.0890164888664184E-2</v>
      </c>
      <c r="V42" s="94">
        <f>$L$12*COS($M$12*S42*24+$N$12)</f>
        <v>-0.82747526655520953</v>
      </c>
      <c r="W42" s="94">
        <f>$L$13*COS($M$13*S42*24+$N$13)</f>
        <v>-0.43949011063742077</v>
      </c>
      <c r="X42" s="94">
        <f>(T42+U42+V42+W42)*$AE$8</f>
        <v>-1.5579113427824141</v>
      </c>
      <c r="Y42" s="95">
        <f t="shared" si="0"/>
        <v>1.5579113427824141</v>
      </c>
      <c r="Z42" s="94">
        <f>(0.5*$N$29*Y42^3)/1000</f>
        <v>1.9473115824420857</v>
      </c>
      <c r="AA42" s="94">
        <f>(0.5*$I$29*$J$29*$K$29*$M$29*$L$29*$N$29*Y42^3)*0.82/1000</f>
        <v>6.3038416326163196</v>
      </c>
      <c r="AB42" s="103">
        <f>IF(Y42&lt;1,0,IF(Y42&lt;1.05,2,IF(Y42&lt;1.1,2.28,IF(Y42&lt;1.15,2.5,IF(Y42&lt;1.2,3.08,IF(Y42&lt;1.25,3.44,IF(Y42&lt;1.3,3.85,IF(Y42&lt;1.35,4.31,IF(Y42&lt;1.4,5,IF(Y42&lt;1.45,5.36,IF(Y42&lt;1.5,5.75,IF(Y42&lt;1.55,6.59,IF(Y42&lt;1.6,7.28,IF(Y42&lt;1.65,8.01,IF(Y42&lt;1.7,8.79,IF(Y42&lt;1.75,10,IF(Y42&lt;1.8,10.5,IF(Y42&lt;1.85,11.42,IF(Y42&lt;1.9,12.38,IF(Y42&lt;1.95,13.4,IF(Y42&lt;2,14.26,IF(Y42&lt;2.05,15.57,IF(Y42&lt;2.1,16.72,IF(Y42&lt;2.15,17.92,IF(Y42&lt;2.2,19.17,IF(Y42&lt;2.25,20,IF(Y42&lt;3,25,IF(Y42&lt;10,0,0))))))))))))))))))))))))))))</f>
        <v>7.28</v>
      </c>
      <c r="AC42" s="12"/>
      <c r="AE42" s="124"/>
      <c r="AF42" s="1">
        <v>1.75</v>
      </c>
      <c r="AG42" s="1">
        <f>COUNTIFS($Y$6:$Y$1493,"&gt;1.725", $Y$6:$Y$1493, "&lt;1.775")</f>
        <v>24</v>
      </c>
      <c r="AH42" s="123">
        <f>AG42/$AG$53</f>
        <v>1.6129032258064516E-2</v>
      </c>
      <c r="AI42" s="2">
        <f t="shared" si="12"/>
        <v>1.6129032258064516E-2</v>
      </c>
      <c r="AJ42" s="1">
        <v>1.75</v>
      </c>
      <c r="AK42" s="1">
        <f>COUNTIFS($Z$6:$Z$1493,"&gt;1.725", $Z$6:$Z$1493, "&lt;1.775")</f>
        <v>8</v>
      </c>
      <c r="AL42" s="28">
        <f>AK42/$AK$129</f>
        <v>5.3799596503026226E-3</v>
      </c>
      <c r="AM42" s="126"/>
      <c r="AN42" s="1">
        <v>1.75</v>
      </c>
      <c r="AO42" s="2">
        <v>10</v>
      </c>
      <c r="AP42" s="29">
        <f t="shared" si="11"/>
        <v>0.16129032258064516</v>
      </c>
      <c r="AQ42" s="2">
        <f>0.5*$N$29*(AJ42^3)*$AO$4*$AP$4/1000</f>
        <v>32.128137398437502</v>
      </c>
      <c r="AR42" s="130"/>
      <c r="AS42" s="25"/>
    </row>
    <row r="43" spans="17:45" x14ac:dyDescent="0.25">
      <c r="Q43" s="91"/>
      <c r="R43" s="92">
        <v>41640</v>
      </c>
      <c r="S43" s="93">
        <v>0.77083333333333304</v>
      </c>
      <c r="T43" s="94">
        <f>$L$10*COS($M$10*S43*24+$N$10)</f>
        <v>7.4565977049856777E-2</v>
      </c>
      <c r="U43" s="94">
        <f>$L$11*COS($M$11*S43*24+$N$11)</f>
        <v>-5.4328213216312628E-2</v>
      </c>
      <c r="V43" s="94">
        <f>$L$12*COS($M$12*S43*24+$N$12)</f>
        <v>-1.0523867691747739</v>
      </c>
      <c r="W43" s="94">
        <f>$L$13*COS($M$13*S43*24+$N$13)</f>
        <v>-0.41903397592330699</v>
      </c>
      <c r="X43" s="94">
        <f>(T43+U43+V43+W43)*$AE$8</f>
        <v>-1.8139787265806708</v>
      </c>
      <c r="Y43" s="95">
        <f t="shared" si="0"/>
        <v>1.8139787265806708</v>
      </c>
      <c r="Z43" s="94">
        <f>(0.5*$N$29*Y43^3)/1000</f>
        <v>3.0739995369852373</v>
      </c>
      <c r="AA43" s="94">
        <f>(0.5*$I$29*$J$29*$K$29*$M$29*$L$29*$N$29*Y43^3)*0.82/1000</f>
        <v>9.9511585277941226</v>
      </c>
      <c r="AB43" s="103">
        <f>IF(Y43&lt;1,0,IF(Y43&lt;1.05,2,IF(Y43&lt;1.1,2.28,IF(Y43&lt;1.15,2.5,IF(Y43&lt;1.2,3.08,IF(Y43&lt;1.25,3.44,IF(Y43&lt;1.3,3.85,IF(Y43&lt;1.35,4.31,IF(Y43&lt;1.4,5,IF(Y43&lt;1.45,5.36,IF(Y43&lt;1.5,5.75,IF(Y43&lt;1.55,6.59,IF(Y43&lt;1.6,7.28,IF(Y43&lt;1.65,8.01,IF(Y43&lt;1.7,8.79,IF(Y43&lt;1.75,10,IF(Y43&lt;1.8,10.5,IF(Y43&lt;1.85,11.42,IF(Y43&lt;1.9,12.38,IF(Y43&lt;1.95,13.4,IF(Y43&lt;2,14.26,IF(Y43&lt;2.05,15.57,IF(Y43&lt;2.1,16.72,IF(Y43&lt;2.15,17.92,IF(Y43&lt;2.2,19.17,IF(Y43&lt;2.25,20,IF(Y43&lt;3,25,IF(Y43&lt;10,0,0))))))))))))))))))))))))))))</f>
        <v>11.42</v>
      </c>
      <c r="AC43" s="12"/>
      <c r="AE43" s="124"/>
      <c r="AF43" s="1">
        <v>1.8</v>
      </c>
      <c r="AG43" s="1">
        <f>COUNTIFS($Y$6:$Y$1493,"&gt;1.775", $Y$6:$Y$1493, "&lt;1.825")</f>
        <v>36</v>
      </c>
      <c r="AH43" s="123">
        <f>AG43/$AG$53</f>
        <v>2.4193548387096774E-2</v>
      </c>
      <c r="AI43" s="2">
        <f t="shared" si="12"/>
        <v>2.4193548387096774E-2</v>
      </c>
      <c r="AJ43" s="1">
        <v>1.8</v>
      </c>
      <c r="AK43" s="1">
        <f>COUNTIFS($Z$6:$Z$1493,"&gt;1.775", $Z$6:$Z$1493, "&lt;1.825")</f>
        <v>8</v>
      </c>
      <c r="AL43" s="28">
        <f>AK43/$AK$129</f>
        <v>5.3799596503026226E-3</v>
      </c>
      <c r="AM43" s="126"/>
      <c r="AN43" s="1">
        <v>1.8</v>
      </c>
      <c r="AO43" s="2">
        <f>9.3258*AJ43^2-15.621*AJ43+8.3981</f>
        <v>10.495891999999998</v>
      </c>
      <c r="AP43" s="29">
        <f t="shared" si="11"/>
        <v>0.25393287096774186</v>
      </c>
      <c r="AQ43" s="2">
        <f>0.5*$N$29*(AJ43^3)*$AO$4*$AP$4/1000</f>
        <v>34.961408244000005</v>
      </c>
      <c r="AR43" s="130"/>
      <c r="AS43" s="25"/>
    </row>
    <row r="44" spans="17:45" x14ac:dyDescent="0.25">
      <c r="Q44" s="91"/>
      <c r="R44" s="92">
        <v>41640</v>
      </c>
      <c r="S44" s="93">
        <v>0.79166666666666696</v>
      </c>
      <c r="T44" s="94">
        <f>$L$10*COS($M$10*S44*24+$N$10)</f>
        <v>8.6501243983214918E-2</v>
      </c>
      <c r="U44" s="94">
        <f>$L$11*COS($M$11*S44*24+$N$11)</f>
        <v>-6.6831252265437485E-2</v>
      </c>
      <c r="V44" s="94">
        <f>$L$12*COS($M$12*S44*24+$N$12)</f>
        <v>-1.210322902313399</v>
      </c>
      <c r="W44" s="94">
        <f>$L$13*COS($M$13*S44*24+$N$13)</f>
        <v>-0.3700213682364048</v>
      </c>
      <c r="X44" s="94">
        <f>(T44+U44+V44+W44)*$AE$8</f>
        <v>-1.9508428485400331</v>
      </c>
      <c r="Y44" s="95">
        <f t="shared" si="0"/>
        <v>1.9508428485400331</v>
      </c>
      <c r="Z44" s="94">
        <f>(0.5*$N$29*Y44^3)/1000</f>
        <v>3.8236143848278821</v>
      </c>
      <c r="AA44" s="94">
        <f>(0.5*$I$29*$J$29*$K$29*$M$29*$L$29*$N$29*Y44^3)*0.82/1000</f>
        <v>12.377813475499879</v>
      </c>
      <c r="AB44" s="103">
        <f>IF(Y44&lt;1,0,IF(Y44&lt;1.05,2,IF(Y44&lt;1.1,2.28,IF(Y44&lt;1.15,2.5,IF(Y44&lt;1.2,3.08,IF(Y44&lt;1.25,3.44,IF(Y44&lt;1.3,3.85,IF(Y44&lt;1.35,4.31,IF(Y44&lt;1.4,5,IF(Y44&lt;1.45,5.36,IF(Y44&lt;1.5,5.75,IF(Y44&lt;1.55,6.59,IF(Y44&lt;1.6,7.28,IF(Y44&lt;1.65,8.01,IF(Y44&lt;1.7,8.79,IF(Y44&lt;1.75,10,IF(Y44&lt;1.8,10.5,IF(Y44&lt;1.85,11.42,IF(Y44&lt;1.9,12.38,IF(Y44&lt;1.95,13.4,IF(Y44&lt;2,14.26,IF(Y44&lt;2.05,15.57,IF(Y44&lt;2.1,16.72,IF(Y44&lt;2.15,17.92,IF(Y44&lt;2.2,19.17,IF(Y44&lt;2.25,20,IF(Y44&lt;3,25,IF(Y44&lt;10,0,0))))))))))))))))))))))))))))</f>
        <v>14.26</v>
      </c>
      <c r="AC44" s="12"/>
      <c r="AE44" s="124"/>
      <c r="AF44" s="1">
        <v>1.85</v>
      </c>
      <c r="AG44" s="1">
        <f>COUNTIFS($Y$6:$Y$1493,"&gt;1.825", $Y$6:$Y$1493, "&lt;1.875")</f>
        <v>20</v>
      </c>
      <c r="AH44" s="123">
        <f>AG44/$AG$53</f>
        <v>1.3440860215053764E-2</v>
      </c>
      <c r="AI44" s="2">
        <f t="shared" si="12"/>
        <v>1.3440860215053764E-2</v>
      </c>
      <c r="AJ44" s="1">
        <v>1.85</v>
      </c>
      <c r="AK44" s="1">
        <f>COUNTIFS($Z$6:$Z$1493,"&gt;1.825", $Z$6:$Z$1493, "&lt;1.875")</f>
        <v>8</v>
      </c>
      <c r="AL44" s="28">
        <f>AK44/$AK$129</f>
        <v>5.3799596503026226E-3</v>
      </c>
      <c r="AM44" s="126"/>
      <c r="AN44" s="1">
        <v>1.85</v>
      </c>
      <c r="AO44" s="2">
        <f>9.3258*AJ44^2-15.621*AJ44+8.3981</f>
        <v>11.416800499999997</v>
      </c>
      <c r="AP44" s="29">
        <f t="shared" si="11"/>
        <v>0.15345161962365589</v>
      </c>
      <c r="AQ44" s="2">
        <f>0.5*$N$29*(AJ44^3)*$AO$4*$AP$4/1000</f>
        <v>37.95653746106251</v>
      </c>
      <c r="AR44" s="130"/>
      <c r="AS44" s="25"/>
    </row>
    <row r="45" spans="17:45" x14ac:dyDescent="0.25">
      <c r="Q45" s="91"/>
      <c r="R45" s="92">
        <v>41640</v>
      </c>
      <c r="S45" s="93">
        <v>0.8125</v>
      </c>
      <c r="T45" s="94">
        <f>$L$10*COS($M$10*S45*24+$N$10)</f>
        <v>9.7155520134633758E-2</v>
      </c>
      <c r="U45" s="94">
        <f>$L$11*COS($M$11*S45*24+$N$11)</f>
        <v>-7.8184099963436282E-2</v>
      </c>
      <c r="V45" s="94">
        <f>$L$12*COS($M$12*S45*24+$N$12)</f>
        <v>-1.2912323890250028</v>
      </c>
      <c r="W45" s="94">
        <f>$L$13*COS($M$13*S45*24+$N$13)</f>
        <v>-0.29579241579341775</v>
      </c>
      <c r="X45" s="94">
        <f>(T45+U45+V45+W45)*$AE$8</f>
        <v>-1.9600667308090289</v>
      </c>
      <c r="Y45" s="95">
        <f t="shared" si="0"/>
        <v>1.9600667308090289</v>
      </c>
      <c r="Z45" s="94">
        <f>(0.5*$N$29*Y45^3)/1000</f>
        <v>3.8781071189870966</v>
      </c>
      <c r="AA45" s="94">
        <f>(0.5*$I$29*$J$29*$K$29*$M$29*$L$29*$N$29*Y45^3)*0.82/1000</f>
        <v>12.554217482627056</v>
      </c>
      <c r="AB45" s="103">
        <f>IF(Y45&lt;1,0,IF(Y45&lt;1.05,2,IF(Y45&lt;1.1,2.28,IF(Y45&lt;1.15,2.5,IF(Y45&lt;1.2,3.08,IF(Y45&lt;1.25,3.44,IF(Y45&lt;1.3,3.85,IF(Y45&lt;1.35,4.31,IF(Y45&lt;1.4,5,IF(Y45&lt;1.45,5.36,IF(Y45&lt;1.5,5.75,IF(Y45&lt;1.55,6.59,IF(Y45&lt;1.6,7.28,IF(Y45&lt;1.65,8.01,IF(Y45&lt;1.7,8.79,IF(Y45&lt;1.75,10,IF(Y45&lt;1.8,10.5,IF(Y45&lt;1.85,11.42,IF(Y45&lt;1.9,12.38,IF(Y45&lt;1.95,13.4,IF(Y45&lt;2,14.26,IF(Y45&lt;2.05,15.57,IF(Y45&lt;2.1,16.72,IF(Y45&lt;2.15,17.92,IF(Y45&lt;2.2,19.17,IF(Y45&lt;2.25,20,IF(Y45&lt;3,25,IF(Y45&lt;10,0,0))))))))))))))))))))))))))))</f>
        <v>14.26</v>
      </c>
      <c r="AC45" s="12"/>
      <c r="AE45" s="124"/>
      <c r="AF45" s="1">
        <v>1.9</v>
      </c>
      <c r="AG45" s="1">
        <f>COUNTIFS($Y$6:$Y$1493,"&gt;1.875", $Y$6:$Y$1493, "&lt;1.925")</f>
        <v>35</v>
      </c>
      <c r="AH45" s="123">
        <f>AG45/$AG$53</f>
        <v>2.3521505376344086E-2</v>
      </c>
      <c r="AI45" s="2">
        <f t="shared" si="12"/>
        <v>2.3521505376344086E-2</v>
      </c>
      <c r="AJ45" s="1">
        <v>1.9</v>
      </c>
      <c r="AK45" s="1">
        <f>COUNTIFS($Z$6:$Z$1493,"&gt;1.875", $Z$6:$Z$1493, "&lt;1.925")</f>
        <v>11</v>
      </c>
      <c r="AL45" s="28">
        <f>AK45/$AK$129</f>
        <v>7.3974445191661064E-3</v>
      </c>
      <c r="AM45" s="126"/>
      <c r="AN45" s="1">
        <v>1.9</v>
      </c>
      <c r="AO45" s="2">
        <f>9.3258*AJ45^2-15.621*AJ45+8.3981</f>
        <v>12.384337999999996</v>
      </c>
      <c r="AP45" s="29">
        <f t="shared" si="11"/>
        <v>0.29129827284946225</v>
      </c>
      <c r="AQ45" s="2">
        <f>0.5*$N$29*(AJ45^3)*$AO$4*$AP$4/1000</f>
        <v>41.118021115499999</v>
      </c>
      <c r="AR45" s="130"/>
      <c r="AS45" s="25"/>
    </row>
    <row r="46" spans="17:45" x14ac:dyDescent="0.25">
      <c r="Q46" s="91"/>
      <c r="R46" s="92">
        <v>41640</v>
      </c>
      <c r="S46" s="93">
        <v>0.83333333333333304</v>
      </c>
      <c r="T46" s="94">
        <f>$L$10*COS($M$10*S46*24+$N$10)</f>
        <v>0.10637102708487091</v>
      </c>
      <c r="U46" s="94">
        <f>$L$11*COS($M$11*S46*24+$N$11)</f>
        <v>-8.8191369469717937E-2</v>
      </c>
      <c r="V46" s="94">
        <f>$L$12*COS($M$12*S46*24+$N$12)</f>
        <v>-1.2899660361367495</v>
      </c>
      <c r="W46" s="94">
        <f>$L$13*COS($M$13*S46*24+$N$13)</f>
        <v>-0.20140569903418951</v>
      </c>
      <c r="X46" s="94">
        <f>(T46+U46+V46+W46)*$AE$8</f>
        <v>-1.8414900969447325</v>
      </c>
      <c r="Y46" s="95">
        <f t="shared" si="0"/>
        <v>1.8414900969447325</v>
      </c>
      <c r="Z46" s="94">
        <f>(0.5*$N$29*Y46^3)/1000</f>
        <v>3.215995201399358</v>
      </c>
      <c r="AA46" s="94">
        <f>(0.5*$I$29*$J$29*$K$29*$M$29*$L$29*$N$29*Y46^3)*0.82/1000</f>
        <v>10.410827226453121</v>
      </c>
      <c r="AB46" s="103">
        <f>IF(Y46&lt;1,0,IF(Y46&lt;1.05,2,IF(Y46&lt;1.1,2.28,IF(Y46&lt;1.15,2.5,IF(Y46&lt;1.2,3.08,IF(Y46&lt;1.25,3.44,IF(Y46&lt;1.3,3.85,IF(Y46&lt;1.35,4.31,IF(Y46&lt;1.4,5,IF(Y46&lt;1.45,5.36,IF(Y46&lt;1.5,5.75,IF(Y46&lt;1.55,6.59,IF(Y46&lt;1.6,7.28,IF(Y46&lt;1.65,8.01,IF(Y46&lt;1.7,8.79,IF(Y46&lt;1.75,10,IF(Y46&lt;1.8,10.5,IF(Y46&lt;1.85,11.42,IF(Y46&lt;1.9,12.38,IF(Y46&lt;1.95,13.4,IF(Y46&lt;2,14.26,IF(Y46&lt;2.05,15.57,IF(Y46&lt;2.1,16.72,IF(Y46&lt;2.15,17.92,IF(Y46&lt;2.2,19.17,IF(Y46&lt;2.25,20,IF(Y46&lt;3,25,IF(Y46&lt;10,0,0))))))))))))))))))))))))))))</f>
        <v>11.42</v>
      </c>
      <c r="AC46" s="12"/>
      <c r="AE46" s="124"/>
      <c r="AF46" s="1">
        <v>1.95</v>
      </c>
      <c r="AG46" s="1">
        <f>COUNTIFS($Y$6:$Y$1493,"&gt;1.925", $Y$6:$Y$1493, "&lt;1.975")</f>
        <v>36</v>
      </c>
      <c r="AH46" s="123">
        <f>AG46/$AG$53</f>
        <v>2.4193548387096774E-2</v>
      </c>
      <c r="AI46" s="2">
        <f t="shared" si="12"/>
        <v>2.4193548387096774E-2</v>
      </c>
      <c r="AJ46" s="1">
        <v>1.95</v>
      </c>
      <c r="AK46" s="1">
        <f>COUNTIFS($Z$6:$Z$1493,"&gt;1.925", $Z$6:$Z$1493, "&lt;1.975")</f>
        <v>7</v>
      </c>
      <c r="AL46" s="28">
        <f>AK46/$AK$129</f>
        <v>4.707464694014795E-3</v>
      </c>
      <c r="AM46" s="126"/>
      <c r="AN46" s="1">
        <v>1.95</v>
      </c>
      <c r="AO46" s="2">
        <f>9.3258*AJ46^2-15.621*AJ46+8.3981</f>
        <v>13.398504499999991</v>
      </c>
      <c r="AP46" s="29">
        <f t="shared" si="11"/>
        <v>0.32415736693548364</v>
      </c>
      <c r="AQ46" s="2">
        <f>0.5*$N$29*(AJ46^3)*$AO$4*$AP$4/1000</f>
        <v>44.450355273187498</v>
      </c>
      <c r="AR46" s="130"/>
      <c r="AS46" s="25"/>
    </row>
    <row r="47" spans="17:45" x14ac:dyDescent="0.25">
      <c r="Q47" s="91"/>
      <c r="R47" s="92">
        <v>41640</v>
      </c>
      <c r="S47" s="93">
        <v>0.85416666666666696</v>
      </c>
      <c r="T47" s="94">
        <f>$L$10*COS($M$10*S47*24+$N$10)</f>
        <v>0.11401129304565578</v>
      </c>
      <c r="U47" s="94">
        <f>$L$11*COS($M$11*S47*24+$N$11)</f>
        <v>-9.6680831857779675E-2</v>
      </c>
      <c r="V47" s="94">
        <f>$L$12*COS($M$12*S47*24+$N$12)</f>
        <v>-1.206604436121925</v>
      </c>
      <c r="W47" s="94">
        <f>$L$13*COS($M$13*S47*24+$N$13)</f>
        <v>-9.3293516724430481E-2</v>
      </c>
      <c r="X47" s="94">
        <f>(T47+U47+V47+W47)*$AE$8</f>
        <v>-1.6032093645730991</v>
      </c>
      <c r="Y47" s="95">
        <f t="shared" si="0"/>
        <v>1.6032093645730991</v>
      </c>
      <c r="Z47" s="94">
        <f>(0.5*$N$29*Y47^3)/1000</f>
        <v>2.1221591574354517</v>
      </c>
      <c r="AA47" s="94">
        <f>(0.5*$I$29*$J$29*$K$29*$M$29*$L$29*$N$29*Y47^3)*0.82/1000</f>
        <v>6.8698586134340074</v>
      </c>
      <c r="AB47" s="103">
        <f>IF(Y47&lt;1,0,IF(Y47&lt;1.05,2,IF(Y47&lt;1.1,2.28,IF(Y47&lt;1.15,2.5,IF(Y47&lt;1.2,3.08,IF(Y47&lt;1.25,3.44,IF(Y47&lt;1.3,3.85,IF(Y47&lt;1.35,4.31,IF(Y47&lt;1.4,5,IF(Y47&lt;1.45,5.36,IF(Y47&lt;1.5,5.75,IF(Y47&lt;1.55,6.59,IF(Y47&lt;1.6,7.28,IF(Y47&lt;1.65,8.01,IF(Y47&lt;1.7,8.79,IF(Y47&lt;1.75,10,IF(Y47&lt;1.8,10.5,IF(Y47&lt;1.85,11.42,IF(Y47&lt;1.9,12.38,IF(Y47&lt;1.95,13.4,IF(Y47&lt;2,14.26,IF(Y47&lt;2.05,15.57,IF(Y47&lt;2.1,16.72,IF(Y47&lt;2.15,17.92,IF(Y47&lt;2.2,19.17,IF(Y47&lt;2.25,20,IF(Y47&lt;3,25,IF(Y47&lt;10,0,0))))))))))))))))))))))))))))</f>
        <v>8.01</v>
      </c>
      <c r="AC47" s="12"/>
      <c r="AE47" s="124"/>
      <c r="AF47" s="1">
        <v>2</v>
      </c>
      <c r="AG47" s="1">
        <f>COUNTIFS($Y$6:$Y$1493,"&gt;1.975", $Y$6:$Y$1493, "&lt;2.025")</f>
        <v>24</v>
      </c>
      <c r="AH47" s="123">
        <f>AG47/$AG$53</f>
        <v>1.6129032258064516E-2</v>
      </c>
      <c r="AI47" s="2">
        <f t="shared" si="12"/>
        <v>1.6129032258064516E-2</v>
      </c>
      <c r="AJ47" s="1">
        <v>2</v>
      </c>
      <c r="AK47" s="1">
        <f>COUNTIFS($Z$6:$Z$1493,"&gt;1.975", $Z$6:$Z$1493, "&lt;2.025")</f>
        <v>12</v>
      </c>
      <c r="AL47" s="28">
        <f>AK47/$AK$129</f>
        <v>8.0699394754539348E-3</v>
      </c>
      <c r="AM47" s="126"/>
      <c r="AN47" s="1">
        <v>2</v>
      </c>
      <c r="AO47" s="2">
        <v>14.25</v>
      </c>
      <c r="AP47" s="29">
        <f t="shared" si="11"/>
        <v>0.22983870967741934</v>
      </c>
      <c r="AQ47" s="2">
        <f>0.5*$N$29*(AJ47^3)*$AO$4*$AP$4/1000</f>
        <v>47.958036</v>
      </c>
      <c r="AR47" s="130"/>
      <c r="AS47" s="25"/>
    </row>
    <row r="48" spans="17:45" x14ac:dyDescent="0.25">
      <c r="Q48" s="91"/>
      <c r="R48" s="92">
        <v>41640</v>
      </c>
      <c r="S48" s="93">
        <v>0.875</v>
      </c>
      <c r="T48" s="94">
        <f>$L$10*COS($M$10*S48*24+$N$10)</f>
        <v>0.11996317386071072</v>
      </c>
      <c r="U48" s="94">
        <f>$L$11*COS($M$11*S48*24+$N$11)</f>
        <v>-0.10350638024074653</v>
      </c>
      <c r="V48" s="94">
        <f>$L$12*COS($M$12*S48*24+$N$12)</f>
        <v>-1.0464528380819627</v>
      </c>
      <c r="W48" s="94">
        <f>$L$13*COS($M$13*S48*24+$N$13)</f>
        <v>2.1176464575266604E-2</v>
      </c>
      <c r="X48" s="94">
        <f>(T48+U48+V48+W48)*$AE$8</f>
        <v>-1.2610244748584147</v>
      </c>
      <c r="Y48" s="95">
        <f t="shared" si="0"/>
        <v>1.2610244748584147</v>
      </c>
      <c r="Z48" s="94">
        <f>(0.5*$N$29*Y48^3)/1000</f>
        <v>1.0327085586709339</v>
      </c>
      <c r="AA48" s="94">
        <f>(0.5*$I$29*$J$29*$K$29*$M$29*$L$29*$N$29*Y48^3)*0.82/1000</f>
        <v>3.3430865739240976</v>
      </c>
      <c r="AB48" s="103">
        <f>IF(Y48&lt;1,0,IF(Y48&lt;1.05,2,IF(Y48&lt;1.1,2.28,IF(Y48&lt;1.15,2.5,IF(Y48&lt;1.2,3.08,IF(Y48&lt;1.25,3.44,IF(Y48&lt;1.3,3.85,IF(Y48&lt;1.35,4.31,IF(Y48&lt;1.4,5,IF(Y48&lt;1.45,5.36,IF(Y48&lt;1.5,5.75,IF(Y48&lt;1.55,6.59,IF(Y48&lt;1.6,7.28,IF(Y48&lt;1.65,8.01,IF(Y48&lt;1.7,8.79,IF(Y48&lt;1.75,10,IF(Y48&lt;1.8,10.5,IF(Y48&lt;1.85,11.42,IF(Y48&lt;1.9,12.38,IF(Y48&lt;1.95,13.4,IF(Y48&lt;2,14.26,IF(Y48&lt;2.05,15.57,IF(Y48&lt;2.1,16.72,IF(Y48&lt;2.15,17.92,IF(Y48&lt;2.2,19.17,IF(Y48&lt;2.25,20,IF(Y48&lt;3,25,IF(Y48&lt;10,0,0))))))))))))))))))))))))))))</f>
        <v>3.85</v>
      </c>
      <c r="AC48" s="12"/>
      <c r="AE48" s="124"/>
      <c r="AF48" s="1">
        <v>2.0499999999999998</v>
      </c>
      <c r="AG48" s="1">
        <f>COUNTIFS($Y$6:$Y$1493,"&gt;2.025", $Y$6:$Y$1493, "&lt;2.075")</f>
        <v>25</v>
      </c>
      <c r="AH48" s="123">
        <f>AG48/$AG$53</f>
        <v>1.6801075268817203E-2</v>
      </c>
      <c r="AI48" s="2">
        <f t="shared" si="12"/>
        <v>1.6801075268817203E-2</v>
      </c>
      <c r="AJ48" s="1">
        <v>2.0499999999999998</v>
      </c>
      <c r="AK48" s="1">
        <f>COUNTIFS($Z$6:$Z$1493,"&gt;2.025", $Z$6:$Z$1493, "&lt;2.075")</f>
        <v>3</v>
      </c>
      <c r="AL48" s="28">
        <f>AK48/$AK$129</f>
        <v>2.0174848688634837E-3</v>
      </c>
      <c r="AM48" s="126"/>
      <c r="AN48" s="1">
        <v>2.0499999999999998</v>
      </c>
      <c r="AO48" s="2">
        <f>9.3258*AJ48^2-15.621*AJ48+8.3981</f>
        <v>15.566724499999992</v>
      </c>
      <c r="AP48" s="29">
        <f t="shared" si="11"/>
        <v>0.26153771001344073</v>
      </c>
      <c r="AQ48" s="2">
        <f>0.5*$N$29*(AJ48^3)*$AO$4*$AP$4/1000</f>
        <v>51.645559361812495</v>
      </c>
      <c r="AR48" s="130"/>
      <c r="AS48" s="25"/>
    </row>
    <row r="49" spans="17:45" x14ac:dyDescent="0.25">
      <c r="Q49" s="91"/>
      <c r="R49" s="92">
        <v>41640</v>
      </c>
      <c r="S49" s="93">
        <v>0.89583333333333304</v>
      </c>
      <c r="T49" s="94">
        <f>$L$10*COS($M$10*S49*24+$N$10)</f>
        <v>0.12413852854953446</v>
      </c>
      <c r="U49" s="94">
        <f>$L$11*COS($M$11*S49*24+$N$11)</f>
        <v>-0.10855054432664281</v>
      </c>
      <c r="V49" s="94">
        <f>$L$12*COS($M$12*S49*24+$N$12)</f>
        <v>-0.81970351425542298</v>
      </c>
      <c r="W49" s="94">
        <f>$L$13*COS($M$13*S49*24+$N$13)</f>
        <v>0.13420330480992171</v>
      </c>
      <c r="X49" s="94">
        <f>(T49+U49+V49+W49)*$AE$8</f>
        <v>-0.837390281528262</v>
      </c>
      <c r="Y49" s="95">
        <f t="shared" si="0"/>
        <v>0.837390281528262</v>
      </c>
      <c r="Z49" s="94">
        <f>(0.5*$N$29*Y49^3)/1000</f>
        <v>0.30240639987134155</v>
      </c>
      <c r="AA49" s="94">
        <f>(0.5*$I$29*$J$29*$K$29*$M$29*$L$29*$N$29*Y49^3)*0.82/1000</f>
        <v>0.9789507085907122</v>
      </c>
      <c r="AB49" s="103">
        <f>IF(Y49&lt;1,0,IF(Y49&lt;1.05,2,IF(Y49&lt;1.1,2.28,IF(Y49&lt;1.15,2.5,IF(Y49&lt;1.2,3.08,IF(Y49&lt;1.25,3.44,IF(Y49&lt;1.3,3.85,IF(Y49&lt;1.35,4.31,IF(Y49&lt;1.4,5,IF(Y49&lt;1.45,5.36,IF(Y49&lt;1.5,5.75,IF(Y49&lt;1.55,6.59,IF(Y49&lt;1.6,7.28,IF(Y49&lt;1.65,8.01,IF(Y49&lt;1.7,8.79,IF(Y49&lt;1.75,10,IF(Y49&lt;1.8,10.5,IF(Y49&lt;1.85,11.42,IF(Y49&lt;1.9,12.38,IF(Y49&lt;1.95,13.4,IF(Y49&lt;2,14.26,IF(Y49&lt;2.05,15.57,IF(Y49&lt;2.1,16.72,IF(Y49&lt;2.15,17.92,IF(Y49&lt;2.2,19.17,IF(Y49&lt;2.25,20,IF(Y49&lt;3,25,IF(Y49&lt;10,0,0))))))))))))))))))))))))))))</f>
        <v>0</v>
      </c>
      <c r="AC49" s="12"/>
      <c r="AE49" s="124"/>
      <c r="AF49" s="1">
        <v>2.1</v>
      </c>
      <c r="AG49" s="1">
        <f>COUNTIFS($Y$6:$Y$1493,"&gt;2.075", $Y$6:$Y$1493, "&lt;2.125")</f>
        <v>27</v>
      </c>
      <c r="AH49" s="123">
        <f>AG49/$AG$53</f>
        <v>1.8145161290322582E-2</v>
      </c>
      <c r="AI49" s="2">
        <f t="shared" si="12"/>
        <v>1.8145161290322582E-2</v>
      </c>
      <c r="AJ49" s="1">
        <v>2.1</v>
      </c>
      <c r="AK49" s="1">
        <f>COUNTIFS($Z$6:$Z$1493,"&gt;2.075", $Z$6:$Z$1493, "&lt;2.125")</f>
        <v>10</v>
      </c>
      <c r="AL49" s="28">
        <f>AK49/$AK$129</f>
        <v>6.7249495628782787E-3</v>
      </c>
      <c r="AM49" s="126"/>
      <c r="AN49" s="1">
        <v>2.1</v>
      </c>
      <c r="AO49" s="2">
        <f>9.3258*AJ49^2-15.621*AJ49+8.3981</f>
        <v>16.720777999999989</v>
      </c>
      <c r="AP49" s="29">
        <f t="shared" si="11"/>
        <v>0.30340121370967721</v>
      </c>
      <c r="AQ49" s="2">
        <f>0.5*$N$29*(AJ49^3)*$AO$4*$AP$4/1000</f>
        <v>55.517421424500014</v>
      </c>
      <c r="AR49" s="130"/>
      <c r="AS49" s="25"/>
    </row>
    <row r="50" spans="17:45" x14ac:dyDescent="0.25">
      <c r="Q50" s="91"/>
      <c r="R50" s="92">
        <v>41640</v>
      </c>
      <c r="S50" s="93">
        <v>0.91666666666666696</v>
      </c>
      <c r="T50" s="94">
        <f>$L$10*COS($M$10*S50*24+$N$10)</f>
        <v>0.12647552458092443</v>
      </c>
      <c r="U50" s="94">
        <f>$L$11*COS($M$11*S50*24+$N$11)</f>
        <v>-0.11172651212693416</v>
      </c>
      <c r="V50" s="94">
        <f>$L$12*COS($M$12*S50*24+$N$12)</f>
        <v>-0.54078710952273112</v>
      </c>
      <c r="W50" s="94">
        <f>$L$13*COS($M$13*S50*24+$N$13)</f>
        <v>0.23808441160323368</v>
      </c>
      <c r="X50" s="94">
        <f>(T50+U50+V50+W50)*$AE$8</f>
        <v>-0.35994210683188393</v>
      </c>
      <c r="Y50" s="95">
        <f t="shared" si="0"/>
        <v>0.35994210683188393</v>
      </c>
      <c r="Z50" s="94">
        <f>(0.5*$N$29*Y50^3)/1000</f>
        <v>2.4016249799232295E-2</v>
      </c>
      <c r="AA50" s="94">
        <f>(0.5*$I$29*$J$29*$K$29*$M$29*$L$29*$N$29*Y50^3)*0.82/1000</f>
        <v>7.7745460309876446E-2</v>
      </c>
      <c r="AB50" s="103">
        <f>IF(Y50&lt;1,0,IF(Y50&lt;1.05,2,IF(Y50&lt;1.1,2.28,IF(Y50&lt;1.15,2.5,IF(Y50&lt;1.2,3.08,IF(Y50&lt;1.25,3.44,IF(Y50&lt;1.3,3.85,IF(Y50&lt;1.35,4.31,IF(Y50&lt;1.4,5,IF(Y50&lt;1.45,5.36,IF(Y50&lt;1.5,5.75,IF(Y50&lt;1.55,6.59,IF(Y50&lt;1.6,7.28,IF(Y50&lt;1.65,8.01,IF(Y50&lt;1.7,8.79,IF(Y50&lt;1.75,10,IF(Y50&lt;1.8,10.5,IF(Y50&lt;1.85,11.42,IF(Y50&lt;1.9,12.38,IF(Y50&lt;1.95,13.4,IF(Y50&lt;2,14.26,IF(Y50&lt;2.05,15.57,IF(Y50&lt;2.1,16.72,IF(Y50&lt;2.15,17.92,IF(Y50&lt;2.2,19.17,IF(Y50&lt;2.25,20,IF(Y50&lt;3,25,IF(Y50&lt;10,0,0))))))))))))))))))))))))))))</f>
        <v>0</v>
      </c>
      <c r="AC50" s="12"/>
      <c r="AE50" s="124"/>
      <c r="AF50" s="1">
        <v>2.15</v>
      </c>
      <c r="AG50" s="1">
        <f>COUNTIFS($Y$6:$Y$1493,"&gt;2.125", $Y$6:$Y$1493, "&lt;2.175")</f>
        <v>16</v>
      </c>
      <c r="AH50" s="123">
        <f>AG50/$AG$53</f>
        <v>1.0752688172043012E-2</v>
      </c>
      <c r="AI50" s="2">
        <f t="shared" si="12"/>
        <v>1.0752688172043012E-2</v>
      </c>
      <c r="AJ50" s="1">
        <v>2.15</v>
      </c>
      <c r="AK50" s="1">
        <f>COUNTIFS($Z$6:$Z$1493,"&gt;2.125", $Z$6:$Z$1493, "&lt;2.175")</f>
        <v>7</v>
      </c>
      <c r="AL50" s="28">
        <f>AK50/$AK$129</f>
        <v>4.707464694014795E-3</v>
      </c>
      <c r="AM50" s="126"/>
      <c r="AN50" s="1">
        <v>2.15</v>
      </c>
      <c r="AO50" s="2">
        <f>9.3258*AJ50^2-15.621*AJ50+8.3981</f>
        <v>17.921460499999995</v>
      </c>
      <c r="AP50" s="29">
        <f t="shared" si="11"/>
        <v>0.19270387634408598</v>
      </c>
      <c r="AQ50" s="2">
        <f>0.5*$N$29*(AJ50^3)*$AO$4*$AP$4/1000</f>
        <v>59.578118253937504</v>
      </c>
      <c r="AR50" s="130"/>
      <c r="AS50" s="25"/>
    </row>
    <row r="51" spans="17:45" x14ac:dyDescent="0.25">
      <c r="Q51" s="91"/>
      <c r="R51" s="92">
        <v>41640</v>
      </c>
      <c r="S51" s="93">
        <v>0.9375</v>
      </c>
      <c r="T51" s="94">
        <f>$L$10*COS($M$10*S51*24+$N$10)</f>
        <v>0.1269395535465406</v>
      </c>
      <c r="U51" s="94">
        <f>$L$11*COS($M$11*S51*24+$N$11)</f>
        <v>-0.11297962402398011</v>
      </c>
      <c r="V51" s="94">
        <f>$L$12*COS($M$12*S51*24+$N$12)</f>
        <v>-0.22745425493366803</v>
      </c>
      <c r="W51" s="94">
        <f>$L$13*COS($M$13*S51*24+$N$13)</f>
        <v>0.32574045919887329</v>
      </c>
      <c r="X51" s="94">
        <f>(T51+U51+V51+W51)*$AE$8</f>
        <v>0.14030766723470722</v>
      </c>
      <c r="Y51" s="95">
        <f t="shared" si="0"/>
        <v>0.14030766723470722</v>
      </c>
      <c r="Z51" s="94">
        <f>(0.5*$N$29*Y51^3)/1000</f>
        <v>1.4224972689692503E-3</v>
      </c>
      <c r="AA51" s="94">
        <f>(0.5*$I$29*$J$29*$K$29*$M$29*$L$29*$N$29*Y51^3)*0.82/1000</f>
        <v>4.6049115032560867E-3</v>
      </c>
      <c r="AB51" s="103">
        <f>IF(Y51&lt;1,0,IF(Y51&lt;1.05,2,IF(Y51&lt;1.1,2.28,IF(Y51&lt;1.15,2.5,IF(Y51&lt;1.2,3.08,IF(Y51&lt;1.25,3.44,IF(Y51&lt;1.3,3.85,IF(Y51&lt;1.35,4.31,IF(Y51&lt;1.4,5,IF(Y51&lt;1.45,5.36,IF(Y51&lt;1.5,5.75,IF(Y51&lt;1.55,6.59,IF(Y51&lt;1.6,7.28,IF(Y51&lt;1.65,8.01,IF(Y51&lt;1.7,8.79,IF(Y51&lt;1.75,10,IF(Y51&lt;1.8,10.5,IF(Y51&lt;1.85,11.42,IF(Y51&lt;1.9,12.38,IF(Y51&lt;1.95,13.4,IF(Y51&lt;2,14.26,IF(Y51&lt;2.05,15.57,IF(Y51&lt;2.1,16.72,IF(Y51&lt;2.15,17.92,IF(Y51&lt;2.2,19.17,IF(Y51&lt;2.25,20,IF(Y51&lt;3,25,IF(Y51&lt;10,0,0))))))))))))))))))))))))))))</f>
        <v>0</v>
      </c>
      <c r="AC51" s="12"/>
      <c r="AE51" s="124"/>
      <c r="AF51" s="1">
        <v>2.2000000000000002</v>
      </c>
      <c r="AG51" s="1">
        <f>COUNTIFS($Y$6:$Y$1493,"&gt;2.175", $Y$6:$Y$1493, "&lt;2.225")</f>
        <v>11</v>
      </c>
      <c r="AH51" s="123">
        <f>AG51/$AG$53</f>
        <v>7.3924731182795703E-3</v>
      </c>
      <c r="AI51" s="2">
        <f t="shared" si="12"/>
        <v>7.3924731182795703E-3</v>
      </c>
      <c r="AJ51" s="1">
        <v>2.2000000000000002</v>
      </c>
      <c r="AK51" s="1">
        <f>COUNTIFS($Z$6:$Z$1493,"&gt;2.175", $Z$6:$Z$1493, "&lt;2.225")</f>
        <v>13</v>
      </c>
      <c r="AL51" s="28">
        <f>AK51/$AK$129</f>
        <v>8.7424344317417624E-3</v>
      </c>
      <c r="AM51" s="127"/>
      <c r="AN51" s="1">
        <v>2.2000000000000002</v>
      </c>
      <c r="AO51" s="2">
        <f>9.3258*AJ51^2-15.621*AJ51+8.3981</f>
        <v>19.168771999999997</v>
      </c>
      <c r="AP51" s="29">
        <f t="shared" si="11"/>
        <v>0.1417046317204301</v>
      </c>
      <c r="AQ51" s="2">
        <f>0.5*$N$29*(AJ51^3)*$AO$4*$AP$4/1000</f>
        <v>63.832145916000023</v>
      </c>
      <c r="AR51" s="130"/>
      <c r="AS51" s="25"/>
    </row>
    <row r="52" spans="17:45" ht="21.75" customHeight="1" x14ac:dyDescent="0.25">
      <c r="Q52" s="91"/>
      <c r="R52" s="92">
        <v>41640</v>
      </c>
      <c r="S52" s="93">
        <v>0.95833333333333304</v>
      </c>
      <c r="T52" s="94">
        <f>$L$10*COS($M$10*S52*24+$N$10)</f>
        <v>0.12552374367437005</v>
      </c>
      <c r="U52" s="94">
        <f>$L$11*COS($M$11*S52*24+$N$11)</f>
        <v>-0.11228831348390436</v>
      </c>
      <c r="V52" s="94">
        <f>$L$12*COS($M$12*S52*24+$N$12)</f>
        <v>0.10035410733982979</v>
      </c>
      <c r="W52" s="94">
        <f>$L$13*COS($M$13*S52*24+$N$13)</f>
        <v>0.3911978328116717</v>
      </c>
      <c r="X52" s="94">
        <f>(T52+U52+V52+W52)*$AE$8</f>
        <v>0.63098421292745899</v>
      </c>
      <c r="Y52" s="95">
        <f t="shared" si="0"/>
        <v>0.63098421292745899</v>
      </c>
      <c r="Z52" s="94">
        <f>(0.5*$N$29*Y52^3)/1000</f>
        <v>0.1293786780522411</v>
      </c>
      <c r="AA52" s="94">
        <f>(0.5*$I$29*$J$29*$K$29*$M$29*$L$29*$N$29*Y52^3)*0.82/1000</f>
        <v>0.41882496074704917</v>
      </c>
      <c r="AB52" s="103">
        <f>IF(Y52&lt;1,0,IF(Y52&lt;1.05,2,IF(Y52&lt;1.1,2.28,IF(Y52&lt;1.15,2.5,IF(Y52&lt;1.2,3.08,IF(Y52&lt;1.25,3.44,IF(Y52&lt;1.3,3.85,IF(Y52&lt;1.35,4.31,IF(Y52&lt;1.4,5,IF(Y52&lt;1.45,5.36,IF(Y52&lt;1.5,5.75,IF(Y52&lt;1.55,6.59,IF(Y52&lt;1.6,7.28,IF(Y52&lt;1.65,8.01,IF(Y52&lt;1.7,8.79,IF(Y52&lt;1.75,10,IF(Y52&lt;1.8,10.5,IF(Y52&lt;1.85,11.42,IF(Y52&lt;1.9,12.38,IF(Y52&lt;1.95,13.4,IF(Y52&lt;2,14.26,IF(Y52&lt;2.05,15.57,IF(Y52&lt;2.1,16.72,IF(Y52&lt;2.15,17.92,IF(Y52&lt;2.2,19.17,IF(Y52&lt;2.25,20,IF(Y52&lt;3,25,IF(Y52&lt;10,0,0))))))))))))))))))))))))))))</f>
        <v>0</v>
      </c>
      <c r="AC52" s="12"/>
      <c r="AE52" s="39" t="s">
        <v>92</v>
      </c>
      <c r="AF52" s="31">
        <v>2.25</v>
      </c>
      <c r="AG52" s="31">
        <f>COUNTIFS($Y$6:$Y$1493,"&gt;2.225", $Y$6:$Y$1493, "&lt;2.275")</f>
        <v>5</v>
      </c>
      <c r="AH52" s="32">
        <f>AG52/$AG$53</f>
        <v>3.3602150537634409E-3</v>
      </c>
      <c r="AI52" s="33">
        <f>AH52</f>
        <v>3.3602150537634409E-3</v>
      </c>
      <c r="AJ52" s="134">
        <v>2.25</v>
      </c>
      <c r="AK52" s="134">
        <f>COUNTIFS($Z$6:$Z$1493,"&gt;2.225", $Z$6:$Z$1493, "&lt;2.275")</f>
        <v>9</v>
      </c>
      <c r="AL52" s="135">
        <f>AK52/$AK$129</f>
        <v>6.0524546065904503E-3</v>
      </c>
      <c r="AM52" s="35"/>
      <c r="AN52" s="134">
        <v>2.25</v>
      </c>
      <c r="AO52" s="29">
        <v>20</v>
      </c>
      <c r="AP52" s="29">
        <f t="shared" ref="AP52" si="13">AO52*AI52</f>
        <v>6.7204301075268813E-2</v>
      </c>
      <c r="AQ52" s="29">
        <f>0.5*$N$29*(AJ52^3)*$AO$4*$AP$4/1000</f>
        <v>68.284000476562511</v>
      </c>
      <c r="AR52" s="130"/>
      <c r="AS52" s="25"/>
    </row>
    <row r="53" spans="17:45" x14ac:dyDescent="0.25">
      <c r="Q53" s="91"/>
      <c r="R53" s="92">
        <v>41640</v>
      </c>
      <c r="S53" s="93">
        <v>0.97916666666666696</v>
      </c>
      <c r="T53" s="94">
        <f>$L$10*COS($M$10*S53*24+$N$10)</f>
        <v>0.1222490615923098</v>
      </c>
      <c r="U53" s="94">
        <f>$L$11*COS($M$11*S53*24+$N$11)</f>
        <v>-0.10966447822487299</v>
      </c>
      <c r="V53" s="94">
        <f>$L$12*COS($M$12*S53*24+$N$12)</f>
        <v>0.42177579352154465</v>
      </c>
      <c r="W53" s="94">
        <f>$L$13*COS($M$13*S53*24+$N$13)</f>
        <v>0.42999572060334273</v>
      </c>
      <c r="X53" s="94">
        <f>(T53+U53+V53+W53)*$AE$8</f>
        <v>1.0804451218654052</v>
      </c>
      <c r="Y53" s="95">
        <f t="shared" si="0"/>
        <v>1.0804451218654052</v>
      </c>
      <c r="Z53" s="94">
        <f>(0.5*$N$29*Y53^3)/1000</f>
        <v>0.64955415942312034</v>
      </c>
      <c r="AA53" s="94">
        <f>(0.5*$I$29*$J$29*$K$29*$M$29*$L$29*$N$29*Y53^3)*0.82/1000</f>
        <v>2.1027382519213988</v>
      </c>
      <c r="AB53" s="103">
        <f>IF(Y53&lt;1,0,IF(Y53&lt;1.05,2,IF(Y53&lt;1.1,2.28,IF(Y53&lt;1.15,2.5,IF(Y53&lt;1.2,3.08,IF(Y53&lt;1.25,3.44,IF(Y53&lt;1.3,3.85,IF(Y53&lt;1.35,4.31,IF(Y53&lt;1.4,5,IF(Y53&lt;1.45,5.36,IF(Y53&lt;1.5,5.75,IF(Y53&lt;1.55,6.59,IF(Y53&lt;1.6,7.28,IF(Y53&lt;1.65,8.01,IF(Y53&lt;1.7,8.79,IF(Y53&lt;1.75,10,IF(Y53&lt;1.8,10.5,IF(Y53&lt;1.85,11.42,IF(Y53&lt;1.9,12.38,IF(Y53&lt;1.95,13.4,IF(Y53&lt;2,14.26,IF(Y53&lt;2.05,15.57,IF(Y53&lt;2.1,16.72,IF(Y53&lt;2.15,17.92,IF(Y53&lt;2.2,19.17,IF(Y53&lt;2.25,20,IF(Y53&lt;3,25,IF(Y53&lt;10,0,0))))))))))))))))))))))))))))</f>
        <v>2.2799999999999998</v>
      </c>
      <c r="AC53" s="12"/>
      <c r="AF53" s="5" t="s">
        <v>70</v>
      </c>
      <c r="AG53" s="5">
        <f>SUM(AG7:AG52)</f>
        <v>1488</v>
      </c>
      <c r="AH53" s="38">
        <f>SUM(AH7:AH52)</f>
        <v>0.99999999999999989</v>
      </c>
      <c r="AI53" s="25">
        <f>SUM(AI27:AI52)</f>
        <v>0.55241935483870963</v>
      </c>
      <c r="AJ53" s="1">
        <v>2.2999999999999998</v>
      </c>
      <c r="AK53" s="1">
        <f>COUNTIFS($Z$6:$Z$1493,"&gt;2.275", $Z$6:$Z$1493, "&lt;2.325")</f>
        <v>4</v>
      </c>
      <c r="AL53" s="28">
        <f>AK53/$AK$129</f>
        <v>2.6899798251513113E-3</v>
      </c>
      <c r="AM53" s="35"/>
      <c r="AN53" s="1">
        <v>2.2999999999999998</v>
      </c>
      <c r="AO53" s="2">
        <f>9.3258*AJ53^2-15.621*AJ53+8.3981</f>
        <v>21.803281999999989</v>
      </c>
      <c r="AP53" s="29">
        <v>0</v>
      </c>
      <c r="AQ53" s="2">
        <f>0.5*$N$29*(AJ53^3)*$AO$4*$AP$4/1000</f>
        <v>72.938178001499978</v>
      </c>
      <c r="AR53" s="130"/>
      <c r="AS53" s="25"/>
    </row>
    <row r="54" spans="17:45" x14ac:dyDescent="0.25">
      <c r="Q54" s="91"/>
      <c r="R54" s="92">
        <v>41641</v>
      </c>
      <c r="S54" s="93">
        <v>1</v>
      </c>
      <c r="T54" s="94">
        <f>$L$10*COS($M$10*S54*24+$N$10)</f>
        <v>0.1171640018348629</v>
      </c>
      <c r="U54" s="94">
        <f>$L$11*COS($M$11*S54*24+$N$11)</f>
        <v>-0.10515327545282506</v>
      </c>
      <c r="V54" s="94">
        <f>$L$12*COS($M$12*S54*24+$N$12)</f>
        <v>0.71635507685607536</v>
      </c>
      <c r="W54" s="94">
        <f>$L$13*COS($M$13*S54*24+$N$13)</f>
        <v>0.43949011063742077</v>
      </c>
      <c r="X54" s="94">
        <f>(T54+U54+V54+W54)*$AE$8</f>
        <v>1.4598198923444174</v>
      </c>
      <c r="Y54" s="95">
        <f t="shared" si="0"/>
        <v>1.4598198923444174</v>
      </c>
      <c r="Z54" s="94">
        <f>(0.5*$N$29*Y54^3)/1000</f>
        <v>1.6021569606646209</v>
      </c>
      <c r="AA54" s="94">
        <f>(0.5*$I$29*$J$29*$K$29*$M$29*$L$29*$N$29*Y54^3)*0.82/1000</f>
        <v>5.18650627957431</v>
      </c>
      <c r="AB54" s="103">
        <f>IF(Y54&lt;1,0,IF(Y54&lt;1.05,2,IF(Y54&lt;1.1,2.28,IF(Y54&lt;1.15,2.5,IF(Y54&lt;1.2,3.08,IF(Y54&lt;1.25,3.44,IF(Y54&lt;1.3,3.85,IF(Y54&lt;1.35,4.31,IF(Y54&lt;1.4,5,IF(Y54&lt;1.45,5.36,IF(Y54&lt;1.5,5.75,IF(Y54&lt;1.55,6.59,IF(Y54&lt;1.6,7.28,IF(Y54&lt;1.65,8.01,IF(Y54&lt;1.7,8.79,IF(Y54&lt;1.75,10,IF(Y54&lt;1.8,10.5,IF(Y54&lt;1.85,11.42,IF(Y54&lt;1.9,12.38,IF(Y54&lt;1.95,13.4,IF(Y54&lt;2,14.26,IF(Y54&lt;2.05,15.57,IF(Y54&lt;2.1,16.72,IF(Y54&lt;2.15,17.92,IF(Y54&lt;2.2,19.17,IF(Y54&lt;2.25,20,IF(Y54&lt;3,25,IF(Y54&lt;10,0,0))))))))))))))))))))))))))))</f>
        <v>5.75</v>
      </c>
      <c r="AC54" s="12"/>
      <c r="AF54" s="5"/>
      <c r="AG54" s="5"/>
      <c r="AH54" s="5"/>
      <c r="AJ54" s="1">
        <v>2.35</v>
      </c>
      <c r="AK54" s="1">
        <f>COUNTIFS($Z$6:$Z$1493,"&gt;2.325", $Z$6:$Z$1493, "&lt;2.375")</f>
        <v>13</v>
      </c>
      <c r="AL54" s="28">
        <f>AK54/$AK$129</f>
        <v>8.7424344317417624E-3</v>
      </c>
      <c r="AM54" s="35"/>
      <c r="AN54" s="1">
        <v>2.35</v>
      </c>
      <c r="AO54" s="2">
        <f>9.3258*AJ54^2-15.621*AJ54+8.3981</f>
        <v>23.1904805</v>
      </c>
      <c r="AP54" s="29">
        <f t="shared" ref="AP54:AP67" si="14">AO54*AI54</f>
        <v>0</v>
      </c>
      <c r="AQ54" s="2">
        <f>0.5*$N$29*(AJ54^3)*$AO$4*$AP$4/1000</f>
        <v>77.799174556687518</v>
      </c>
      <c r="AR54" s="130"/>
      <c r="AS54" s="25"/>
    </row>
    <row r="55" spans="17:45" x14ac:dyDescent="0.25">
      <c r="Q55" s="91"/>
      <c r="R55" s="92">
        <v>41641</v>
      </c>
      <c r="S55" s="93">
        <v>1.0208333333333299</v>
      </c>
      <c r="T55" s="94">
        <f>$L$10*COS($M$10*S55*24+$N$10)</f>
        <v>0.11034386869102056</v>
      </c>
      <c r="U55" s="94">
        <f>$L$11*COS($M$11*S55*24+$N$11)</f>
        <v>-9.8832344688728646E-2</v>
      </c>
      <c r="V55" s="94">
        <f>$L$12*COS($M$12*S55*24+$N$12)</f>
        <v>0.96534451873939009</v>
      </c>
      <c r="W55" s="94">
        <f>$L$13*COS($M$13*S55*24+$N$13)</f>
        <v>0.41903397592331226</v>
      </c>
      <c r="X55" s="94">
        <f>(T55+U55+V55+W55)*$AE$8</f>
        <v>1.7448625233312429</v>
      </c>
      <c r="Y55" s="95">
        <f t="shared" si="0"/>
        <v>1.7448625233312429</v>
      </c>
      <c r="Z55" s="94">
        <f>(0.5*$N$29*Y55^3)/1000</f>
        <v>2.7358411250929673</v>
      </c>
      <c r="AA55" s="94">
        <f>(0.5*$I$29*$J$29*$K$29*$M$29*$L$29*$N$29*Y55^3)*0.82/1000</f>
        <v>8.8564713218398552</v>
      </c>
      <c r="AB55" s="103">
        <f>IF(Y55&lt;1,0,IF(Y55&lt;1.05,2,IF(Y55&lt;1.1,2.28,IF(Y55&lt;1.15,2.5,IF(Y55&lt;1.2,3.08,IF(Y55&lt;1.25,3.44,IF(Y55&lt;1.3,3.85,IF(Y55&lt;1.35,4.31,IF(Y55&lt;1.4,5,IF(Y55&lt;1.45,5.36,IF(Y55&lt;1.5,5.75,IF(Y55&lt;1.55,6.59,IF(Y55&lt;1.6,7.28,IF(Y55&lt;1.65,8.01,IF(Y55&lt;1.7,8.79,IF(Y55&lt;1.75,10,IF(Y55&lt;1.8,10.5,IF(Y55&lt;1.85,11.42,IF(Y55&lt;1.9,12.38,IF(Y55&lt;1.95,13.4,IF(Y55&lt;2,14.26,IF(Y55&lt;2.05,15.57,IF(Y55&lt;2.1,16.72,IF(Y55&lt;2.15,17.92,IF(Y55&lt;2.2,19.17,IF(Y55&lt;2.25,20,IF(Y55&lt;3,25,IF(Y55&lt;10,0,0))))))))))))))))))))))))))))</f>
        <v>10</v>
      </c>
      <c r="AC55" s="12"/>
      <c r="AF55" s="5"/>
      <c r="AG55" s="5"/>
      <c r="AH55" s="5"/>
      <c r="AJ55" s="1">
        <v>2.4</v>
      </c>
      <c r="AK55" s="1">
        <f>COUNTIFS($Z$6:$Z$1493,"&gt;2.375", $Z$6:$Z$1493, "&lt;2.425")</f>
        <v>4</v>
      </c>
      <c r="AL55" s="28">
        <f>AK55/$AK$129</f>
        <v>2.6899798251513113E-3</v>
      </c>
      <c r="AM55" s="35"/>
      <c r="AN55" s="1">
        <v>2.4</v>
      </c>
      <c r="AO55" s="2">
        <v>25</v>
      </c>
      <c r="AP55" s="29">
        <f t="shared" si="14"/>
        <v>0</v>
      </c>
      <c r="AQ55" s="2">
        <f>0.5*$N$29*(AJ55^3)*$AO$4*$AP$4/1000</f>
        <v>82.871486208000007</v>
      </c>
      <c r="AR55" s="130"/>
      <c r="AS55" s="25"/>
    </row>
    <row r="56" spans="17:45" x14ac:dyDescent="0.25">
      <c r="Q56" s="91"/>
      <c r="R56" s="92">
        <v>41641</v>
      </c>
      <c r="S56" s="93">
        <v>1.0416666666666701</v>
      </c>
      <c r="T56" s="94">
        <f>$L$10*COS($M$10*S56*24+$N$10)</f>
        <v>0.10188966102838362</v>
      </c>
      <c r="U56" s="94">
        <f>$L$11*COS($M$11*S56*24+$N$11)</f>
        <v>-9.0810471562799505E-2</v>
      </c>
      <c r="V56" s="94">
        <f>$L$12*COS($M$12*S56*24+$N$12)</f>
        <v>1.1528980819964774</v>
      </c>
      <c r="W56" s="94">
        <f>$L$13*COS($M$13*S56*24+$N$13)</f>
        <v>0.3700213682363972</v>
      </c>
      <c r="X56" s="94">
        <f>(T56+U56+V56+W56)*$AE$8</f>
        <v>1.9174982996230732</v>
      </c>
      <c r="Y56" s="95">
        <f t="shared" si="0"/>
        <v>1.9174982996230732</v>
      </c>
      <c r="Z56" s="94">
        <f>(0.5*$N$29*Y56^3)/1000</f>
        <v>3.6308824726888798</v>
      </c>
      <c r="AA56" s="94">
        <f>(0.5*$I$29*$J$29*$K$29*$M$29*$L$29*$N$29*Y56^3)*0.82/1000</f>
        <v>11.753901276430046</v>
      </c>
      <c r="AB56" s="103">
        <f>IF(Y56&lt;1,0,IF(Y56&lt;1.05,2,IF(Y56&lt;1.1,2.28,IF(Y56&lt;1.15,2.5,IF(Y56&lt;1.2,3.08,IF(Y56&lt;1.25,3.44,IF(Y56&lt;1.3,3.85,IF(Y56&lt;1.35,4.31,IF(Y56&lt;1.4,5,IF(Y56&lt;1.45,5.36,IF(Y56&lt;1.5,5.75,IF(Y56&lt;1.55,6.59,IF(Y56&lt;1.6,7.28,IF(Y56&lt;1.65,8.01,IF(Y56&lt;1.7,8.79,IF(Y56&lt;1.75,10,IF(Y56&lt;1.8,10.5,IF(Y56&lt;1.85,11.42,IF(Y56&lt;1.9,12.38,IF(Y56&lt;1.95,13.4,IF(Y56&lt;2,14.26,IF(Y56&lt;2.05,15.57,IF(Y56&lt;2.1,16.72,IF(Y56&lt;2.15,17.92,IF(Y56&lt;2.2,19.17,IF(Y56&lt;2.25,20,IF(Y56&lt;3,25,IF(Y56&lt;10,0,0))))))))))))))))))))))))))))</f>
        <v>13.4</v>
      </c>
      <c r="AC56" s="12"/>
      <c r="AF56" s="5"/>
      <c r="AG56" s="5"/>
      <c r="AH56" s="5"/>
      <c r="AJ56" s="1">
        <v>2.4500000000000002</v>
      </c>
      <c r="AK56" s="1">
        <f>COUNTIFS($Z$6:$Z$1493,"&gt;2.425", $Z$6:$Z$1493, "&lt;2.475")</f>
        <v>9</v>
      </c>
      <c r="AL56" s="28">
        <f>AK56/$AK$129</f>
        <v>6.0524546065904503E-3</v>
      </c>
      <c r="AM56" s="35"/>
      <c r="AN56" s="1">
        <v>2.4500000000000002</v>
      </c>
      <c r="AO56" s="2">
        <v>25</v>
      </c>
      <c r="AP56" s="29">
        <f t="shared" si="14"/>
        <v>0</v>
      </c>
      <c r="AQ56" s="2">
        <f>0.5*$N$29*(AJ56^3)*$AO$4*$AP$4/1000</f>
        <v>88.159609021312534</v>
      </c>
      <c r="AR56" s="130"/>
      <c r="AS56" s="25"/>
    </row>
    <row r="57" spans="17:45" x14ac:dyDescent="0.25">
      <c r="Q57" s="91"/>
      <c r="R57" s="92">
        <v>41641</v>
      </c>
      <c r="S57" s="93">
        <v>1.0625</v>
      </c>
      <c r="T57" s="94">
        <f>$L$10*COS($M$10*S57*24+$N$10)</f>
        <v>9.1926576608122992E-2</v>
      </c>
      <c r="U57" s="94">
        <f>$L$11*COS($M$11*S57*24+$N$11)</f>
        <v>-8.1225715572307094E-2</v>
      </c>
      <c r="V57" s="94">
        <f>$L$12*COS($M$12*S57*24+$N$12)</f>
        <v>1.2670795949034519</v>
      </c>
      <c r="W57" s="94">
        <f>$L$13*COS($M$13*S57*24+$N$13)</f>
        <v>0.29579241579341664</v>
      </c>
      <c r="X57" s="94">
        <f>(T57+U57+V57+W57)*$AE$8</f>
        <v>1.9669660896658556</v>
      </c>
      <c r="Y57" s="95">
        <f t="shared" si="0"/>
        <v>1.9669660896658556</v>
      </c>
      <c r="Z57" s="94">
        <f>(0.5*$N$29*Y57^3)/1000</f>
        <v>3.9192037986938022</v>
      </c>
      <c r="AA57" s="94">
        <f>(0.5*$I$29*$J$29*$K$29*$M$29*$L$29*$N$29*Y57^3)*0.82/1000</f>
        <v>12.687255750787788</v>
      </c>
      <c r="AB57" s="103">
        <f>IF(Y57&lt;1,0,IF(Y57&lt;1.05,2,IF(Y57&lt;1.1,2.28,IF(Y57&lt;1.15,2.5,IF(Y57&lt;1.2,3.08,IF(Y57&lt;1.25,3.44,IF(Y57&lt;1.3,3.85,IF(Y57&lt;1.35,4.31,IF(Y57&lt;1.4,5,IF(Y57&lt;1.45,5.36,IF(Y57&lt;1.5,5.75,IF(Y57&lt;1.55,6.59,IF(Y57&lt;1.6,7.28,IF(Y57&lt;1.65,8.01,IF(Y57&lt;1.7,8.79,IF(Y57&lt;1.75,10,IF(Y57&lt;1.8,10.5,IF(Y57&lt;1.85,11.42,IF(Y57&lt;1.9,12.38,IF(Y57&lt;1.95,13.4,IF(Y57&lt;2,14.26,IF(Y57&lt;2.05,15.57,IF(Y57&lt;2.1,16.72,IF(Y57&lt;2.15,17.92,IF(Y57&lt;2.2,19.17,IF(Y57&lt;2.25,20,IF(Y57&lt;3,25,IF(Y57&lt;10,0,0))))))))))))))))))))))))))))</f>
        <v>14.26</v>
      </c>
      <c r="AC57" s="12"/>
      <c r="AF57" s="5"/>
      <c r="AG57" s="5"/>
      <c r="AH57" s="5"/>
      <c r="AJ57" s="1">
        <v>2.5</v>
      </c>
      <c r="AK57" s="1">
        <f>COUNTIFS($Z$6:$Z$1493,"&gt;2.475", $Z$6:$Z$1493, "&lt;2.525")</f>
        <v>10</v>
      </c>
      <c r="AL57" s="28">
        <f>AK57/$AK$129</f>
        <v>6.7249495628782787E-3</v>
      </c>
      <c r="AM57" s="35"/>
      <c r="AN57" s="1">
        <v>2.5</v>
      </c>
      <c r="AO57" s="2">
        <v>25</v>
      </c>
      <c r="AP57" s="29">
        <f t="shared" si="14"/>
        <v>0</v>
      </c>
      <c r="AQ57" s="2">
        <f>0.5*$N$29*(AJ57^3)*$AO$4*$AP$4/1000</f>
        <v>93.6680390625</v>
      </c>
      <c r="AR57" s="130"/>
      <c r="AS57" s="25"/>
    </row>
    <row r="58" spans="17:45" x14ac:dyDescent="0.25">
      <c r="Q58" s="91"/>
      <c r="R58" s="92">
        <v>41641</v>
      </c>
      <c r="S58" s="93">
        <v>1.0833333333333299</v>
      </c>
      <c r="T58" s="94">
        <f>$L$10*COS($M$10*S58*24+$N$10)</f>
        <v>8.0602158040194133E-2</v>
      </c>
      <c r="U58" s="94">
        <f>$L$11*COS($M$11*S58*24+$N$11)</f>
        <v>-7.0243034024930623E-2</v>
      </c>
      <c r="V58" s="94">
        <f>$L$12*COS($M$12*S58*24+$N$12)</f>
        <v>1.3006223858917281</v>
      </c>
      <c r="W58" s="94">
        <f>$L$13*COS($M$13*S58*24+$N$13)</f>
        <v>0.2014056990342048</v>
      </c>
      <c r="X58" s="94">
        <f>(T58+U58+V58+W58)*$AE$8</f>
        <v>1.8904840111764956</v>
      </c>
      <c r="Y58" s="95">
        <f t="shared" si="0"/>
        <v>1.8904840111764956</v>
      </c>
      <c r="Z58" s="94">
        <f>(0.5*$N$29*Y58^3)/1000</f>
        <v>3.4795754257491192</v>
      </c>
      <c r="AA58" s="94">
        <f>(0.5*$I$29*$J$29*$K$29*$M$29*$L$29*$N$29*Y58^3)*0.82/1000</f>
        <v>11.264089748368919</v>
      </c>
      <c r="AB58" s="103">
        <f>IF(Y58&lt;1,0,IF(Y58&lt;1.05,2,IF(Y58&lt;1.1,2.28,IF(Y58&lt;1.15,2.5,IF(Y58&lt;1.2,3.08,IF(Y58&lt;1.25,3.44,IF(Y58&lt;1.3,3.85,IF(Y58&lt;1.35,4.31,IF(Y58&lt;1.4,5,IF(Y58&lt;1.45,5.36,IF(Y58&lt;1.5,5.75,IF(Y58&lt;1.55,6.59,IF(Y58&lt;1.6,7.28,IF(Y58&lt;1.65,8.01,IF(Y58&lt;1.7,8.79,IF(Y58&lt;1.75,10,IF(Y58&lt;1.8,10.5,IF(Y58&lt;1.85,11.42,IF(Y58&lt;1.9,12.38,IF(Y58&lt;1.95,13.4,IF(Y58&lt;2,14.26,IF(Y58&lt;2.05,15.57,IF(Y58&lt;2.1,16.72,IF(Y58&lt;2.15,17.92,IF(Y58&lt;2.2,19.17,IF(Y58&lt;2.25,20,IF(Y58&lt;3,25,IF(Y58&lt;10,0,0))))))))))))))))))))))))))))</f>
        <v>12.38</v>
      </c>
      <c r="AC58" s="12"/>
      <c r="AF58" s="5"/>
      <c r="AG58" s="5"/>
      <c r="AH58" s="5"/>
      <c r="AJ58" s="1">
        <v>2.5499999999999998</v>
      </c>
      <c r="AK58" s="1">
        <f>COUNTIFS($Z$6:$Z$1493,"&gt;2.525", $Z$6:$Z$1493, "&lt;2.575")</f>
        <v>5</v>
      </c>
      <c r="AL58" s="28">
        <f>AK58/$AK$129</f>
        <v>3.3624747814391394E-3</v>
      </c>
      <c r="AM58" s="35"/>
      <c r="AN58" s="1">
        <v>2.5499999999999998</v>
      </c>
      <c r="AO58" s="2">
        <v>25</v>
      </c>
      <c r="AP58" s="29">
        <f t="shared" si="14"/>
        <v>0</v>
      </c>
      <c r="AQ58" s="2">
        <f>0.5*$N$29*(AJ58^3)*$AO$4*$AP$4/1000</f>
        <v>99.401272397437495</v>
      </c>
      <c r="AR58" s="130"/>
      <c r="AS58" s="26"/>
    </row>
    <row r="59" spans="17:45" x14ac:dyDescent="0.25">
      <c r="Q59" s="91"/>
      <c r="R59" s="92">
        <v>41641</v>
      </c>
      <c r="S59" s="93">
        <v>1.1041666666666701</v>
      </c>
      <c r="T59" s="94">
        <f>$L$10*COS($M$10*S59*24+$N$10)</f>
        <v>6.8084107835309438E-2</v>
      </c>
      <c r="U59" s="94">
        <f>$L$11*COS($M$11*S59*24+$N$11)</f>
        <v>-5.8051443060570279E-2</v>
      </c>
      <c r="V59" s="94">
        <f>$L$12*COS($M$12*S59*24+$N$12)</f>
        <v>1.2513917447143581</v>
      </c>
      <c r="W59" s="94">
        <f>$L$13*COS($M$13*S59*24+$N$13)</f>
        <v>9.3293516724410663E-2</v>
      </c>
      <c r="X59" s="94">
        <f>(T59+U59+V59+W59)*$AE$8</f>
        <v>1.6933974077668847</v>
      </c>
      <c r="Y59" s="95">
        <f t="shared" si="0"/>
        <v>1.6933974077668847</v>
      </c>
      <c r="Z59" s="94">
        <f>(0.5*$N$29*Y59^3)/1000</f>
        <v>2.5008284475444151</v>
      </c>
      <c r="AA59" s="94">
        <f>(0.5*$I$29*$J$29*$K$29*$M$29*$L$29*$N$29*Y59^3)*0.82/1000</f>
        <v>8.0956877295883789</v>
      </c>
      <c r="AB59" s="103">
        <f>IF(Y59&lt;1,0,IF(Y59&lt;1.05,2,IF(Y59&lt;1.1,2.28,IF(Y59&lt;1.15,2.5,IF(Y59&lt;1.2,3.08,IF(Y59&lt;1.25,3.44,IF(Y59&lt;1.3,3.85,IF(Y59&lt;1.35,4.31,IF(Y59&lt;1.4,5,IF(Y59&lt;1.45,5.36,IF(Y59&lt;1.5,5.75,IF(Y59&lt;1.55,6.59,IF(Y59&lt;1.6,7.28,IF(Y59&lt;1.65,8.01,IF(Y59&lt;1.7,8.79,IF(Y59&lt;1.75,10,IF(Y59&lt;1.8,10.5,IF(Y59&lt;1.85,11.42,IF(Y59&lt;1.9,12.38,IF(Y59&lt;1.95,13.4,IF(Y59&lt;2,14.26,IF(Y59&lt;2.05,15.57,IF(Y59&lt;2.1,16.72,IF(Y59&lt;2.15,17.92,IF(Y59&lt;2.2,19.17,IF(Y59&lt;2.25,20,IF(Y59&lt;3,25,IF(Y59&lt;10,0,0))))))))))))))))))))))))))))</f>
        <v>8.7899999999999991</v>
      </c>
      <c r="AC59" s="12"/>
      <c r="AF59" s="5"/>
      <c r="AG59" s="5"/>
      <c r="AH59" s="5"/>
      <c r="AJ59" s="1">
        <v>2.6</v>
      </c>
      <c r="AK59" s="1">
        <f>COUNTIFS($Z$6:$Z$1493,"&gt;2.575", $Z$6:$Z$1493, "&lt;2.625")</f>
        <v>8</v>
      </c>
      <c r="AL59" s="28">
        <f>AK59/$AK$129</f>
        <v>5.3799596503026226E-3</v>
      </c>
      <c r="AM59" s="35"/>
      <c r="AN59" s="1">
        <v>2.6</v>
      </c>
      <c r="AO59" s="2">
        <v>25</v>
      </c>
      <c r="AP59" s="29">
        <f t="shared" si="14"/>
        <v>0</v>
      </c>
      <c r="AQ59" s="2">
        <f>0.5*$N$29*(AJ59^3)*$AO$4*$AP$4/1000</f>
        <v>105.36380509200001</v>
      </c>
      <c r="AR59" s="130"/>
      <c r="AS59" s="26"/>
    </row>
    <row r="60" spans="17:45" x14ac:dyDescent="0.25">
      <c r="Q60" s="91"/>
      <c r="R60" s="92">
        <v>41641</v>
      </c>
      <c r="S60" s="93">
        <v>1.125</v>
      </c>
      <c r="T60" s="94">
        <f>$L$10*COS($M$10*S60*24+$N$10)</f>
        <v>5.4557804910384186E-2</v>
      </c>
      <c r="U60" s="94">
        <f>$L$11*COS($M$11*S60*24+$N$11)</f>
        <v>-4.4860764611461164E-2</v>
      </c>
      <c r="V60" s="94">
        <f>$L$12*COS($M$12*S60*24+$N$12)</f>
        <v>1.12252077839936</v>
      </c>
      <c r="W60" s="94">
        <f>$L$13*COS($M$13*S60*24+$N$13)</f>
        <v>-2.1176464575268113E-2</v>
      </c>
      <c r="X60" s="94">
        <f>(T60+U60+V60+W60)*$AE$8</f>
        <v>1.3888016926537685</v>
      </c>
      <c r="Y60" s="95">
        <f t="shared" si="0"/>
        <v>1.3888016926537685</v>
      </c>
      <c r="Z60" s="94">
        <f>(0.5*$N$29*Y60^3)/1000</f>
        <v>1.3795198071993078</v>
      </c>
      <c r="AA60" s="94">
        <f>(0.5*$I$29*$J$29*$K$29*$M$29*$L$29*$N$29*Y60^3)*0.82/1000</f>
        <v>4.4657847629787142</v>
      </c>
      <c r="AB60" s="103">
        <f>IF(Y60&lt;1,0,IF(Y60&lt;1.05,2,IF(Y60&lt;1.1,2.28,IF(Y60&lt;1.15,2.5,IF(Y60&lt;1.2,3.08,IF(Y60&lt;1.25,3.44,IF(Y60&lt;1.3,3.85,IF(Y60&lt;1.35,4.31,IF(Y60&lt;1.4,5,IF(Y60&lt;1.45,5.36,IF(Y60&lt;1.5,5.75,IF(Y60&lt;1.55,6.59,IF(Y60&lt;1.6,7.28,IF(Y60&lt;1.65,8.01,IF(Y60&lt;1.7,8.79,IF(Y60&lt;1.75,10,IF(Y60&lt;1.8,10.5,IF(Y60&lt;1.85,11.42,IF(Y60&lt;1.9,12.38,IF(Y60&lt;1.95,13.4,IF(Y60&lt;2,14.26,IF(Y60&lt;2.05,15.57,IF(Y60&lt;2.1,16.72,IF(Y60&lt;2.15,17.92,IF(Y60&lt;2.2,19.17,IF(Y60&lt;2.25,20,IF(Y60&lt;3,25,IF(Y60&lt;10,0,0))))))))))))))))))))))))))))</f>
        <v>5</v>
      </c>
      <c r="AC60" s="12"/>
      <c r="AF60" s="5"/>
      <c r="AG60" s="5"/>
      <c r="AH60" s="5"/>
      <c r="AJ60" s="1">
        <v>2.65</v>
      </c>
      <c r="AK60" s="1">
        <f>COUNTIFS($Z$6:$Z$1493,"&gt;2.625", $Z$6:$Z$1493, "&lt;2.675")</f>
        <v>4</v>
      </c>
      <c r="AL60" s="28">
        <f>AK60/$AK$129</f>
        <v>2.6899798251513113E-3</v>
      </c>
      <c r="AM60" s="35"/>
      <c r="AN60" s="1">
        <v>2.65</v>
      </c>
      <c r="AO60" s="2">
        <v>25</v>
      </c>
      <c r="AP60" s="29">
        <f t="shared" si="14"/>
        <v>0</v>
      </c>
      <c r="AQ60" s="2">
        <f>0.5*$N$29*(AJ60^3)*$AO$4*$AP$4/1000</f>
        <v>111.56013321206248</v>
      </c>
      <c r="AR60" s="130"/>
      <c r="AS60" s="27"/>
    </row>
    <row r="61" spans="17:45" x14ac:dyDescent="0.25">
      <c r="Q61" s="91"/>
      <c r="R61" s="92">
        <v>41641</v>
      </c>
      <c r="S61" s="93">
        <v>1.1458333333333299</v>
      </c>
      <c r="T61" s="94">
        <f>$L$10*COS($M$10*S61*24+$N$10)</f>
        <v>4.0223559325275451E-2</v>
      </c>
      <c r="U61" s="94">
        <f>$L$11*COS($M$11*S61*24+$N$11)</f>
        <v>-3.0898015286650638E-2</v>
      </c>
      <c r="V61" s="94">
        <f>$L$12*COS($M$12*S61*24+$N$12)</f>
        <v>0.92221101592553345</v>
      </c>
      <c r="W61" s="94">
        <f>$L$13*COS($M$13*S61*24+$N$13)</f>
        <v>-0.13420330480990528</v>
      </c>
      <c r="X61" s="94">
        <f>(T61+U61+V61+W61)*$AE$8</f>
        <v>0.99666656894281624</v>
      </c>
      <c r="Y61" s="95">
        <f t="shared" si="0"/>
        <v>0.99666656894281624</v>
      </c>
      <c r="Z61" s="94">
        <f>(0.5*$N$29*Y61^3)/1000</f>
        <v>0.50986699761413645</v>
      </c>
      <c r="AA61" s="94">
        <f>(0.5*$I$29*$J$29*$K$29*$M$29*$L$29*$N$29*Y61^3)*0.82/1000</f>
        <v>1.6505426433228074</v>
      </c>
      <c r="AB61" s="103">
        <f>IF(Y61&lt;1,0,IF(Y61&lt;1.05,2,IF(Y61&lt;1.1,2.28,IF(Y61&lt;1.15,2.5,IF(Y61&lt;1.2,3.08,IF(Y61&lt;1.25,3.44,IF(Y61&lt;1.3,3.85,IF(Y61&lt;1.35,4.31,IF(Y61&lt;1.4,5,IF(Y61&lt;1.45,5.36,IF(Y61&lt;1.5,5.75,IF(Y61&lt;1.55,6.59,IF(Y61&lt;1.6,7.28,IF(Y61&lt;1.65,8.01,IF(Y61&lt;1.7,8.79,IF(Y61&lt;1.75,10,IF(Y61&lt;1.8,10.5,IF(Y61&lt;1.85,11.42,IF(Y61&lt;1.9,12.38,IF(Y61&lt;1.95,13.4,IF(Y61&lt;2,14.26,IF(Y61&lt;2.05,15.57,IF(Y61&lt;2.1,16.72,IF(Y61&lt;2.15,17.92,IF(Y61&lt;2.2,19.17,IF(Y61&lt;2.25,20,IF(Y61&lt;3,25,IF(Y61&lt;10,0,0))))))))))))))))))))))))))))</f>
        <v>0</v>
      </c>
      <c r="AC61" s="12"/>
      <c r="AF61" s="5"/>
      <c r="AG61" s="5"/>
      <c r="AH61" s="5"/>
      <c r="AJ61" s="1">
        <v>2.7</v>
      </c>
      <c r="AK61" s="1">
        <f>COUNTIFS($Z$6:$Z$1493,"&gt;2.675", $Z$6:$Z$1493, "&lt;2.725")</f>
        <v>5</v>
      </c>
      <c r="AL61" s="28">
        <f>AK61/$AK$129</f>
        <v>3.3624747814391394E-3</v>
      </c>
      <c r="AM61" s="35"/>
      <c r="AN61" s="1">
        <v>2.7</v>
      </c>
      <c r="AO61" s="2">
        <v>25</v>
      </c>
      <c r="AP61" s="29">
        <f t="shared" si="14"/>
        <v>0</v>
      </c>
      <c r="AQ61" s="2">
        <f>0.5*$N$29*(AJ61^3)*$AO$4*$AP$4/1000</f>
        <v>117.99475282350004</v>
      </c>
      <c r="AR61" s="130"/>
    </row>
    <row r="62" spans="17:45" x14ac:dyDescent="0.25">
      <c r="Q62" s="91"/>
      <c r="R62" s="92">
        <v>41641</v>
      </c>
      <c r="S62" s="93">
        <v>1.1666666666666701</v>
      </c>
      <c r="T62" s="94">
        <f>$L$10*COS($M$10*S62*24+$N$10)</f>
        <v>2.5293645905342218E-2</v>
      </c>
      <c r="U62" s="94">
        <f>$L$11*COS($M$11*S62*24+$N$11)</f>
        <v>-1.6403499329529576E-2</v>
      </c>
      <c r="V62" s="94">
        <f>$L$12*COS($M$12*S62*24+$N$12)</f>
        <v>0.66321045141932833</v>
      </c>
      <c r="W62" s="94">
        <f>$L$13*COS($M$13*S62*24+$N$13)</f>
        <v>-0.2380844116032507</v>
      </c>
      <c r="X62" s="94">
        <f>(T62+U62+V62+W62)*$AE$8</f>
        <v>0.54252023298986285</v>
      </c>
      <c r="Y62" s="95">
        <f t="shared" si="0"/>
        <v>0.54252023298986285</v>
      </c>
      <c r="Z62" s="94">
        <f>(0.5*$N$29*Y62^3)/1000</f>
        <v>8.2234687769352111E-2</v>
      </c>
      <c r="AA62" s="94">
        <f>(0.5*$I$29*$J$29*$K$29*$M$29*$L$29*$N$29*Y62^3)*0.82/1000</f>
        <v>0.26621032457247412</v>
      </c>
      <c r="AB62" s="103">
        <f>IF(Y62&lt;1,0,IF(Y62&lt;1.05,2,IF(Y62&lt;1.1,2.28,IF(Y62&lt;1.15,2.5,IF(Y62&lt;1.2,3.08,IF(Y62&lt;1.25,3.44,IF(Y62&lt;1.3,3.85,IF(Y62&lt;1.35,4.31,IF(Y62&lt;1.4,5,IF(Y62&lt;1.45,5.36,IF(Y62&lt;1.5,5.75,IF(Y62&lt;1.55,6.59,IF(Y62&lt;1.6,7.28,IF(Y62&lt;1.65,8.01,IF(Y62&lt;1.7,8.79,IF(Y62&lt;1.75,10,IF(Y62&lt;1.8,10.5,IF(Y62&lt;1.85,11.42,IF(Y62&lt;1.9,12.38,IF(Y62&lt;1.95,13.4,IF(Y62&lt;2,14.26,IF(Y62&lt;2.05,15.57,IF(Y62&lt;2.1,16.72,IF(Y62&lt;2.15,17.92,IF(Y62&lt;2.2,19.17,IF(Y62&lt;2.25,20,IF(Y62&lt;3,25,IF(Y62&lt;10,0,0))))))))))))))))))))))))))))</f>
        <v>0</v>
      </c>
      <c r="AC62" s="12"/>
      <c r="AF62" s="5"/>
      <c r="AG62" s="5"/>
      <c r="AH62" s="5"/>
      <c r="AJ62" s="1">
        <v>2.75</v>
      </c>
      <c r="AK62" s="1">
        <f>COUNTIFS($Z$6:$Z$1493,"&gt;2.725", $Z$6:$Z$1493, "&lt;2.775")</f>
        <v>5</v>
      </c>
      <c r="AL62" s="28">
        <f>AK62/$AK$129</f>
        <v>3.3624747814391394E-3</v>
      </c>
      <c r="AM62" s="35"/>
      <c r="AN62" s="1">
        <v>2.75</v>
      </c>
      <c r="AO62" s="2">
        <v>25</v>
      </c>
      <c r="AP62" s="29">
        <f t="shared" si="14"/>
        <v>0</v>
      </c>
      <c r="AQ62" s="2">
        <f>0.5*$N$29*(AJ62^3)*$AO$4*$AP$4/1000</f>
        <v>124.67215999218752</v>
      </c>
      <c r="AR62" s="130"/>
    </row>
    <row r="63" spans="17:45" x14ac:dyDescent="0.25">
      <c r="Q63" s="91"/>
      <c r="R63" s="92">
        <v>41641</v>
      </c>
      <c r="S63" s="93">
        <v>1.1875</v>
      </c>
      <c r="T63" s="94">
        <f>$L$10*COS($M$10*S63*24+$N$10)</f>
        <v>9.9891606786492101E-3</v>
      </c>
      <c r="U63" s="94">
        <f>$L$11*COS($M$11*S63*24+$N$11)</f>
        <v>-1.6266728901589201E-3</v>
      </c>
      <c r="V63" s="94">
        <f>$L$12*COS($M$12*S63*24+$N$12)</f>
        <v>0.36200224393587804</v>
      </c>
      <c r="W63" s="94">
        <f>$L$13*COS($M$13*S63*24+$N$13)</f>
        <v>-0.32574045919887429</v>
      </c>
      <c r="X63" s="94">
        <f>(T63+U63+V63+W63)*$AE$8</f>
        <v>5.5780340656867572E-2</v>
      </c>
      <c r="Y63" s="95">
        <f t="shared" si="0"/>
        <v>5.5780340656867572E-2</v>
      </c>
      <c r="Z63" s="94">
        <f>(0.5*$N$29*Y63^3)/1000</f>
        <v>8.9382133274758667E-5</v>
      </c>
      <c r="AA63" s="94">
        <f>(0.5*$I$29*$J$29*$K$29*$M$29*$L$29*$N$29*Y63^3)*0.82/1000</f>
        <v>2.8934805196550583E-4</v>
      </c>
      <c r="AB63" s="103">
        <f>IF(Y63&lt;1,0,IF(Y63&lt;1.05,2,IF(Y63&lt;1.1,2.28,IF(Y63&lt;1.15,2.5,IF(Y63&lt;1.2,3.08,IF(Y63&lt;1.25,3.44,IF(Y63&lt;1.3,3.85,IF(Y63&lt;1.35,4.31,IF(Y63&lt;1.4,5,IF(Y63&lt;1.45,5.36,IF(Y63&lt;1.5,5.75,IF(Y63&lt;1.55,6.59,IF(Y63&lt;1.6,7.28,IF(Y63&lt;1.65,8.01,IF(Y63&lt;1.7,8.79,IF(Y63&lt;1.75,10,IF(Y63&lt;1.8,10.5,IF(Y63&lt;1.85,11.42,IF(Y63&lt;1.9,12.38,IF(Y63&lt;1.95,13.4,IF(Y63&lt;2,14.26,IF(Y63&lt;2.05,15.57,IF(Y63&lt;2.1,16.72,IF(Y63&lt;2.15,17.92,IF(Y63&lt;2.2,19.17,IF(Y63&lt;2.25,20,IF(Y63&lt;3,25,IF(Y63&lt;10,0,0))))))))))))))))))))))))))))</f>
        <v>0</v>
      </c>
      <c r="AC63" s="12"/>
      <c r="AF63" s="5"/>
      <c r="AG63" s="5"/>
      <c r="AH63" s="5"/>
      <c r="AJ63" s="1">
        <v>2.8</v>
      </c>
      <c r="AK63" s="1">
        <f>COUNTIFS($Z$6:$Z$1493,"&gt;2.775", $Z$6:$Z$1493, "&lt;2.825")</f>
        <v>6</v>
      </c>
      <c r="AL63" s="28">
        <f>AK63/$AK$129</f>
        <v>4.0349697377269674E-3</v>
      </c>
      <c r="AM63" s="35"/>
      <c r="AN63" s="1">
        <v>2.8</v>
      </c>
      <c r="AO63" s="2">
        <v>25</v>
      </c>
      <c r="AP63" s="29">
        <f t="shared" si="14"/>
        <v>0</v>
      </c>
      <c r="AQ63" s="2">
        <f>0.5*$N$29*(AJ63^3)*$AO$4*$AP$4/1000</f>
        <v>131.59685078399997</v>
      </c>
      <c r="AR63" s="130"/>
    </row>
    <row r="64" spans="17:45" x14ac:dyDescent="0.25">
      <c r="Q64" s="91"/>
      <c r="R64" s="92">
        <v>41641</v>
      </c>
      <c r="S64" s="93">
        <v>1.2083333333333299</v>
      </c>
      <c r="T64" s="94">
        <f>$L$10*COS($M$10*S64*24+$N$10)</f>
        <v>-5.4632533194618688E-3</v>
      </c>
      <c r="U64" s="94">
        <f>$L$11*COS($M$11*S64*24+$N$11)</f>
        <v>1.3178149210312623E-2</v>
      </c>
      <c r="V64" s="94">
        <f>$L$12*COS($M$12*S64*24+$N$12)</f>
        <v>3.7755706105931763E-2</v>
      </c>
      <c r="W64" s="94">
        <f>$L$13*COS($M$13*S64*24+$N$13)</f>
        <v>-0.39119783281166381</v>
      </c>
      <c r="X64" s="94">
        <f>(T64+U64+V64+W64)*$AE$8</f>
        <v>-0.43215903851860166</v>
      </c>
      <c r="Y64" s="95">
        <f t="shared" si="0"/>
        <v>0.43215903851860166</v>
      </c>
      <c r="Z64" s="94">
        <f>(0.5*$N$29*Y64^3)/1000</f>
        <v>4.1565980628744253E-2</v>
      </c>
      <c r="AA64" s="94">
        <f>(0.5*$I$29*$J$29*$K$29*$M$29*$L$29*$N$29*Y64^3)*0.82/1000</f>
        <v>0.13455749020883476</v>
      </c>
      <c r="AB64" s="103">
        <f>IF(Y64&lt;1,0,IF(Y64&lt;1.05,2,IF(Y64&lt;1.1,2.28,IF(Y64&lt;1.15,2.5,IF(Y64&lt;1.2,3.08,IF(Y64&lt;1.25,3.44,IF(Y64&lt;1.3,3.85,IF(Y64&lt;1.35,4.31,IF(Y64&lt;1.4,5,IF(Y64&lt;1.45,5.36,IF(Y64&lt;1.5,5.75,IF(Y64&lt;1.55,6.59,IF(Y64&lt;1.6,7.28,IF(Y64&lt;1.65,8.01,IF(Y64&lt;1.7,8.79,IF(Y64&lt;1.75,10,IF(Y64&lt;1.8,10.5,IF(Y64&lt;1.85,11.42,IF(Y64&lt;1.9,12.38,IF(Y64&lt;1.95,13.4,IF(Y64&lt;2,14.26,IF(Y64&lt;2.05,15.57,IF(Y64&lt;2.1,16.72,IF(Y64&lt;2.15,17.92,IF(Y64&lt;2.2,19.17,IF(Y64&lt;2.25,20,IF(Y64&lt;3,25,IF(Y64&lt;10,0,0))))))))))))))))))))))))))))</f>
        <v>0</v>
      </c>
      <c r="AC64" s="12"/>
      <c r="AF64" s="5"/>
      <c r="AG64" s="5"/>
      <c r="AH64" s="5"/>
      <c r="AJ64" s="1">
        <v>2.85</v>
      </c>
      <c r="AK64" s="1">
        <f>COUNTIFS($Z$6:$Z$1493,"&gt;2.825", $Z$6:$Z$1493, "&lt;2.875")</f>
        <v>7</v>
      </c>
      <c r="AL64" s="28">
        <f>AK64/$AK$129</f>
        <v>4.707464694014795E-3</v>
      </c>
      <c r="AM64" s="35"/>
      <c r="AN64" s="1">
        <v>2.85</v>
      </c>
      <c r="AO64" s="2">
        <v>25</v>
      </c>
      <c r="AP64" s="29">
        <f t="shared" si="14"/>
        <v>0</v>
      </c>
      <c r="AQ64" s="2">
        <f>0.5*$N$29*(AJ64^3)*$AO$4*$AP$4/1000</f>
        <v>138.77332126481252</v>
      </c>
      <c r="AR64" s="130"/>
    </row>
    <row r="65" spans="17:44" x14ac:dyDescent="0.25">
      <c r="Q65" s="91"/>
      <c r="R65" s="92">
        <v>41641</v>
      </c>
      <c r="S65" s="93">
        <v>1.2291666666666701</v>
      </c>
      <c r="T65" s="94">
        <f>$L$10*COS($M$10*S65*24+$N$10)</f>
        <v>-2.0834762386976048E-2</v>
      </c>
      <c r="U65" s="94">
        <f>$L$11*COS($M$11*S65*24+$N$11)</f>
        <v>2.7756170334727066E-2</v>
      </c>
      <c r="V65" s="94">
        <f>$L$12*COS($M$12*S65*24+$N$12)</f>
        <v>-0.28889365779585097</v>
      </c>
      <c r="W65" s="94">
        <f>$L$13*COS($M$13*S65*24+$N$13)</f>
        <v>-0.42999572060334701</v>
      </c>
      <c r="X65" s="94">
        <f>(T65+U65+V65+W65)*$AE$8</f>
        <v>-0.88995996306430869</v>
      </c>
      <c r="Y65" s="95">
        <f t="shared" si="0"/>
        <v>0.88995996306430869</v>
      </c>
      <c r="Z65" s="94">
        <f>(0.5*$N$29*Y65^3)/1000</f>
        <v>0.36301004022241601</v>
      </c>
      <c r="AA65" s="94">
        <f>(0.5*$I$29*$J$29*$K$29*$M$29*$L$29*$N$29*Y65^3)*0.82/1000</f>
        <v>1.1751369556083089</v>
      </c>
      <c r="AB65" s="103">
        <f>IF(Y65&lt;1,0,IF(Y65&lt;1.05,2,IF(Y65&lt;1.1,2.28,IF(Y65&lt;1.15,2.5,IF(Y65&lt;1.2,3.08,IF(Y65&lt;1.25,3.44,IF(Y65&lt;1.3,3.85,IF(Y65&lt;1.35,4.31,IF(Y65&lt;1.4,5,IF(Y65&lt;1.45,5.36,IF(Y65&lt;1.5,5.75,IF(Y65&lt;1.55,6.59,IF(Y65&lt;1.6,7.28,IF(Y65&lt;1.65,8.01,IF(Y65&lt;1.7,8.79,IF(Y65&lt;1.75,10,IF(Y65&lt;1.8,10.5,IF(Y65&lt;1.85,11.42,IF(Y65&lt;1.9,12.38,IF(Y65&lt;1.95,13.4,IF(Y65&lt;2,14.26,IF(Y65&lt;2.05,15.57,IF(Y65&lt;2.1,16.72,IF(Y65&lt;2.15,17.92,IF(Y65&lt;2.2,19.17,IF(Y65&lt;2.25,20,IF(Y65&lt;3,25,IF(Y65&lt;10,0,0))))))))))))))))))))))))))))</f>
        <v>0</v>
      </c>
      <c r="AC65" s="12"/>
      <c r="AE65" s="7"/>
      <c r="AF65" s="8"/>
      <c r="AG65" s="8"/>
      <c r="AH65" s="8"/>
      <c r="AI65" s="7"/>
      <c r="AJ65" s="1">
        <v>2.9</v>
      </c>
      <c r="AK65" s="1">
        <f>COUNTIFS($Z$6:$Z$1493,"&gt;2.875", $Z$6:$Z$1493, "&lt;2.925")</f>
        <v>5</v>
      </c>
      <c r="AL65" s="28">
        <f>AK65/$AK$129</f>
        <v>3.3624747814391394E-3</v>
      </c>
      <c r="AM65" s="35"/>
      <c r="AN65" s="1">
        <v>2.9</v>
      </c>
      <c r="AO65" s="2">
        <v>25</v>
      </c>
      <c r="AP65" s="29">
        <f t="shared" si="14"/>
        <v>0</v>
      </c>
      <c r="AQ65" s="2">
        <f>0.5*$N$29*(AJ65^3)*$AO$4*$AP$4/1000</f>
        <v>146.20606750050001</v>
      </c>
      <c r="AR65" s="130"/>
    </row>
    <row r="66" spans="17:44" x14ac:dyDescent="0.25">
      <c r="Q66" s="91"/>
      <c r="R66" s="92">
        <v>41641</v>
      </c>
      <c r="S66" s="93">
        <v>1.25</v>
      </c>
      <c r="T66" s="94">
        <f>$L$10*COS($M$10*S66*24+$N$10)</f>
        <v>-3.5897730937231136E-2</v>
      </c>
      <c r="U66" s="94">
        <f>$L$11*COS($M$11*S66*24+$N$11)</f>
        <v>4.1856497177232617E-2</v>
      </c>
      <c r="V66" s="94">
        <f>$L$12*COS($M$12*S66*24+$N$12)</f>
        <v>-0.59715742427424445</v>
      </c>
      <c r="W66" s="94">
        <f>$L$13*COS($M$13*S66*24+$N$13)</f>
        <v>-0.43949011063742094</v>
      </c>
      <c r="X66" s="94">
        <f>(T66+U66+V66+W66)*$AE$8</f>
        <v>-1.2883609608395798</v>
      </c>
      <c r="Y66" s="95">
        <f t="shared" si="0"/>
        <v>1.2883609608395798</v>
      </c>
      <c r="Z66" s="94">
        <f>(0.5*$N$29*Y66^3)/1000</f>
        <v>1.1013361607319787</v>
      </c>
      <c r="AA66" s="94">
        <f>(0.5*$I$29*$J$29*$K$29*$M$29*$L$29*$N$29*Y66^3)*0.82/1000</f>
        <v>3.5652480086527421</v>
      </c>
      <c r="AB66" s="103">
        <f>IF(Y66&lt;1,0,IF(Y66&lt;1.05,2,IF(Y66&lt;1.1,2.28,IF(Y66&lt;1.15,2.5,IF(Y66&lt;1.2,3.08,IF(Y66&lt;1.25,3.44,IF(Y66&lt;1.3,3.85,IF(Y66&lt;1.35,4.31,IF(Y66&lt;1.4,5,IF(Y66&lt;1.45,5.36,IF(Y66&lt;1.5,5.75,IF(Y66&lt;1.55,6.59,IF(Y66&lt;1.6,7.28,IF(Y66&lt;1.65,8.01,IF(Y66&lt;1.7,8.79,IF(Y66&lt;1.75,10,IF(Y66&lt;1.8,10.5,IF(Y66&lt;1.85,11.42,IF(Y66&lt;1.9,12.38,IF(Y66&lt;1.95,13.4,IF(Y66&lt;2,14.26,IF(Y66&lt;2.05,15.57,IF(Y66&lt;2.1,16.72,IF(Y66&lt;2.15,17.92,IF(Y66&lt;2.2,19.17,IF(Y66&lt;2.25,20,IF(Y66&lt;3,25,IF(Y66&lt;10,0,0))))))))))))))))))))))))))))</f>
        <v>3.85</v>
      </c>
      <c r="AC66" s="12"/>
      <c r="AE66" s="7"/>
      <c r="AF66" s="8"/>
      <c r="AG66" s="8"/>
      <c r="AH66" s="8"/>
      <c r="AI66" s="7"/>
      <c r="AJ66" s="1">
        <v>2.95</v>
      </c>
      <c r="AK66" s="1">
        <f>COUNTIFS($Z$6:$Z$1493,"&gt;2.925", $Z$6:$Z$1493, "&lt;2.975")</f>
        <v>8</v>
      </c>
      <c r="AL66" s="28">
        <f>AK66/$AK$129</f>
        <v>5.3799596503026226E-3</v>
      </c>
      <c r="AM66" s="35"/>
      <c r="AN66" s="1">
        <v>2.95</v>
      </c>
      <c r="AO66" s="2">
        <v>25</v>
      </c>
      <c r="AP66" s="29">
        <f t="shared" si="14"/>
        <v>0</v>
      </c>
      <c r="AQ66" s="2">
        <f>0.5*$N$29*(AJ66^3)*$AO$4*$AP$4/1000</f>
        <v>153.89958555693752</v>
      </c>
      <c r="AR66" s="130"/>
    </row>
    <row r="67" spans="17:44" x14ac:dyDescent="0.25">
      <c r="Q67" s="91"/>
      <c r="R67" s="92">
        <v>41641</v>
      </c>
      <c r="S67" s="93">
        <v>1.2708333333333299</v>
      </c>
      <c r="T67" s="94">
        <f>$L$10*COS($M$10*S67*24+$N$10)</f>
        <v>-5.0429092538202491E-2</v>
      </c>
      <c r="U67" s="94">
        <f>$L$11*COS($M$11*S67*24+$N$11)</f>
        <v>5.5236457732865889E-2</v>
      </c>
      <c r="V67" s="94">
        <f>$L$12*COS($M$12*S67*24+$N$12)</f>
        <v>-0.86741725503192557</v>
      </c>
      <c r="W67" s="94">
        <f>$L$13*COS($M$13*S67*24+$N$13)</f>
        <v>-0.41903397592331371</v>
      </c>
      <c r="X67" s="94">
        <f>(T67+U67+V67+W67)*$AE$8</f>
        <v>-1.60205483220072</v>
      </c>
      <c r="Y67" s="95">
        <f t="shared" si="0"/>
        <v>1.60205483220072</v>
      </c>
      <c r="Z67" s="94">
        <f>(0.5*$N$29*Y67^3)/1000</f>
        <v>2.1175777144015684</v>
      </c>
      <c r="AA67" s="94">
        <f>(0.5*$I$29*$J$29*$K$29*$M$29*$L$29*$N$29*Y67^3)*0.82/1000</f>
        <v>6.8550275552742068</v>
      </c>
      <c r="AB67" s="103">
        <f>IF(Y67&lt;1,0,IF(Y67&lt;1.05,2,IF(Y67&lt;1.1,2.28,IF(Y67&lt;1.15,2.5,IF(Y67&lt;1.2,3.08,IF(Y67&lt;1.25,3.44,IF(Y67&lt;1.3,3.85,IF(Y67&lt;1.35,4.31,IF(Y67&lt;1.4,5,IF(Y67&lt;1.45,5.36,IF(Y67&lt;1.5,5.75,IF(Y67&lt;1.55,6.59,IF(Y67&lt;1.6,7.28,IF(Y67&lt;1.65,8.01,IF(Y67&lt;1.7,8.79,IF(Y67&lt;1.75,10,IF(Y67&lt;1.8,10.5,IF(Y67&lt;1.85,11.42,IF(Y67&lt;1.9,12.38,IF(Y67&lt;1.95,13.4,IF(Y67&lt;2,14.26,IF(Y67&lt;2.05,15.57,IF(Y67&lt;2.1,16.72,IF(Y67&lt;2.15,17.92,IF(Y67&lt;2.2,19.17,IF(Y67&lt;2.25,20,IF(Y67&lt;3,25,IF(Y67&lt;10,0,0))))))))))))))))))))))))))))</f>
        <v>8.01</v>
      </c>
      <c r="AC67" s="12"/>
      <c r="AE67" s="7"/>
      <c r="AF67" s="8"/>
      <c r="AG67" s="8"/>
      <c r="AH67" s="8"/>
      <c r="AI67" s="7"/>
      <c r="AJ67" s="1">
        <v>3</v>
      </c>
      <c r="AK67" s="1">
        <f>COUNTIFS($Z$6:$Z$1493,"&gt;2.975", $Z$6:$Z$1493, "&lt;3.025")</f>
        <v>5</v>
      </c>
      <c r="AL67" s="28">
        <f>AK67/$AK$129</f>
        <v>3.3624747814391394E-3</v>
      </c>
      <c r="AM67" s="35"/>
      <c r="AN67" s="30">
        <v>3</v>
      </c>
      <c r="AO67" s="29">
        <v>25</v>
      </c>
      <c r="AP67" s="29">
        <f t="shared" si="14"/>
        <v>0</v>
      </c>
      <c r="AQ67" s="29">
        <f>0.5*$N$29*(AJ67^3)*$AO$4*$AP$4/1000</f>
        <v>161.8583715</v>
      </c>
      <c r="AR67" s="131"/>
    </row>
    <row r="68" spans="17:44" x14ac:dyDescent="0.25">
      <c r="Q68" s="91"/>
      <c r="R68" s="92">
        <v>41641</v>
      </c>
      <c r="S68" s="93">
        <v>1.2916666666666701</v>
      </c>
      <c r="T68" s="94">
        <f>$L$10*COS($M$10*S68*24+$N$10)</f>
        <v>-6.4213653287443481E-2</v>
      </c>
      <c r="U68" s="94">
        <f>$L$11*COS($M$11*S68*24+$N$11)</f>
        <v>6.7665777775305205E-2</v>
      </c>
      <c r="V68" s="94">
        <f>$L$12*COS($M$12*S68*24+$N$12)</f>
        <v>-1.0824734355238841</v>
      </c>
      <c r="W68" s="94">
        <f>$L$13*COS($M$13*S68*24+$N$13)</f>
        <v>-0.37002136823639636</v>
      </c>
      <c r="X68" s="94">
        <f>(T68+U68+V68+W68)*$AE$8</f>
        <v>-1.8113033490905233</v>
      </c>
      <c r="Y68" s="95">
        <f t="shared" si="0"/>
        <v>1.8113033490905233</v>
      </c>
      <c r="Z68" s="94">
        <f>(0.5*$N$29*Y68^3)/1000</f>
        <v>3.0604183650437462</v>
      </c>
      <c r="AA68" s="94">
        <f>(0.5*$I$29*$J$29*$K$29*$M$29*$L$29*$N$29*Y68^3)*0.82/1000</f>
        <v>9.9071935260571493</v>
      </c>
      <c r="AB68" s="103">
        <f>IF(Y68&lt;1,0,IF(Y68&lt;1.05,2,IF(Y68&lt;1.1,2.28,IF(Y68&lt;1.15,2.5,IF(Y68&lt;1.2,3.08,IF(Y68&lt;1.25,3.44,IF(Y68&lt;1.3,3.85,IF(Y68&lt;1.35,4.31,IF(Y68&lt;1.4,5,IF(Y68&lt;1.45,5.36,IF(Y68&lt;1.5,5.75,IF(Y68&lt;1.55,6.59,IF(Y68&lt;1.6,7.28,IF(Y68&lt;1.65,8.01,IF(Y68&lt;1.7,8.79,IF(Y68&lt;1.75,10,IF(Y68&lt;1.8,10.5,IF(Y68&lt;1.85,11.42,IF(Y68&lt;1.9,12.38,IF(Y68&lt;1.95,13.4,IF(Y68&lt;2,14.26,IF(Y68&lt;2.05,15.57,IF(Y68&lt;2.1,16.72,IF(Y68&lt;2.15,17.92,IF(Y68&lt;2.2,19.17,IF(Y68&lt;2.25,20,IF(Y68&lt;3,25,IF(Y68&lt;10,0,0))))))))))))))))))))))))))))</f>
        <v>11.42</v>
      </c>
      <c r="AC68" s="12"/>
      <c r="AE68" s="7"/>
      <c r="AF68" s="8"/>
      <c r="AG68" s="8"/>
      <c r="AH68" s="8"/>
      <c r="AI68" s="7"/>
      <c r="AJ68" s="1">
        <v>3.05</v>
      </c>
      <c r="AK68" s="1">
        <f>COUNTIFS($Z$6:$Z$1493,"&gt;3.025", $Z$6:$Z$1493, "&lt;3.075")</f>
        <v>14</v>
      </c>
      <c r="AL68" s="28">
        <f>AK68/$AK$129</f>
        <v>9.4149293880295901E-3</v>
      </c>
      <c r="AM68" s="35"/>
      <c r="AN68" s="1">
        <v>3.05</v>
      </c>
      <c r="AO68" s="2">
        <v>0</v>
      </c>
      <c r="AP68" s="2">
        <f t="shared" ref="AP68:AP99" si="15">AO68*AM68</f>
        <v>0</v>
      </c>
      <c r="AQ68" s="2">
        <f>0.5*$N$29*(AJ68^3)*$AO$4*$AP$4/1000</f>
        <v>170.08692139556248</v>
      </c>
    </row>
    <row r="69" spans="17:44" x14ac:dyDescent="0.25">
      <c r="Q69" s="91"/>
      <c r="R69" s="92">
        <v>41641</v>
      </c>
      <c r="S69" s="93">
        <v>1.3125</v>
      </c>
      <c r="T69" s="94">
        <f>$L$10*COS($M$10*S69*24+$N$10)</f>
        <v>-7.7047278603290498E-2</v>
      </c>
      <c r="U69" s="94">
        <f>$L$11*COS($M$11*S69*24+$N$11)</f>
        <v>7.8930543964175481E-2</v>
      </c>
      <c r="V69" s="94">
        <f>$L$12*COS($M$12*S69*24+$N$12)</f>
        <v>-1.2286394889055559</v>
      </c>
      <c r="W69" s="94">
        <f>$L$13*COS($M$13*S69*24+$N$13)</f>
        <v>-0.29579241579342014</v>
      </c>
      <c r="X69" s="94">
        <f>(T69+U69+V69+W69)*$AE$8</f>
        <v>-1.903185799172614</v>
      </c>
      <c r="Y69" s="95">
        <f t="shared" si="0"/>
        <v>1.903185799172614</v>
      </c>
      <c r="Z69" s="94">
        <f>(0.5*$N$29*Y69^3)/1000</f>
        <v>3.5501834455653416</v>
      </c>
      <c r="AA69" s="94">
        <f>(0.5*$I$29*$J$29*$K$29*$M$29*$L$29*$N$29*Y69^3)*0.82/1000</f>
        <v>11.492662196110386</v>
      </c>
      <c r="AB69" s="103">
        <f>IF(Y69&lt;1,0,IF(Y69&lt;1.05,2,IF(Y69&lt;1.1,2.28,IF(Y69&lt;1.15,2.5,IF(Y69&lt;1.2,3.08,IF(Y69&lt;1.25,3.44,IF(Y69&lt;1.3,3.85,IF(Y69&lt;1.35,4.31,IF(Y69&lt;1.4,5,IF(Y69&lt;1.45,5.36,IF(Y69&lt;1.5,5.75,IF(Y69&lt;1.55,6.59,IF(Y69&lt;1.6,7.28,IF(Y69&lt;1.65,8.01,IF(Y69&lt;1.7,8.79,IF(Y69&lt;1.75,10,IF(Y69&lt;1.8,10.5,IF(Y69&lt;1.85,11.42,IF(Y69&lt;1.9,12.38,IF(Y69&lt;1.95,13.4,IF(Y69&lt;2,14.26,IF(Y69&lt;2.05,15.57,IF(Y69&lt;2.1,16.72,IF(Y69&lt;2.15,17.92,IF(Y69&lt;2.2,19.17,IF(Y69&lt;2.25,20,IF(Y69&lt;3,25,IF(Y69&lt;10,0,0))))))))))))))))))))))))))))</f>
        <v>13.4</v>
      </c>
      <c r="AC69" s="12"/>
      <c r="AE69" s="7"/>
      <c r="AF69" s="8"/>
      <c r="AG69" s="8"/>
      <c r="AH69" s="8"/>
      <c r="AI69" s="7"/>
      <c r="AJ69" s="1">
        <v>3.1</v>
      </c>
      <c r="AK69" s="1">
        <f>COUNTIFS($Z$6:$Z$1493,"&gt;3.075", $Z$6:$Z$1493, "&lt;3.125")</f>
        <v>4</v>
      </c>
      <c r="AL69" s="28">
        <f>AK69/$AK$129</f>
        <v>2.6899798251513113E-3</v>
      </c>
      <c r="AM69" s="35"/>
      <c r="AN69" s="1">
        <v>3.1</v>
      </c>
      <c r="AO69" s="2">
        <v>0</v>
      </c>
      <c r="AP69" s="2">
        <f t="shared" si="15"/>
        <v>0</v>
      </c>
      <c r="AQ69" s="2">
        <f>0.5*$N$29*(AJ69^3)*$AO$4*$AP$4/1000</f>
        <v>178.58973130950002</v>
      </c>
    </row>
    <row r="70" spans="17:44" x14ac:dyDescent="0.25">
      <c r="Q70" s="91"/>
      <c r="R70" s="92">
        <v>41641</v>
      </c>
      <c r="S70" s="93">
        <v>1.3333333333333299</v>
      </c>
      <c r="T70" s="94">
        <f>$L$10*COS($M$10*S70*24+$N$10)</f>
        <v>-8.8739916239429104E-2</v>
      </c>
      <c r="U70" s="94">
        <f>$L$11*COS($M$11*S70*24+$N$11)</f>
        <v>8.8836885375266239E-2</v>
      </c>
      <c r="V70" s="94">
        <f>$L$12*COS($M$12*S70*24+$N$12)</f>
        <v>-1.296613202608891</v>
      </c>
      <c r="W70" s="94">
        <f>$L$13*COS($M$13*S70*24+$N$13)</f>
        <v>-0.20140569903420349</v>
      </c>
      <c r="X70" s="94">
        <f>(T70+U70+V70+W70)*$AE$8</f>
        <v>-1.8724024156340715</v>
      </c>
      <c r="Y70" s="95">
        <f t="shared" si="0"/>
        <v>1.8724024156340715</v>
      </c>
      <c r="Z70" s="94">
        <f>(0.5*$N$29*Y70^3)/1000</f>
        <v>3.3806857833331199</v>
      </c>
      <c r="AA70" s="94">
        <f>(0.5*$I$29*$J$29*$K$29*$M$29*$L$29*$N$29*Y70^3)*0.82/1000</f>
        <v>10.943963965460183</v>
      </c>
      <c r="AB70" s="103">
        <f>IF(Y70&lt;1,0,IF(Y70&lt;1.05,2,IF(Y70&lt;1.1,2.28,IF(Y70&lt;1.15,2.5,IF(Y70&lt;1.2,3.08,IF(Y70&lt;1.25,3.44,IF(Y70&lt;1.3,3.85,IF(Y70&lt;1.35,4.31,IF(Y70&lt;1.4,5,IF(Y70&lt;1.45,5.36,IF(Y70&lt;1.5,5.75,IF(Y70&lt;1.55,6.59,IF(Y70&lt;1.6,7.28,IF(Y70&lt;1.65,8.01,IF(Y70&lt;1.7,8.79,IF(Y70&lt;1.75,10,IF(Y70&lt;1.8,10.5,IF(Y70&lt;1.85,11.42,IF(Y70&lt;1.9,12.38,IF(Y70&lt;1.95,13.4,IF(Y70&lt;2,14.26,IF(Y70&lt;2.05,15.57,IF(Y70&lt;2.1,16.72,IF(Y70&lt;2.15,17.92,IF(Y70&lt;2.2,19.17,IF(Y70&lt;2.25,20,IF(Y70&lt;3,25,IF(Y70&lt;10,0,0))))))))))))))))))))))))))))</f>
        <v>12.38</v>
      </c>
      <c r="AC70" s="12"/>
      <c r="AE70" s="7"/>
      <c r="AF70" s="8"/>
      <c r="AG70" s="8"/>
      <c r="AH70" s="8"/>
      <c r="AI70" s="7"/>
      <c r="AJ70" s="1">
        <v>3.15</v>
      </c>
      <c r="AK70" s="1">
        <f>COUNTIFS($Z$6:$Z$1493,"&gt;3.125", $Z$6:$Z$1493, "&lt;3.175")</f>
        <v>2</v>
      </c>
      <c r="AL70" s="28">
        <f>AK70/$AK$129</f>
        <v>1.3449899125756557E-3</v>
      </c>
      <c r="AM70" s="35"/>
      <c r="AN70" s="1">
        <v>3.15</v>
      </c>
      <c r="AO70" s="2">
        <v>0</v>
      </c>
      <c r="AP70" s="2">
        <f t="shared" si="15"/>
        <v>0</v>
      </c>
      <c r="AQ70" s="2">
        <f>0.5*$N$29*(AJ70^3)*$AO$4*$AP$4/1000</f>
        <v>187.37129730768748</v>
      </c>
    </row>
    <row r="71" spans="17:44" x14ac:dyDescent="0.25">
      <c r="Q71" s="91"/>
      <c r="R71" s="92">
        <v>41641</v>
      </c>
      <c r="S71" s="93">
        <v>1.3541666666666701</v>
      </c>
      <c r="T71" s="94">
        <f>$L$10*COS($M$10*S71*24+$N$10)</f>
        <v>-9.9118410755101874E-2</v>
      </c>
      <c r="U71" s="94">
        <f>$L$11*COS($M$11*S71*24+$N$11)</f>
        <v>9.7214310093109907E-2</v>
      </c>
      <c r="V71" s="94">
        <f>$L$12*COS($M$12*S71*24+$N$12)</f>
        <v>-1.28206863419176</v>
      </c>
      <c r="W71" s="94">
        <f>$L$13*COS($M$13*S71*24+$N$13)</f>
        <v>-9.3293516724415312E-2</v>
      </c>
      <c r="X71" s="94">
        <f>(T71+U71+V71+W71)*$AE$8</f>
        <v>-1.721582814472709</v>
      </c>
      <c r="Y71" s="95">
        <f t="shared" ref="Y71:Y134" si="16">ABS(X71)</f>
        <v>1.721582814472709</v>
      </c>
      <c r="Z71" s="94">
        <f>(0.5*$N$29*Y71^3)/1000</f>
        <v>2.6277919940600296</v>
      </c>
      <c r="AA71" s="94">
        <f>(0.5*$I$29*$J$29*$K$29*$M$29*$L$29*$N$29*Y71^3)*0.82/1000</f>
        <v>8.5066944208473263</v>
      </c>
      <c r="AB71" s="103">
        <f>IF(Y71&lt;1,0,IF(Y71&lt;1.05,2,IF(Y71&lt;1.1,2.28,IF(Y71&lt;1.15,2.5,IF(Y71&lt;1.2,3.08,IF(Y71&lt;1.25,3.44,IF(Y71&lt;1.3,3.85,IF(Y71&lt;1.35,4.31,IF(Y71&lt;1.4,5,IF(Y71&lt;1.45,5.36,IF(Y71&lt;1.5,5.75,IF(Y71&lt;1.55,6.59,IF(Y71&lt;1.6,7.28,IF(Y71&lt;1.65,8.01,IF(Y71&lt;1.7,8.79,IF(Y71&lt;1.75,10,IF(Y71&lt;1.8,10.5,IF(Y71&lt;1.85,11.42,IF(Y71&lt;1.9,12.38,IF(Y71&lt;1.95,13.4,IF(Y71&lt;2,14.26,IF(Y71&lt;2.05,15.57,IF(Y71&lt;2.1,16.72,IF(Y71&lt;2.15,17.92,IF(Y71&lt;2.2,19.17,IF(Y71&lt;2.25,20,IF(Y71&lt;3,25,IF(Y71&lt;10,0,0))))))))))))))))))))))))))))</f>
        <v>10</v>
      </c>
      <c r="AC71" s="12"/>
      <c r="AE71" s="7"/>
      <c r="AF71" s="8"/>
      <c r="AG71" s="8"/>
      <c r="AH71" s="8"/>
      <c r="AI71" s="7"/>
      <c r="AJ71" s="1">
        <v>3.2</v>
      </c>
      <c r="AK71" s="1">
        <f>COUNTIFS($Z$6:$Z$1493,"&gt;3.175", $Z$6:$Z$1493, "&lt;3.225")</f>
        <v>5</v>
      </c>
      <c r="AL71" s="28">
        <f>AK71/$AK$129</f>
        <v>3.3624747814391394E-3</v>
      </c>
      <c r="AM71" s="35"/>
      <c r="AN71" s="1">
        <v>3.2</v>
      </c>
      <c r="AO71" s="2">
        <v>0</v>
      </c>
      <c r="AP71" s="2">
        <f t="shared" si="15"/>
        <v>0</v>
      </c>
      <c r="AQ71" s="2">
        <f>0.5*$N$29*(AJ71^3)*$AO$4*$AP$4/1000</f>
        <v>196.4361154560001</v>
      </c>
    </row>
    <row r="72" spans="17:44" x14ac:dyDescent="0.25">
      <c r="Q72" s="91"/>
      <c r="R72" s="92">
        <v>41641</v>
      </c>
      <c r="S72" s="93">
        <v>1.375</v>
      </c>
      <c r="T72" s="94">
        <f>$L$10*COS($M$10*S72*24+$N$10)</f>
        <v>-0.1080290677617247</v>
      </c>
      <c r="U72" s="94">
        <f>$L$11*COS($M$11*S72*24+$N$11)</f>
        <v>0.10391863944187342</v>
      </c>
      <c r="V72" s="94">
        <f>$L$12*COS($M$12*S72*24+$N$12)</f>
        <v>-1.1859314203803442</v>
      </c>
      <c r="W72" s="94">
        <f>$L$13*COS($M$13*S72*24+$N$13)</f>
        <v>2.1176464575263374E-2</v>
      </c>
      <c r="X72" s="94">
        <f>(T72+U72+V72+W72)*$AE$8</f>
        <v>-1.4610817301561649</v>
      </c>
      <c r="Y72" s="95">
        <f t="shared" si="16"/>
        <v>1.4610817301561649</v>
      </c>
      <c r="Z72" s="94">
        <f>(0.5*$N$29*Y72^3)/1000</f>
        <v>1.6063151658583288</v>
      </c>
      <c r="AA72" s="94">
        <f>(0.5*$I$29*$J$29*$K$29*$M$29*$L$29*$N$29*Y72^3)*0.82/1000</f>
        <v>5.1999672312029057</v>
      </c>
      <c r="AB72" s="103">
        <f>IF(Y72&lt;1,0,IF(Y72&lt;1.05,2,IF(Y72&lt;1.1,2.28,IF(Y72&lt;1.15,2.5,IF(Y72&lt;1.2,3.08,IF(Y72&lt;1.25,3.44,IF(Y72&lt;1.3,3.85,IF(Y72&lt;1.35,4.31,IF(Y72&lt;1.4,5,IF(Y72&lt;1.45,5.36,IF(Y72&lt;1.5,5.75,IF(Y72&lt;1.55,6.59,IF(Y72&lt;1.6,7.28,IF(Y72&lt;1.65,8.01,IF(Y72&lt;1.7,8.79,IF(Y72&lt;1.75,10,IF(Y72&lt;1.8,10.5,IF(Y72&lt;1.85,11.42,IF(Y72&lt;1.9,12.38,IF(Y72&lt;1.95,13.4,IF(Y72&lt;2,14.26,IF(Y72&lt;2.05,15.57,IF(Y72&lt;2.1,16.72,IF(Y72&lt;2.15,17.92,IF(Y72&lt;2.2,19.17,IF(Y72&lt;2.25,20,IF(Y72&lt;3,25,IF(Y72&lt;10,0,0))))))))))))))))))))))))))))</f>
        <v>5.75</v>
      </c>
      <c r="AC72" s="12"/>
      <c r="AE72" s="7"/>
      <c r="AF72" s="8"/>
      <c r="AG72" s="8"/>
      <c r="AH72" s="8"/>
      <c r="AI72" s="7"/>
      <c r="AJ72" s="1">
        <v>3.25</v>
      </c>
      <c r="AK72" s="1">
        <f>COUNTIFS($Z$6:$Z$1493,"&gt;3.225", $Z$6:$Z$1493, "&lt;3.275")</f>
        <v>4</v>
      </c>
      <c r="AL72" s="28">
        <f t="shared" ref="AL72:AL127" si="17">AK72/$AK$129</f>
        <v>2.6899798251513113E-3</v>
      </c>
      <c r="AM72" s="35"/>
      <c r="AN72" s="1">
        <v>3.25</v>
      </c>
      <c r="AO72" s="2">
        <v>0</v>
      </c>
      <c r="AP72" s="2">
        <f t="shared" si="15"/>
        <v>0</v>
      </c>
      <c r="AQ72" s="2">
        <f>0.5*$N$29*(AJ72^3)*$AO$4*$AP$4/1000</f>
        <v>205.78868182031252</v>
      </c>
    </row>
    <row r="73" spans="17:44" x14ac:dyDescent="0.25">
      <c r="Q73" s="91"/>
      <c r="R73" s="92">
        <v>41641</v>
      </c>
      <c r="S73" s="93">
        <v>1.3958333333333299</v>
      </c>
      <c r="T73" s="94">
        <f>$L$10*COS($M$10*S73*24+$N$10)</f>
        <v>-0.11533992997220519</v>
      </c>
      <c r="U73" s="94">
        <f>$L$11*COS($M$11*S73*24+$N$11)</f>
        <v>0.10883448935541629</v>
      </c>
      <c r="V73" s="94">
        <f>$L$12*COS($M$12*S73*24+$N$12)</f>
        <v>-1.0143198682500441</v>
      </c>
      <c r="W73" s="94">
        <f>$L$13*COS($M$13*S73*24+$N$13)</f>
        <v>0.13420330480990672</v>
      </c>
      <c r="X73" s="94">
        <f>(T73+U73+V73+W73)*$AE$8</f>
        <v>-1.1082775050711577</v>
      </c>
      <c r="Y73" s="95">
        <f t="shared" si="16"/>
        <v>1.1082775050711577</v>
      </c>
      <c r="Z73" s="94">
        <f>(0.5*$N$29*Y73^3)/1000</f>
        <v>0.70105611873261509</v>
      </c>
      <c r="AA73" s="94">
        <f>(0.5*$I$29*$J$29*$K$29*$M$29*$L$29*$N$29*Y73^3)*0.82/1000</f>
        <v>2.2694605156740515</v>
      </c>
      <c r="AB73" s="103">
        <f>IF(Y73&lt;1,0,IF(Y73&lt;1.05,2,IF(Y73&lt;1.1,2.28,IF(Y73&lt;1.15,2.5,IF(Y73&lt;1.2,3.08,IF(Y73&lt;1.25,3.44,IF(Y73&lt;1.3,3.85,IF(Y73&lt;1.35,4.31,IF(Y73&lt;1.4,5,IF(Y73&lt;1.45,5.36,IF(Y73&lt;1.5,5.75,IF(Y73&lt;1.55,6.59,IF(Y73&lt;1.6,7.28,IF(Y73&lt;1.65,8.01,IF(Y73&lt;1.7,8.79,IF(Y73&lt;1.75,10,IF(Y73&lt;1.8,10.5,IF(Y73&lt;1.85,11.42,IF(Y73&lt;1.9,12.38,IF(Y73&lt;1.95,13.4,IF(Y73&lt;2,14.26,IF(Y73&lt;2.05,15.57,IF(Y73&lt;2.1,16.72,IF(Y73&lt;2.15,17.92,IF(Y73&lt;2.2,19.17,IF(Y73&lt;2.25,20,IF(Y73&lt;3,25,IF(Y73&lt;10,0,0))))))))))))))))))))))))))))</f>
        <v>2.5</v>
      </c>
      <c r="AC73" s="12"/>
      <c r="AF73" s="5"/>
      <c r="AG73" s="5"/>
      <c r="AH73" s="5"/>
      <c r="AJ73" s="1">
        <v>3.30000000000001</v>
      </c>
      <c r="AK73" s="1">
        <f>COUNTIFS($Z$6:$Z$1493,"&gt;3.275", $Z$6:$Z$1493, "&lt;3.325")</f>
        <v>3</v>
      </c>
      <c r="AL73" s="28">
        <f t="shared" si="17"/>
        <v>2.0174848688634837E-3</v>
      </c>
      <c r="AM73" s="35"/>
      <c r="AN73" s="1">
        <v>3.30000000000001</v>
      </c>
      <c r="AO73" s="2">
        <v>0</v>
      </c>
      <c r="AP73" s="2">
        <f t="shared" si="15"/>
        <v>0</v>
      </c>
      <c r="AQ73" s="2">
        <f>0.5*$N$29*(AJ73^3)*$AO$4*$AP$4/1000</f>
        <v>215.433492466502</v>
      </c>
    </row>
    <row r="74" spans="17:44" x14ac:dyDescent="0.25">
      <c r="Q74" s="91"/>
      <c r="R74" s="92">
        <v>41641</v>
      </c>
      <c r="S74" s="93">
        <v>1.4166666666666701</v>
      </c>
      <c r="T74" s="94">
        <f>$L$10*COS($M$10*S74*24+$N$10)</f>
        <v>-0.12094273134702604</v>
      </c>
      <c r="U74" s="94">
        <f>$L$11*COS($M$11*S74*24+$N$11)</f>
        <v>0.11187725618107251</v>
      </c>
      <c r="V74" s="94">
        <f>$L$12*COS($M$12*S74*24+$N$12)</f>
        <v>-0.77815557758493425</v>
      </c>
      <c r="W74" s="94">
        <f>$L$13*COS($M$13*S74*24+$N$13)</f>
        <v>0.23808441160324673</v>
      </c>
      <c r="X74" s="94">
        <f>(T74+U74+V74+W74)*$AE$8</f>
        <v>-0.68642080143455131</v>
      </c>
      <c r="Y74" s="95">
        <f t="shared" si="16"/>
        <v>0.68642080143455131</v>
      </c>
      <c r="Z74" s="94">
        <f>(0.5*$N$29*Y74^3)/1000</f>
        <v>0.1665630009977091</v>
      </c>
      <c r="AA74" s="94">
        <f>(0.5*$I$29*$J$29*$K$29*$M$29*$L$29*$N$29*Y74^3)*0.82/1000</f>
        <v>0.539198138402743</v>
      </c>
      <c r="AB74" s="103">
        <f>IF(Y74&lt;1,0,IF(Y74&lt;1.05,2,IF(Y74&lt;1.1,2.28,IF(Y74&lt;1.15,2.5,IF(Y74&lt;1.2,3.08,IF(Y74&lt;1.25,3.44,IF(Y74&lt;1.3,3.85,IF(Y74&lt;1.35,4.31,IF(Y74&lt;1.4,5,IF(Y74&lt;1.45,5.36,IF(Y74&lt;1.5,5.75,IF(Y74&lt;1.55,6.59,IF(Y74&lt;1.6,7.28,IF(Y74&lt;1.65,8.01,IF(Y74&lt;1.7,8.79,IF(Y74&lt;1.75,10,IF(Y74&lt;1.8,10.5,IF(Y74&lt;1.85,11.42,IF(Y74&lt;1.9,12.38,IF(Y74&lt;1.95,13.4,IF(Y74&lt;2,14.26,IF(Y74&lt;2.05,15.57,IF(Y74&lt;2.1,16.72,IF(Y74&lt;2.15,17.92,IF(Y74&lt;2.2,19.17,IF(Y74&lt;2.25,20,IF(Y74&lt;3,25,IF(Y74&lt;10,0,0))))))))))))))))))))))))))))</f>
        <v>0</v>
      </c>
      <c r="AC74" s="12"/>
      <c r="AF74" s="5"/>
      <c r="AG74" s="5"/>
      <c r="AH74" s="5"/>
      <c r="AJ74" s="1">
        <v>3.3500000000000099</v>
      </c>
      <c r="AK74" s="1">
        <f>COUNTIFS($Z$6:$Z$1493,"&gt;3.325", $Z$6:$Z$1493, "&lt;3.375")</f>
        <v>5</v>
      </c>
      <c r="AL74" s="28">
        <f t="shared" si="17"/>
        <v>3.3624747814391394E-3</v>
      </c>
      <c r="AM74" s="35"/>
      <c r="AN74" s="1">
        <v>3.3500000000000099</v>
      </c>
      <c r="AO74" s="2">
        <v>0</v>
      </c>
      <c r="AP74" s="2">
        <f t="shared" si="15"/>
        <v>0</v>
      </c>
      <c r="AQ74" s="2">
        <f>0.5*$N$29*(AJ74^3)*$AO$4*$AP$4/1000</f>
        <v>225.37504346043951</v>
      </c>
    </row>
    <row r="75" spans="17:44" x14ac:dyDescent="0.25">
      <c r="Q75" s="91"/>
      <c r="R75" s="92">
        <v>41641</v>
      </c>
      <c r="S75" s="93">
        <v>1.4375</v>
      </c>
      <c r="T75" s="94">
        <f>$L$10*COS($M$10*S75*24+$N$10)</f>
        <v>-0.12475450039833128</v>
      </c>
      <c r="U75" s="94">
        <f>$L$11*COS($M$11*S75*24+$N$11)</f>
        <v>0.11299457274079307</v>
      </c>
      <c r="V75" s="94">
        <f>$L$12*COS($M$12*S75*24+$N$12)</f>
        <v>-0.49246837495547768</v>
      </c>
      <c r="W75" s="94">
        <f>$L$13*COS($M$13*S75*24+$N$13)</f>
        <v>0.32574045919887534</v>
      </c>
      <c r="X75" s="94">
        <f>(T75+U75+V75+W75)*$AE$8</f>
        <v>-0.22310980426767568</v>
      </c>
      <c r="Y75" s="95">
        <f t="shared" si="16"/>
        <v>0.22310980426767568</v>
      </c>
      <c r="Z75" s="94">
        <f>(0.5*$N$29*Y75^3)/1000</f>
        <v>5.7195675649125439E-3</v>
      </c>
      <c r="AA75" s="94">
        <f>(0.5*$I$29*$J$29*$K$29*$M$29*$L$29*$N$29*Y75^3)*0.82/1000</f>
        <v>1.8515397567266275E-2</v>
      </c>
      <c r="AB75" s="103">
        <f>IF(Y75&lt;1,0,IF(Y75&lt;1.05,2,IF(Y75&lt;1.1,2.28,IF(Y75&lt;1.15,2.5,IF(Y75&lt;1.2,3.08,IF(Y75&lt;1.25,3.44,IF(Y75&lt;1.3,3.85,IF(Y75&lt;1.35,4.31,IF(Y75&lt;1.4,5,IF(Y75&lt;1.45,5.36,IF(Y75&lt;1.5,5.75,IF(Y75&lt;1.55,6.59,IF(Y75&lt;1.6,7.28,IF(Y75&lt;1.65,8.01,IF(Y75&lt;1.7,8.79,IF(Y75&lt;1.75,10,IF(Y75&lt;1.8,10.5,IF(Y75&lt;1.85,11.42,IF(Y75&lt;1.9,12.38,IF(Y75&lt;1.95,13.4,IF(Y75&lt;2,14.26,IF(Y75&lt;2.05,15.57,IF(Y75&lt;2.1,16.72,IF(Y75&lt;2.15,17.92,IF(Y75&lt;2.2,19.17,IF(Y75&lt;2.25,20,IF(Y75&lt;3,25,IF(Y75&lt;10,0,0))))))))))))))))))))))))))))</f>
        <v>0</v>
      </c>
      <c r="AC75" s="12"/>
      <c r="AF75" s="5"/>
      <c r="AG75" s="5"/>
      <c r="AH75" s="5"/>
      <c r="AJ75" s="1">
        <v>3.4000000000000101</v>
      </c>
      <c r="AK75" s="1">
        <f>COUNTIFS($Z$6:$Z$1493,"&gt;3.375", $Z$6:$Z$1493, "&lt;3.425")</f>
        <v>5</v>
      </c>
      <c r="AL75" s="28">
        <f t="shared" si="17"/>
        <v>3.3624747814391394E-3</v>
      </c>
      <c r="AM75" s="35"/>
      <c r="AN75" s="1">
        <v>3.4000000000000101</v>
      </c>
      <c r="AO75" s="2">
        <v>0</v>
      </c>
      <c r="AP75" s="2">
        <f t="shared" si="15"/>
        <v>0</v>
      </c>
      <c r="AQ75" s="2">
        <f>0.5*$N$29*(AJ75^3)*$AO$4*$AP$4/1000</f>
        <v>235.61783086800207</v>
      </c>
    </row>
    <row r="76" spans="17:44" x14ac:dyDescent="0.25">
      <c r="Q76" s="91"/>
      <c r="R76" s="92">
        <v>41641</v>
      </c>
      <c r="S76" s="93">
        <v>1.4583333333333299</v>
      </c>
      <c r="T76" s="94">
        <f>$L$10*COS($M$10*S76*24+$N$10)</f>
        <v>-0.12671878890881833</v>
      </c>
      <c r="U76" s="94">
        <f>$L$11*COS($M$11*S76*24+$N$11)</f>
        <v>0.11216720959027231</v>
      </c>
      <c r="V76" s="94">
        <f>$L$12*COS($M$12*S76*24+$N$12)</f>
        <v>-0.17543979448241839</v>
      </c>
      <c r="W76" s="94">
        <f>$L$13*COS($M$13*S76*24+$N$13)</f>
        <v>0.39119783281166448</v>
      </c>
      <c r="X76" s="94">
        <f>(T76+U76+V76+W76)*$AE$8</f>
        <v>0.25150807376337508</v>
      </c>
      <c r="Y76" s="95">
        <f t="shared" si="16"/>
        <v>0.25150807376337508</v>
      </c>
      <c r="Z76" s="94">
        <f>(0.5*$N$29*Y76^3)/1000</f>
        <v>8.1933785822699366E-3</v>
      </c>
      <c r="AA76" s="94">
        <f>(0.5*$I$29*$J$29*$K$29*$M$29*$L$29*$N$29*Y76^3)*0.82/1000</f>
        <v>2.6523624408337953E-2</v>
      </c>
      <c r="AB76" s="103">
        <f>IF(Y76&lt;1,0,IF(Y76&lt;1.05,2,IF(Y76&lt;1.1,2.28,IF(Y76&lt;1.15,2.5,IF(Y76&lt;1.2,3.08,IF(Y76&lt;1.25,3.44,IF(Y76&lt;1.3,3.85,IF(Y76&lt;1.35,4.31,IF(Y76&lt;1.4,5,IF(Y76&lt;1.45,5.36,IF(Y76&lt;1.5,5.75,IF(Y76&lt;1.55,6.59,IF(Y76&lt;1.6,7.28,IF(Y76&lt;1.65,8.01,IF(Y76&lt;1.7,8.79,IF(Y76&lt;1.75,10,IF(Y76&lt;1.8,10.5,IF(Y76&lt;1.85,11.42,IF(Y76&lt;1.9,12.38,IF(Y76&lt;1.95,13.4,IF(Y76&lt;2,14.26,IF(Y76&lt;2.05,15.57,IF(Y76&lt;2.1,16.72,IF(Y76&lt;2.15,17.92,IF(Y76&lt;2.2,19.17,IF(Y76&lt;2.25,20,IF(Y76&lt;3,25,IF(Y76&lt;10,0,0))))))))))))))))))))))))))))</f>
        <v>0</v>
      </c>
      <c r="AC76" s="12"/>
      <c r="AF76" s="5"/>
      <c r="AG76" s="5"/>
      <c r="AH76" s="5"/>
      <c r="AJ76" s="1">
        <v>3.4500000000000099</v>
      </c>
      <c r="AK76" s="1">
        <f>COUNTIFS($Z$6:$Z$1493,"&gt;3.425", $Z$6:$Z$1493, "&lt;3.475")</f>
        <v>5</v>
      </c>
      <c r="AL76" s="28">
        <f t="shared" si="17"/>
        <v>3.3624747814391394E-3</v>
      </c>
      <c r="AM76" s="35"/>
      <c r="AN76" s="1">
        <v>3.4500000000000099</v>
      </c>
      <c r="AO76" s="2">
        <v>0</v>
      </c>
      <c r="AP76" s="2">
        <f t="shared" si="15"/>
        <v>0</v>
      </c>
      <c r="AQ76" s="2">
        <f>0.5*$N$29*(AJ76^3)*$AO$4*$AP$4/1000</f>
        <v>246.16635075506463</v>
      </c>
    </row>
    <row r="77" spans="17:44" x14ac:dyDescent="0.25">
      <c r="Q77" s="91"/>
      <c r="R77" s="92">
        <v>41641</v>
      </c>
      <c r="S77" s="93">
        <v>1.4791666666666701</v>
      </c>
      <c r="T77" s="94">
        <f>$L$10*COS($M$10*S77*24+$N$10)</f>
        <v>-0.12680650786936809</v>
      </c>
      <c r="U77" s="94">
        <f>$L$11*COS($M$11*S77*24+$N$11)</f>
        <v>0.10940940596501203</v>
      </c>
      <c r="V77" s="94">
        <f>$L$12*COS($M$12*S77*24+$N$12)</f>
        <v>0.15275402048565989</v>
      </c>
      <c r="W77" s="94">
        <f>$L$13*COS($M$13*S77*24+$N$13)</f>
        <v>0.42999572060334601</v>
      </c>
      <c r="X77" s="94">
        <f>(T77+U77+V77+W77)*$AE$8</f>
        <v>0.70669079898081233</v>
      </c>
      <c r="Y77" s="95">
        <f t="shared" si="16"/>
        <v>0.70669079898081233</v>
      </c>
      <c r="Z77" s="94">
        <f>(0.5*$N$29*Y77^3)/1000</f>
        <v>0.18175883890857603</v>
      </c>
      <c r="AA77" s="94">
        <f>(0.5*$I$29*$J$29*$K$29*$M$29*$L$29*$N$29*Y77^3)*0.82/1000</f>
        <v>0.58839014061169681</v>
      </c>
      <c r="AB77" s="103">
        <f>IF(Y77&lt;1,0,IF(Y77&lt;1.05,2,IF(Y77&lt;1.1,2.28,IF(Y77&lt;1.15,2.5,IF(Y77&lt;1.2,3.08,IF(Y77&lt;1.25,3.44,IF(Y77&lt;1.3,3.85,IF(Y77&lt;1.35,4.31,IF(Y77&lt;1.4,5,IF(Y77&lt;1.45,5.36,IF(Y77&lt;1.5,5.75,IF(Y77&lt;1.55,6.59,IF(Y77&lt;1.6,7.28,IF(Y77&lt;1.65,8.01,IF(Y77&lt;1.7,8.79,IF(Y77&lt;1.75,10,IF(Y77&lt;1.8,10.5,IF(Y77&lt;1.85,11.42,IF(Y77&lt;1.9,12.38,IF(Y77&lt;1.95,13.4,IF(Y77&lt;2,14.26,IF(Y77&lt;2.05,15.57,IF(Y77&lt;2.1,16.72,IF(Y77&lt;2.15,17.92,IF(Y77&lt;2.2,19.17,IF(Y77&lt;2.25,20,IF(Y77&lt;3,25,IF(Y77&lt;10,0,0))))))))))))))))))))))))))))</f>
        <v>0</v>
      </c>
      <c r="AC77" s="12"/>
      <c r="AF77" s="5"/>
      <c r="AG77" s="5"/>
      <c r="AH77" s="5"/>
      <c r="AJ77" s="1">
        <v>3.5000000000000102</v>
      </c>
      <c r="AK77" s="1">
        <f>COUNTIFS($Z$6:$Z$1493,"&gt;3.475", $Z$6:$Z$1493, "&lt;3.525")</f>
        <v>5</v>
      </c>
      <c r="AL77" s="28">
        <f t="shared" si="17"/>
        <v>3.3624747814391394E-3</v>
      </c>
      <c r="AM77" s="35"/>
      <c r="AN77" s="1">
        <v>3.5000000000000102</v>
      </c>
      <c r="AO77" s="2">
        <v>0</v>
      </c>
      <c r="AP77" s="2">
        <f t="shared" si="15"/>
        <v>0</v>
      </c>
      <c r="AQ77" s="2">
        <f>0.5*$N$29*(AJ77^3)*$AO$4*$AP$4/1000</f>
        <v>257.02509918750224</v>
      </c>
    </row>
    <row r="78" spans="17:44" x14ac:dyDescent="0.25">
      <c r="Q78" s="91"/>
      <c r="R78" s="92">
        <v>41641</v>
      </c>
      <c r="S78" s="93">
        <v>1.5</v>
      </c>
      <c r="T78" s="94">
        <f>$L$10*COS($M$10*S78*24+$N$10)</f>
        <v>-0.12501635825612037</v>
      </c>
      <c r="U78" s="94">
        <f>$L$11*COS($M$11*S78*24+$N$11)</f>
        <v>0.10476862471765128</v>
      </c>
      <c r="V78" s="94">
        <f>$L$12*COS($M$12*S78*24+$N$12)</f>
        <v>0.47122635542228536</v>
      </c>
      <c r="W78" s="94">
        <f>$L$13*COS($M$13*S78*24+$N$13)</f>
        <v>0.43949011063742088</v>
      </c>
      <c r="X78" s="94">
        <f>(T78+U78+V78+W78)*$AE$8</f>
        <v>1.1130859156515465</v>
      </c>
      <c r="Y78" s="95">
        <f t="shared" si="16"/>
        <v>1.1130859156515465</v>
      </c>
      <c r="Z78" s="94">
        <f>(0.5*$N$29*Y78^3)/1000</f>
        <v>0.71022064345112645</v>
      </c>
      <c r="AA78" s="94">
        <f>(0.5*$I$29*$J$29*$K$29*$M$29*$L$29*$N$29*Y78^3)*0.82/1000</f>
        <v>2.2991279366376971</v>
      </c>
      <c r="AB78" s="103">
        <f>IF(Y78&lt;1,0,IF(Y78&lt;1.05,2,IF(Y78&lt;1.1,2.28,IF(Y78&lt;1.15,2.5,IF(Y78&lt;1.2,3.08,IF(Y78&lt;1.25,3.44,IF(Y78&lt;1.3,3.85,IF(Y78&lt;1.35,4.31,IF(Y78&lt;1.4,5,IF(Y78&lt;1.45,5.36,IF(Y78&lt;1.5,5.75,IF(Y78&lt;1.55,6.59,IF(Y78&lt;1.6,7.28,IF(Y78&lt;1.65,8.01,IF(Y78&lt;1.7,8.79,IF(Y78&lt;1.75,10,IF(Y78&lt;1.8,10.5,IF(Y78&lt;1.85,11.42,IF(Y78&lt;1.9,12.38,IF(Y78&lt;1.95,13.4,IF(Y78&lt;2,14.26,IF(Y78&lt;2.05,15.57,IF(Y78&lt;2.1,16.72,IF(Y78&lt;2.15,17.92,IF(Y78&lt;2.2,19.17,IF(Y78&lt;2.25,20,IF(Y78&lt;3,25,IF(Y78&lt;10,0,0))))))))))))))))))))))))))))</f>
        <v>2.5</v>
      </c>
      <c r="AC78" s="12"/>
      <c r="AF78" s="5"/>
      <c r="AG78" s="5"/>
      <c r="AH78" s="5"/>
      <c r="AJ78" s="1">
        <v>3.55000000000001</v>
      </c>
      <c r="AK78" s="1">
        <f>COUNTIFS($Z$6:$Z$1493,"&gt;3.525", $Z$6:$Z$1493, "&lt;3.575")</f>
        <v>7</v>
      </c>
      <c r="AL78" s="28">
        <f t="shared" si="17"/>
        <v>4.707464694014795E-3</v>
      </c>
      <c r="AM78" s="35"/>
      <c r="AN78" s="1">
        <v>3.55000000000001</v>
      </c>
      <c r="AO78" s="2">
        <v>0</v>
      </c>
      <c r="AP78" s="2">
        <f t="shared" si="15"/>
        <v>0</v>
      </c>
      <c r="AQ78" s="2">
        <f>0.5*$N$29*(AJ78^3)*$AO$4*$AP$4/1000</f>
        <v>268.19857223118981</v>
      </c>
    </row>
    <row r="79" spans="17:44" x14ac:dyDescent="0.25">
      <c r="Q79" s="91"/>
      <c r="R79" s="92">
        <v>41641</v>
      </c>
      <c r="S79" s="93">
        <v>1.5208333333333299</v>
      </c>
      <c r="T79" s="94">
        <f>$L$10*COS($M$10*S79*24+$N$10)</f>
        <v>-0.12137485026762619</v>
      </c>
      <c r="U79" s="94">
        <f>$L$11*COS($M$11*S79*24+$N$11)</f>
        <v>9.8324735464160457E-2</v>
      </c>
      <c r="V79" s="94">
        <f>$L$12*COS($M$12*S79*24+$N$12)</f>
        <v>0.75970918442060786</v>
      </c>
      <c r="W79" s="94">
        <f>$L$13*COS($M$13*S79*24+$N$13)</f>
        <v>0.41903397592331137</v>
      </c>
      <c r="X79" s="94">
        <f>(T79+U79+V79+W79)*$AE$8</f>
        <v>1.4446163069255669</v>
      </c>
      <c r="Y79" s="95">
        <f t="shared" si="16"/>
        <v>1.4446163069255669</v>
      </c>
      <c r="Z79" s="94">
        <f>(0.5*$N$29*Y79^3)/1000</f>
        <v>1.5526185396885339</v>
      </c>
      <c r="AA79" s="94">
        <f>(0.5*$I$29*$J$29*$K$29*$M$29*$L$29*$N$29*Y79^3)*0.82/1000</f>
        <v>5.0261403867306482</v>
      </c>
      <c r="AB79" s="103">
        <f>IF(Y79&lt;1,0,IF(Y79&lt;1.05,2,IF(Y79&lt;1.1,2.28,IF(Y79&lt;1.15,2.5,IF(Y79&lt;1.2,3.08,IF(Y79&lt;1.25,3.44,IF(Y79&lt;1.3,3.85,IF(Y79&lt;1.35,4.31,IF(Y79&lt;1.4,5,IF(Y79&lt;1.45,5.36,IF(Y79&lt;1.5,5.75,IF(Y79&lt;1.55,6.59,IF(Y79&lt;1.6,7.28,IF(Y79&lt;1.65,8.01,IF(Y79&lt;1.7,8.79,IF(Y79&lt;1.75,10,IF(Y79&lt;1.8,10.5,IF(Y79&lt;1.85,11.42,IF(Y79&lt;1.9,12.38,IF(Y79&lt;1.95,13.4,IF(Y79&lt;2,14.26,IF(Y79&lt;2.05,15.57,IF(Y79&lt;2.1,16.72,IF(Y79&lt;2.15,17.92,IF(Y79&lt;2.2,19.17,IF(Y79&lt;2.25,20,IF(Y79&lt;3,25,IF(Y79&lt;10,0,0))))))))))))))))))))))))))))</f>
        <v>5.36</v>
      </c>
      <c r="AC79" s="12"/>
      <c r="AF79" s="5"/>
      <c r="AG79" s="5"/>
      <c r="AH79" s="5"/>
      <c r="AJ79" s="1">
        <v>3.6000000000000099</v>
      </c>
      <c r="AK79" s="1">
        <f>COUNTIFS($Z$6:$Z$1493,"&gt;3.575", $Z$6:$Z$1493, "&lt;3.625")</f>
        <v>5</v>
      </c>
      <c r="AL79" s="28">
        <f t="shared" si="17"/>
        <v>3.3624747814391394E-3</v>
      </c>
      <c r="AM79" s="35"/>
      <c r="AN79" s="1">
        <v>3.6000000000000099</v>
      </c>
      <c r="AO79" s="2">
        <v>0</v>
      </c>
      <c r="AP79" s="2">
        <f t="shared" si="15"/>
        <v>0</v>
      </c>
      <c r="AQ79" s="2">
        <f>0.5*$N$29*(AJ79^3)*$AO$4*$AP$4/1000</f>
        <v>279.69126595200231</v>
      </c>
    </row>
    <row r="80" spans="17:44" x14ac:dyDescent="0.25">
      <c r="Q80" s="91"/>
      <c r="R80" s="92">
        <v>41641</v>
      </c>
      <c r="S80" s="93">
        <v>1.5416666666666701</v>
      </c>
      <c r="T80" s="94">
        <f>$L$10*COS($M$10*S80*24+$N$10)</f>
        <v>-0.11593591073719485</v>
      </c>
      <c r="U80" s="94">
        <f>$L$11*COS($M$11*S80*24+$N$11)</f>
        <v>9.0188639997268172E-2</v>
      </c>
      <c r="V80" s="94">
        <f>$L$12*COS($M$12*S80*24+$N$12)</f>
        <v>0.99984305577817922</v>
      </c>
      <c r="W80" s="94">
        <f>$L$13*COS($M$13*S80*24+$N$13)</f>
        <v>0.37002136823639553</v>
      </c>
      <c r="X80" s="94">
        <f>(T80+U80+V80+W80)*$AE$8</f>
        <v>1.6801464415933101</v>
      </c>
      <c r="Y80" s="95">
        <f t="shared" si="16"/>
        <v>1.6801464415933101</v>
      </c>
      <c r="Z80" s="94">
        <f>(0.5*$N$29*Y80^3)/1000</f>
        <v>2.4425791100479439</v>
      </c>
      <c r="AA80" s="94">
        <f>(0.5*$I$29*$J$29*$K$29*$M$29*$L$29*$N$29*Y80^3)*0.82/1000</f>
        <v>7.9071228373064342</v>
      </c>
      <c r="AB80" s="103">
        <f>IF(Y80&lt;1,0,IF(Y80&lt;1.05,2,IF(Y80&lt;1.1,2.28,IF(Y80&lt;1.15,2.5,IF(Y80&lt;1.2,3.08,IF(Y80&lt;1.25,3.44,IF(Y80&lt;1.3,3.85,IF(Y80&lt;1.35,4.31,IF(Y80&lt;1.4,5,IF(Y80&lt;1.45,5.36,IF(Y80&lt;1.5,5.75,IF(Y80&lt;1.55,6.59,IF(Y80&lt;1.6,7.28,IF(Y80&lt;1.65,8.01,IF(Y80&lt;1.7,8.79,IF(Y80&lt;1.75,10,IF(Y80&lt;1.8,10.5,IF(Y80&lt;1.85,11.42,IF(Y80&lt;1.9,12.38,IF(Y80&lt;1.95,13.4,IF(Y80&lt;2,14.26,IF(Y80&lt;2.05,15.57,IF(Y80&lt;2.1,16.72,IF(Y80&lt;2.15,17.92,IF(Y80&lt;2.2,19.17,IF(Y80&lt;2.25,20,IF(Y80&lt;3,25,IF(Y80&lt;10,0,0))))))))))))))))))))))))))))</f>
        <v>8.7899999999999991</v>
      </c>
      <c r="AC80" s="12"/>
      <c r="AF80" s="5"/>
      <c r="AG80" s="5"/>
      <c r="AH80" s="5"/>
      <c r="AJ80" s="1">
        <v>3.6500000000000101</v>
      </c>
      <c r="AK80" s="1">
        <f>COUNTIFS($Z$6:$Z$1493,"&gt;3.625", $Z$6:$Z$1493, "&lt;3.675")</f>
        <v>9</v>
      </c>
      <c r="AL80" s="28">
        <f t="shared" si="17"/>
        <v>6.0524546065904503E-3</v>
      </c>
      <c r="AM80" s="35"/>
      <c r="AN80" s="1">
        <v>3.6500000000000101</v>
      </c>
      <c r="AO80" s="2">
        <v>0</v>
      </c>
      <c r="AP80" s="2">
        <f t="shared" si="15"/>
        <v>0</v>
      </c>
      <c r="AQ80" s="2">
        <f>0.5*$N$29*(AJ80^3)*$AO$4*$AP$4/1000</f>
        <v>291.50767641581496</v>
      </c>
    </row>
    <row r="81" spans="17:43" x14ac:dyDescent="0.25">
      <c r="Q81" s="91"/>
      <c r="R81" s="92">
        <v>41641</v>
      </c>
      <c r="S81" s="93">
        <v>1.5625</v>
      </c>
      <c r="T81" s="94">
        <f>$L$10*COS($M$10*S81*24+$N$10)</f>
        <v>-0.10878008453426019</v>
      </c>
      <c r="U81" s="94">
        <f>$L$11*COS($M$11*S81*24+$N$11)</f>
        <v>8.0500363624318505E-2</v>
      </c>
      <c r="V81" s="94">
        <f>$L$12*COS($M$12*S81*24+$N$12)</f>
        <v>1.1763455132437617</v>
      </c>
      <c r="W81" s="94">
        <f>$L$13*COS($M$13*S81*24+$N$13)</f>
        <v>0.29579241579341908</v>
      </c>
      <c r="X81" s="94">
        <f>(T81+U81+V81+W81)*$AE$8</f>
        <v>1.8048227601590487</v>
      </c>
      <c r="Y81" s="95">
        <f t="shared" si="16"/>
        <v>1.8048227601590487</v>
      </c>
      <c r="Z81" s="94">
        <f>(0.5*$N$29*Y81^3)/1000</f>
        <v>3.0276865138953322</v>
      </c>
      <c r="AA81" s="94">
        <f>(0.5*$I$29*$J$29*$K$29*$M$29*$L$29*$N$29*Y81^3)*0.82/1000</f>
        <v>9.8012339005701961</v>
      </c>
      <c r="AB81" s="103">
        <f>IF(Y81&lt;1,0,IF(Y81&lt;1.05,2,IF(Y81&lt;1.1,2.28,IF(Y81&lt;1.15,2.5,IF(Y81&lt;1.2,3.08,IF(Y81&lt;1.25,3.44,IF(Y81&lt;1.3,3.85,IF(Y81&lt;1.35,4.31,IF(Y81&lt;1.4,5,IF(Y81&lt;1.45,5.36,IF(Y81&lt;1.5,5.75,IF(Y81&lt;1.55,6.59,IF(Y81&lt;1.6,7.28,IF(Y81&lt;1.65,8.01,IF(Y81&lt;1.7,8.79,IF(Y81&lt;1.75,10,IF(Y81&lt;1.8,10.5,IF(Y81&lt;1.85,11.42,IF(Y81&lt;1.9,12.38,IF(Y81&lt;1.95,13.4,IF(Y81&lt;2,14.26,IF(Y81&lt;2.05,15.57,IF(Y81&lt;2.1,16.72,IF(Y81&lt;2.15,17.92,IF(Y81&lt;2.2,19.17,IF(Y81&lt;2.25,20,IF(Y81&lt;3,25,IF(Y81&lt;10,0,0))))))))))))))))))))))))))))</f>
        <v>11.42</v>
      </c>
      <c r="AC81" s="12"/>
      <c r="AF81" s="5"/>
      <c r="AG81" s="5"/>
      <c r="AH81" s="5"/>
      <c r="AJ81" s="1">
        <v>3.7000000000000099</v>
      </c>
      <c r="AK81" s="1">
        <f>COUNTIFS($Z$6:$Z$1493,"&gt;3.675", $Z$6:$Z$1493, "&lt;3.725")</f>
        <v>6</v>
      </c>
      <c r="AL81" s="28">
        <f t="shared" si="17"/>
        <v>4.0349697377269674E-3</v>
      </c>
      <c r="AM81" s="35"/>
      <c r="AN81" s="1">
        <v>3.7000000000000099</v>
      </c>
      <c r="AO81" s="2">
        <v>0</v>
      </c>
      <c r="AP81" s="2">
        <f t="shared" si="15"/>
        <v>0</v>
      </c>
      <c r="AQ81" s="2">
        <f>0.5*$N$29*(AJ81^3)*$AO$4*$AP$4/1000</f>
        <v>303.65229968850252</v>
      </c>
    </row>
    <row r="82" spans="17:43" x14ac:dyDescent="0.25">
      <c r="Q82" s="91"/>
      <c r="R82" s="92">
        <v>41641</v>
      </c>
      <c r="S82" s="93">
        <v>1.5833333333333299</v>
      </c>
      <c r="T82" s="94">
        <f>$L$10*COS($M$10*S82*24+$N$10)</f>
        <v>-0.10001334178110896</v>
      </c>
      <c r="U82" s="94">
        <f>$L$11*COS($M$11*S82*24+$N$11)</f>
        <v>6.9426645278272081E-2</v>
      </c>
      <c r="V82" s="94">
        <f>$L$12*COS($M$12*S82*24+$N$12)</f>
        <v>1.2779836929604707</v>
      </c>
      <c r="W82" s="94">
        <f>$L$13*COS($M$13*S82*24+$N$13)</f>
        <v>0.20140569903420216</v>
      </c>
      <c r="X82" s="94">
        <f>(T82+U82+V82+W82)*$AE$8</f>
        <v>1.8110033693647947</v>
      </c>
      <c r="Y82" s="95">
        <f t="shared" si="16"/>
        <v>1.8110033693647947</v>
      </c>
      <c r="Z82" s="94">
        <f>(0.5*$N$29*Y82^3)/1000</f>
        <v>3.0588980596374169</v>
      </c>
      <c r="AA82" s="94">
        <f>(0.5*$I$29*$J$29*$K$29*$M$29*$L$29*$N$29*Y82^3)*0.82/1000</f>
        <v>9.9022719898216955</v>
      </c>
      <c r="AB82" s="103">
        <f>IF(Y82&lt;1,0,IF(Y82&lt;1.05,2,IF(Y82&lt;1.1,2.28,IF(Y82&lt;1.15,2.5,IF(Y82&lt;1.2,3.08,IF(Y82&lt;1.25,3.44,IF(Y82&lt;1.3,3.85,IF(Y82&lt;1.35,4.31,IF(Y82&lt;1.4,5,IF(Y82&lt;1.45,5.36,IF(Y82&lt;1.5,5.75,IF(Y82&lt;1.55,6.59,IF(Y82&lt;1.6,7.28,IF(Y82&lt;1.65,8.01,IF(Y82&lt;1.7,8.79,IF(Y82&lt;1.75,10,IF(Y82&lt;1.8,10.5,IF(Y82&lt;1.85,11.42,IF(Y82&lt;1.9,12.38,IF(Y82&lt;1.95,13.4,IF(Y82&lt;2,14.26,IF(Y82&lt;2.05,15.57,IF(Y82&lt;2.1,16.72,IF(Y82&lt;2.15,17.92,IF(Y82&lt;2.2,19.17,IF(Y82&lt;2.25,20,IF(Y82&lt;3,25,IF(Y82&lt;10,0,0))))))))))))))))))))))))))))</f>
        <v>11.42</v>
      </c>
      <c r="AC82" s="12"/>
      <c r="AF82" s="5"/>
      <c r="AG82" s="5"/>
      <c r="AH82" s="5"/>
      <c r="AJ82" s="1">
        <v>3.7500000000000102</v>
      </c>
      <c r="AK82" s="1">
        <f>COUNTIFS($Z$6:$Z$1493,"&gt;3.725", $Z$6:$Z$1493, "&lt;3.775")</f>
        <v>7</v>
      </c>
      <c r="AL82" s="28">
        <f t="shared" si="17"/>
        <v>4.707464694014795E-3</v>
      </c>
      <c r="AM82" s="35"/>
      <c r="AN82" s="1">
        <v>3.7500000000000102</v>
      </c>
      <c r="AO82" s="2">
        <v>0</v>
      </c>
      <c r="AP82" s="2">
        <f t="shared" si="15"/>
        <v>0</v>
      </c>
      <c r="AQ82" s="2">
        <f>0.5*$N$29*(AJ82^3)*$AO$4*$AP$4/1000</f>
        <v>316.12963183594013</v>
      </c>
    </row>
    <row r="83" spans="17:43" x14ac:dyDescent="0.25">
      <c r="Q83" s="91"/>
      <c r="R83" s="92">
        <v>41641</v>
      </c>
      <c r="S83" s="93">
        <v>1.6041666666666701</v>
      </c>
      <c r="T83" s="94">
        <f>$L$10*COS($M$10*S83*24+$N$10)</f>
        <v>-8.9765508548869513E-2</v>
      </c>
      <c r="U83" s="94">
        <f>$L$11*COS($M$11*S83*24+$N$11)</f>
        <v>5.7158067877061992E-2</v>
      </c>
      <c r="V83" s="94">
        <f>$L$12*COS($M$12*S83*24+$N$12)</f>
        <v>1.2982891986701208</v>
      </c>
      <c r="W83" s="94">
        <f>$L$13*COS($M$13*S83*24+$N$13)</f>
        <v>9.3293516724413827E-2</v>
      </c>
      <c r="X83" s="94">
        <f>(T83+U83+V83+W83)*$AE$8</f>
        <v>1.6987190934034089</v>
      </c>
      <c r="Y83" s="95">
        <f t="shared" si="16"/>
        <v>1.6987190934034089</v>
      </c>
      <c r="Z83" s="94">
        <f>(0.5*$N$29*Y83^3)/1000</f>
        <v>2.5244799962741302</v>
      </c>
      <c r="AA83" s="94">
        <f>(0.5*$I$29*$J$29*$K$29*$M$29*$L$29*$N$29*Y83^3)*0.82/1000</f>
        <v>8.1722525787386378</v>
      </c>
      <c r="AB83" s="103">
        <f>IF(Y83&lt;1,0,IF(Y83&lt;1.05,2,IF(Y83&lt;1.1,2.28,IF(Y83&lt;1.15,2.5,IF(Y83&lt;1.2,3.08,IF(Y83&lt;1.25,3.44,IF(Y83&lt;1.3,3.85,IF(Y83&lt;1.35,4.31,IF(Y83&lt;1.4,5,IF(Y83&lt;1.45,5.36,IF(Y83&lt;1.5,5.75,IF(Y83&lt;1.55,6.59,IF(Y83&lt;1.6,7.28,IF(Y83&lt;1.65,8.01,IF(Y83&lt;1.7,8.79,IF(Y83&lt;1.75,10,IF(Y83&lt;1.8,10.5,IF(Y83&lt;1.85,11.42,IF(Y83&lt;1.9,12.38,IF(Y83&lt;1.95,13.4,IF(Y83&lt;2,14.26,IF(Y83&lt;2.05,15.57,IF(Y83&lt;2.1,16.72,IF(Y83&lt;2.15,17.92,IF(Y83&lt;2.2,19.17,IF(Y83&lt;2.25,20,IF(Y83&lt;3,25,IF(Y83&lt;10,0,0))))))))))))))))))))))))))))</f>
        <v>8.7899999999999991</v>
      </c>
      <c r="AC83" s="12"/>
      <c r="AF83" s="5"/>
      <c r="AG83" s="5"/>
      <c r="AH83" s="5"/>
      <c r="AJ83" s="1">
        <v>3.80000000000001</v>
      </c>
      <c r="AK83" s="1">
        <f>COUNTIFS($Z$6:$Z$1493,"&gt;3.775", $Z$6:$Z$1493, "&lt;3.825")</f>
        <v>6</v>
      </c>
      <c r="AL83" s="28">
        <f t="shared" si="17"/>
        <v>4.0349697377269674E-3</v>
      </c>
      <c r="AM83" s="35"/>
      <c r="AN83" s="1">
        <v>3.80000000000001</v>
      </c>
      <c r="AO83" s="2">
        <v>0</v>
      </c>
      <c r="AP83" s="2">
        <f t="shared" si="15"/>
        <v>0</v>
      </c>
      <c r="AQ83" s="2">
        <f>0.5*$N$29*(AJ83^3)*$AO$4*$AP$4/1000</f>
        <v>328.94416892400267</v>
      </c>
    </row>
    <row r="84" spans="17:43" x14ac:dyDescent="0.25">
      <c r="Q84" s="91"/>
      <c r="R84" s="92">
        <v>41641</v>
      </c>
      <c r="S84" s="93">
        <v>1.625</v>
      </c>
      <c r="T84" s="94">
        <f>$L$10*COS($M$10*S84*24+$N$10)</f>
        <v>-7.8188344272454371E-2</v>
      </c>
      <c r="U84" s="94">
        <f>$L$11*COS($M$11*S84*24+$N$11)</f>
        <v>4.3905778318886431E-2</v>
      </c>
      <c r="V84" s="94">
        <f>$L$12*COS($M$12*S84*24+$N$12)</f>
        <v>1.235969759520148</v>
      </c>
      <c r="W84" s="94">
        <f>$L$13*COS($M$13*S84*24+$N$13)</f>
        <v>-2.1176464575264883E-2</v>
      </c>
      <c r="X84" s="94">
        <f>(T84+U84+V84+W84)*$AE$8</f>
        <v>1.4756384112391441</v>
      </c>
      <c r="Y84" s="95">
        <f t="shared" si="16"/>
        <v>1.4756384112391441</v>
      </c>
      <c r="Z84" s="94">
        <f>(0.5*$N$29*Y84^3)/1000</f>
        <v>1.6548059871911935</v>
      </c>
      <c r="AA84" s="94">
        <f>(0.5*$I$29*$J$29*$K$29*$M$29*$L$29*$N$29*Y84^3)*0.82/1000</f>
        <v>5.3569418320187268</v>
      </c>
      <c r="AB84" s="103">
        <f>IF(Y84&lt;1,0,IF(Y84&lt;1.05,2,IF(Y84&lt;1.1,2.28,IF(Y84&lt;1.15,2.5,IF(Y84&lt;1.2,3.08,IF(Y84&lt;1.25,3.44,IF(Y84&lt;1.3,3.85,IF(Y84&lt;1.35,4.31,IF(Y84&lt;1.4,5,IF(Y84&lt;1.45,5.36,IF(Y84&lt;1.5,5.75,IF(Y84&lt;1.55,6.59,IF(Y84&lt;1.6,7.28,IF(Y84&lt;1.65,8.01,IF(Y84&lt;1.7,8.79,IF(Y84&lt;1.75,10,IF(Y84&lt;1.8,10.5,IF(Y84&lt;1.85,11.42,IF(Y84&lt;1.9,12.38,IF(Y84&lt;1.95,13.4,IF(Y84&lt;2,14.26,IF(Y84&lt;2.05,15.57,IF(Y84&lt;2.1,16.72,IF(Y84&lt;2.15,17.92,IF(Y84&lt;2.2,19.17,IF(Y84&lt;2.25,20,IF(Y84&lt;3,25,IF(Y84&lt;10,0,0))))))))))))))))))))))))))))</f>
        <v>5.75</v>
      </c>
      <c r="AC84" s="12"/>
      <c r="AF84" s="5"/>
      <c r="AG84" s="5"/>
      <c r="AH84" s="5"/>
      <c r="AJ84" s="1">
        <v>3.8500000000000099</v>
      </c>
      <c r="AK84" s="1">
        <f>COUNTIFS($Z$6:$Z$1493,"&gt;3.825", $Z$6:$Z$1493, "&lt;3.875")</f>
        <v>9</v>
      </c>
      <c r="AL84" s="28">
        <f t="shared" si="17"/>
        <v>6.0524546065904503E-3</v>
      </c>
      <c r="AM84" s="35"/>
      <c r="AN84" s="1">
        <v>3.8500000000000099</v>
      </c>
      <c r="AO84" s="2">
        <v>0</v>
      </c>
      <c r="AP84" s="2">
        <f t="shared" si="15"/>
        <v>0</v>
      </c>
      <c r="AQ84" s="2">
        <f>0.5*$N$29*(AJ84^3)*$AO$4*$AP$4/1000</f>
        <v>342.10040701856519</v>
      </c>
    </row>
    <row r="85" spans="17:43" x14ac:dyDescent="0.25">
      <c r="Q85" s="91"/>
      <c r="R85" s="92">
        <v>41641</v>
      </c>
      <c r="S85" s="93">
        <v>1.6458333333333299</v>
      </c>
      <c r="T85" s="94">
        <f>$L$10*COS($M$10*S85*24+$N$10)</f>
        <v>-6.5453294355833649E-2</v>
      </c>
      <c r="U85" s="94">
        <f>$L$11*COS($M$11*S85*24+$N$11)</f>
        <v>2.989785356347632E-2</v>
      </c>
      <c r="V85" s="94">
        <f>$L$12*COS($M$12*S85*24+$N$12)</f>
        <v>1.0949914719925724</v>
      </c>
      <c r="W85" s="94">
        <f>$L$13*COS($M$13*S85*24+$N$13)</f>
        <v>-0.13420330480990816</v>
      </c>
      <c r="X85" s="94">
        <f>(T85+U85+V85+W85)*$AE$8</f>
        <v>1.1565409079878837</v>
      </c>
      <c r="Y85" s="95">
        <f t="shared" si="16"/>
        <v>1.1565409079878837</v>
      </c>
      <c r="Z85" s="94">
        <f>(0.5*$N$29*Y85^3)/1000</f>
        <v>0.79669157666993262</v>
      </c>
      <c r="AA85" s="94">
        <f>(0.5*$I$29*$J$29*$K$29*$M$29*$L$29*$N$29*Y85^3)*0.82/1000</f>
        <v>2.5790518449381334</v>
      </c>
      <c r="AB85" s="103">
        <f>IF(Y85&lt;1,0,IF(Y85&lt;1.05,2,IF(Y85&lt;1.1,2.28,IF(Y85&lt;1.15,2.5,IF(Y85&lt;1.2,3.08,IF(Y85&lt;1.25,3.44,IF(Y85&lt;1.3,3.85,IF(Y85&lt;1.35,4.31,IF(Y85&lt;1.4,5,IF(Y85&lt;1.45,5.36,IF(Y85&lt;1.5,5.75,IF(Y85&lt;1.55,6.59,IF(Y85&lt;1.6,7.28,IF(Y85&lt;1.65,8.01,IF(Y85&lt;1.7,8.79,IF(Y85&lt;1.75,10,IF(Y85&lt;1.8,10.5,IF(Y85&lt;1.85,11.42,IF(Y85&lt;1.9,12.38,IF(Y85&lt;1.95,13.4,IF(Y85&lt;2,14.26,IF(Y85&lt;2.05,15.57,IF(Y85&lt;2.1,16.72,IF(Y85&lt;2.15,17.92,IF(Y85&lt;2.2,19.17,IF(Y85&lt;2.25,20,IF(Y85&lt;3,25,IF(Y85&lt;10,0,0))))))))))))))))))))))))))))</f>
        <v>3.08</v>
      </c>
      <c r="AC85" s="12"/>
      <c r="AF85" s="5"/>
      <c r="AG85" s="5"/>
      <c r="AH85" s="5"/>
      <c r="AJ85" s="1">
        <v>3.9000000000000101</v>
      </c>
      <c r="AK85" s="1">
        <f>COUNTIFS($Z$6:$Z$1493,"&gt;3.875", $Z$6:$Z$1493, "&lt;3.925")</f>
        <v>5</v>
      </c>
      <c r="AL85" s="28">
        <f t="shared" si="17"/>
        <v>3.3624747814391394E-3</v>
      </c>
      <c r="AM85" s="35"/>
      <c r="AN85" s="1">
        <v>3.9000000000000101</v>
      </c>
      <c r="AO85" s="2">
        <v>0</v>
      </c>
      <c r="AP85" s="2">
        <f t="shared" si="15"/>
        <v>0</v>
      </c>
      <c r="AQ85" s="2">
        <f>0.5*$N$29*(AJ85^3)*$AO$4*$AP$4/1000</f>
        <v>355.60284218550282</v>
      </c>
    </row>
    <row r="86" spans="17:43" x14ac:dyDescent="0.25">
      <c r="Q86" s="91"/>
      <c r="R86" s="92">
        <v>41641</v>
      </c>
      <c r="S86" s="93">
        <v>1.6666666666666701</v>
      </c>
      <c r="T86" s="94">
        <f>$L$10*COS($M$10*S86*24+$N$10)</f>
        <v>-5.1748951249231956E-2</v>
      </c>
      <c r="U86" s="94">
        <f>$L$11*COS($M$11*S86*24+$N$11)</f>
        <v>1.537537534063192E-2</v>
      </c>
      <c r="V86" s="94">
        <f>$L$12*COS($M$12*S86*24+$N$12)</f>
        <v>0.88432639196303231</v>
      </c>
      <c r="W86" s="94">
        <f>$L$13*COS($M$13*S86*24+$N$13)</f>
        <v>-0.238084411603248</v>
      </c>
      <c r="X86" s="94">
        <f>(T86+U86+V86+W86)*$AE$8</f>
        <v>0.76233550556398033</v>
      </c>
      <c r="Y86" s="95">
        <f t="shared" si="16"/>
        <v>0.76233550556398033</v>
      </c>
      <c r="Z86" s="94">
        <f>(0.5*$N$29*Y86^3)/1000</f>
        <v>0.22816323781711029</v>
      </c>
      <c r="AA86" s="94">
        <f>(0.5*$I$29*$J$29*$K$29*$M$29*$L$29*$N$29*Y86^3)*0.82/1000</f>
        <v>0.73861056985050522</v>
      </c>
      <c r="AB86" s="103">
        <f>IF(Y86&lt;1,0,IF(Y86&lt;1.05,2,IF(Y86&lt;1.1,2.28,IF(Y86&lt;1.15,2.5,IF(Y86&lt;1.2,3.08,IF(Y86&lt;1.25,3.44,IF(Y86&lt;1.3,3.85,IF(Y86&lt;1.35,4.31,IF(Y86&lt;1.4,5,IF(Y86&lt;1.45,5.36,IF(Y86&lt;1.5,5.75,IF(Y86&lt;1.55,6.59,IF(Y86&lt;1.6,7.28,IF(Y86&lt;1.65,8.01,IF(Y86&lt;1.7,8.79,IF(Y86&lt;1.75,10,IF(Y86&lt;1.8,10.5,IF(Y86&lt;1.85,11.42,IF(Y86&lt;1.9,12.38,IF(Y86&lt;1.95,13.4,IF(Y86&lt;2,14.26,IF(Y86&lt;2.05,15.57,IF(Y86&lt;2.1,16.72,IF(Y86&lt;2.15,17.92,IF(Y86&lt;2.2,19.17,IF(Y86&lt;2.25,20,IF(Y86&lt;3,25,IF(Y86&lt;10,0,0))))))))))))))))))))))))))))</f>
        <v>0</v>
      </c>
      <c r="AC86" s="12"/>
      <c r="AF86" s="5"/>
      <c r="AG86" s="5"/>
      <c r="AH86" s="5"/>
      <c r="AJ86" s="1">
        <v>3.9500000000000099</v>
      </c>
      <c r="AK86" s="1">
        <f>COUNTIFS($Z$6:$Z$1493,"&gt;3.925", $Z$6:$Z$1493, "&lt;3.975")</f>
        <v>3</v>
      </c>
      <c r="AL86" s="28">
        <f t="shared" si="17"/>
        <v>2.0174848688634837E-3</v>
      </c>
      <c r="AM86" s="35"/>
      <c r="AN86" s="1">
        <v>3.9500000000000099</v>
      </c>
      <c r="AO86" s="2">
        <v>0</v>
      </c>
      <c r="AP86" s="2">
        <f t="shared" si="15"/>
        <v>0</v>
      </c>
      <c r="AQ86" s="2">
        <f>0.5*$N$29*(AJ86^3)*$AO$4*$AP$4/1000</f>
        <v>369.45597049069028</v>
      </c>
    </row>
    <row r="87" spans="17:43" x14ac:dyDescent="0.25">
      <c r="Q87" s="91"/>
      <c r="R87" s="92">
        <v>41641</v>
      </c>
      <c r="S87" s="93">
        <v>1.6875</v>
      </c>
      <c r="T87" s="94">
        <f>$L$10*COS($M$10*S87*24+$N$10)</f>
        <v>-3.7278261596937132E-2</v>
      </c>
      <c r="U87" s="94">
        <f>$L$11*COS($M$11*S87*24+$N$11)</f>
        <v>5.8828104166394591E-4</v>
      </c>
      <c r="V87" s="94">
        <f>$L$12*COS($M$12*S87*24+$N$12)</f>
        <v>0.61738154048615645</v>
      </c>
      <c r="W87" s="94">
        <f>$L$13*COS($M$13*S87*24+$N$13)</f>
        <v>-0.32574045919887634</v>
      </c>
      <c r="X87" s="94">
        <f>(T87+U87+V87+W87)*$AE$8</f>
        <v>0.31868887591500866</v>
      </c>
      <c r="Y87" s="95">
        <f t="shared" si="16"/>
        <v>0.31868887591500866</v>
      </c>
      <c r="Z87" s="94">
        <f>(0.5*$N$29*Y87^3)/1000</f>
        <v>1.666893841653537E-2</v>
      </c>
      <c r="AA87" s="94">
        <f>(0.5*$I$29*$J$29*$K$29*$M$29*$L$29*$N$29*Y87^3)*0.82/1000</f>
        <v>5.3960726629015625E-2</v>
      </c>
      <c r="AB87" s="103">
        <f>IF(Y87&lt;1,0,IF(Y87&lt;1.05,2,IF(Y87&lt;1.1,2.28,IF(Y87&lt;1.15,2.5,IF(Y87&lt;1.2,3.08,IF(Y87&lt;1.25,3.44,IF(Y87&lt;1.3,3.85,IF(Y87&lt;1.35,4.31,IF(Y87&lt;1.4,5,IF(Y87&lt;1.45,5.36,IF(Y87&lt;1.5,5.75,IF(Y87&lt;1.55,6.59,IF(Y87&lt;1.6,7.28,IF(Y87&lt;1.65,8.01,IF(Y87&lt;1.7,8.79,IF(Y87&lt;1.75,10,IF(Y87&lt;1.8,10.5,IF(Y87&lt;1.85,11.42,IF(Y87&lt;1.9,12.38,IF(Y87&lt;1.95,13.4,IF(Y87&lt;2,14.26,IF(Y87&lt;2.05,15.57,IF(Y87&lt;2.1,16.72,IF(Y87&lt;2.15,17.92,IF(Y87&lt;2.2,19.17,IF(Y87&lt;2.25,20,IF(Y87&lt;3,25,IF(Y87&lt;10,0,0))))))))))))))))))))))))))))</f>
        <v>0</v>
      </c>
      <c r="AC87" s="12"/>
      <c r="AF87" s="5"/>
      <c r="AG87" s="5"/>
      <c r="AH87" s="5"/>
      <c r="AJ87" s="1">
        <v>4.0000000000000098</v>
      </c>
      <c r="AK87" s="1">
        <f>COUNTIFS($Z$6:$Z$1493,"&gt;3.975", $Z$6:$Z$1493, "&lt;4.025")</f>
        <v>3</v>
      </c>
      <c r="AL87" s="28">
        <f t="shared" si="17"/>
        <v>2.0174848688634837E-3</v>
      </c>
      <c r="AM87" s="35"/>
      <c r="AN87" s="1">
        <v>4.0000000000000098</v>
      </c>
      <c r="AO87" s="2">
        <v>0</v>
      </c>
      <c r="AP87" s="2">
        <f t="shared" si="15"/>
        <v>0</v>
      </c>
      <c r="AQ87" s="2">
        <f>0.5*$N$29*(AJ87^3)*$AO$4*$AP$4/1000</f>
        <v>383.66428800000278</v>
      </c>
    </row>
    <row r="88" spans="17:43" x14ac:dyDescent="0.25">
      <c r="Q88" s="91"/>
      <c r="R88" s="92">
        <v>41641</v>
      </c>
      <c r="S88" s="93">
        <v>1.7083333333333299</v>
      </c>
      <c r="T88" s="94">
        <f>$L$10*COS($M$10*S88*24+$N$10)</f>
        <v>-2.2255520814814665E-2</v>
      </c>
      <c r="U88" s="94">
        <f>$L$11*COS($M$11*S88*24+$N$11)</f>
        <v>-1.4208937798488037E-2</v>
      </c>
      <c r="V88" s="94">
        <f>$L$12*COS($M$12*S88*24+$N$12)</f>
        <v>0.31114566217776241</v>
      </c>
      <c r="W88" s="94">
        <f>$L$13*COS($M$13*S88*24+$N$13)</f>
        <v>-0.39119783281166515</v>
      </c>
      <c r="X88" s="94">
        <f>(T88+U88+V88+W88)*$AE$8</f>
        <v>-0.14564578655900684</v>
      </c>
      <c r="Y88" s="95">
        <f t="shared" si="16"/>
        <v>0.14564578655900684</v>
      </c>
      <c r="Z88" s="94">
        <f>(0.5*$N$29*Y88^3)/1000</f>
        <v>1.5911129295607881E-3</v>
      </c>
      <c r="AA88" s="94">
        <f>(0.5*$I$29*$J$29*$K$29*$M$29*$L$29*$N$29*Y88^3)*0.82/1000</f>
        <v>5.1507545161215704E-3</v>
      </c>
      <c r="AB88" s="103">
        <f>IF(Y88&lt;1,0,IF(Y88&lt;1.05,2,IF(Y88&lt;1.1,2.28,IF(Y88&lt;1.15,2.5,IF(Y88&lt;1.2,3.08,IF(Y88&lt;1.25,3.44,IF(Y88&lt;1.3,3.85,IF(Y88&lt;1.35,4.31,IF(Y88&lt;1.4,5,IF(Y88&lt;1.45,5.36,IF(Y88&lt;1.5,5.75,IF(Y88&lt;1.55,6.59,IF(Y88&lt;1.6,7.28,IF(Y88&lt;1.65,8.01,IF(Y88&lt;1.7,8.79,IF(Y88&lt;1.75,10,IF(Y88&lt;1.8,10.5,IF(Y88&lt;1.85,11.42,IF(Y88&lt;1.9,12.38,IF(Y88&lt;1.95,13.4,IF(Y88&lt;2,14.26,IF(Y88&lt;2.05,15.57,IF(Y88&lt;2.1,16.72,IF(Y88&lt;2.15,17.92,IF(Y88&lt;2.2,19.17,IF(Y88&lt;2.25,20,IF(Y88&lt;3,25,IF(Y88&lt;10,0,0))))))))))))))))))))))))))))</f>
        <v>0</v>
      </c>
      <c r="AC88" s="12"/>
      <c r="AF88" s="5"/>
      <c r="AG88" s="5"/>
      <c r="AH88" s="5"/>
      <c r="AJ88" s="1">
        <v>4.0500000000000096</v>
      </c>
      <c r="AK88" s="1">
        <f>COUNTIFS($Z$6:$Z$1493,"&gt;4.025", $Z$6:$Z$1493, "&lt;4.075")</f>
        <v>6</v>
      </c>
      <c r="AL88" s="28">
        <f t="shared" si="17"/>
        <v>4.0349697377269674E-3</v>
      </c>
      <c r="AM88" s="35"/>
      <c r="AN88" s="1">
        <v>4.0500000000000096</v>
      </c>
      <c r="AO88" s="2">
        <v>0</v>
      </c>
      <c r="AP88" s="2">
        <f t="shared" si="15"/>
        <v>0</v>
      </c>
      <c r="AQ88" s="2">
        <f>0.5*$N$29*(AJ88^3)*$AO$4*$AP$4/1000</f>
        <v>398.23229077931541</v>
      </c>
    </row>
    <row r="89" spans="17:43" x14ac:dyDescent="0.25">
      <c r="Q89" s="91"/>
      <c r="R89" s="92">
        <v>41641</v>
      </c>
      <c r="S89" s="93">
        <v>1.7291666666666701</v>
      </c>
      <c r="T89" s="94">
        <f>$L$10*COS($M$10*S89*24+$N$10)</f>
        <v>-6.903199604726443E-3</v>
      </c>
      <c r="U89" s="94">
        <f>$L$11*COS($M$11*S89*24+$N$11)</f>
        <v>-2.8761615397680341E-2</v>
      </c>
      <c r="V89" s="94">
        <f>$L$12*COS($M$12*S89*24+$N$12)</f>
        <v>-1.4891962311117335E-2</v>
      </c>
      <c r="W89" s="94">
        <f>$L$13*COS($M$13*S89*24+$N$13)</f>
        <v>-0.42999572060334634</v>
      </c>
      <c r="X89" s="94">
        <f>(T89+U89+V89+W89)*$AE$8</f>
        <v>-0.60069062239608817</v>
      </c>
      <c r="Y89" s="95">
        <f t="shared" si="16"/>
        <v>0.60069062239608817</v>
      </c>
      <c r="Z89" s="94">
        <f>(0.5*$N$29*Y89^3)/1000</f>
        <v>0.11162456648761011</v>
      </c>
      <c r="AA89" s="94">
        <f>(0.5*$I$29*$J$29*$K$29*$M$29*$L$29*$N$29*Y89^3)*0.82/1000</f>
        <v>0.36135130905188484</v>
      </c>
      <c r="AB89" s="103">
        <f>IF(Y89&lt;1,0,IF(Y89&lt;1.05,2,IF(Y89&lt;1.1,2.28,IF(Y89&lt;1.15,2.5,IF(Y89&lt;1.2,3.08,IF(Y89&lt;1.25,3.44,IF(Y89&lt;1.3,3.85,IF(Y89&lt;1.35,4.31,IF(Y89&lt;1.4,5,IF(Y89&lt;1.45,5.36,IF(Y89&lt;1.5,5.75,IF(Y89&lt;1.55,6.59,IF(Y89&lt;1.6,7.28,IF(Y89&lt;1.65,8.01,IF(Y89&lt;1.7,8.79,IF(Y89&lt;1.75,10,IF(Y89&lt;1.8,10.5,IF(Y89&lt;1.85,11.42,IF(Y89&lt;1.9,12.38,IF(Y89&lt;1.95,13.4,IF(Y89&lt;2,14.26,IF(Y89&lt;2.05,15.57,IF(Y89&lt;2.1,16.72,IF(Y89&lt;2.15,17.92,IF(Y89&lt;2.2,19.17,IF(Y89&lt;2.25,20,IF(Y89&lt;3,25,IF(Y89&lt;10,0,0))))))))))))))))))))))))))))</f>
        <v>0</v>
      </c>
      <c r="AC89" s="12"/>
      <c r="AF89" s="5"/>
      <c r="AG89" s="5"/>
      <c r="AH89" s="5"/>
      <c r="AJ89" s="1">
        <v>4.1000000000000103</v>
      </c>
      <c r="AK89" s="1">
        <f>COUNTIFS($Z$6:$Z$1493,"&gt;4.075", $Z$6:$Z$1493, "&lt;4.125")</f>
        <v>1</v>
      </c>
      <c r="AL89" s="28">
        <f t="shared" si="17"/>
        <v>6.7249495628782783E-4</v>
      </c>
      <c r="AM89" s="35"/>
      <c r="AN89" s="1">
        <v>4.1000000000000103</v>
      </c>
      <c r="AO89" s="2">
        <v>0</v>
      </c>
      <c r="AP89" s="2">
        <f t="shared" si="15"/>
        <v>0</v>
      </c>
      <c r="AQ89" s="2">
        <f>0.5*$N$29*(AJ89^3)*$AO$4*$AP$4/1000</f>
        <v>413.16447489450309</v>
      </c>
    </row>
    <row r="90" spans="17:43" x14ac:dyDescent="0.25">
      <c r="Q90" s="91"/>
      <c r="R90" s="92">
        <v>41641</v>
      </c>
      <c r="S90" s="93">
        <v>1.75</v>
      </c>
      <c r="T90" s="94">
        <f>$L$10*COS($M$10*S90*24+$N$10)</f>
        <v>8.5513505982839442E-3</v>
      </c>
      <c r="U90" s="94">
        <f>$L$11*COS($M$11*S90*24+$N$11)</f>
        <v>-4.2819294621800175E-2</v>
      </c>
      <c r="V90" s="94">
        <f>$L$12*COS($M$12*S90*24+$N$12)</f>
        <v>-0.33998184143920562</v>
      </c>
      <c r="W90" s="94">
        <f>$L$13*COS($M$13*S90*24+$N$13)</f>
        <v>-0.43949011063742077</v>
      </c>
      <c r="X90" s="94">
        <f>(T90+U90+V90+W90)*$AE$8</f>
        <v>-1.0171748701251784</v>
      </c>
      <c r="Y90" s="95">
        <f t="shared" si="16"/>
        <v>1.0171748701251784</v>
      </c>
      <c r="Z90" s="94">
        <f>(0.5*$N$29*Y90^3)/1000</f>
        <v>0.54199352159780878</v>
      </c>
      <c r="AA90" s="94">
        <f>(0.5*$I$29*$J$29*$K$29*$M$29*$L$29*$N$29*Y90^3)*0.82/1000</f>
        <v>1.7545427022889968</v>
      </c>
      <c r="AB90" s="103">
        <f>IF(Y90&lt;1,0,IF(Y90&lt;1.05,2,IF(Y90&lt;1.1,2.28,IF(Y90&lt;1.15,2.5,IF(Y90&lt;1.2,3.08,IF(Y90&lt;1.25,3.44,IF(Y90&lt;1.3,3.85,IF(Y90&lt;1.35,4.31,IF(Y90&lt;1.4,5,IF(Y90&lt;1.45,5.36,IF(Y90&lt;1.5,5.75,IF(Y90&lt;1.55,6.59,IF(Y90&lt;1.6,7.28,IF(Y90&lt;1.65,8.01,IF(Y90&lt;1.7,8.79,IF(Y90&lt;1.75,10,IF(Y90&lt;1.8,10.5,IF(Y90&lt;1.85,11.42,IF(Y90&lt;1.9,12.38,IF(Y90&lt;1.95,13.4,IF(Y90&lt;2,14.26,IF(Y90&lt;2.05,15.57,IF(Y90&lt;2.1,16.72,IF(Y90&lt;2.15,17.92,IF(Y90&lt;2.2,19.17,IF(Y90&lt;2.25,20,IF(Y90&lt;3,25,IF(Y90&lt;10,0,0))))))))))))))))))))))))))))</f>
        <v>2</v>
      </c>
      <c r="AC90" s="12"/>
      <c r="AF90" s="5"/>
      <c r="AG90" s="5"/>
      <c r="AH90" s="5"/>
      <c r="AJ90" s="1">
        <v>4.1500000000000101</v>
      </c>
      <c r="AK90" s="1">
        <f>COUNTIFS($Z$6:$Z$1493,"&gt;4.125", $Z$6:$Z$1493, "&lt;4.175")</f>
        <v>1</v>
      </c>
      <c r="AL90" s="28">
        <f t="shared" si="17"/>
        <v>6.7249495628782783E-4</v>
      </c>
      <c r="AM90" s="35"/>
      <c r="AN90" s="1">
        <v>4.1500000000000101</v>
      </c>
      <c r="AO90" s="2">
        <v>0</v>
      </c>
      <c r="AP90" s="2">
        <f t="shared" si="15"/>
        <v>0</v>
      </c>
      <c r="AQ90" s="2">
        <f>0.5*$N$29*(AJ90^3)*$AO$4*$AP$4/1000</f>
        <v>428.46533641144072</v>
      </c>
    </row>
    <row r="91" spans="17:43" x14ac:dyDescent="0.25">
      <c r="Q91" s="91"/>
      <c r="R91" s="92">
        <v>41641</v>
      </c>
      <c r="S91" s="93">
        <v>1.7708333333333299</v>
      </c>
      <c r="T91" s="94">
        <f>$L$10*COS($M$10*S91*24+$N$10)</f>
        <v>2.3879264457294797E-2</v>
      </c>
      <c r="U91" s="94">
        <f>$L$11*COS($M$11*S91*24+$N$11)</f>
        <v>-5.6140037447666061E-2</v>
      </c>
      <c r="V91" s="94">
        <f>$L$12*COS($M$12*S91*24+$N$12)</f>
        <v>-0.64343479950921922</v>
      </c>
      <c r="W91" s="94">
        <f>$L$13*COS($M$13*S91*24+$N$13)</f>
        <v>-0.41903397592331282</v>
      </c>
      <c r="X91" s="94">
        <f>(T91+U91+V91+W91)*$AE$8</f>
        <v>-1.3684119355286288</v>
      </c>
      <c r="Y91" s="95">
        <f t="shared" si="16"/>
        <v>1.3684119355286288</v>
      </c>
      <c r="Z91" s="94">
        <f>(0.5*$N$29*Y91^3)/1000</f>
        <v>1.3196470449915112</v>
      </c>
      <c r="AA91" s="94">
        <f>(0.5*$I$29*$J$29*$K$29*$M$29*$L$29*$N$29*Y91^3)*0.82/1000</f>
        <v>4.2719645164047577</v>
      </c>
      <c r="AB91" s="103">
        <f>IF(Y91&lt;1,0,IF(Y91&lt;1.05,2,IF(Y91&lt;1.1,2.28,IF(Y91&lt;1.15,2.5,IF(Y91&lt;1.2,3.08,IF(Y91&lt;1.25,3.44,IF(Y91&lt;1.3,3.85,IF(Y91&lt;1.35,4.31,IF(Y91&lt;1.4,5,IF(Y91&lt;1.45,5.36,IF(Y91&lt;1.5,5.75,IF(Y91&lt;1.55,6.59,IF(Y91&lt;1.6,7.28,IF(Y91&lt;1.65,8.01,IF(Y91&lt;1.7,8.79,IF(Y91&lt;1.75,10,IF(Y91&lt;1.8,10.5,IF(Y91&lt;1.85,11.42,IF(Y91&lt;1.9,12.38,IF(Y91&lt;1.95,13.4,IF(Y91&lt;2,14.26,IF(Y91&lt;2.05,15.57,IF(Y91&lt;2.1,16.72,IF(Y91&lt;2.15,17.92,IF(Y91&lt;2.2,19.17,IF(Y91&lt;2.25,20,IF(Y91&lt;3,25,IF(Y91&lt;10,0,0))))))))))))))))))))))))))))</f>
        <v>5</v>
      </c>
      <c r="AC91" s="12"/>
      <c r="AF91" s="5"/>
      <c r="AG91" s="5"/>
      <c r="AH91" s="5"/>
      <c r="AJ91" s="1">
        <v>4.2000000000000099</v>
      </c>
      <c r="AK91" s="1">
        <f>COUNTIFS($Z$6:$Z$1493,"&gt;4.175", $Z$6:$Z$1493, "&lt;4.225")</f>
        <v>7</v>
      </c>
      <c r="AL91" s="28">
        <f t="shared" si="17"/>
        <v>4.707464694014795E-3</v>
      </c>
      <c r="AM91" s="35"/>
      <c r="AN91" s="1">
        <v>4.2000000000000099</v>
      </c>
      <c r="AO91" s="2">
        <v>0</v>
      </c>
      <c r="AP91" s="2">
        <f t="shared" si="15"/>
        <v>0</v>
      </c>
      <c r="AQ91" s="2">
        <f>0.5*$N$29*(AJ91^3)*$AO$4*$AP$4/1000</f>
        <v>444.13937139600318</v>
      </c>
    </row>
    <row r="92" spans="17:43" x14ac:dyDescent="0.25">
      <c r="Q92" s="91"/>
      <c r="R92" s="92">
        <v>41641</v>
      </c>
      <c r="S92" s="93">
        <v>1.7916666666666701</v>
      </c>
      <c r="T92" s="94">
        <f>$L$10*COS($M$10*S92*24+$N$10)</f>
        <v>3.8853551984011497E-2</v>
      </c>
      <c r="U92" s="94">
        <f>$L$11*COS($M$11*S92*24+$N$11)</f>
        <v>-6.8494588808688611E-2</v>
      </c>
      <c r="V92" s="94">
        <f>$L$12*COS($M$12*S92*24+$N$12)</f>
        <v>-0.90593866481585383</v>
      </c>
      <c r="W92" s="94">
        <f>$L$13*COS($M$13*S92*24+$N$13)</f>
        <v>-0.37002136823639475</v>
      </c>
      <c r="X92" s="94">
        <f>(T92+U92+V92+W92)*$AE$8</f>
        <v>-1.6320013373461573</v>
      </c>
      <c r="Y92" s="95">
        <f t="shared" si="16"/>
        <v>1.6320013373461573</v>
      </c>
      <c r="Z92" s="94">
        <f>(0.5*$N$29*Y92^3)/1000</f>
        <v>2.2385601066906804</v>
      </c>
      <c r="AA92" s="94">
        <f>(0.5*$I$29*$J$29*$K$29*$M$29*$L$29*$N$29*Y92^3)*0.82/1000</f>
        <v>7.2466720400100249</v>
      </c>
      <c r="AB92" s="103">
        <f>IF(Y92&lt;1,0,IF(Y92&lt;1.05,2,IF(Y92&lt;1.1,2.28,IF(Y92&lt;1.15,2.5,IF(Y92&lt;1.2,3.08,IF(Y92&lt;1.25,3.44,IF(Y92&lt;1.3,3.85,IF(Y92&lt;1.35,4.31,IF(Y92&lt;1.4,5,IF(Y92&lt;1.45,5.36,IF(Y92&lt;1.5,5.75,IF(Y92&lt;1.55,6.59,IF(Y92&lt;1.6,7.28,IF(Y92&lt;1.65,8.01,IF(Y92&lt;1.7,8.79,IF(Y92&lt;1.75,10,IF(Y92&lt;1.8,10.5,IF(Y92&lt;1.85,11.42,IF(Y92&lt;1.9,12.38,IF(Y92&lt;1.95,13.4,IF(Y92&lt;2,14.26,IF(Y92&lt;2.05,15.57,IF(Y92&lt;2.1,16.72,IF(Y92&lt;2.15,17.92,IF(Y92&lt;2.2,19.17,IF(Y92&lt;2.25,20,IF(Y92&lt;3,25,IF(Y92&lt;10,0,0))))))))))))))))))))))))))))</f>
        <v>8.01</v>
      </c>
      <c r="AC92" s="12"/>
      <c r="AF92" s="5"/>
      <c r="AG92" s="5"/>
      <c r="AH92" s="5"/>
      <c r="AJ92" s="1">
        <v>4.2500000000000098</v>
      </c>
      <c r="AK92" s="1">
        <f>COUNTIFS($Z$6:$Z$1493,"&gt;4.225", $Z$6:$Z$1493, "&lt;4.275")</f>
        <v>6</v>
      </c>
      <c r="AL92" s="28">
        <f t="shared" si="17"/>
        <v>4.0349697377269674E-3</v>
      </c>
      <c r="AM92" s="35"/>
      <c r="AN92" s="1">
        <v>4.2500000000000098</v>
      </c>
      <c r="AO92" s="2">
        <v>0</v>
      </c>
      <c r="AP92" s="2">
        <f t="shared" si="15"/>
        <v>0</v>
      </c>
      <c r="AQ92" s="2">
        <f>0.5*$N$29*(AJ92^3)*$AO$4*$AP$4/1000</f>
        <v>460.19107591406566</v>
      </c>
    </row>
    <row r="93" spans="17:43" x14ac:dyDescent="0.25">
      <c r="Q93" s="91"/>
      <c r="R93" s="92">
        <v>41641</v>
      </c>
      <c r="S93" s="93">
        <v>1.8125</v>
      </c>
      <c r="T93" s="94">
        <f>$L$10*COS($M$10*S93*24+$N$10)</f>
        <v>5.3252460017371786E-2</v>
      </c>
      <c r="U93" s="94">
        <f>$L$11*COS($M$11*S93*24+$N$11)</f>
        <v>-7.9670322162017512E-2</v>
      </c>
      <c r="V93" s="94">
        <f>$L$12*COS($M$12*S93*24+$N$12)</f>
        <v>-1.1107873233292385</v>
      </c>
      <c r="W93" s="94">
        <f>$L$13*COS($M$13*S93*24+$N$13)</f>
        <v>-0.29579241579341792</v>
      </c>
      <c r="X93" s="94">
        <f>(T93+U93+V93+W93)*$AE$8</f>
        <v>-1.7912470015841278</v>
      </c>
      <c r="Y93" s="95">
        <f t="shared" si="16"/>
        <v>1.7912470015841278</v>
      </c>
      <c r="Z93" s="94">
        <f>(0.5*$N$29*Y93^3)/1000</f>
        <v>2.9598769614281668</v>
      </c>
      <c r="AA93" s="94">
        <f>(0.5*$I$29*$J$29*$K$29*$M$29*$L$29*$N$29*Y93^3)*0.82/1000</f>
        <v>9.5817206579100134</v>
      </c>
      <c r="AB93" s="103">
        <f>IF(Y93&lt;1,0,IF(Y93&lt;1.05,2,IF(Y93&lt;1.1,2.28,IF(Y93&lt;1.15,2.5,IF(Y93&lt;1.2,3.08,IF(Y93&lt;1.25,3.44,IF(Y93&lt;1.3,3.85,IF(Y93&lt;1.35,4.31,IF(Y93&lt;1.4,5,IF(Y93&lt;1.45,5.36,IF(Y93&lt;1.5,5.75,IF(Y93&lt;1.55,6.59,IF(Y93&lt;1.6,7.28,IF(Y93&lt;1.65,8.01,IF(Y93&lt;1.7,8.79,IF(Y93&lt;1.75,10,IF(Y93&lt;1.8,10.5,IF(Y93&lt;1.85,11.42,IF(Y93&lt;1.9,12.38,IF(Y93&lt;1.95,13.4,IF(Y93&lt;2,14.26,IF(Y93&lt;2.05,15.57,IF(Y93&lt;2.1,16.72,IF(Y93&lt;2.15,17.92,IF(Y93&lt;2.2,19.17,IF(Y93&lt;2.25,20,IF(Y93&lt;3,25,IF(Y93&lt;10,0,0))))))))))))))))))))))))))))</f>
        <v>10.5</v>
      </c>
      <c r="AC93" s="12"/>
      <c r="AF93" s="5"/>
      <c r="AG93" s="5"/>
      <c r="AH93" s="5"/>
      <c r="AJ93" s="1">
        <v>4.3000000000000096</v>
      </c>
      <c r="AK93" s="1">
        <f>COUNTIFS($Z$6:$Z$1493,"&gt;4.275", $Z$6:$Z$1493, "&lt;4.325")</f>
        <v>3</v>
      </c>
      <c r="AL93" s="28">
        <f t="shared" si="17"/>
        <v>2.0174848688634837E-3</v>
      </c>
      <c r="AM93" s="35"/>
      <c r="AN93" s="1">
        <v>4.3000000000000096</v>
      </c>
      <c r="AO93" s="2">
        <v>0</v>
      </c>
      <c r="AP93" s="2">
        <f t="shared" si="15"/>
        <v>0</v>
      </c>
      <c r="AQ93" s="2">
        <f>0.5*$N$29*(AJ93^3)*$AO$4*$AP$4/1000</f>
        <v>476.62494603150321</v>
      </c>
    </row>
    <row r="94" spans="17:43" x14ac:dyDescent="0.25">
      <c r="Q94" s="91"/>
      <c r="R94" s="92">
        <v>41641</v>
      </c>
      <c r="S94" s="93">
        <v>1.8333333333333299</v>
      </c>
      <c r="T94" s="94">
        <f>$L$10*COS($M$10*S94*24+$N$10)</f>
        <v>6.6862756150410527E-2</v>
      </c>
      <c r="U94" s="94">
        <f>$L$11*COS($M$11*S94*24+$N$11)</f>
        <v>-8.9474898872522302E-2</v>
      </c>
      <c r="V94" s="94">
        <f>$L$12*COS($M$12*S94*24+$N$12)</f>
        <v>-1.2449439192152651</v>
      </c>
      <c r="W94" s="94">
        <f>$L$13*COS($M$13*S94*24+$N$13)</f>
        <v>-0.20140569903420635</v>
      </c>
      <c r="X94" s="94">
        <f>(T94+U94+V94+W94)*$AE$8</f>
        <v>-1.836202201214479</v>
      </c>
      <c r="Y94" s="95">
        <f t="shared" si="16"/>
        <v>1.836202201214479</v>
      </c>
      <c r="Z94" s="94">
        <f>(0.5*$N$29*Y94^3)/1000</f>
        <v>3.188370190684958</v>
      </c>
      <c r="AA94" s="94">
        <f>(0.5*$I$29*$J$29*$K$29*$M$29*$L$29*$N$29*Y94^3)*0.82/1000</f>
        <v>10.321399476824826</v>
      </c>
      <c r="AB94" s="103">
        <f>IF(Y94&lt;1,0,IF(Y94&lt;1.05,2,IF(Y94&lt;1.1,2.28,IF(Y94&lt;1.15,2.5,IF(Y94&lt;1.2,3.08,IF(Y94&lt;1.25,3.44,IF(Y94&lt;1.3,3.85,IF(Y94&lt;1.35,4.31,IF(Y94&lt;1.4,5,IF(Y94&lt;1.45,5.36,IF(Y94&lt;1.5,5.75,IF(Y94&lt;1.55,6.59,IF(Y94&lt;1.6,7.28,IF(Y94&lt;1.65,8.01,IF(Y94&lt;1.7,8.79,IF(Y94&lt;1.75,10,IF(Y94&lt;1.8,10.5,IF(Y94&lt;1.85,11.42,IF(Y94&lt;1.9,12.38,IF(Y94&lt;1.95,13.4,IF(Y94&lt;2,14.26,IF(Y94&lt;2.05,15.57,IF(Y94&lt;2.1,16.72,IF(Y94&lt;2.15,17.92,IF(Y94&lt;2.2,19.17,IF(Y94&lt;2.25,20,IF(Y94&lt;3,25,IF(Y94&lt;10,0,0))))))))))))))))))))))))))))</f>
        <v>11.42</v>
      </c>
      <c r="AC94" s="12"/>
      <c r="AF94" s="5"/>
      <c r="AG94" s="5"/>
      <c r="AH94" s="5"/>
      <c r="AJ94" s="1">
        <v>4.3500000000000103</v>
      </c>
      <c r="AK94" s="1">
        <f>COUNTIFS($Z$6:$Z$1493,"&gt;4.325", $Z$6:$Z$1493, "&lt;4.375")</f>
        <v>4</v>
      </c>
      <c r="AL94" s="28">
        <f t="shared" si="17"/>
        <v>2.6899798251513113E-3</v>
      </c>
      <c r="AM94" s="35"/>
      <c r="AN94" s="1">
        <v>4.3500000000000103</v>
      </c>
      <c r="AO94" s="2">
        <v>0</v>
      </c>
      <c r="AP94" s="2">
        <f t="shared" si="15"/>
        <v>0</v>
      </c>
      <c r="AQ94" s="2">
        <f>0.5*$N$29*(AJ94^3)*$AO$4*$AP$4/1000</f>
        <v>493.44547781419101</v>
      </c>
    </row>
    <row r="95" spans="17:43" x14ac:dyDescent="0.25">
      <c r="Q95" s="91"/>
      <c r="R95" s="92">
        <v>41641</v>
      </c>
      <c r="S95" s="93">
        <v>1.8541666666666701</v>
      </c>
      <c r="T95" s="94">
        <f>$L$10*COS($M$10*S95*24+$N$10)</f>
        <v>7.9482886473813935E-2</v>
      </c>
      <c r="U95" s="94">
        <f>$L$11*COS($M$11*S95*24+$N$11)</f>
        <v>-9.7739578434052551E-2</v>
      </c>
      <c r="V95" s="94">
        <f>$L$12*COS($M$12*S95*24+$N$12)</f>
        <v>-1.2998705386185476</v>
      </c>
      <c r="W95" s="94">
        <f>$L$13*COS($M$13*S95*24+$N$13)</f>
        <v>-9.329351672441237E-2</v>
      </c>
      <c r="X95" s="94">
        <f>(T95+U95+V95+W95)*$AE$8</f>
        <v>-1.7642759341289984</v>
      </c>
      <c r="Y95" s="95">
        <f t="shared" si="16"/>
        <v>1.7642759341289984</v>
      </c>
      <c r="Z95" s="94">
        <f>(0.5*$N$29*Y95^3)/1000</f>
        <v>2.8281781284091294</v>
      </c>
      <c r="AA95" s="94">
        <f>(0.5*$I$29*$J$29*$K$29*$M$29*$L$29*$N$29*Y95^3)*0.82/1000</f>
        <v>9.1553848860499958</v>
      </c>
      <c r="AB95" s="103">
        <f>IF(Y95&lt;1,0,IF(Y95&lt;1.05,2,IF(Y95&lt;1.1,2.28,IF(Y95&lt;1.15,2.5,IF(Y95&lt;1.2,3.08,IF(Y95&lt;1.25,3.44,IF(Y95&lt;1.3,3.85,IF(Y95&lt;1.35,4.31,IF(Y95&lt;1.4,5,IF(Y95&lt;1.45,5.36,IF(Y95&lt;1.5,5.75,IF(Y95&lt;1.55,6.59,IF(Y95&lt;1.6,7.28,IF(Y95&lt;1.65,8.01,IF(Y95&lt;1.7,8.79,IF(Y95&lt;1.75,10,IF(Y95&lt;1.8,10.5,IF(Y95&lt;1.85,11.42,IF(Y95&lt;1.9,12.38,IF(Y95&lt;1.95,13.4,IF(Y95&lt;2,14.26,IF(Y95&lt;2.05,15.57,IF(Y95&lt;2.1,16.72,IF(Y95&lt;2.15,17.92,IF(Y95&lt;2.2,19.17,IF(Y95&lt;2.25,20,IF(Y95&lt;3,25,IF(Y95&lt;10,0,0))))))))))))))))))))))))))))</f>
        <v>10.5</v>
      </c>
      <c r="AC95" s="12"/>
      <c r="AF95" s="5"/>
      <c r="AG95" s="5"/>
      <c r="AH95" s="5"/>
      <c r="AJ95" s="1">
        <v>4.4000000000000101</v>
      </c>
      <c r="AK95" s="1">
        <f>COUNTIFS($Z$6:$Z$1493,"&gt;4.375", $Z$6:$Z$1493, "&lt;4.425")</f>
        <v>5</v>
      </c>
      <c r="AL95" s="28">
        <f t="shared" si="17"/>
        <v>3.3624747814391394E-3</v>
      </c>
      <c r="AM95" s="35"/>
      <c r="AN95" s="1">
        <v>4.4000000000000101</v>
      </c>
      <c r="AO95" s="2">
        <v>0</v>
      </c>
      <c r="AP95" s="2">
        <f t="shared" si="15"/>
        <v>0</v>
      </c>
      <c r="AQ95" s="2">
        <f>0.5*$N$29*(AJ95^3)*$AO$4*$AP$4/1000</f>
        <v>510.65716732800354</v>
      </c>
    </row>
    <row r="96" spans="17:43" x14ac:dyDescent="0.25">
      <c r="Q96" s="91"/>
      <c r="R96" s="92">
        <v>41641</v>
      </c>
      <c r="S96" s="93">
        <v>1.875</v>
      </c>
      <c r="T96" s="94">
        <f>$L$10*COS($M$10*S96*24+$N$10)</f>
        <v>9.0925960373437573E-2</v>
      </c>
      <c r="U96" s="94">
        <f>$L$11*COS($M$11*S96*24+$N$11)</f>
        <v>-0.10432212255794079</v>
      </c>
      <c r="V96" s="94">
        <f>$L$12*COS($M$12*S96*24+$N$12)</f>
        <v>-1.27207157447077</v>
      </c>
      <c r="W96" s="94">
        <f>$L$13*COS($M$13*S96*24+$N$13)</f>
        <v>2.1176464575266389E-2</v>
      </c>
      <c r="X96" s="94">
        <f>(T96+U96+V96+W96)*$AE$8</f>
        <v>-1.5803640901000084</v>
      </c>
      <c r="Y96" s="95">
        <f t="shared" si="16"/>
        <v>1.5803640901000084</v>
      </c>
      <c r="Z96" s="94">
        <f>(0.5*$N$29*Y96^3)/1000</f>
        <v>2.0327252765631267</v>
      </c>
      <c r="AA96" s="94">
        <f>(0.5*$I$29*$J$29*$K$29*$M$29*$L$29*$N$29*Y96^3)*0.82/1000</f>
        <v>6.5803430440240076</v>
      </c>
      <c r="AB96" s="103">
        <f>IF(Y96&lt;1,0,IF(Y96&lt;1.05,2,IF(Y96&lt;1.1,2.28,IF(Y96&lt;1.15,2.5,IF(Y96&lt;1.2,3.08,IF(Y96&lt;1.25,3.44,IF(Y96&lt;1.3,3.85,IF(Y96&lt;1.35,4.31,IF(Y96&lt;1.4,5,IF(Y96&lt;1.45,5.36,IF(Y96&lt;1.5,5.75,IF(Y96&lt;1.55,6.59,IF(Y96&lt;1.6,7.28,IF(Y96&lt;1.65,8.01,IF(Y96&lt;1.7,8.79,IF(Y96&lt;1.75,10,IF(Y96&lt;1.8,10.5,IF(Y96&lt;1.85,11.42,IF(Y96&lt;1.9,12.38,IF(Y96&lt;1.95,13.4,IF(Y96&lt;2,14.26,IF(Y96&lt;2.05,15.57,IF(Y96&lt;2.1,16.72,IF(Y96&lt;2.15,17.92,IF(Y96&lt;2.2,19.17,IF(Y96&lt;2.25,20,IF(Y96&lt;3,25,IF(Y96&lt;10,0,0))))))))))))))))))))))))))))</f>
        <v>7.28</v>
      </c>
      <c r="AC96" s="12"/>
      <c r="AF96" s="5"/>
      <c r="AG96" s="5"/>
      <c r="AH96" s="5"/>
      <c r="AJ96" s="1">
        <v>4.4500000000000099</v>
      </c>
      <c r="AK96" s="1">
        <f>COUNTIFS($Z$6:$Z$1493,"&gt;4.425", $Z$6:$Z$1493, "&lt;4.475")</f>
        <v>2</v>
      </c>
      <c r="AL96" s="28">
        <f t="shared" si="17"/>
        <v>1.3449899125756557E-3</v>
      </c>
      <c r="AM96" s="35"/>
      <c r="AN96" s="1">
        <v>4.4500000000000099</v>
      </c>
      <c r="AO96" s="2">
        <v>0</v>
      </c>
      <c r="AP96" s="2">
        <f t="shared" si="15"/>
        <v>0</v>
      </c>
      <c r="AQ96" s="2">
        <f>0.5*$N$29*(AJ96^3)*$AO$4*$AP$4/1000</f>
        <v>528.26451063881609</v>
      </c>
    </row>
    <row r="97" spans="17:43" x14ac:dyDescent="0.25">
      <c r="Q97" s="91"/>
      <c r="R97" s="92">
        <v>41641</v>
      </c>
      <c r="S97" s="93">
        <v>1.8958333333333299</v>
      </c>
      <c r="T97" s="94">
        <f>$L$10*COS($M$10*S97*24+$N$10)</f>
        <v>0.10102251818018462</v>
      </c>
      <c r="U97" s="94">
        <f>$L$11*COS($M$11*S97*24+$N$11)</f>
        <v>-0.10910924314822923</v>
      </c>
      <c r="V97" s="94">
        <f>$L$12*COS($M$12*S97*24+$N$12)</f>
        <v>-1.16331619182566</v>
      </c>
      <c r="W97" s="94">
        <f>$L$13*COS($M$13*S97*24+$N$13)</f>
        <v>0.13420330480990364</v>
      </c>
      <c r="X97" s="94">
        <f>(T97+U97+V97+W97)*$AE$8</f>
        <v>-1.2964995149797511</v>
      </c>
      <c r="Y97" s="95">
        <f t="shared" si="16"/>
        <v>1.2964995149797511</v>
      </c>
      <c r="Z97" s="94">
        <f>(0.5*$N$29*Y97^3)/1000</f>
        <v>1.1223396474426881</v>
      </c>
      <c r="AA97" s="94">
        <f>(0.5*$I$29*$J$29*$K$29*$M$29*$L$29*$N$29*Y97^3)*0.82/1000</f>
        <v>3.6332405452097469</v>
      </c>
      <c r="AB97" s="103">
        <f>IF(Y97&lt;1,0,IF(Y97&lt;1.05,2,IF(Y97&lt;1.1,2.28,IF(Y97&lt;1.15,2.5,IF(Y97&lt;1.2,3.08,IF(Y97&lt;1.25,3.44,IF(Y97&lt;1.3,3.85,IF(Y97&lt;1.35,4.31,IF(Y97&lt;1.4,5,IF(Y97&lt;1.45,5.36,IF(Y97&lt;1.5,5.75,IF(Y97&lt;1.55,6.59,IF(Y97&lt;1.6,7.28,IF(Y97&lt;1.65,8.01,IF(Y97&lt;1.7,8.79,IF(Y97&lt;1.75,10,IF(Y97&lt;1.8,10.5,IF(Y97&lt;1.85,11.42,IF(Y97&lt;1.9,12.38,IF(Y97&lt;1.95,13.4,IF(Y97&lt;2,14.26,IF(Y97&lt;2.05,15.57,IF(Y97&lt;2.1,16.72,IF(Y97&lt;2.15,17.92,IF(Y97&lt;2.2,19.17,IF(Y97&lt;2.25,20,IF(Y97&lt;3,25,IF(Y97&lt;10,0,0))))))))))))))))))))))))))))</f>
        <v>3.85</v>
      </c>
      <c r="AC97" s="12"/>
      <c r="AF97" s="5"/>
      <c r="AG97" s="5"/>
      <c r="AH97" s="5"/>
      <c r="AJ97" s="1">
        <v>4.5000000000000098</v>
      </c>
      <c r="AK97" s="1">
        <f>COUNTIFS($Z$6:$Z$1493,"&gt;4.475", $Z$6:$Z$1493, "&lt;4.525")</f>
        <v>2</v>
      </c>
      <c r="AL97" s="28">
        <f t="shared" si="17"/>
        <v>1.3449899125756557E-3</v>
      </c>
      <c r="AM97" s="35"/>
      <c r="AN97" s="1">
        <v>4.5000000000000098</v>
      </c>
      <c r="AO97" s="2">
        <v>0</v>
      </c>
      <c r="AP97" s="2">
        <f t="shared" si="15"/>
        <v>0</v>
      </c>
      <c r="AQ97" s="2">
        <f>0.5*$N$29*(AJ97^3)*$AO$4*$AP$4/1000</f>
        <v>546.27200381250361</v>
      </c>
    </row>
    <row r="98" spans="17:43" x14ac:dyDescent="0.25">
      <c r="Q98" s="91"/>
      <c r="R98" s="92">
        <v>41641</v>
      </c>
      <c r="S98" s="93">
        <v>1.9166666666666701</v>
      </c>
      <c r="T98" s="94">
        <f>$L$10*COS($M$10*S98*24+$N$10)</f>
        <v>0.1096230406861937</v>
      </c>
      <c r="U98" s="94">
        <f>$L$11*COS($M$11*S98*24+$N$11)</f>
        <v>-0.11201855203302362</v>
      </c>
      <c r="V98" s="94">
        <f>$L$12*COS($M$12*S98*24+$N$12)</f>
        <v>-0.98052573571428903</v>
      </c>
      <c r="W98" s="94">
        <f>$L$13*COS($M$13*S98*24+$N$13)</f>
        <v>0.23808441160324928</v>
      </c>
      <c r="X98" s="94">
        <f>(T98+U98+V98+W98)*$AE$8</f>
        <v>-0.93104604432233695</v>
      </c>
      <c r="Y98" s="95">
        <f t="shared" si="16"/>
        <v>0.93104604432233695</v>
      </c>
      <c r="Z98" s="94">
        <f>(0.5*$N$29*Y98^3)/1000</f>
        <v>0.4156432259729011</v>
      </c>
      <c r="AA98" s="94">
        <f>(0.5*$I$29*$J$29*$K$29*$M$29*$L$29*$N$29*Y98^3)*0.82/1000</f>
        <v>1.3455212282551356</v>
      </c>
      <c r="AB98" s="103">
        <f>IF(Y98&lt;1,0,IF(Y98&lt;1.05,2,IF(Y98&lt;1.1,2.28,IF(Y98&lt;1.15,2.5,IF(Y98&lt;1.2,3.08,IF(Y98&lt;1.25,3.44,IF(Y98&lt;1.3,3.85,IF(Y98&lt;1.35,4.31,IF(Y98&lt;1.4,5,IF(Y98&lt;1.45,5.36,IF(Y98&lt;1.5,5.75,IF(Y98&lt;1.55,6.59,IF(Y98&lt;1.6,7.28,IF(Y98&lt;1.65,8.01,IF(Y98&lt;1.7,8.79,IF(Y98&lt;1.75,10,IF(Y98&lt;1.8,10.5,IF(Y98&lt;1.85,11.42,IF(Y98&lt;1.9,12.38,IF(Y98&lt;1.95,13.4,IF(Y98&lt;2,14.26,IF(Y98&lt;2.05,15.57,IF(Y98&lt;2.1,16.72,IF(Y98&lt;2.15,17.92,IF(Y98&lt;2.2,19.17,IF(Y98&lt;2.25,20,IF(Y98&lt;3,25,IF(Y98&lt;10,0,0))))))))))))))))))))))))))))</f>
        <v>0</v>
      </c>
      <c r="AC98" s="12"/>
      <c r="AF98" s="5"/>
      <c r="AG98" s="5"/>
      <c r="AH98" s="5"/>
      <c r="AJ98" s="1">
        <v>4.5500000000000096</v>
      </c>
      <c r="AK98" s="1">
        <f>COUNTIFS($Z$6:$Z$1493,"&gt;4.525", $Z$6:$Z$1493, "&lt;4.575")</f>
        <v>6</v>
      </c>
      <c r="AL98" s="28">
        <f t="shared" si="17"/>
        <v>4.0349697377269674E-3</v>
      </c>
      <c r="AM98" s="35"/>
      <c r="AN98" s="1">
        <v>4.5500000000000096</v>
      </c>
      <c r="AO98" s="2">
        <v>0</v>
      </c>
      <c r="AP98" s="2">
        <f t="shared" si="15"/>
        <v>0</v>
      </c>
      <c r="AQ98" s="2">
        <f>0.5*$N$29*(AJ98^3)*$AO$4*$AP$4/1000</f>
        <v>564.68414291494105</v>
      </c>
    </row>
    <row r="99" spans="17:43" x14ac:dyDescent="0.25">
      <c r="Q99" s="91"/>
      <c r="R99" s="92">
        <v>41641</v>
      </c>
      <c r="S99" s="93">
        <v>1.9375</v>
      </c>
      <c r="T99" s="94">
        <f>$L$10*COS($M$10*S99*24+$N$10)</f>
        <v>0.1166001633641643</v>
      </c>
      <c r="U99" s="94">
        <f>$L$11*COS($M$11*S99*24+$N$11)</f>
        <v>-0.11299997889635853</v>
      </c>
      <c r="V99" s="94">
        <f>$L$12*COS($M$12*S99*24+$N$12)</f>
        <v>-0.73533324704368686</v>
      </c>
      <c r="W99" s="94">
        <f>$L$13*COS($M$13*S99*24+$N$13)</f>
        <v>0.32574045919887312</v>
      </c>
      <c r="X99" s="94">
        <f>(T99+U99+V99+W99)*$AE$8</f>
        <v>-0.50749075422126</v>
      </c>
      <c r="Y99" s="95">
        <f t="shared" si="16"/>
        <v>0.50749075422126</v>
      </c>
      <c r="Z99" s="94">
        <f>(0.5*$N$29*Y99^3)/1000</f>
        <v>6.7311866336636425E-2</v>
      </c>
      <c r="AA99" s="94">
        <f>(0.5*$I$29*$J$29*$K$29*$M$29*$L$29*$N$29*Y99^3)*0.82/1000</f>
        <v>0.21790213194842606</v>
      </c>
      <c r="AB99" s="103">
        <f>IF(Y99&lt;1,0,IF(Y99&lt;1.05,2,IF(Y99&lt;1.1,2.28,IF(Y99&lt;1.15,2.5,IF(Y99&lt;1.2,3.08,IF(Y99&lt;1.25,3.44,IF(Y99&lt;1.3,3.85,IF(Y99&lt;1.35,4.31,IF(Y99&lt;1.4,5,IF(Y99&lt;1.45,5.36,IF(Y99&lt;1.5,5.75,IF(Y99&lt;1.55,6.59,IF(Y99&lt;1.6,7.28,IF(Y99&lt;1.65,8.01,IF(Y99&lt;1.7,8.79,IF(Y99&lt;1.75,10,IF(Y99&lt;1.8,10.5,IF(Y99&lt;1.85,11.42,IF(Y99&lt;1.9,12.38,IF(Y99&lt;1.95,13.4,IF(Y99&lt;2,14.26,IF(Y99&lt;2.05,15.57,IF(Y99&lt;2.1,16.72,IF(Y99&lt;2.15,17.92,IF(Y99&lt;2.2,19.17,IF(Y99&lt;2.25,20,IF(Y99&lt;3,25,IF(Y99&lt;10,0,0))))))))))))))))))))))))))))</f>
        <v>0</v>
      </c>
      <c r="AC99" s="12"/>
      <c r="AF99" s="5"/>
      <c r="AG99" s="5"/>
      <c r="AH99" s="5"/>
      <c r="AJ99" s="1">
        <v>4.6000000000000103</v>
      </c>
      <c r="AK99" s="1">
        <f>COUNTIFS($Z$6:$Z$1493,"&gt;4.575", $Z$6:$Z$1493, "&lt;4.625")</f>
        <v>5</v>
      </c>
      <c r="AL99" s="28">
        <f t="shared" si="17"/>
        <v>3.3624747814391394E-3</v>
      </c>
      <c r="AM99" s="35"/>
      <c r="AN99" s="1">
        <v>4.6000000000000103</v>
      </c>
      <c r="AO99" s="2">
        <v>0</v>
      </c>
      <c r="AP99" s="2">
        <f t="shared" si="15"/>
        <v>0</v>
      </c>
      <c r="AQ99" s="2">
        <f>0.5*$N$29*(AJ99^3)*$AO$4*$AP$4/1000</f>
        <v>583.50542401200403</v>
      </c>
    </row>
    <row r="100" spans="17:43" x14ac:dyDescent="0.25">
      <c r="Q100" s="91"/>
      <c r="R100" s="92">
        <v>41641</v>
      </c>
      <c r="S100" s="93">
        <v>1.9583333333333299</v>
      </c>
      <c r="T100" s="94">
        <f>$L$10*COS($M$10*S100*24+$N$10)</f>
        <v>0.12185056249962779</v>
      </c>
      <c r="U100" s="94">
        <f>$L$11*COS($M$11*S100*24+$N$11)</f>
        <v>-0.11203663300745251</v>
      </c>
      <c r="V100" s="94">
        <f>$L$12*COS($M$12*S100*24+$N$12)</f>
        <v>-0.4433431195629926</v>
      </c>
      <c r="W100" s="94">
        <f>$L$13*COS($M$13*S100*24+$N$13)</f>
        <v>0.39119783281166304</v>
      </c>
      <c r="X100" s="94">
        <f>(T100+U100+V100+W100)*$AE$8</f>
        <v>-5.2914196573942834E-2</v>
      </c>
      <c r="Y100" s="95">
        <f t="shared" si="16"/>
        <v>5.2914196573942834E-2</v>
      </c>
      <c r="Z100" s="94">
        <f>(0.5*$N$29*Y100^3)/1000</f>
        <v>7.6299878812943121E-5</v>
      </c>
      <c r="AA100" s="94">
        <f>(0.5*$I$29*$J$29*$K$29*$M$29*$L$29*$N$29*Y100^3)*0.82/1000</f>
        <v>2.4699814706664457E-4</v>
      </c>
      <c r="AB100" s="103">
        <f>IF(Y100&lt;1,0,IF(Y100&lt;1.05,2,IF(Y100&lt;1.1,2.28,IF(Y100&lt;1.15,2.5,IF(Y100&lt;1.2,3.08,IF(Y100&lt;1.25,3.44,IF(Y100&lt;1.3,3.85,IF(Y100&lt;1.35,4.31,IF(Y100&lt;1.4,5,IF(Y100&lt;1.45,5.36,IF(Y100&lt;1.5,5.75,IF(Y100&lt;1.55,6.59,IF(Y100&lt;1.6,7.28,IF(Y100&lt;1.65,8.01,IF(Y100&lt;1.7,8.79,IF(Y100&lt;1.75,10,IF(Y100&lt;1.8,10.5,IF(Y100&lt;1.85,11.42,IF(Y100&lt;1.9,12.38,IF(Y100&lt;1.95,13.4,IF(Y100&lt;2,14.26,IF(Y100&lt;2.05,15.57,IF(Y100&lt;2.1,16.72,IF(Y100&lt;2.15,17.92,IF(Y100&lt;2.2,19.17,IF(Y100&lt;2.25,20,IF(Y100&lt;3,25,IF(Y100&lt;10,0,0))))))))))))))))))))))))))))</f>
        <v>0</v>
      </c>
      <c r="AC100" s="12"/>
      <c r="AF100" s="5"/>
      <c r="AG100" s="5"/>
      <c r="AH100" s="5"/>
      <c r="AJ100" s="1">
        <v>4.6500000000000101</v>
      </c>
      <c r="AK100" s="1">
        <f>COUNTIFS($Z$6:$Z$1493,"&gt;4.625", $Z$6:$Z$1493, "&lt;4.675")</f>
        <v>4</v>
      </c>
      <c r="AL100" s="28">
        <f t="shared" si="17"/>
        <v>2.6899798251513113E-3</v>
      </c>
      <c r="AM100" s="35"/>
      <c r="AN100" s="1">
        <v>4.6500000000000101</v>
      </c>
      <c r="AO100" s="2">
        <v>0</v>
      </c>
      <c r="AP100" s="2">
        <f t="shared" ref="AP100:AP127" si="18">AO100*AM100</f>
        <v>0</v>
      </c>
      <c r="AQ100" s="2">
        <f>0.5*$N$29*(AJ100^3)*$AO$4*$AP$4/1000</f>
        <v>602.74034316956647</v>
      </c>
    </row>
    <row r="101" spans="17:43" x14ac:dyDescent="0.25">
      <c r="Q101" s="91"/>
      <c r="R101" s="92">
        <v>41641</v>
      </c>
      <c r="S101" s="93">
        <v>1.9791666666666701</v>
      </c>
      <c r="T101" s="94">
        <f>$L$10*COS($M$10*S101*24+$N$10)</f>
        <v>0.12529648530448298</v>
      </c>
      <c r="U101" s="94">
        <f>$L$11*COS($M$11*S101*24+$N$11)</f>
        <v>-0.10914509391661827</v>
      </c>
      <c r="V101" s="94">
        <f>$L$12*COS($M$12*S101*24+$N$12)</f>
        <v>-0.12313801436738807</v>
      </c>
      <c r="W101" s="94">
        <f>$L$13*COS($M$13*S101*24+$N$13)</f>
        <v>0.42999572060334668</v>
      </c>
      <c r="X101" s="94">
        <f>(T101+U101+V101+W101)*$AE$8</f>
        <v>0.40376137202977919</v>
      </c>
      <c r="Y101" s="95">
        <f t="shared" si="16"/>
        <v>0.40376137202977919</v>
      </c>
      <c r="Z101" s="94">
        <f>(0.5*$N$29*Y101^3)/1000</f>
        <v>3.3898581986069362E-2</v>
      </c>
      <c r="AA101" s="94">
        <f>(0.5*$I$29*$J$29*$K$29*$M$29*$L$29*$N$29*Y101^3)*0.82/1000</f>
        <v>0.10973656929748013</v>
      </c>
      <c r="AB101" s="103">
        <f>IF(Y101&lt;1,0,IF(Y101&lt;1.05,2,IF(Y101&lt;1.1,2.28,IF(Y101&lt;1.15,2.5,IF(Y101&lt;1.2,3.08,IF(Y101&lt;1.25,3.44,IF(Y101&lt;1.3,3.85,IF(Y101&lt;1.35,4.31,IF(Y101&lt;1.4,5,IF(Y101&lt;1.45,5.36,IF(Y101&lt;1.5,5.75,IF(Y101&lt;1.55,6.59,IF(Y101&lt;1.6,7.28,IF(Y101&lt;1.65,8.01,IF(Y101&lt;1.7,8.79,IF(Y101&lt;1.75,10,IF(Y101&lt;1.8,10.5,IF(Y101&lt;1.85,11.42,IF(Y101&lt;1.9,12.38,IF(Y101&lt;1.95,13.4,IF(Y101&lt;2,14.26,IF(Y101&lt;2.05,15.57,IF(Y101&lt;2.1,16.72,IF(Y101&lt;2.15,17.92,IF(Y101&lt;2.2,19.17,IF(Y101&lt;2.25,20,IF(Y101&lt;3,25,IF(Y101&lt;10,0,0))))))))))))))))))))))))))))</f>
        <v>0</v>
      </c>
      <c r="AC101" s="12"/>
      <c r="AF101" s="5"/>
      <c r="AG101" s="5"/>
      <c r="AH101" s="5"/>
      <c r="AJ101" s="1">
        <v>4.7000000000000099</v>
      </c>
      <c r="AK101" s="1">
        <f>COUNTIFS($Z$6:$Z$1493,"&gt;4.675", $Z$6:$Z$1493, "&lt;4.725")</f>
        <v>2</v>
      </c>
      <c r="AL101" s="28">
        <f t="shared" si="17"/>
        <v>1.3449899125756557E-3</v>
      </c>
      <c r="AM101" s="35"/>
      <c r="AN101" s="1">
        <v>4.7000000000000099</v>
      </c>
      <c r="AO101" s="2">
        <v>0</v>
      </c>
      <c r="AP101" s="2">
        <f t="shared" si="18"/>
        <v>0</v>
      </c>
      <c r="AQ101" s="2">
        <f>0.5*$N$29*(AJ101^3)*$AO$4*$AP$4/1000</f>
        <v>622.39339645350401</v>
      </c>
    </row>
    <row r="102" spans="17:43" x14ac:dyDescent="0.25">
      <c r="Q102" s="91"/>
      <c r="R102" s="92">
        <v>41642</v>
      </c>
      <c r="S102" s="93">
        <v>1.9999999999998399</v>
      </c>
      <c r="T102" s="94">
        <f>$L$10*COS($M$10*S102*24+$N$10)</f>
        <v>0.12688690135250982</v>
      </c>
      <c r="U102" s="94">
        <f>$L$11*COS($M$11*S102*24+$N$11)</f>
        <v>-0.10437512611493012</v>
      </c>
      <c r="V102" s="94">
        <f>$L$12*COS($M$12*S102*24+$N$12)</f>
        <v>0.20490376670458993</v>
      </c>
      <c r="W102" s="94">
        <f>$L$13*COS($M$13*S102*24+$N$13)</f>
        <v>0.43949011063746379</v>
      </c>
      <c r="X102" s="94">
        <f>(T102+U102+V102+W102)*$AE$8</f>
        <v>0.83363206572454174</v>
      </c>
      <c r="Y102" s="95">
        <f t="shared" si="16"/>
        <v>0.83363206572454174</v>
      </c>
      <c r="Z102" s="94">
        <f>(0.5*$N$29*Y102^3)/1000</f>
        <v>0.2983530372803786</v>
      </c>
      <c r="AA102" s="94">
        <f>(0.5*$I$29*$J$29*$K$29*$M$29*$L$29*$N$29*Y102^3)*0.82/1000</f>
        <v>0.96582915368219702</v>
      </c>
      <c r="AB102" s="103">
        <f>IF(Y102&lt;1,0,IF(Y102&lt;1.05,2,IF(Y102&lt;1.1,2.28,IF(Y102&lt;1.15,2.5,IF(Y102&lt;1.2,3.08,IF(Y102&lt;1.25,3.44,IF(Y102&lt;1.3,3.85,IF(Y102&lt;1.35,4.31,IF(Y102&lt;1.4,5,IF(Y102&lt;1.45,5.36,IF(Y102&lt;1.5,5.75,IF(Y102&lt;1.55,6.59,IF(Y102&lt;1.6,7.28,IF(Y102&lt;1.65,8.01,IF(Y102&lt;1.7,8.79,IF(Y102&lt;1.75,10,IF(Y102&lt;1.8,10.5,IF(Y102&lt;1.85,11.42,IF(Y102&lt;1.9,12.38,IF(Y102&lt;1.95,13.4,IF(Y102&lt;2,14.26,IF(Y102&lt;2.05,15.57,IF(Y102&lt;2.1,16.72,IF(Y102&lt;2.15,17.92,IF(Y102&lt;2.2,19.17,IF(Y102&lt;2.25,20,IF(Y102&lt;3,25,IF(Y102&lt;10,0,0))))))))))))))))))))))))))))</f>
        <v>0</v>
      </c>
      <c r="AC102" s="12"/>
      <c r="AF102" s="5"/>
      <c r="AG102" s="5"/>
      <c r="AH102" s="5"/>
      <c r="AJ102" s="1">
        <v>4.75</v>
      </c>
      <c r="AK102" s="1">
        <f>COUNTIFS($Z$6:$Z$1493,"&gt;4.775", $Z$6:$Z$1493, "&lt;4.825")</f>
        <v>4</v>
      </c>
      <c r="AL102" s="28">
        <f t="shared" si="17"/>
        <v>2.6899798251513113E-3</v>
      </c>
      <c r="AM102" s="35"/>
      <c r="AN102" s="1">
        <v>4.75</v>
      </c>
      <c r="AO102" s="2">
        <v>0</v>
      </c>
      <c r="AP102" s="2">
        <f t="shared" si="18"/>
        <v>0</v>
      </c>
      <c r="AQ102" s="2">
        <f>0.5*$N$29*(AJ102^3)*$AO$4*$AP$4/1000</f>
        <v>642.4690799296875</v>
      </c>
    </row>
    <row r="103" spans="17:43" x14ac:dyDescent="0.25">
      <c r="Q103" s="91"/>
      <c r="R103" s="92">
        <v>41642</v>
      </c>
      <c r="S103" s="93">
        <v>2.0208333333331701</v>
      </c>
      <c r="T103" s="94">
        <f>$L$10*COS($M$10*S103*24+$N$10)</f>
        <v>0.1265982582853738</v>
      </c>
      <c r="U103" s="94">
        <f>$L$11*COS($M$11*S103*24+$N$11)</f>
        <v>-9.7808822568175219E-2</v>
      </c>
      <c r="V103" s="94">
        <f>$L$12*COS($M$12*S103*24+$N$12)</f>
        <v>0.51990518478229319</v>
      </c>
      <c r="W103" s="94">
        <f>$L$13*COS($M$13*S103*24+$N$13)</f>
        <v>0.41903397592358127</v>
      </c>
      <c r="X103" s="94">
        <f>(T103+U103+V103+W103)*$AE$8</f>
        <v>1.2096607455288413</v>
      </c>
      <c r="Y103" s="95">
        <f t="shared" si="16"/>
        <v>1.2096607455288413</v>
      </c>
      <c r="Z103" s="94">
        <f>(0.5*$N$29*Y103^3)/1000</f>
        <v>0.9115867248235745</v>
      </c>
      <c r="AA103" s="94">
        <f>(0.5*$I$29*$J$29*$K$29*$M$29*$L$29*$N$29*Y103^3)*0.82/1000</f>
        <v>2.9509906886481065</v>
      </c>
      <c r="AB103" s="103">
        <f>IF(Y103&lt;1,0,IF(Y103&lt;1.05,2,IF(Y103&lt;1.1,2.28,IF(Y103&lt;1.15,2.5,IF(Y103&lt;1.2,3.08,IF(Y103&lt;1.25,3.44,IF(Y103&lt;1.3,3.85,IF(Y103&lt;1.35,4.31,IF(Y103&lt;1.4,5,IF(Y103&lt;1.45,5.36,IF(Y103&lt;1.5,5.75,IF(Y103&lt;1.55,6.59,IF(Y103&lt;1.6,7.28,IF(Y103&lt;1.65,8.01,IF(Y103&lt;1.7,8.79,IF(Y103&lt;1.75,10,IF(Y103&lt;1.8,10.5,IF(Y103&lt;1.85,11.42,IF(Y103&lt;1.9,12.38,IF(Y103&lt;1.95,13.4,IF(Y103&lt;2,14.26,IF(Y103&lt;2.05,15.57,IF(Y103&lt;2.1,16.72,IF(Y103&lt;2.15,17.92,IF(Y103&lt;2.2,19.17,IF(Y103&lt;2.25,20,IF(Y103&lt;3,25,IF(Y103&lt;10,0,0))))))))))))))))))))))))))))</f>
        <v>3.44</v>
      </c>
      <c r="AC103" s="12"/>
      <c r="AF103" s="5"/>
      <c r="AG103" s="5"/>
      <c r="AH103" s="5"/>
      <c r="AJ103" s="1">
        <v>4.8000000000000096</v>
      </c>
      <c r="AK103" s="1">
        <f>COUNTIFS($Z$6:$Z$1493,"&gt;4.775", $Z$6:$Z$1493, "&lt;4.825")</f>
        <v>4</v>
      </c>
      <c r="AL103" s="28">
        <f t="shared" si="17"/>
        <v>2.6899798251513113E-3</v>
      </c>
      <c r="AM103" s="35"/>
      <c r="AN103" s="1">
        <v>4.8000000000000096</v>
      </c>
      <c r="AO103" s="2">
        <v>0</v>
      </c>
      <c r="AP103" s="2">
        <f t="shared" si="18"/>
        <v>0</v>
      </c>
      <c r="AQ103" s="2">
        <f>0.5*$N$29*(AJ103^3)*$AO$4*$AP$4/1000</f>
        <v>662.97188966400392</v>
      </c>
    </row>
    <row r="104" spans="17:43" x14ac:dyDescent="0.25">
      <c r="Q104" s="91"/>
      <c r="R104" s="92">
        <v>41642</v>
      </c>
      <c r="S104" s="93">
        <v>2.0416666666665</v>
      </c>
      <c r="T104" s="94">
        <f>$L$10*COS($M$10*S104*24+$N$10)</f>
        <v>0.12443483059774782</v>
      </c>
      <c r="U104" s="94">
        <f>$L$11*COS($M$11*S104*24+$N$11)</f>
        <v>-8.9559191865810517E-2</v>
      </c>
      <c r="V104" s="94">
        <f>$L$12*COS($M$12*S104*24+$N$12)</f>
        <v>0.8018191079714414</v>
      </c>
      <c r="W104" s="94">
        <f>$L$13*COS($M$13*S104*24+$N$13)</f>
        <v>0.37002136823690479</v>
      </c>
      <c r="X104" s="94">
        <f>(T104+U104+V104+W104)*$AE$8</f>
        <v>1.5083951436753544</v>
      </c>
      <c r="Y104" s="95">
        <f t="shared" si="16"/>
        <v>1.5083951436753544</v>
      </c>
      <c r="Z104" s="94">
        <f>(0.5*$N$29*Y104^3)/1000</f>
        <v>1.7674722566934156</v>
      </c>
      <c r="AA104" s="94">
        <f>(0.5*$I$29*$J$29*$K$29*$M$29*$L$29*$N$29*Y104^3)*0.82/1000</f>
        <v>5.7216653445184535</v>
      </c>
      <c r="AB104" s="103">
        <f>IF(Y104&lt;1,0,IF(Y104&lt;1.05,2,IF(Y104&lt;1.1,2.28,IF(Y104&lt;1.15,2.5,IF(Y104&lt;1.2,3.08,IF(Y104&lt;1.25,3.44,IF(Y104&lt;1.3,3.85,IF(Y104&lt;1.35,4.31,IF(Y104&lt;1.4,5,IF(Y104&lt;1.45,5.36,IF(Y104&lt;1.5,5.75,IF(Y104&lt;1.55,6.59,IF(Y104&lt;1.6,7.28,IF(Y104&lt;1.65,8.01,IF(Y104&lt;1.7,8.79,IF(Y104&lt;1.75,10,IF(Y104&lt;1.8,10.5,IF(Y104&lt;1.85,11.42,IF(Y104&lt;1.9,12.38,IF(Y104&lt;1.95,13.4,IF(Y104&lt;2,14.26,IF(Y104&lt;2.05,15.57,IF(Y104&lt;2.1,16.72,IF(Y104&lt;2.15,17.92,IF(Y104&lt;2.2,19.17,IF(Y104&lt;2.25,20,IF(Y104&lt;3,25,IF(Y104&lt;10,0,0))))))))))))))))))))))))))))</f>
        <v>6.59</v>
      </c>
      <c r="AC104" s="12"/>
      <c r="AF104" s="5"/>
      <c r="AG104" s="5"/>
      <c r="AH104" s="5"/>
      <c r="AJ104" s="1">
        <v>4.8500000000000103</v>
      </c>
      <c r="AK104" s="1">
        <f>COUNTIFS($Z$6:$Z$1493,"&gt;4.825", $Z$6:$Z$1493, "&lt;4.875")</f>
        <v>3</v>
      </c>
      <c r="AL104" s="28">
        <f t="shared" si="17"/>
        <v>2.0174848688634837E-3</v>
      </c>
      <c r="AM104" s="35"/>
      <c r="AN104" s="1">
        <v>4.8500000000000103</v>
      </c>
      <c r="AO104" s="2">
        <v>0</v>
      </c>
      <c r="AP104" s="2">
        <f t="shared" si="18"/>
        <v>0</v>
      </c>
      <c r="AQ104" s="2">
        <f>0.5*$N$29*(AJ104^3)*$AO$4*$AP$4/1000</f>
        <v>683.90632172231687</v>
      </c>
    </row>
    <row r="105" spans="17:43" x14ac:dyDescent="0.25">
      <c r="Q105" s="91"/>
      <c r="R105" s="92">
        <v>41642</v>
      </c>
      <c r="S105" s="93">
        <v>2.0624999999998299</v>
      </c>
      <c r="T105" s="94">
        <f>$L$10*COS($M$10*S105*24+$N$10)</f>
        <v>0.12042865633668901</v>
      </c>
      <c r="U105" s="94">
        <f>$L$11*COS($M$11*S105*24+$N$11)</f>
        <v>-7.9768213299895224E-2</v>
      </c>
      <c r="V105" s="94">
        <f>$L$12*COS($M$12*S105*24+$N$12)</f>
        <v>1.0327041389450733</v>
      </c>
      <c r="W105" s="94">
        <f>$L$13*COS($M$13*S105*24+$N$13)</f>
        <v>0.2957924157941158</v>
      </c>
      <c r="X105" s="94">
        <f>(T105+U105+V105+W105)*$AE$8</f>
        <v>1.7114462472199787</v>
      </c>
      <c r="Y105" s="95">
        <f t="shared" si="16"/>
        <v>1.7114462472199787</v>
      </c>
      <c r="Z105" s="94">
        <f>(0.5*$N$29*Y105^3)/1000</f>
        <v>2.5816479535036869</v>
      </c>
      <c r="AA105" s="94">
        <f>(0.5*$I$29*$J$29*$K$29*$M$29*$L$29*$N$29*Y105^3)*0.82/1000</f>
        <v>8.3573168242783105</v>
      </c>
      <c r="AB105" s="103">
        <f>IF(Y105&lt;1,0,IF(Y105&lt;1.05,2,IF(Y105&lt;1.1,2.28,IF(Y105&lt;1.15,2.5,IF(Y105&lt;1.2,3.08,IF(Y105&lt;1.25,3.44,IF(Y105&lt;1.3,3.85,IF(Y105&lt;1.35,4.31,IF(Y105&lt;1.4,5,IF(Y105&lt;1.45,5.36,IF(Y105&lt;1.5,5.75,IF(Y105&lt;1.55,6.59,IF(Y105&lt;1.6,7.28,IF(Y105&lt;1.65,8.01,IF(Y105&lt;1.7,8.79,IF(Y105&lt;1.75,10,IF(Y105&lt;1.8,10.5,IF(Y105&lt;1.85,11.42,IF(Y105&lt;1.9,12.38,IF(Y105&lt;1.95,13.4,IF(Y105&lt;2,14.26,IF(Y105&lt;2.05,15.57,IF(Y105&lt;2.1,16.72,IF(Y105&lt;2.15,17.92,IF(Y105&lt;2.2,19.17,IF(Y105&lt;2.25,20,IF(Y105&lt;3,25,IF(Y105&lt;10,0,0))))))))))))))))))))))))))))</f>
        <v>10</v>
      </c>
      <c r="AC105" s="12"/>
      <c r="AF105" s="5"/>
      <c r="AG105" s="5"/>
      <c r="AH105" s="5"/>
      <c r="AJ105" s="1">
        <v>4.9000000000000101</v>
      </c>
      <c r="AK105" s="1">
        <f>COUNTIFS($Z$6:$Z$1493,"&gt;4.875", $Z$6:$Z$1493, "&lt;4.925")</f>
        <v>3</v>
      </c>
      <c r="AL105" s="28">
        <f t="shared" si="17"/>
        <v>2.0174848688634837E-3</v>
      </c>
      <c r="AM105" s="35"/>
      <c r="AN105" s="1">
        <v>4.9000000000000101</v>
      </c>
      <c r="AO105" s="2">
        <v>0</v>
      </c>
      <c r="AP105" s="2">
        <f t="shared" si="18"/>
        <v>0</v>
      </c>
      <c r="AQ105" s="2">
        <f>0.5*$N$29*(AJ105^3)*$AO$4*$AP$4/1000</f>
        <v>705.27687217050425</v>
      </c>
    </row>
    <row r="106" spans="17:43" x14ac:dyDescent="0.25">
      <c r="Q106" s="91"/>
      <c r="R106" s="92">
        <v>41642</v>
      </c>
      <c r="S106" s="93">
        <v>2.0833333333331598</v>
      </c>
      <c r="T106" s="94">
        <f>$L$10*COS($M$10*S106*24+$N$10)</f>
        <v>0.11463906265245492</v>
      </c>
      <c r="U106" s="94">
        <f>$L$11*COS($M$11*S106*24+$N$11)</f>
        <v>-6.8604393347320367E-2</v>
      </c>
      <c r="V106" s="94">
        <f>$L$12*COS($M$12*S106*24+$N$12)</f>
        <v>1.1978664306214744</v>
      </c>
      <c r="W106" s="94">
        <f>$L$13*COS($M$13*S106*24+$N$13)</f>
        <v>0.20140569903504446</v>
      </c>
      <c r="X106" s="94">
        <f>(T106+U106+V106+W106)*$AE$8</f>
        <v>1.8066334987020665</v>
      </c>
      <c r="Y106" s="95">
        <f t="shared" si="16"/>
        <v>1.8066334987020665</v>
      </c>
      <c r="Z106" s="94">
        <f>(0.5*$N$29*Y106^3)/1000</f>
        <v>3.0368084913204654</v>
      </c>
      <c r="AA106" s="94">
        <f>(0.5*$I$29*$J$29*$K$29*$M$29*$L$29*$N$29*Y106^3)*0.82/1000</f>
        <v>9.8307635873356922</v>
      </c>
      <c r="AB106" s="103">
        <f>IF(Y106&lt;1,0,IF(Y106&lt;1.05,2,IF(Y106&lt;1.1,2.28,IF(Y106&lt;1.15,2.5,IF(Y106&lt;1.2,3.08,IF(Y106&lt;1.25,3.44,IF(Y106&lt;1.3,3.85,IF(Y106&lt;1.35,4.31,IF(Y106&lt;1.4,5,IF(Y106&lt;1.45,5.36,IF(Y106&lt;1.5,5.75,IF(Y106&lt;1.55,6.59,IF(Y106&lt;1.6,7.28,IF(Y106&lt;1.65,8.01,IF(Y106&lt;1.7,8.79,IF(Y106&lt;1.75,10,IF(Y106&lt;1.8,10.5,IF(Y106&lt;1.85,11.42,IF(Y106&lt;1.9,12.38,IF(Y106&lt;1.95,13.4,IF(Y106&lt;2,14.26,IF(Y106&lt;2.05,15.57,IF(Y106&lt;2.1,16.72,IF(Y106&lt;2.15,17.92,IF(Y106&lt;2.2,19.17,IF(Y106&lt;2.25,20,IF(Y106&lt;3,25,IF(Y106&lt;10,0,0))))))))))))))))))))))))))))</f>
        <v>11.42</v>
      </c>
      <c r="AC106" s="12"/>
      <c r="AF106" s="5"/>
      <c r="AG106" s="5"/>
      <c r="AH106" s="5"/>
      <c r="AJ106" s="1">
        <v>4.9500000000000099</v>
      </c>
      <c r="AK106" s="1">
        <f>COUNTIFS($Z$6:$Z$1493,"&gt;4.925", $Z$6:$Z$1493, "&lt;4.975")</f>
        <v>8</v>
      </c>
      <c r="AL106" s="28">
        <f t="shared" si="17"/>
        <v>5.3799596503026226E-3</v>
      </c>
      <c r="AM106" s="35"/>
      <c r="AN106" s="1">
        <v>4.9500000000000099</v>
      </c>
      <c r="AO106" s="2">
        <v>0</v>
      </c>
      <c r="AP106" s="2">
        <f t="shared" si="18"/>
        <v>0</v>
      </c>
      <c r="AQ106" s="2">
        <f>0.5*$N$29*(AJ106^3)*$AO$4*$AP$4/1000</f>
        <v>727.0880370744419</v>
      </c>
    </row>
    <row r="107" spans="17:43" x14ac:dyDescent="0.25">
      <c r="Q107" s="91"/>
      <c r="R107" s="92">
        <v>41642</v>
      </c>
      <c r="S107" s="93">
        <v>2.1041666666664902</v>
      </c>
      <c r="T107" s="94">
        <f>$L$10*COS($M$10*S107*24+$N$10)</f>
        <v>0.10715178722694603</v>
      </c>
      <c r="U107" s="94">
        <f>$L$11*COS($M$11*S107*24+$N$11)</f>
        <v>-5.6259865609051406E-2</v>
      </c>
      <c r="V107" s="94">
        <f>$L$12*COS($M$12*S107*24+$N$12)</f>
        <v>1.2867948231938575</v>
      </c>
      <c r="W107" s="94">
        <f>$L$13*COS($M$13*S107*24+$N$13)</f>
        <v>9.3293516725388576E-2</v>
      </c>
      <c r="X107" s="94">
        <f>(T107+U107+V107+W107)*$AE$8</f>
        <v>1.7887253269214258</v>
      </c>
      <c r="Y107" s="95">
        <f t="shared" si="16"/>
        <v>1.7887253269214258</v>
      </c>
      <c r="Z107" s="94">
        <f>(0.5*$N$29*Y107^3)/1000</f>
        <v>2.9473940192583226</v>
      </c>
      <c r="AA107" s="94">
        <f>(0.5*$I$29*$J$29*$K$29*$M$29*$L$29*$N$29*Y107^3)*0.82/1000</f>
        <v>9.5413108481716424</v>
      </c>
      <c r="AB107" s="103">
        <f>IF(Y107&lt;1,0,IF(Y107&lt;1.05,2,IF(Y107&lt;1.1,2.28,IF(Y107&lt;1.15,2.5,IF(Y107&lt;1.2,3.08,IF(Y107&lt;1.25,3.44,IF(Y107&lt;1.3,3.85,IF(Y107&lt;1.35,4.31,IF(Y107&lt;1.4,5,IF(Y107&lt;1.45,5.36,IF(Y107&lt;1.5,5.75,IF(Y107&lt;1.55,6.59,IF(Y107&lt;1.6,7.28,IF(Y107&lt;1.65,8.01,IF(Y107&lt;1.7,8.79,IF(Y107&lt;1.75,10,IF(Y107&lt;1.8,10.5,IF(Y107&lt;1.85,11.42,IF(Y107&lt;1.9,12.38,IF(Y107&lt;1.95,13.4,IF(Y107&lt;2,14.26,IF(Y107&lt;2.05,15.57,IF(Y107&lt;2.1,16.72,IF(Y107&lt;2.15,17.92,IF(Y107&lt;2.2,19.17,IF(Y107&lt;2.25,20,IF(Y107&lt;3,25,IF(Y107&lt;10,0,0))))))))))))))))))))))))))))</f>
        <v>10.5</v>
      </c>
      <c r="AC107" s="12"/>
      <c r="AF107" s="5"/>
      <c r="AG107" s="5"/>
      <c r="AH107" s="5"/>
      <c r="AJ107" s="1">
        <v>5.0000000000000098</v>
      </c>
      <c r="AK107" s="1">
        <f>COUNTIFS($Z$6:$Z$1493,"&gt;4.975", $Z$6:$Z$1493, "&lt;5.025")</f>
        <v>3</v>
      </c>
      <c r="AL107" s="28">
        <f t="shared" si="17"/>
        <v>2.0174848688634837E-3</v>
      </c>
      <c r="AM107" s="35"/>
      <c r="AN107" s="1">
        <v>5.0000000000000098</v>
      </c>
      <c r="AO107" s="2">
        <v>0</v>
      </c>
      <c r="AP107" s="2">
        <f t="shared" si="18"/>
        <v>0</v>
      </c>
      <c r="AQ107" s="2">
        <f>0.5*$N$29*(AJ107^3)*$AO$4*$AP$4/1000</f>
        <v>749.34431250000443</v>
      </c>
    </row>
    <row r="108" spans="17:43" x14ac:dyDescent="0.25">
      <c r="Q108" s="91"/>
      <c r="R108" s="92">
        <v>41642</v>
      </c>
      <c r="S108" s="93">
        <v>2.1249999999998201</v>
      </c>
      <c r="T108" s="94">
        <f>$L$10*COS($M$10*S108*24+$N$10)</f>
        <v>9.8077708590461776E-2</v>
      </c>
      <c r="U108" s="94">
        <f>$L$11*COS($M$11*S108*24+$N$11)</f>
        <v>-4.2947084117555788E-2</v>
      </c>
      <c r="V108" s="94">
        <f>$L$12*COS($M$12*S108*24+$N$12)</f>
        <v>1.2938297890775583</v>
      </c>
      <c r="W108" s="94">
        <f>$L$13*COS($M$13*S108*24+$N$13)</f>
        <v>-2.1176464574274859E-2</v>
      </c>
      <c r="X108" s="94">
        <f>(T108+U108+V108+W108)*$AE$8</f>
        <v>1.6597299362202367</v>
      </c>
      <c r="Y108" s="95">
        <f t="shared" si="16"/>
        <v>1.6597299362202367</v>
      </c>
      <c r="Z108" s="94">
        <f>(0.5*$N$29*Y108^3)/1000</f>
        <v>2.3546128569687355</v>
      </c>
      <c r="AA108" s="94">
        <f>(0.5*$I$29*$J$29*$K$29*$M$29*$L$29*$N$29*Y108^3)*0.82/1000</f>
        <v>7.6223582760385549</v>
      </c>
      <c r="AB108" s="103">
        <f>IF(Y108&lt;1,0,IF(Y108&lt;1.05,2,IF(Y108&lt;1.1,2.28,IF(Y108&lt;1.15,2.5,IF(Y108&lt;1.2,3.08,IF(Y108&lt;1.25,3.44,IF(Y108&lt;1.3,3.85,IF(Y108&lt;1.35,4.31,IF(Y108&lt;1.4,5,IF(Y108&lt;1.45,5.36,IF(Y108&lt;1.5,5.75,IF(Y108&lt;1.55,6.59,IF(Y108&lt;1.6,7.28,IF(Y108&lt;1.65,8.01,IF(Y108&lt;1.7,8.79,IF(Y108&lt;1.75,10,IF(Y108&lt;1.8,10.5,IF(Y108&lt;1.85,11.42,IF(Y108&lt;1.9,12.38,IF(Y108&lt;1.95,13.4,IF(Y108&lt;2,14.26,IF(Y108&lt;2.05,15.57,IF(Y108&lt;2.1,16.72,IF(Y108&lt;2.15,17.92,IF(Y108&lt;2.2,19.17,IF(Y108&lt;2.25,20,IF(Y108&lt;3,25,IF(Y108&lt;10,0,0))))))))))))))))))))))))))))</f>
        <v>8.7899999999999991</v>
      </c>
      <c r="AC108" s="12"/>
      <c r="AF108" s="5"/>
      <c r="AG108" s="5"/>
      <c r="AH108" s="5"/>
      <c r="AJ108" s="1">
        <v>5.0500000000000096</v>
      </c>
      <c r="AK108" s="1">
        <f>COUNTIFS($Z$6:$Z$1493,"&gt;5.025", $Z$6:$Z$1493, "&lt;5.075")</f>
        <v>4</v>
      </c>
      <c r="AL108" s="28">
        <f t="shared" si="17"/>
        <v>2.6899798251513113E-3</v>
      </c>
      <c r="AM108" s="35"/>
      <c r="AN108" s="1">
        <v>5.0500000000000096</v>
      </c>
      <c r="AO108" s="2">
        <v>0</v>
      </c>
      <c r="AP108" s="2">
        <f t="shared" si="18"/>
        <v>0</v>
      </c>
      <c r="AQ108" s="2">
        <f>0.5*$N$29*(AJ108^3)*$AO$4*$AP$4/1000</f>
        <v>772.05019451306703</v>
      </c>
    </row>
    <row r="109" spans="17:43" x14ac:dyDescent="0.25">
      <c r="Q109" s="91"/>
      <c r="R109" s="92">
        <v>41642</v>
      </c>
      <c r="S109" s="93">
        <v>2.1458333333331501</v>
      </c>
      <c r="T109" s="94">
        <f>$L$10*COS($M$10*S109*24+$N$10)</f>
        <v>8.7551204129416291E-2</v>
      </c>
      <c r="U109" s="94">
        <f>$L$11*COS($M$11*S109*24+$N$11)</f>
        <v>-2.8895166921825869E-2</v>
      </c>
      <c r="V109" s="94">
        <f>$L$12*COS($M$12*S109*24+$N$12)</f>
        <v>1.2185236131804216</v>
      </c>
      <c r="W109" s="94">
        <f>$L$13*COS($M$13*S109*24+$N$13)</f>
        <v>-0.13420330480895826</v>
      </c>
      <c r="X109" s="94">
        <f>(T109+U109+V109+W109)*$AE$8</f>
        <v>1.4287204319738174</v>
      </c>
      <c r="Y109" s="95">
        <f t="shared" si="16"/>
        <v>1.4287204319738174</v>
      </c>
      <c r="Z109" s="94">
        <f>(0.5*$N$29*Y109^3)/1000</f>
        <v>1.5019275918026311</v>
      </c>
      <c r="AA109" s="94">
        <f>(0.5*$I$29*$J$29*$K$29*$M$29*$L$29*$N$29*Y109^3)*0.82/1000</f>
        <v>4.862043531065054</v>
      </c>
      <c r="AB109" s="103">
        <f>IF(Y109&lt;1,0,IF(Y109&lt;1.05,2,IF(Y109&lt;1.1,2.28,IF(Y109&lt;1.15,2.5,IF(Y109&lt;1.2,3.08,IF(Y109&lt;1.25,3.44,IF(Y109&lt;1.3,3.85,IF(Y109&lt;1.35,4.31,IF(Y109&lt;1.4,5,IF(Y109&lt;1.45,5.36,IF(Y109&lt;1.5,5.75,IF(Y109&lt;1.55,6.59,IF(Y109&lt;1.6,7.28,IF(Y109&lt;1.65,8.01,IF(Y109&lt;1.7,8.79,IF(Y109&lt;1.75,10,IF(Y109&lt;1.8,10.5,IF(Y109&lt;1.85,11.42,IF(Y109&lt;1.9,12.38,IF(Y109&lt;1.95,13.4,IF(Y109&lt;2,14.26,IF(Y109&lt;2.05,15.57,IF(Y109&lt;2.1,16.72,IF(Y109&lt;2.15,17.92,IF(Y109&lt;2.2,19.17,IF(Y109&lt;2.25,20,IF(Y109&lt;3,25,IF(Y109&lt;10,0,0))))))))))))))))))))))))))))</f>
        <v>5.36</v>
      </c>
      <c r="AC109" s="12"/>
      <c r="AF109" s="5"/>
      <c r="AG109" s="5"/>
      <c r="AH109" s="5"/>
      <c r="AJ109" s="1">
        <v>5.1000000000000103</v>
      </c>
      <c r="AK109" s="1">
        <f>COUNTIFS($Z$6:$Z$1493,"&gt;5.075", $Z$6:$Z$1493, "&lt;5.125")</f>
        <v>1</v>
      </c>
      <c r="AL109" s="28">
        <f t="shared" si="17"/>
        <v>6.7249495628782783E-4</v>
      </c>
      <c r="AM109" s="35"/>
      <c r="AN109" s="1">
        <v>5.1000000000000103</v>
      </c>
      <c r="AO109" s="2">
        <v>0</v>
      </c>
      <c r="AP109" s="2">
        <f t="shared" si="18"/>
        <v>0</v>
      </c>
      <c r="AQ109" s="2">
        <f>0.5*$N$29*(AJ109^3)*$AO$4*$AP$4/1000</f>
        <v>795.21017917950496</v>
      </c>
    </row>
    <row r="110" spans="17:43" x14ac:dyDescent="0.25">
      <c r="Q110" s="91"/>
      <c r="R110" s="92">
        <v>41642</v>
      </c>
      <c r="S110" s="93">
        <v>2.16666666666648</v>
      </c>
      <c r="T110" s="94">
        <f>$L$10*COS($M$10*S110*24+$N$10)</f>
        <v>7.5728160101156738E-2</v>
      </c>
      <c r="U110" s="94">
        <f>$L$11*COS($M$11*S110*24+$N$11)</f>
        <v>-1.4345952878342368E-2</v>
      </c>
      <c r="V110" s="94">
        <f>$L$12*COS($M$12*S110*24+$N$12)</f>
        <v>1.065668886118968</v>
      </c>
      <c r="W110" s="94">
        <f>$L$13*COS($M$13*S110*24+$N$13)</f>
        <v>-0.23808441160236188</v>
      </c>
      <c r="X110" s="94">
        <f>(T110+U110+V110+W110)*$AE$8</f>
        <v>1.1112083521742755</v>
      </c>
      <c r="Y110" s="95">
        <f t="shared" si="16"/>
        <v>1.1112083521742755</v>
      </c>
      <c r="Z110" s="94">
        <f>(0.5*$N$29*Y110^3)/1000</f>
        <v>0.70663268248582556</v>
      </c>
      <c r="AA110" s="94">
        <f>(0.5*$I$29*$J$29*$K$29*$M$29*$L$29*$N$29*Y110^3)*0.82/1000</f>
        <v>2.2875129809658876</v>
      </c>
      <c r="AB110" s="103">
        <f>IF(Y110&lt;1,0,IF(Y110&lt;1.05,2,IF(Y110&lt;1.1,2.28,IF(Y110&lt;1.15,2.5,IF(Y110&lt;1.2,3.08,IF(Y110&lt;1.25,3.44,IF(Y110&lt;1.3,3.85,IF(Y110&lt;1.35,4.31,IF(Y110&lt;1.4,5,IF(Y110&lt;1.45,5.36,IF(Y110&lt;1.5,5.75,IF(Y110&lt;1.55,6.59,IF(Y110&lt;1.6,7.28,IF(Y110&lt;1.65,8.01,IF(Y110&lt;1.7,8.79,IF(Y110&lt;1.75,10,IF(Y110&lt;1.8,10.5,IF(Y110&lt;1.85,11.42,IF(Y110&lt;1.9,12.38,IF(Y110&lt;1.95,13.4,IF(Y110&lt;2,14.26,IF(Y110&lt;2.05,15.57,IF(Y110&lt;2.1,16.72,IF(Y110&lt;2.15,17.92,IF(Y110&lt;2.2,19.17,IF(Y110&lt;2.25,20,IF(Y110&lt;3,25,IF(Y110&lt;10,0,0))))))))))))))))))))))))))))</f>
        <v>2.5</v>
      </c>
      <c r="AC110" s="12"/>
      <c r="AF110" s="5"/>
      <c r="AG110" s="5"/>
      <c r="AH110" s="5"/>
      <c r="AJ110" s="1">
        <v>5.1500000000000101</v>
      </c>
      <c r="AK110" s="1">
        <f>COUNTIFS($Z$6:$Z$1493,"&gt;5.125", $Z$6:$Z$1493, "&lt;5.175")</f>
        <v>1</v>
      </c>
      <c r="AL110" s="28">
        <f t="shared" si="17"/>
        <v>6.7249495628782783E-4</v>
      </c>
      <c r="AM110" s="35"/>
      <c r="AN110" s="1">
        <v>5.1500000000000101</v>
      </c>
      <c r="AO110" s="2">
        <v>0</v>
      </c>
      <c r="AP110" s="2">
        <f t="shared" si="18"/>
        <v>0</v>
      </c>
      <c r="AQ110" s="2">
        <f>0.5*$N$29*(AJ110^3)*$AO$4*$AP$4/1000</f>
        <v>818.82876256519239</v>
      </c>
    </row>
    <row r="111" spans="17:43" x14ac:dyDescent="0.25">
      <c r="Q111" s="91"/>
      <c r="R111" s="92">
        <v>41642</v>
      </c>
      <c r="S111" s="93">
        <v>2.1874999999998099</v>
      </c>
      <c r="T111" s="94">
        <f>$L$10*COS($M$10*S111*24+$N$10)</f>
        <v>6.2783663125451916E-2</v>
      </c>
      <c r="U111" s="94">
        <f>$L$11*COS($M$11*S111*24+$N$11)</f>
        <v>4.501604879097751E-4</v>
      </c>
      <c r="V111" s="94">
        <f>$L$12*COS($M$12*S111*24+$N$12)</f>
        <v>0.84499349703217408</v>
      </c>
      <c r="W111" s="94">
        <f>$L$13*COS($M$13*S111*24+$N$13)</f>
        <v>-0.32574045919816796</v>
      </c>
      <c r="X111" s="94">
        <f>(T111+U111+V111+W111)*$AE$8</f>
        <v>0.72810857680920982</v>
      </c>
      <c r="Y111" s="95">
        <f t="shared" si="16"/>
        <v>0.72810857680920982</v>
      </c>
      <c r="Z111" s="94">
        <f>(0.5*$N$29*Y111^3)/1000</f>
        <v>0.19879051997657152</v>
      </c>
      <c r="AA111" s="94">
        <f>(0.5*$I$29*$J$29*$K$29*$M$29*$L$29*$N$29*Y111^3)*0.82/1000</f>
        <v>0.64352513860479077</v>
      </c>
      <c r="AB111" s="103">
        <f>IF(Y111&lt;1,0,IF(Y111&lt;1.05,2,IF(Y111&lt;1.1,2.28,IF(Y111&lt;1.15,2.5,IF(Y111&lt;1.2,3.08,IF(Y111&lt;1.25,3.44,IF(Y111&lt;1.3,3.85,IF(Y111&lt;1.35,4.31,IF(Y111&lt;1.4,5,IF(Y111&lt;1.45,5.36,IF(Y111&lt;1.5,5.75,IF(Y111&lt;1.55,6.59,IF(Y111&lt;1.6,7.28,IF(Y111&lt;1.65,8.01,IF(Y111&lt;1.7,8.79,IF(Y111&lt;1.75,10,IF(Y111&lt;1.8,10.5,IF(Y111&lt;1.85,11.42,IF(Y111&lt;1.9,12.38,IF(Y111&lt;1.95,13.4,IF(Y111&lt;2,14.26,IF(Y111&lt;2.05,15.57,IF(Y111&lt;2.1,16.72,IF(Y111&lt;2.15,17.92,IF(Y111&lt;2.2,19.17,IF(Y111&lt;2.25,20,IF(Y111&lt;3,25,IF(Y111&lt;10,0,0))))))))))))))))))))))))))))</f>
        <v>0</v>
      </c>
      <c r="AC111" s="12"/>
      <c r="AF111" s="5"/>
      <c r="AG111" s="5"/>
      <c r="AH111" s="5"/>
      <c r="AJ111" s="1">
        <v>5.2000000000000099</v>
      </c>
      <c r="AK111" s="1">
        <f>COUNTIFS($Z$6:$Z$1493,"&gt;5.175", $Z$6:$Z$1493, "&lt;5.225")</f>
        <v>1</v>
      </c>
      <c r="AL111" s="28">
        <f t="shared" si="17"/>
        <v>6.7249495628782783E-4</v>
      </c>
      <c r="AM111" s="35"/>
      <c r="AN111" s="1">
        <v>5.2000000000000099</v>
      </c>
      <c r="AO111" s="2">
        <v>0</v>
      </c>
      <c r="AP111" s="2">
        <f t="shared" si="18"/>
        <v>0</v>
      </c>
      <c r="AQ111" s="2">
        <f>0.5*$N$29*(AJ111^3)*$AO$4*$AP$4/1000</f>
        <v>842.91044073600483</v>
      </c>
    </row>
    <row r="112" spans="17:43" x14ac:dyDescent="0.25">
      <c r="Q112" s="91"/>
      <c r="R112" s="92">
        <v>41642</v>
      </c>
      <c r="S112" s="93">
        <v>2.2083333333331399</v>
      </c>
      <c r="T112" s="94">
        <f>$L$10*COS($M$10*S112*24+$N$10)</f>
        <v>4.8909407339161472E-2</v>
      </c>
      <c r="U112" s="94">
        <f>$L$11*COS($M$11*S112*24+$N$11)</f>
        <v>1.523852642040509E-2</v>
      </c>
      <c r="V112" s="94">
        <f>$L$12*COS($M$12*S112*24+$N$12)</f>
        <v>0.57054153707772415</v>
      </c>
      <c r="W112" s="94">
        <f>$L$13*COS($M$13*S112*24+$N$13)</f>
        <v>-0.39119783281118287</v>
      </c>
      <c r="X112" s="94">
        <f>(T112+U112+V112+W112)*$AE$8</f>
        <v>0.30436454753263487</v>
      </c>
      <c r="Y112" s="95">
        <f t="shared" si="16"/>
        <v>0.30436454753263487</v>
      </c>
      <c r="Z112" s="94">
        <f>(0.5*$N$29*Y112^3)/1000</f>
        <v>1.4520762491307147E-2</v>
      </c>
      <c r="AA112" s="94">
        <f>(0.5*$I$29*$J$29*$K$29*$M$29*$L$29*$N$29*Y112^3)*0.82/1000</f>
        <v>4.7006646473720042E-2</v>
      </c>
      <c r="AB112" s="103">
        <f>IF(Y112&lt;1,0,IF(Y112&lt;1.05,2,IF(Y112&lt;1.1,2.28,IF(Y112&lt;1.15,2.5,IF(Y112&lt;1.2,3.08,IF(Y112&lt;1.25,3.44,IF(Y112&lt;1.3,3.85,IF(Y112&lt;1.35,4.31,IF(Y112&lt;1.4,5,IF(Y112&lt;1.45,5.36,IF(Y112&lt;1.5,5.75,IF(Y112&lt;1.55,6.59,IF(Y112&lt;1.6,7.28,IF(Y112&lt;1.65,8.01,IF(Y112&lt;1.7,8.79,IF(Y112&lt;1.75,10,IF(Y112&lt;1.8,10.5,IF(Y112&lt;1.85,11.42,IF(Y112&lt;1.9,12.38,IF(Y112&lt;1.95,13.4,IF(Y112&lt;2,14.26,IF(Y112&lt;2.05,15.57,IF(Y112&lt;2.1,16.72,IF(Y112&lt;2.15,17.92,IF(Y112&lt;2.2,19.17,IF(Y112&lt;2.25,20,IF(Y112&lt;3,25,IF(Y112&lt;10,0,0))))))))))))))))))))))))))))</f>
        <v>0</v>
      </c>
      <c r="AC112" s="12"/>
      <c r="AF112" s="5"/>
      <c r="AG112" s="5"/>
      <c r="AH112" s="5"/>
      <c r="AJ112" s="1">
        <v>5.2500000000000098</v>
      </c>
      <c r="AK112" s="1">
        <f>COUNTIFS($Z$6:$Z$1493,"&gt;5.225", $Z$6:$Z$1493, "&lt;5.275")</f>
        <v>2</v>
      </c>
      <c r="AL112" s="28">
        <f t="shared" si="17"/>
        <v>1.3449899125756557E-3</v>
      </c>
      <c r="AM112" s="35"/>
      <c r="AN112" s="1">
        <v>5.2500000000000098</v>
      </c>
      <c r="AO112" s="2">
        <v>0</v>
      </c>
      <c r="AP112" s="2">
        <f t="shared" si="18"/>
        <v>0</v>
      </c>
      <c r="AQ112" s="2">
        <f>0.5*$N$29*(AJ112^3)*$AO$4*$AP$4/1000</f>
        <v>867.45970975781745</v>
      </c>
    </row>
    <row r="113" spans="17:43" x14ac:dyDescent="0.25">
      <c r="Q113" s="91"/>
      <c r="R113" s="92">
        <v>41642</v>
      </c>
      <c r="S113" s="93">
        <v>2.2291666666664698</v>
      </c>
      <c r="T113" s="94">
        <f>$L$10*COS($M$10*S113*24+$N$10)</f>
        <v>3.4310855611372718E-2</v>
      </c>
      <c r="U113" s="94">
        <f>$L$11*COS($M$11*S113*24+$N$11)</f>
        <v>2.9764631498909112E-2</v>
      </c>
      <c r="V113" s="94">
        <f>$L$12*COS($M$12*S113*24+$N$12)</f>
        <v>0.25977951378034497</v>
      </c>
      <c r="W113" s="94">
        <f>$L$13*COS($M$13*S113*24+$N$13)</f>
        <v>-0.42999572060311231</v>
      </c>
      <c r="X113" s="94">
        <f>(T113+U113+V113+W113)*$AE$8</f>
        <v>-0.13267589964060689</v>
      </c>
      <c r="Y113" s="95">
        <f t="shared" si="16"/>
        <v>0.13267589964060689</v>
      </c>
      <c r="Z113" s="94">
        <f>(0.5*$N$29*Y113^3)/1000</f>
        <v>1.202772119433599E-3</v>
      </c>
      <c r="AA113" s="94">
        <f>(0.5*$I$29*$J$29*$K$29*$M$29*$L$29*$N$29*Y113^3)*0.82/1000</f>
        <v>3.8936167326274222E-3</v>
      </c>
      <c r="AB113" s="103">
        <f>IF(Y113&lt;1,0,IF(Y113&lt;1.05,2,IF(Y113&lt;1.1,2.28,IF(Y113&lt;1.15,2.5,IF(Y113&lt;1.2,3.08,IF(Y113&lt;1.25,3.44,IF(Y113&lt;1.3,3.85,IF(Y113&lt;1.35,4.31,IF(Y113&lt;1.4,5,IF(Y113&lt;1.45,5.36,IF(Y113&lt;1.5,5.75,IF(Y113&lt;1.55,6.59,IF(Y113&lt;1.6,7.28,IF(Y113&lt;1.65,8.01,IF(Y113&lt;1.7,8.79,IF(Y113&lt;1.75,10,IF(Y113&lt;1.8,10.5,IF(Y113&lt;1.85,11.42,IF(Y113&lt;1.9,12.38,IF(Y113&lt;1.95,13.4,IF(Y113&lt;2,14.26,IF(Y113&lt;2.05,15.57,IF(Y113&lt;2.1,16.72,IF(Y113&lt;2.15,17.92,IF(Y113&lt;2.2,19.17,IF(Y113&lt;2.25,20,IF(Y113&lt;3,25,IF(Y113&lt;10,0,0))))))))))))))))))))))))))))</f>
        <v>0</v>
      </c>
      <c r="AC113" s="12"/>
      <c r="AF113" s="5"/>
      <c r="AG113" s="5"/>
      <c r="AH113" s="5"/>
      <c r="AJ113" s="1">
        <v>5.3000000000000096</v>
      </c>
      <c r="AK113" s="1">
        <f>COUNTIFS($Z$6:$Z$1493,"&gt;5.275", $Z$6:$Z$1493, "&lt;5.325")</f>
        <v>0</v>
      </c>
      <c r="AL113" s="28">
        <f t="shared" si="17"/>
        <v>0</v>
      </c>
      <c r="AM113" s="35"/>
      <c r="AN113" s="1">
        <v>5.3000000000000096</v>
      </c>
      <c r="AO113" s="2">
        <v>0</v>
      </c>
      <c r="AP113" s="2">
        <f t="shared" si="18"/>
        <v>0</v>
      </c>
      <c r="AQ113" s="2">
        <f>0.5*$N$29*(AJ113^3)*$AO$4*$AP$4/1000</f>
        <v>892.48106569650486</v>
      </c>
    </row>
    <row r="114" spans="17:43" x14ac:dyDescent="0.25">
      <c r="Q114" s="91"/>
      <c r="R114" s="92">
        <v>41642</v>
      </c>
      <c r="S114" s="93">
        <v>2.2499999999998002</v>
      </c>
      <c r="T114" s="94">
        <f>$L$10*COS($M$10*S114*24+$N$10)</f>
        <v>1.9204196858358863E-2</v>
      </c>
      <c r="U114" s="94">
        <f>$L$11*COS($M$11*S114*24+$N$11)</f>
        <v>4.3778475912541491E-2</v>
      </c>
      <c r="V114" s="94">
        <f>$L$12*COS($M$12*S114*24+$N$12)</f>
        <v>-6.7515241995861494E-2</v>
      </c>
      <c r="W114" s="94">
        <f>$L$13*COS($M$13*S114*24+$N$13)</f>
        <v>-0.43949011063747423</v>
      </c>
      <c r="X114" s="94">
        <f>(T114+U114+V114+W114)*$AE$8</f>
        <v>-0.55502834982804417</v>
      </c>
      <c r="Y114" s="95">
        <f t="shared" si="16"/>
        <v>0.55502834982804417</v>
      </c>
      <c r="Z114" s="94">
        <f>(0.5*$N$29*Y114^3)/1000</f>
        <v>8.8054737958360538E-2</v>
      </c>
      <c r="AA114" s="94">
        <f>(0.5*$I$29*$J$29*$K$29*$M$29*$L$29*$N$29*Y114^3)*0.82/1000</f>
        <v>0.28505100472668815</v>
      </c>
      <c r="AB114" s="103">
        <f>IF(Y114&lt;1,0,IF(Y114&lt;1.05,2,IF(Y114&lt;1.1,2.28,IF(Y114&lt;1.15,2.5,IF(Y114&lt;1.2,3.08,IF(Y114&lt;1.25,3.44,IF(Y114&lt;1.3,3.85,IF(Y114&lt;1.35,4.31,IF(Y114&lt;1.4,5,IF(Y114&lt;1.45,5.36,IF(Y114&lt;1.5,5.75,IF(Y114&lt;1.55,6.59,IF(Y114&lt;1.6,7.28,IF(Y114&lt;1.65,8.01,IF(Y114&lt;1.7,8.79,IF(Y114&lt;1.75,10,IF(Y114&lt;1.8,10.5,IF(Y114&lt;1.85,11.42,IF(Y114&lt;1.9,12.38,IF(Y114&lt;1.95,13.4,IF(Y114&lt;2,14.26,IF(Y114&lt;2.05,15.57,IF(Y114&lt;2.1,16.72,IF(Y114&lt;2.15,17.92,IF(Y114&lt;2.2,19.17,IF(Y114&lt;2.25,20,IF(Y114&lt;3,25,IF(Y114&lt;10,0,0))))))))))))))))))))))))))))</f>
        <v>0</v>
      </c>
      <c r="AC114" s="12"/>
      <c r="AF114" s="5"/>
      <c r="AG114" s="5"/>
      <c r="AH114" s="5"/>
      <c r="AJ114" s="1">
        <v>5.3500000000000103</v>
      </c>
      <c r="AK114" s="1">
        <f>COUNTIFS($Z$6:$Z$1493,"&gt;5.325", $Z$6:$Z$1493, "&lt;5.375")</f>
        <v>4</v>
      </c>
      <c r="AL114" s="28">
        <f t="shared" si="17"/>
        <v>2.6899798251513113E-3</v>
      </c>
      <c r="AM114" s="35"/>
      <c r="AN114" s="1">
        <v>5.3500000000000103</v>
      </c>
      <c r="AO114" s="2">
        <v>0</v>
      </c>
      <c r="AP114" s="2">
        <f t="shared" si="18"/>
        <v>0</v>
      </c>
      <c r="AQ114" s="2">
        <f>0.5*$N$29*(AJ114^3)*$AO$4*$AP$4/1000</f>
        <v>917.97900461794279</v>
      </c>
    </row>
    <row r="115" spans="17:43" x14ac:dyDescent="0.25">
      <c r="Q115" s="91"/>
      <c r="R115" s="92">
        <v>41642</v>
      </c>
      <c r="S115" s="93">
        <v>2.2708333333331301</v>
      </c>
      <c r="T115" s="94">
        <f>$L$10*COS($M$10*S115*24+$N$10)</f>
        <v>3.8131445172631668E-3</v>
      </c>
      <c r="U115" s="94">
        <f>$L$11*COS($M$11*S115*24+$N$11)</f>
        <v>5.7038876051930948E-2</v>
      </c>
      <c r="V115" s="94">
        <f>$L$12*COS($M$12*S115*24+$N$12)</f>
        <v>-0.39051323311222491</v>
      </c>
      <c r="W115" s="94">
        <f>$L$13*COS($M$13*S115*24+$N$13)</f>
        <v>-0.41903397592365133</v>
      </c>
      <c r="X115" s="94">
        <f>(T115+U115+V115+W115)*$AE$8</f>
        <v>-0.93586898558335263</v>
      </c>
      <c r="Y115" s="95">
        <f t="shared" si="16"/>
        <v>0.93586898558335263</v>
      </c>
      <c r="Z115" s="94">
        <f>(0.5*$N$29*Y115^3)/1000</f>
        <v>0.42213600369733256</v>
      </c>
      <c r="AA115" s="94">
        <f>(0.5*$I$29*$J$29*$K$29*$M$29*$L$29*$N$29*Y115^3)*0.82/1000</f>
        <v>1.3665396635685361</v>
      </c>
      <c r="AB115" s="103">
        <f>IF(Y115&lt;1,0,IF(Y115&lt;1.05,2,IF(Y115&lt;1.1,2.28,IF(Y115&lt;1.15,2.5,IF(Y115&lt;1.2,3.08,IF(Y115&lt;1.25,3.44,IF(Y115&lt;1.3,3.85,IF(Y115&lt;1.35,4.31,IF(Y115&lt;1.4,5,IF(Y115&lt;1.45,5.36,IF(Y115&lt;1.5,5.75,IF(Y115&lt;1.55,6.59,IF(Y115&lt;1.6,7.28,IF(Y115&lt;1.65,8.01,IF(Y115&lt;1.7,8.79,IF(Y115&lt;1.75,10,IF(Y115&lt;1.8,10.5,IF(Y115&lt;1.85,11.42,IF(Y115&lt;1.9,12.38,IF(Y115&lt;1.95,13.4,IF(Y115&lt;2,14.26,IF(Y115&lt;2.05,15.57,IF(Y115&lt;2.1,16.72,IF(Y115&lt;2.15,17.92,IF(Y115&lt;2.2,19.17,IF(Y115&lt;2.25,20,IF(Y115&lt;3,25,IF(Y115&lt;10,0,0))))))))))))))))))))))))))))</f>
        <v>0</v>
      </c>
      <c r="AC115" s="12"/>
      <c r="AF115" s="5"/>
      <c r="AG115" s="5"/>
      <c r="AH115" s="5"/>
      <c r="AJ115" s="1">
        <v>5.4000000000000101</v>
      </c>
      <c r="AK115" s="1">
        <f>COUNTIFS($Z$6:$Z$1493,"&gt;5.375", $Z$6:$Z$1493, "&lt;5.425")</f>
        <v>1</v>
      </c>
      <c r="AL115" s="28">
        <f t="shared" si="17"/>
        <v>6.7249495628782783E-4</v>
      </c>
      <c r="AM115" s="35"/>
      <c r="AN115" s="1">
        <v>5.4000000000000101</v>
      </c>
      <c r="AO115" s="2">
        <v>0</v>
      </c>
      <c r="AP115" s="2">
        <f t="shared" si="18"/>
        <v>0</v>
      </c>
      <c r="AQ115" s="2">
        <f>0.5*$N$29*(AJ115^3)*$AO$4*$AP$4/1000</f>
        <v>943.95802258800529</v>
      </c>
    </row>
    <row r="116" spans="17:43" x14ac:dyDescent="0.25">
      <c r="Q116" s="91"/>
      <c r="R116" s="92">
        <v>41642</v>
      </c>
      <c r="S116" s="93">
        <v>2.29166666666646</v>
      </c>
      <c r="T116" s="94">
        <f>$L$10*COS($M$10*S116*24+$N$10)</f>
        <v>-1.1634376410317998E-2</v>
      </c>
      <c r="U116" s="94">
        <f>$L$11*COS($M$11*S116*24+$N$11)</f>
        <v>6.9317615371132818E-2</v>
      </c>
      <c r="V116" s="94">
        <f>$L$12*COS($M$12*S116*24+$N$12)</f>
        <v>-0.68865841455730004</v>
      </c>
      <c r="W116" s="94">
        <f>$L$13*COS($M$13*S116*24+$N$13)</f>
        <v>-0.37002136823702581</v>
      </c>
      <c r="X116" s="94">
        <f>(T116+U116+V116+W116)*$AE$8</f>
        <v>-1.2512456797918885</v>
      </c>
      <c r="Y116" s="95">
        <f t="shared" si="16"/>
        <v>1.2512456797918885</v>
      </c>
      <c r="Z116" s="94">
        <f>(0.5*$N$29*Y116^3)/1000</f>
        <v>1.0088695216237373</v>
      </c>
      <c r="AA116" s="94">
        <f>(0.5*$I$29*$J$29*$K$29*$M$29*$L$29*$N$29*Y116^3)*0.82/1000</f>
        <v>3.2659147871517211</v>
      </c>
      <c r="AB116" s="103">
        <f>IF(Y116&lt;1,0,IF(Y116&lt;1.05,2,IF(Y116&lt;1.1,2.28,IF(Y116&lt;1.15,2.5,IF(Y116&lt;1.2,3.08,IF(Y116&lt;1.25,3.44,IF(Y116&lt;1.3,3.85,IF(Y116&lt;1.35,4.31,IF(Y116&lt;1.4,5,IF(Y116&lt;1.45,5.36,IF(Y116&lt;1.5,5.75,IF(Y116&lt;1.55,6.59,IF(Y116&lt;1.6,7.28,IF(Y116&lt;1.65,8.01,IF(Y116&lt;1.7,8.79,IF(Y116&lt;1.75,10,IF(Y116&lt;1.8,10.5,IF(Y116&lt;1.85,11.42,IF(Y116&lt;1.9,12.38,IF(Y116&lt;1.95,13.4,IF(Y116&lt;2,14.26,IF(Y116&lt;2.05,15.57,IF(Y116&lt;2.1,16.72,IF(Y116&lt;2.15,17.92,IF(Y116&lt;2.2,19.17,IF(Y116&lt;2.25,20,IF(Y116&lt;3,25,IF(Y116&lt;10,0,0))))))))))))))))))))))))))))</f>
        <v>3.85</v>
      </c>
      <c r="AC116" s="12"/>
      <c r="AF116" s="5"/>
      <c r="AG116" s="5"/>
      <c r="AH116" s="5"/>
      <c r="AJ116" s="1">
        <v>5.4500000000000099</v>
      </c>
      <c r="AK116" s="1">
        <f>COUNTIFS($Z$6:$Z$1493,"&gt;5.425", $Z$6:$Z$1493, "&lt;5.475")</f>
        <v>0</v>
      </c>
      <c r="AL116" s="28">
        <f t="shared" si="17"/>
        <v>0</v>
      </c>
      <c r="AM116" s="35"/>
      <c r="AN116" s="1">
        <v>5.4500000000000099</v>
      </c>
      <c r="AO116" s="2">
        <v>0</v>
      </c>
      <c r="AP116" s="2">
        <f t="shared" si="18"/>
        <v>0</v>
      </c>
      <c r="AQ116" s="2">
        <f>0.5*$N$29*(AJ116^3)*$AO$4*$AP$4/1000</f>
        <v>970.42261567256787</v>
      </c>
    </row>
    <row r="117" spans="17:43" x14ac:dyDescent="0.25">
      <c r="Q117" s="91"/>
      <c r="R117" s="92">
        <v>41642</v>
      </c>
      <c r="S117" s="93">
        <v>2.3124999999997899</v>
      </c>
      <c r="T117" s="94">
        <f>$L$10*COS($M$10*S117*24+$N$10)</f>
        <v>-2.6909604683493998E-2</v>
      </c>
      <c r="U117" s="94">
        <f>$L$11*COS($M$11*S117*24+$N$11)</f>
        <v>8.0403372081481864E-2</v>
      </c>
      <c r="V117" s="94">
        <f>$L$12*COS($M$12*S117*24+$N$12)</f>
        <v>-0.94297640897180079</v>
      </c>
      <c r="W117" s="94">
        <f>$L$13*COS($M$13*S117*24+$N$13)</f>
        <v>-0.29579241579427668</v>
      </c>
      <c r="X117" s="94">
        <f>(T117+U117+V117+W117)*$AE$8</f>
        <v>-1.4815938217101121</v>
      </c>
      <c r="Y117" s="95">
        <f t="shared" si="16"/>
        <v>1.4815938217101121</v>
      </c>
      <c r="Z117" s="94">
        <f>(0.5*$N$29*Y117^3)/1000</f>
        <v>1.6749224510901586</v>
      </c>
      <c r="AA117" s="94">
        <f>(0.5*$I$29*$J$29*$K$29*$M$29*$L$29*$N$29*Y117^3)*0.82/1000</f>
        <v>5.4220628962442516</v>
      </c>
      <c r="AB117" s="103">
        <f>IF(Y117&lt;1,0,IF(Y117&lt;1.05,2,IF(Y117&lt;1.1,2.28,IF(Y117&lt;1.15,2.5,IF(Y117&lt;1.2,3.08,IF(Y117&lt;1.25,3.44,IF(Y117&lt;1.3,3.85,IF(Y117&lt;1.35,4.31,IF(Y117&lt;1.4,5,IF(Y117&lt;1.45,5.36,IF(Y117&lt;1.5,5.75,IF(Y117&lt;1.55,6.59,IF(Y117&lt;1.6,7.28,IF(Y117&lt;1.65,8.01,IF(Y117&lt;1.7,8.79,IF(Y117&lt;1.75,10,IF(Y117&lt;1.8,10.5,IF(Y117&lt;1.85,11.42,IF(Y117&lt;1.9,12.38,IF(Y117&lt;1.95,13.4,IF(Y117&lt;2,14.26,IF(Y117&lt;2.05,15.57,IF(Y117&lt;2.1,16.72,IF(Y117&lt;2.15,17.92,IF(Y117&lt;2.2,19.17,IF(Y117&lt;2.25,20,IF(Y117&lt;3,25,IF(Y117&lt;10,0,0))))))))))))))))))))))))))))</f>
        <v>5.75</v>
      </c>
      <c r="AC117" s="12"/>
      <c r="AF117" s="5"/>
      <c r="AG117" s="5"/>
      <c r="AH117" s="5"/>
      <c r="AJ117" s="1">
        <v>5.5000000000000098</v>
      </c>
      <c r="AK117" s="1">
        <f>COUNTIFS($Z$6:$Z$1493,"&gt;5.475", $Z$6:$Z$1493, "&lt;5.525")</f>
        <v>4</v>
      </c>
      <c r="AL117" s="28">
        <f t="shared" si="17"/>
        <v>2.6899798251513113E-3</v>
      </c>
      <c r="AM117" s="35"/>
      <c r="AN117" s="1">
        <v>5.5000000000000098</v>
      </c>
      <c r="AO117" s="2">
        <v>0</v>
      </c>
      <c r="AP117" s="2">
        <f t="shared" si="18"/>
        <v>0</v>
      </c>
      <c r="AQ117" s="2">
        <f>0.5*$N$29*(AJ117^3)*$AO$4*$AP$4/1000</f>
        <v>997.37727993750525</v>
      </c>
    </row>
    <row r="118" spans="17:43" x14ac:dyDescent="0.25">
      <c r="Q118" s="91"/>
      <c r="R118" s="92">
        <v>41642</v>
      </c>
      <c r="S118" s="93">
        <v>2.3333333333331199</v>
      </c>
      <c r="T118" s="94">
        <f>$L$10*COS($M$10*S118*24+$N$10)</f>
        <v>-4.1786330531063322E-2</v>
      </c>
      <c r="U118" s="94">
        <f>$L$11*COS($M$11*S118*24+$N$11)</f>
        <v>9.0105356080195667E-2</v>
      </c>
      <c r="V118" s="94">
        <f>$L$12*COS($M$12*S118*24+$N$12)</f>
        <v>-1.137282062626632</v>
      </c>
      <c r="W118" s="94">
        <f>$L$13*COS($M$13*S118*24+$N$13)</f>
        <v>-0.2014056990352377</v>
      </c>
      <c r="X118" s="94">
        <f>(T118+U118+V118+W118)*$AE$8</f>
        <v>-1.6129609201409218</v>
      </c>
      <c r="Y118" s="95">
        <f t="shared" si="16"/>
        <v>1.6129609201409218</v>
      </c>
      <c r="Z118" s="94">
        <f>(0.5*$N$29*Y118^3)/1000</f>
        <v>2.1611194126576945</v>
      </c>
      <c r="AA118" s="94">
        <f>(0.5*$I$29*$J$29*$K$29*$M$29*$L$29*$N$29*Y118^3)*0.82/1000</f>
        <v>6.9959808432311164</v>
      </c>
      <c r="AB118" s="103">
        <f>IF(Y118&lt;1,0,IF(Y118&lt;1.05,2,IF(Y118&lt;1.1,2.28,IF(Y118&lt;1.15,2.5,IF(Y118&lt;1.2,3.08,IF(Y118&lt;1.25,3.44,IF(Y118&lt;1.3,3.85,IF(Y118&lt;1.35,4.31,IF(Y118&lt;1.4,5,IF(Y118&lt;1.45,5.36,IF(Y118&lt;1.5,5.75,IF(Y118&lt;1.55,6.59,IF(Y118&lt;1.6,7.28,IF(Y118&lt;1.65,8.01,IF(Y118&lt;1.7,8.79,IF(Y118&lt;1.75,10,IF(Y118&lt;1.8,10.5,IF(Y118&lt;1.85,11.42,IF(Y118&lt;1.9,12.38,IF(Y118&lt;1.95,13.4,IF(Y118&lt;2,14.26,IF(Y118&lt;2.05,15.57,IF(Y118&lt;2.1,16.72,IF(Y118&lt;2.15,17.92,IF(Y118&lt;2.2,19.17,IF(Y118&lt;2.25,20,IF(Y118&lt;3,25,IF(Y118&lt;10,0,0))))))))))))))))))))))))))))</f>
        <v>8.01</v>
      </c>
      <c r="AC118" s="12"/>
      <c r="AF118" s="5"/>
      <c r="AG118" s="5"/>
      <c r="AH118" s="5"/>
      <c r="AJ118" s="1">
        <v>5.5500000000000096</v>
      </c>
      <c r="AK118" s="1">
        <f>COUNTIFS($Z$6:$Z$1493,"&gt;5.525", $Z$6:$Z$1493, "&lt;5.575")</f>
        <v>1</v>
      </c>
      <c r="AL118" s="28">
        <f t="shared" si="17"/>
        <v>6.7249495628782783E-4</v>
      </c>
      <c r="AM118" s="35"/>
      <c r="AN118" s="1">
        <v>5.5500000000000096</v>
      </c>
      <c r="AO118" s="2">
        <v>0</v>
      </c>
      <c r="AP118" s="2">
        <f t="shared" si="18"/>
        <v>0</v>
      </c>
      <c r="AQ118" s="2">
        <f>0.5*$N$29*(AJ118^3)*$AO$4*$AP$4/1000</f>
        <v>1024.8265114486931</v>
      </c>
    </row>
    <row r="119" spans="17:43" x14ac:dyDescent="0.25">
      <c r="Q119" s="91"/>
      <c r="R119" s="92">
        <v>41642</v>
      </c>
      <c r="S119" s="93">
        <v>2.3541666666664498</v>
      </c>
      <c r="T119" s="94">
        <f>$L$10*COS($M$10*S119*24+$N$10)</f>
        <v>-5.6044245575963138E-2</v>
      </c>
      <c r="U119" s="94">
        <f>$L$11*COS($M$11*S119*24+$N$11)</f>
        <v>9.8256592520835101E-2</v>
      </c>
      <c r="V119" s="94">
        <f>$L$12*COS($M$12*S119*24+$N$12)</f>
        <v>-1.259209491298477</v>
      </c>
      <c r="W119" s="94">
        <f>$L$13*COS($M$13*S119*24+$N$13)</f>
        <v>-9.3293516725607081E-2</v>
      </c>
      <c r="X119" s="94">
        <f>(T119+U119+V119+W119)*$AE$8</f>
        <v>-1.6378633263490152</v>
      </c>
      <c r="Y119" s="95">
        <f t="shared" si="16"/>
        <v>1.6378633263490152</v>
      </c>
      <c r="Z119" s="94">
        <f>(0.5*$N$29*Y119^3)/1000</f>
        <v>2.2627689206588406</v>
      </c>
      <c r="AA119" s="94">
        <f>(0.5*$I$29*$J$29*$K$29*$M$29*$L$29*$N$29*Y119^3)*0.82/1000</f>
        <v>7.3250408695002553</v>
      </c>
      <c r="AB119" s="103">
        <f>IF(Y119&lt;1,0,IF(Y119&lt;1.05,2,IF(Y119&lt;1.1,2.28,IF(Y119&lt;1.15,2.5,IF(Y119&lt;1.2,3.08,IF(Y119&lt;1.25,3.44,IF(Y119&lt;1.3,3.85,IF(Y119&lt;1.35,4.31,IF(Y119&lt;1.4,5,IF(Y119&lt;1.45,5.36,IF(Y119&lt;1.5,5.75,IF(Y119&lt;1.55,6.59,IF(Y119&lt;1.6,7.28,IF(Y119&lt;1.65,8.01,IF(Y119&lt;1.7,8.79,IF(Y119&lt;1.75,10,IF(Y119&lt;1.8,10.5,IF(Y119&lt;1.85,11.42,IF(Y119&lt;1.9,12.38,IF(Y119&lt;1.95,13.4,IF(Y119&lt;2,14.26,IF(Y119&lt;2.05,15.57,IF(Y119&lt;2.1,16.72,IF(Y119&lt;2.15,17.92,IF(Y119&lt;2.2,19.17,IF(Y119&lt;2.25,20,IF(Y119&lt;3,25,IF(Y119&lt;10,0,0))))))))))))))))))))))))))))</f>
        <v>8.01</v>
      </c>
      <c r="AC119" s="12"/>
      <c r="AF119" s="5"/>
      <c r="AG119" s="5"/>
      <c r="AH119" s="5"/>
      <c r="AJ119" s="1">
        <v>5.6000000000000103</v>
      </c>
      <c r="AK119" s="1">
        <f>COUNTIFS($Z$6:$Z$1493,"&gt;5.575", $Z$6:$Z$1493, "&lt;5.625")</f>
        <v>1</v>
      </c>
      <c r="AL119" s="28">
        <f t="shared" si="17"/>
        <v>6.7249495628782783E-4</v>
      </c>
      <c r="AM119" s="35"/>
      <c r="AN119" s="1">
        <v>5.6000000000000103</v>
      </c>
      <c r="AO119" s="2">
        <v>0</v>
      </c>
      <c r="AP119" s="2">
        <f t="shared" si="18"/>
        <v>0</v>
      </c>
      <c r="AQ119" s="2">
        <f>0.5*$N$29*(AJ119^3)*$AO$4*$AP$4/1000</f>
        <v>1052.7748062720059</v>
      </c>
    </row>
    <row r="120" spans="17:43" x14ac:dyDescent="0.25">
      <c r="Q120" s="91"/>
      <c r="R120" s="92">
        <v>41642</v>
      </c>
      <c r="S120" s="93">
        <v>2.3749999999997802</v>
      </c>
      <c r="T120" s="94">
        <f>$L$10*COS($M$10*S120*24+$N$10)</f>
        <v>-6.9472205366374884E-2</v>
      </c>
      <c r="U120" s="94">
        <f>$L$11*COS($M$11*S120*24+$N$11)</f>
        <v>0.10471679551413482</v>
      </c>
      <c r="V120" s="94">
        <f>$L$12*COS($M$12*S120*24+$N$12)</f>
        <v>-1.3009990624792613</v>
      </c>
      <c r="W120" s="94">
        <f>$L$13*COS($M$13*S120*24+$N$13)</f>
        <v>2.1176464574051528E-2</v>
      </c>
      <c r="X120" s="94">
        <f>(T120+U120+V120+W120)*$AE$8</f>
        <v>-1.5557225096968121</v>
      </c>
      <c r="Y120" s="95">
        <f t="shared" si="16"/>
        <v>1.5557225096968121</v>
      </c>
      <c r="Z120" s="94">
        <f>(0.5*$N$29*Y120^3)/1000</f>
        <v>1.9391153118172535</v>
      </c>
      <c r="AA120" s="94">
        <f>(0.5*$I$29*$J$29*$K$29*$M$29*$L$29*$N$29*Y120^3)*0.82/1000</f>
        <v>6.2773086460809999</v>
      </c>
      <c r="AB120" s="103">
        <f>IF(Y120&lt;1,0,IF(Y120&lt;1.05,2,IF(Y120&lt;1.1,2.28,IF(Y120&lt;1.15,2.5,IF(Y120&lt;1.2,3.08,IF(Y120&lt;1.25,3.44,IF(Y120&lt;1.3,3.85,IF(Y120&lt;1.35,4.31,IF(Y120&lt;1.4,5,IF(Y120&lt;1.45,5.36,IF(Y120&lt;1.5,5.75,IF(Y120&lt;1.55,6.59,IF(Y120&lt;1.6,7.28,IF(Y120&lt;1.65,8.01,IF(Y120&lt;1.7,8.79,IF(Y120&lt;1.75,10,IF(Y120&lt;1.8,10.5,IF(Y120&lt;1.85,11.42,IF(Y120&lt;1.9,12.38,IF(Y120&lt;1.95,13.4,IF(Y120&lt;2,14.26,IF(Y120&lt;2.05,15.57,IF(Y120&lt;2.1,16.72,IF(Y120&lt;2.15,17.92,IF(Y120&lt;2.2,19.17,IF(Y120&lt;2.25,20,IF(Y120&lt;3,25,IF(Y120&lt;10,0,0))))))))))))))))))))))))))))</f>
        <v>7.28</v>
      </c>
      <c r="AC120" s="12"/>
      <c r="AF120" s="5"/>
      <c r="AG120" s="5"/>
      <c r="AH120" s="5"/>
      <c r="AJ120" s="1">
        <v>5.6500000000000101</v>
      </c>
      <c r="AK120" s="1">
        <f>COUNTIFS($Z$6:$Z$1493,"&gt;5.625", $Z$6:$Z$1493, "&lt;5.675")</f>
        <v>0</v>
      </c>
      <c r="AL120" s="28">
        <f t="shared" si="17"/>
        <v>0</v>
      </c>
      <c r="AM120" s="35"/>
      <c r="AN120" s="1">
        <v>5.6500000000000101</v>
      </c>
      <c r="AO120" s="2">
        <v>0</v>
      </c>
      <c r="AP120" s="2">
        <f t="shared" si="18"/>
        <v>0</v>
      </c>
      <c r="AQ120" s="2">
        <f>0.5*$N$29*(AJ120^3)*$AO$4*$AP$4/1000</f>
        <v>1081.2266604733184</v>
      </c>
    </row>
    <row r="121" spans="17:43" x14ac:dyDescent="0.25">
      <c r="Q121" s="91"/>
      <c r="R121" s="92">
        <v>41642</v>
      </c>
      <c r="S121" s="93">
        <v>2.3958333333331101</v>
      </c>
      <c r="T121" s="94">
        <f>$L$10*COS($M$10*S121*24+$N$10)</f>
        <v>-8.1871356198936554E-2</v>
      </c>
      <c r="U121" s="94">
        <f>$L$11*COS($M$11*S121*24+$N$11)</f>
        <v>0.10937478250167018</v>
      </c>
      <c r="V121" s="94">
        <f>$L$12*COS($M$12*S121*24+$N$12)</f>
        <v>-1.259991229268296</v>
      </c>
      <c r="W121" s="94">
        <f>$L$13*COS($M$13*S121*24+$N$13)</f>
        <v>0.13420330480875126</v>
      </c>
      <c r="X121" s="94">
        <f>(T121+U121+V121+W121)*$AE$8</f>
        <v>-1.372855622696014</v>
      </c>
      <c r="Y121" s="95">
        <f t="shared" si="16"/>
        <v>1.372855622696014</v>
      </c>
      <c r="Z121" s="94">
        <f>(0.5*$N$29*Y121^3)/1000</f>
        <v>1.3325448320642748</v>
      </c>
      <c r="AA121" s="94">
        <f>(0.5*$I$29*$J$29*$K$29*$M$29*$L$29*$N$29*Y121^3)*0.82/1000</f>
        <v>4.3137172630381162</v>
      </c>
      <c r="AB121" s="103">
        <f>IF(Y121&lt;1,0,IF(Y121&lt;1.05,2,IF(Y121&lt;1.1,2.28,IF(Y121&lt;1.15,2.5,IF(Y121&lt;1.2,3.08,IF(Y121&lt;1.25,3.44,IF(Y121&lt;1.3,3.85,IF(Y121&lt;1.35,4.31,IF(Y121&lt;1.4,5,IF(Y121&lt;1.45,5.36,IF(Y121&lt;1.5,5.75,IF(Y121&lt;1.55,6.59,IF(Y121&lt;1.6,7.28,IF(Y121&lt;1.65,8.01,IF(Y121&lt;1.7,8.79,IF(Y121&lt;1.75,10,IF(Y121&lt;1.8,10.5,IF(Y121&lt;1.85,11.42,IF(Y121&lt;1.9,12.38,IF(Y121&lt;1.95,13.4,IF(Y121&lt;2,14.26,IF(Y121&lt;2.05,15.57,IF(Y121&lt;2.1,16.72,IF(Y121&lt;2.15,17.92,IF(Y121&lt;2.2,19.17,IF(Y121&lt;2.25,20,IF(Y121&lt;3,25,IF(Y121&lt;10,0,0))))))))))))))))))))))))))))</f>
        <v>5</v>
      </c>
      <c r="AC121" s="12"/>
      <c r="AF121" s="5"/>
      <c r="AG121" s="5"/>
      <c r="AH121" s="5"/>
      <c r="AJ121" s="1">
        <v>5.7000000000000099</v>
      </c>
      <c r="AK121" s="1">
        <f>COUNTIFS($Z$6:$Z$1493,"&gt;5.675", $Z$6:$Z$1493, "&lt;5.725")</f>
        <v>2</v>
      </c>
      <c r="AL121" s="28">
        <f t="shared" si="17"/>
        <v>1.3449899125756557E-3</v>
      </c>
      <c r="AM121" s="35"/>
      <c r="AN121" s="1">
        <v>5.7000000000000099</v>
      </c>
      <c r="AO121" s="2">
        <v>0</v>
      </c>
      <c r="AP121" s="2">
        <f t="shared" si="18"/>
        <v>0</v>
      </c>
      <c r="AQ121" s="2">
        <f>0.5*$N$29*(AJ121^3)*$AO$4*$AP$4/1000</f>
        <v>1110.1865701185056</v>
      </c>
    </row>
    <row r="122" spans="17:43" x14ac:dyDescent="0.25">
      <c r="Q122" s="91"/>
      <c r="R122" s="92">
        <v>41642</v>
      </c>
      <c r="S122" s="93">
        <v>2.41666666666644</v>
      </c>
      <c r="T122" s="94">
        <f>$L$10*COS($M$10*S122*24+$N$10)</f>
        <v>-9.3058079929109125E-2</v>
      </c>
      <c r="U122" s="94">
        <f>$L$11*COS($M$11*S122*24+$N$11)</f>
        <v>0.11215038775012028</v>
      </c>
      <c r="V122" s="94">
        <f>$L$12*COS($M$12*S122*24+$N$12)</f>
        <v>-1.1387957876658408</v>
      </c>
      <c r="W122" s="94">
        <f>$L$13*COS($M$13*S122*24+$N$13)</f>
        <v>0.23808441160217911</v>
      </c>
      <c r="X122" s="94">
        <f>(T122+U122+V122+W122)*$AE$8</f>
        <v>-1.1020238353033132</v>
      </c>
      <c r="Y122" s="95">
        <f t="shared" si="16"/>
        <v>1.1020238353033132</v>
      </c>
      <c r="Z122" s="94">
        <f>(0.5*$N$29*Y122^3)/1000</f>
        <v>0.68925542417475816</v>
      </c>
      <c r="AA122" s="94">
        <f>(0.5*$I$29*$J$29*$K$29*$M$29*$L$29*$N$29*Y122^3)*0.82/1000</f>
        <v>2.231259279509104</v>
      </c>
      <c r="AB122" s="103">
        <f>IF(Y122&lt;1,0,IF(Y122&lt;1.05,2,IF(Y122&lt;1.1,2.28,IF(Y122&lt;1.15,2.5,IF(Y122&lt;1.2,3.08,IF(Y122&lt;1.25,3.44,IF(Y122&lt;1.3,3.85,IF(Y122&lt;1.35,4.31,IF(Y122&lt;1.4,5,IF(Y122&lt;1.45,5.36,IF(Y122&lt;1.5,5.75,IF(Y122&lt;1.55,6.59,IF(Y122&lt;1.6,7.28,IF(Y122&lt;1.65,8.01,IF(Y122&lt;1.7,8.79,IF(Y122&lt;1.75,10,IF(Y122&lt;1.8,10.5,IF(Y122&lt;1.85,11.42,IF(Y122&lt;1.9,12.38,IF(Y122&lt;1.95,13.4,IF(Y122&lt;2,14.26,IF(Y122&lt;2.05,15.57,IF(Y122&lt;2.1,16.72,IF(Y122&lt;2.15,17.92,IF(Y122&lt;2.2,19.17,IF(Y122&lt;2.25,20,IF(Y122&lt;3,25,IF(Y122&lt;10,0,0))))))))))))))))))))))))))))</f>
        <v>2.5</v>
      </c>
      <c r="AC122" s="12"/>
      <c r="AF122" s="5"/>
      <c r="AG122" s="5"/>
      <c r="AH122" s="5"/>
      <c r="AJ122" s="1">
        <v>5.7500000000000098</v>
      </c>
      <c r="AK122" s="1">
        <f>COUNTIFS($Z$6:$Z$1493,"&gt;5.725", $Z$6:$Z$1493, "&lt;5.775")</f>
        <v>1</v>
      </c>
      <c r="AL122" s="28">
        <f t="shared" si="17"/>
        <v>6.7249495628782783E-4</v>
      </c>
      <c r="AM122" s="35"/>
      <c r="AN122" s="1">
        <v>5.7500000000000098</v>
      </c>
      <c r="AO122" s="2">
        <v>0</v>
      </c>
      <c r="AP122" s="2">
        <f t="shared" si="18"/>
        <v>0</v>
      </c>
      <c r="AQ122" s="2">
        <f>0.5*$N$29*(AJ122^3)*$AO$4*$AP$4/1000</f>
        <v>1139.6590312734436</v>
      </c>
    </row>
    <row r="123" spans="17:43" x14ac:dyDescent="0.25">
      <c r="Q123" s="91"/>
      <c r="R123" s="92">
        <v>41642</v>
      </c>
      <c r="S123" s="93">
        <v>2.43749999999977</v>
      </c>
      <c r="T123" s="94">
        <f>$L$10*COS($M$10*S123*24+$N$10)</f>
        <v>-0.10286671315925151</v>
      </c>
      <c r="U123" s="94">
        <f>$L$11*COS($M$11*S123*24+$N$11)</f>
        <v>0.11299584203411989</v>
      </c>
      <c r="V123" s="94">
        <f>$L$12*COS($M$12*S123*24+$N$12)</f>
        <v>-0.94512578549659165</v>
      </c>
      <c r="W123" s="94">
        <f>$L$13*COS($M$13*S123*24+$N$13)</f>
        <v>0.32574045919801764</v>
      </c>
      <c r="X123" s="94">
        <f>(T123+U123+V123+W123)*$AE$8</f>
        <v>-0.76157024677963203</v>
      </c>
      <c r="Y123" s="95">
        <f t="shared" si="16"/>
        <v>0.76157024677963203</v>
      </c>
      <c r="Z123" s="94">
        <f>(0.5*$N$29*Y123^3)/1000</f>
        <v>0.22747681285362928</v>
      </c>
      <c r="AA123" s="94">
        <f>(0.5*$I$29*$J$29*$K$29*$M$29*$L$29*$N$29*Y123^3)*0.82/1000</f>
        <v>0.73638847334500801</v>
      </c>
      <c r="AB123" s="103">
        <f>IF(Y123&lt;1,0,IF(Y123&lt;1.05,2,IF(Y123&lt;1.1,2.28,IF(Y123&lt;1.15,2.5,IF(Y123&lt;1.2,3.08,IF(Y123&lt;1.25,3.44,IF(Y123&lt;1.3,3.85,IF(Y123&lt;1.35,4.31,IF(Y123&lt;1.4,5,IF(Y123&lt;1.45,5.36,IF(Y123&lt;1.5,5.75,IF(Y123&lt;1.55,6.59,IF(Y123&lt;1.6,7.28,IF(Y123&lt;1.65,8.01,IF(Y123&lt;1.7,8.79,IF(Y123&lt;1.75,10,IF(Y123&lt;1.8,10.5,IF(Y123&lt;1.85,11.42,IF(Y123&lt;1.9,12.38,IF(Y123&lt;1.95,13.4,IF(Y123&lt;2,14.26,IF(Y123&lt;2.05,15.57,IF(Y123&lt;2.1,16.72,IF(Y123&lt;2.15,17.92,IF(Y123&lt;2.2,19.17,IF(Y123&lt;2.25,20,IF(Y123&lt;3,25,IF(Y123&lt;10,0,0))))))))))))))))))))))))))))</f>
        <v>0</v>
      </c>
      <c r="AC123" s="12"/>
      <c r="AF123" s="5"/>
      <c r="AG123" s="5"/>
      <c r="AH123" s="5"/>
      <c r="AJ123" s="1">
        <v>5.8000000000000096</v>
      </c>
      <c r="AK123" s="1">
        <f>COUNTIFS($Z$6:$Z$1493,"&gt;5.775", $Z$6:$Z$1493, "&lt;5.825")</f>
        <v>1</v>
      </c>
      <c r="AL123" s="28">
        <f t="shared" si="17"/>
        <v>6.7249495628782783E-4</v>
      </c>
      <c r="AM123" s="35"/>
      <c r="AN123" s="1">
        <v>5.8000000000000096</v>
      </c>
      <c r="AO123" s="2">
        <v>0</v>
      </c>
      <c r="AP123" s="2">
        <f t="shared" si="18"/>
        <v>0</v>
      </c>
      <c r="AQ123" s="2">
        <f>0.5*$N$29*(AJ123^3)*$AO$4*$AP$4/1000</f>
        <v>1169.648540004006</v>
      </c>
    </row>
    <row r="124" spans="17:43" x14ac:dyDescent="0.25">
      <c r="Q124" s="91"/>
      <c r="R124" s="92">
        <v>41642</v>
      </c>
      <c r="S124" s="93">
        <v>2.4583333333330999</v>
      </c>
      <c r="T124" s="94">
        <f>$L$10*COS($M$10*S124*24+$N$10)</f>
        <v>-0.11115200053611424</v>
      </c>
      <c r="U124" s="94">
        <f>$L$11*COS($M$11*S124*24+$N$11)</f>
        <v>0.11189659476285573</v>
      </c>
      <c r="V124" s="94">
        <f>$L$12*COS($M$12*S124*24+$N$12)</f>
        <v>-0.69130665323213092</v>
      </c>
      <c r="W124" s="94">
        <f>$L$13*COS($M$13*S124*24+$N$13)</f>
        <v>0.39119783281108339</v>
      </c>
      <c r="X124" s="94">
        <f>(T124+U124+V124+W124)*$AE$8</f>
        <v>-0.37420528274288262</v>
      </c>
      <c r="Y124" s="95">
        <f t="shared" si="16"/>
        <v>0.37420528274288262</v>
      </c>
      <c r="Z124" s="94">
        <f>(0.5*$N$29*Y124^3)/1000</f>
        <v>2.6985904044009443E-2</v>
      </c>
      <c r="AA124" s="94">
        <f>(0.5*$I$29*$J$29*$K$29*$M$29*$L$29*$N$29*Y124^3)*0.82/1000</f>
        <v>8.7358832012429208E-2</v>
      </c>
      <c r="AB124" s="103">
        <f>IF(Y124&lt;1,0,IF(Y124&lt;1.05,2,IF(Y124&lt;1.1,2.28,IF(Y124&lt;1.15,2.5,IF(Y124&lt;1.2,3.08,IF(Y124&lt;1.25,3.44,IF(Y124&lt;1.3,3.85,IF(Y124&lt;1.35,4.31,IF(Y124&lt;1.4,5,IF(Y124&lt;1.45,5.36,IF(Y124&lt;1.5,5.75,IF(Y124&lt;1.55,6.59,IF(Y124&lt;1.6,7.28,IF(Y124&lt;1.65,8.01,IF(Y124&lt;1.7,8.79,IF(Y124&lt;1.75,10,IF(Y124&lt;1.8,10.5,IF(Y124&lt;1.85,11.42,IF(Y124&lt;1.9,12.38,IF(Y124&lt;1.95,13.4,IF(Y124&lt;2,14.26,IF(Y124&lt;2.05,15.57,IF(Y124&lt;2.1,16.72,IF(Y124&lt;2.15,17.92,IF(Y124&lt;2.2,19.17,IF(Y124&lt;2.25,20,IF(Y124&lt;3,25,IF(Y124&lt;10,0,0))))))))))))))))))))))))))))</f>
        <v>0</v>
      </c>
      <c r="AC124" s="12"/>
      <c r="AF124" s="5"/>
      <c r="AG124" s="5"/>
      <c r="AH124" s="5"/>
      <c r="AJ124" s="1">
        <v>5.8500000000000103</v>
      </c>
      <c r="AK124" s="1">
        <f>COUNTIFS($Z$6:$Z$1493,"&gt;5.825", $Z$6:$Z$1493, "&lt;5.875")</f>
        <v>0</v>
      </c>
      <c r="AL124" s="28">
        <f t="shared" si="17"/>
        <v>0</v>
      </c>
      <c r="AM124" s="35"/>
      <c r="AN124" s="1">
        <v>5.8500000000000103</v>
      </c>
      <c r="AO124" s="2">
        <v>0</v>
      </c>
      <c r="AP124" s="2">
        <f t="shared" si="18"/>
        <v>0</v>
      </c>
      <c r="AQ124" s="2">
        <f>0.5*$N$29*(AJ124^3)*$AO$4*$AP$4/1000</f>
        <v>1200.1595923760688</v>
      </c>
    </row>
    <row r="125" spans="17:43" x14ac:dyDescent="0.25">
      <c r="Q125" s="91"/>
      <c r="R125" s="92">
        <v>41642</v>
      </c>
      <c r="S125" s="93">
        <v>2.47916666666642</v>
      </c>
      <c r="T125" s="94">
        <f>$L$10*COS($M$10*S125*24+$N$10)</f>
        <v>-0.1177912458270552</v>
      </c>
      <c r="U125" s="94">
        <f>$L$11*COS($M$11*S125*24+$N$11)</f>
        <v>0.10887156440128902</v>
      </c>
      <c r="V125" s="94">
        <f>$L$12*COS($M$12*S125*24+$N$12)</f>
        <v>-0.39349179631502201</v>
      </c>
      <c r="W125" s="94">
        <f>$L$13*COS($M$13*S125*24+$N$13)</f>
        <v>0.42999572060305297</v>
      </c>
      <c r="X125" s="94">
        <f>(T125+U125+V125+W125)*$AE$8</f>
        <v>3.4480303577830926E-2</v>
      </c>
      <c r="Y125" s="95">
        <f t="shared" si="16"/>
        <v>3.4480303577830926E-2</v>
      </c>
      <c r="Z125" s="94">
        <f>(0.5*$N$29*Y125^3)/1000</f>
        <v>2.1111567084996801E-5</v>
      </c>
      <c r="AA125" s="94">
        <f>(0.5*$I$29*$J$29*$K$29*$M$29*$L$29*$N$29*Y125^3)*0.82/1000</f>
        <v>6.8342414598734715E-5</v>
      </c>
      <c r="AB125" s="103">
        <f>IF(Y125&lt;1,0,IF(Y125&lt;1.05,2,IF(Y125&lt;1.1,2.28,IF(Y125&lt;1.15,2.5,IF(Y125&lt;1.2,3.08,IF(Y125&lt;1.25,3.44,IF(Y125&lt;1.3,3.85,IF(Y125&lt;1.35,4.31,IF(Y125&lt;1.4,5,IF(Y125&lt;1.45,5.36,IF(Y125&lt;1.5,5.75,IF(Y125&lt;1.55,6.59,IF(Y125&lt;1.6,7.28,IF(Y125&lt;1.65,8.01,IF(Y125&lt;1.7,8.79,IF(Y125&lt;1.75,10,IF(Y125&lt;1.8,10.5,IF(Y125&lt;1.85,11.42,IF(Y125&lt;1.9,12.38,IF(Y125&lt;1.95,13.4,IF(Y125&lt;2,14.26,IF(Y125&lt;2.05,15.57,IF(Y125&lt;2.1,16.72,IF(Y125&lt;2.15,17.92,IF(Y125&lt;2.2,19.17,IF(Y125&lt;2.25,20,IF(Y125&lt;3,25,IF(Y125&lt;10,0,0))))))))))))))))))))))))))))</f>
        <v>0</v>
      </c>
      <c r="AC125" s="12"/>
      <c r="AF125" s="5"/>
      <c r="AG125" s="5"/>
      <c r="AH125" s="5"/>
      <c r="AJ125" s="1">
        <v>5.9000000000000101</v>
      </c>
      <c r="AK125" s="1">
        <f>COUNTIFS($Z$6:$Z$1493,"&gt;5.875", $Z$6:$Z$1493, "&lt;5.925")</f>
        <v>0</v>
      </c>
      <c r="AL125" s="28">
        <f t="shared" si="17"/>
        <v>0</v>
      </c>
      <c r="AM125" s="35"/>
      <c r="AN125" s="1">
        <v>5.9000000000000101</v>
      </c>
      <c r="AO125" s="2">
        <v>0</v>
      </c>
      <c r="AP125" s="2">
        <f t="shared" si="18"/>
        <v>0</v>
      </c>
      <c r="AQ125" s="2">
        <f>0.5*$N$29*(AJ125^3)*$AO$4*$AP$4/1000</f>
        <v>1231.1966844555063</v>
      </c>
    </row>
    <row r="126" spans="17:43" x14ac:dyDescent="0.25">
      <c r="Q126" s="91"/>
      <c r="R126" s="92">
        <v>41642</v>
      </c>
      <c r="S126" s="93">
        <v>2.49999999999975</v>
      </c>
      <c r="T126" s="94">
        <f>$L$10*COS($M$10*S126*24+$N$10)</f>
        <v>-0.12268612891984811</v>
      </c>
      <c r="U126" s="94">
        <f>$L$11*COS($M$11*S126*24+$N$11)</f>
        <v>0.1039728128761479</v>
      </c>
      <c r="V126" s="94">
        <f>$L$12*COS($M$12*S126*24+$N$12)</f>
        <v>-7.0634569788202164E-2</v>
      </c>
      <c r="W126" s="94">
        <f>$L$13*COS($M$13*S126*24+$N$13)</f>
        <v>0.43949011063748744</v>
      </c>
      <c r="X126" s="94">
        <f>(T126+U126+V126+W126)*$AE$8</f>
        <v>0.4376777810069814</v>
      </c>
      <c r="Y126" s="95">
        <f t="shared" si="16"/>
        <v>0.4376777810069814</v>
      </c>
      <c r="Z126" s="94">
        <f>(0.5*$N$29*Y126^3)/1000</f>
        <v>4.3178815941373169E-2</v>
      </c>
      <c r="AA126" s="94">
        <f>(0.5*$I$29*$J$29*$K$29*$M$29*$L$29*$N$29*Y126^3)*0.82/1000</f>
        <v>0.13977856447449161</v>
      </c>
      <c r="AB126" s="103">
        <f>IF(Y126&lt;1,0,IF(Y126&lt;1.05,2,IF(Y126&lt;1.1,2.28,IF(Y126&lt;1.15,2.5,IF(Y126&lt;1.2,3.08,IF(Y126&lt;1.25,3.44,IF(Y126&lt;1.3,3.85,IF(Y126&lt;1.35,4.31,IF(Y126&lt;1.4,5,IF(Y126&lt;1.45,5.36,IF(Y126&lt;1.5,5.75,IF(Y126&lt;1.55,6.59,IF(Y126&lt;1.6,7.28,IF(Y126&lt;1.65,8.01,IF(Y126&lt;1.7,8.79,IF(Y126&lt;1.75,10,IF(Y126&lt;1.8,10.5,IF(Y126&lt;1.85,11.42,IF(Y126&lt;1.9,12.38,IF(Y126&lt;1.95,13.4,IF(Y126&lt;2,14.26,IF(Y126&lt;2.05,15.57,IF(Y126&lt;2.1,16.72,IF(Y126&lt;2.15,17.92,IF(Y126&lt;2.2,19.17,IF(Y126&lt;2.25,20,IF(Y126&lt;3,25,IF(Y126&lt;10,0,0))))))))))))))))))))))))))))</f>
        <v>0</v>
      </c>
      <c r="AC126" s="12"/>
      <c r="AF126" s="5"/>
      <c r="AG126" s="5"/>
      <c r="AH126" s="5"/>
      <c r="AJ126" s="1">
        <v>5.95</v>
      </c>
      <c r="AK126" s="1">
        <f>COUNTIFS($Z$6:$Z$1493,"&gt;5.925", $Z$6:$Z$1493, "&lt;5.975")</f>
        <v>1</v>
      </c>
      <c r="AL126" s="28">
        <f t="shared" si="17"/>
        <v>6.7249495628782783E-4</v>
      </c>
      <c r="AM126" s="35"/>
      <c r="AN126" s="1">
        <v>5.95</v>
      </c>
      <c r="AO126" s="2">
        <v>0</v>
      </c>
      <c r="AP126" s="2">
        <f t="shared" si="18"/>
        <v>0</v>
      </c>
      <c r="AQ126" s="2">
        <f>0.5*$N$29*(AJ126^3)*$AO$4*$AP$4/1000</f>
        <v>1262.7643123081875</v>
      </c>
    </row>
    <row r="127" spans="17:43" x14ac:dyDescent="0.25">
      <c r="Q127" s="91"/>
      <c r="R127" s="92">
        <v>41642</v>
      </c>
      <c r="S127" s="93">
        <v>2.5208333333330799</v>
      </c>
      <c r="T127" s="94">
        <f>$L$10*COS($M$10*S127*24+$N$10)</f>
        <v>-0.12576416183822606</v>
      </c>
      <c r="U127" s="94">
        <f>$L$11*COS($M$11*S127*24+$N$11)</f>
        <v>9.7284649570310605E-2</v>
      </c>
      <c r="V127" s="94">
        <f>$L$12*COS($M$12*S127*24+$N$12)</f>
        <v>0.25671793979258539</v>
      </c>
      <c r="W127" s="94">
        <f>$L$13*COS($M$13*S127*24+$N$13)</f>
        <v>0.41903397592373476</v>
      </c>
      <c r="X127" s="94">
        <f>(T127+U127+V127+W127)*$AE$8</f>
        <v>0.80909050431050589</v>
      </c>
      <c r="Y127" s="95">
        <f t="shared" si="16"/>
        <v>0.80909050431050589</v>
      </c>
      <c r="Z127" s="94">
        <f>(0.5*$N$29*Y127^3)/1000</f>
        <v>0.27277121720168174</v>
      </c>
      <c r="AA127" s="94">
        <f>(0.5*$I$29*$J$29*$K$29*$M$29*$L$29*$N$29*Y127^3)*0.82/1000</f>
        <v>0.88301562558313862</v>
      </c>
      <c r="AB127" s="103">
        <f>IF(Y127&lt;1,0,IF(Y127&lt;1.05,2,IF(Y127&lt;1.1,2.28,IF(Y127&lt;1.15,2.5,IF(Y127&lt;1.2,3.08,IF(Y127&lt;1.25,3.44,IF(Y127&lt;1.3,3.85,IF(Y127&lt;1.35,4.31,IF(Y127&lt;1.4,5,IF(Y127&lt;1.45,5.36,IF(Y127&lt;1.5,5.75,IF(Y127&lt;1.55,6.59,IF(Y127&lt;1.6,7.28,IF(Y127&lt;1.65,8.01,IF(Y127&lt;1.7,8.79,IF(Y127&lt;1.75,10,IF(Y127&lt;1.8,10.5,IF(Y127&lt;1.85,11.42,IF(Y127&lt;1.9,12.38,IF(Y127&lt;1.95,13.4,IF(Y127&lt;2,14.26,IF(Y127&lt;2.05,15.57,IF(Y127&lt;2.1,16.72,IF(Y127&lt;2.15,17.92,IF(Y127&lt;2.2,19.17,IF(Y127&lt;2.25,20,IF(Y127&lt;3,25,IF(Y127&lt;10,0,0))))))))))))))))))))))))))))</f>
        <v>0</v>
      </c>
      <c r="AC127" s="12"/>
      <c r="AF127" s="5"/>
      <c r="AG127" s="5"/>
      <c r="AH127" s="5"/>
      <c r="AJ127" s="1">
        <v>6</v>
      </c>
      <c r="AK127" s="1">
        <f>COUNTIFS($Z$6:$Z$1493,"&gt;5.975", $Z$6:$Z$1493, "&lt;6.025")</f>
        <v>0</v>
      </c>
      <c r="AL127" s="28">
        <f t="shared" si="17"/>
        <v>0</v>
      </c>
      <c r="AM127" s="35"/>
      <c r="AN127" s="1">
        <v>6</v>
      </c>
      <c r="AO127" s="2">
        <v>0</v>
      </c>
      <c r="AP127" s="2">
        <f t="shared" si="18"/>
        <v>0</v>
      </c>
      <c r="AQ127" s="2">
        <f>0.5*$N$29*(AJ127^3)*$AO$4*$AP$4/1000</f>
        <v>1294.866972</v>
      </c>
    </row>
    <row r="128" spans="17:43" x14ac:dyDescent="0.25">
      <c r="Q128" s="91"/>
      <c r="R128" s="92">
        <v>41642</v>
      </c>
      <c r="S128" s="93">
        <v>2.5416666666664098</v>
      </c>
      <c r="T128" s="94">
        <f>$L$10*COS($M$10*S128*24+$N$10)</f>
        <v>-0.12697976221119206</v>
      </c>
      <c r="U128" s="94">
        <f>$L$11*COS($M$11*S128*24+$N$11)</f>
        <v>8.8922180326159533E-2</v>
      </c>
      <c r="V128" s="94">
        <f>$L$12*COS($M$12*S128*24+$N$12)</f>
        <v>0.56773255975559178</v>
      </c>
      <c r="W128" s="94">
        <f>$L$13*COS($M$13*S128*24+$N$13)</f>
        <v>0.37002136823717385</v>
      </c>
      <c r="X128" s="94">
        <f>(T128+U128+V128+W128)*$AE$8</f>
        <v>1.1246204326346665</v>
      </c>
      <c r="Y128" s="95">
        <f t="shared" si="16"/>
        <v>1.1246204326346665</v>
      </c>
      <c r="Z128" s="94">
        <f>(0.5*$N$29*Y128^3)/1000</f>
        <v>0.73252953229318407</v>
      </c>
      <c r="AA128" s="94">
        <f>(0.5*$I$29*$J$29*$K$29*$M$29*$L$29*$N$29*Y128^3)*0.82/1000</f>
        <v>2.3713463240431731</v>
      </c>
      <c r="AB128" s="103">
        <f>IF(Y128&lt;1,0,IF(Y128&lt;1.05,2,IF(Y128&lt;1.1,2.28,IF(Y128&lt;1.15,2.5,IF(Y128&lt;1.2,3.08,IF(Y128&lt;1.25,3.44,IF(Y128&lt;1.3,3.85,IF(Y128&lt;1.35,4.31,IF(Y128&lt;1.4,5,IF(Y128&lt;1.45,5.36,IF(Y128&lt;1.5,5.75,IF(Y128&lt;1.55,6.59,IF(Y128&lt;1.6,7.28,IF(Y128&lt;1.65,8.01,IF(Y128&lt;1.7,8.79,IF(Y128&lt;1.75,10,IF(Y128&lt;1.8,10.5,IF(Y128&lt;1.85,11.42,IF(Y128&lt;1.9,12.38,IF(Y128&lt;1.95,13.4,IF(Y128&lt;2,14.26,IF(Y128&lt;2.05,15.57,IF(Y128&lt;2.1,16.72,IF(Y128&lt;2.15,17.92,IF(Y128&lt;2.2,19.17,IF(Y128&lt;2.25,20,IF(Y128&lt;3,25,IF(Y128&lt;10,0,0))))))))))))))))))))))))))))</f>
        <v>2.5</v>
      </c>
      <c r="AC128" s="12"/>
      <c r="AF128" s="5"/>
      <c r="AG128" s="5"/>
      <c r="AH128" s="5"/>
      <c r="AL128" s="23"/>
      <c r="AM128" s="35"/>
      <c r="AN128" s="25"/>
      <c r="AP128" s="25"/>
      <c r="AQ128" s="25"/>
    </row>
    <row r="129" spans="17:42" ht="19.5" x14ac:dyDescent="0.25">
      <c r="Q129" s="91"/>
      <c r="R129" s="92">
        <v>41642</v>
      </c>
      <c r="S129" s="93">
        <v>2.5624999999997402</v>
      </c>
      <c r="T129" s="94">
        <f>$L$10*COS($M$10*S129*24+$N$10)</f>
        <v>-0.12631492829911134</v>
      </c>
      <c r="U129" s="94">
        <f>$L$11*COS($M$11*S129*24+$N$11)</f>
        <v>7.9029326430104782E-2</v>
      </c>
      <c r="V129" s="94">
        <f>$L$12*COS($M$12*S129*24+$N$12)</f>
        <v>0.84261588363076112</v>
      </c>
      <c r="W129" s="94">
        <f>$L$13*COS($M$13*S129*24+$N$13)</f>
        <v>0.2957924157944839</v>
      </c>
      <c r="X129" s="94">
        <f>(T129+U129+V129+W129)*$AE$8</f>
        <v>1.3639033719452982</v>
      </c>
      <c r="Y129" s="95">
        <f t="shared" si="16"/>
        <v>1.3639033719452982</v>
      </c>
      <c r="Z129" s="94">
        <f>(0.5*$N$29*Y129^3)/1000</f>
        <v>1.3066462857472947</v>
      </c>
      <c r="AA129" s="94">
        <f>(0.5*$I$29*$J$29*$K$29*$M$29*$L$29*$N$29*Y129^3)*0.82/1000</f>
        <v>4.2298784280158959</v>
      </c>
      <c r="AB129" s="103">
        <f>IF(Y129&lt;1,0,IF(Y129&lt;1.05,2,IF(Y129&lt;1.1,2.28,IF(Y129&lt;1.15,2.5,IF(Y129&lt;1.2,3.08,IF(Y129&lt;1.25,3.44,IF(Y129&lt;1.3,3.85,IF(Y129&lt;1.35,4.31,IF(Y129&lt;1.4,5,IF(Y129&lt;1.45,5.36,IF(Y129&lt;1.5,5.75,IF(Y129&lt;1.55,6.59,IF(Y129&lt;1.6,7.28,IF(Y129&lt;1.65,8.01,IF(Y129&lt;1.7,8.79,IF(Y129&lt;1.75,10,IF(Y129&lt;1.8,10.5,IF(Y129&lt;1.85,11.42,IF(Y129&lt;1.9,12.38,IF(Y129&lt;1.95,13.4,IF(Y129&lt;2,14.26,IF(Y129&lt;2.05,15.57,IF(Y129&lt;2.1,16.72,IF(Y129&lt;2.15,17.92,IF(Y129&lt;2.2,19.17,IF(Y129&lt;2.25,20,IF(Y129&lt;3,25,IF(Y129&lt;10,0,0))))))))))))))))))))))))))))</f>
        <v>5</v>
      </c>
      <c r="AC129" s="12"/>
      <c r="AF129" s="5"/>
      <c r="AG129" s="5"/>
      <c r="AH129" s="5"/>
      <c r="AK129">
        <f>SUM(AK7:AK128)</f>
        <v>1487</v>
      </c>
      <c r="AM129" s="25"/>
      <c r="AN129" s="25"/>
      <c r="AO129" s="120" t="s">
        <v>76</v>
      </c>
      <c r="AP129" s="120">
        <f>SUM(AP26:AP128)</f>
        <v>4.1176760544354831</v>
      </c>
    </row>
    <row r="130" spans="17:42" ht="19.5" x14ac:dyDescent="0.25">
      <c r="Q130" s="91"/>
      <c r="R130" s="92">
        <v>41642</v>
      </c>
      <c r="S130" s="93">
        <v>2.5833333333330701</v>
      </c>
      <c r="T130" s="94">
        <f>$L$10*COS($M$10*S130*24+$N$10)</f>
        <v>-0.12377950558019506</v>
      </c>
      <c r="U130" s="94">
        <f>$L$11*COS($M$11*S130*24+$N$11)</f>
        <v>6.7776347672345721E-2</v>
      </c>
      <c r="V130" s="94">
        <f>$L$12*COS($M$12*S130*24+$N$12)</f>
        <v>1.0638739512886466</v>
      </c>
      <c r="W130" s="94">
        <f>$L$13*COS($M$13*S130*24+$N$13)</f>
        <v>0.2014056990354865</v>
      </c>
      <c r="X130" s="94">
        <f>(T130+U130+V130+W130)*$AE$8</f>
        <v>1.5115956155203547</v>
      </c>
      <c r="Y130" s="95">
        <f t="shared" si="16"/>
        <v>1.5115956155203547</v>
      </c>
      <c r="Z130" s="94">
        <f>(0.5*$N$29*Y130^3)/1000</f>
        <v>1.7787466685115232</v>
      </c>
      <c r="AA130" s="94">
        <f>(0.5*$I$29*$J$29*$K$29*$M$29*$L$29*$N$29*Y130^3)*0.82/1000</f>
        <v>5.7581628969610463</v>
      </c>
      <c r="AB130" s="103">
        <f>IF(Y130&lt;1,0,IF(Y130&lt;1.05,2,IF(Y130&lt;1.1,2.28,IF(Y130&lt;1.15,2.5,IF(Y130&lt;1.2,3.08,IF(Y130&lt;1.25,3.44,IF(Y130&lt;1.3,3.85,IF(Y130&lt;1.35,4.31,IF(Y130&lt;1.4,5,IF(Y130&lt;1.45,5.36,IF(Y130&lt;1.5,5.75,IF(Y130&lt;1.55,6.59,IF(Y130&lt;1.6,7.28,IF(Y130&lt;1.65,8.01,IF(Y130&lt;1.7,8.79,IF(Y130&lt;1.75,10,IF(Y130&lt;1.8,10.5,IF(Y130&lt;1.85,11.42,IF(Y130&lt;1.9,12.38,IF(Y130&lt;1.95,13.4,IF(Y130&lt;2,14.26,IF(Y130&lt;2.05,15.57,IF(Y130&lt;2.1,16.72,IF(Y130&lt;2.15,17.92,IF(Y130&lt;2.2,19.17,IF(Y130&lt;2.25,20,IF(Y130&lt;3,25,IF(Y130&lt;10,0,0))))))))))))))))))))))))))))</f>
        <v>6.59</v>
      </c>
      <c r="AC130" s="12"/>
      <c r="AF130" s="5"/>
      <c r="AG130" s="5"/>
      <c r="AH130" s="5"/>
      <c r="AO130" s="120" t="s">
        <v>75</v>
      </c>
      <c r="AP130" s="121">
        <v>0.95</v>
      </c>
    </row>
    <row r="131" spans="17:42" ht="19.5" x14ac:dyDescent="0.25">
      <c r="Q131" s="91"/>
      <c r="R131" s="92">
        <v>41642</v>
      </c>
      <c r="S131" s="93">
        <v>2.6041666666664001</v>
      </c>
      <c r="T131" s="94">
        <f>$L$10*COS($M$10*S131*24+$N$10)</f>
        <v>-0.1194110409495137</v>
      </c>
      <c r="U131" s="94">
        <f>$L$11*COS($M$11*S131*24+$N$11)</f>
        <v>5.5356912110904634E-2</v>
      </c>
      <c r="V131" s="94">
        <f>$L$12*COS($M$12*S131*24+$N$12)</f>
        <v>1.217425589090364</v>
      </c>
      <c r="W131" s="94">
        <f>$L$13*COS($M$13*S131*24+$N$13)</f>
        <v>9.3293516725874479E-2</v>
      </c>
      <c r="X131" s="94">
        <f>(T131+U131+V131+W131)*$AE$8</f>
        <v>1.5583312212220366</v>
      </c>
      <c r="Y131" s="95">
        <f t="shared" si="16"/>
        <v>1.5583312212220366</v>
      </c>
      <c r="Z131" s="94">
        <f>(0.5*$N$29*Y131^3)/1000</f>
        <v>1.9488864882335091</v>
      </c>
      <c r="AA131" s="94">
        <f>(0.5*$I$29*$J$29*$K$29*$M$29*$L$29*$N$29*Y131^3)*0.82/1000</f>
        <v>6.3089399213467612</v>
      </c>
      <c r="AB131" s="103">
        <f>IF(Y131&lt;1,0,IF(Y131&lt;1.05,2,IF(Y131&lt;1.1,2.28,IF(Y131&lt;1.15,2.5,IF(Y131&lt;1.2,3.08,IF(Y131&lt;1.25,3.44,IF(Y131&lt;1.3,3.85,IF(Y131&lt;1.35,4.31,IF(Y131&lt;1.4,5,IF(Y131&lt;1.45,5.36,IF(Y131&lt;1.5,5.75,IF(Y131&lt;1.55,6.59,IF(Y131&lt;1.6,7.28,IF(Y131&lt;1.65,8.01,IF(Y131&lt;1.7,8.79,IF(Y131&lt;1.75,10,IF(Y131&lt;1.8,10.5,IF(Y131&lt;1.85,11.42,IF(Y131&lt;1.9,12.38,IF(Y131&lt;1.95,13.4,IF(Y131&lt;2,14.26,IF(Y131&lt;2.05,15.57,IF(Y131&lt;2.1,16.72,IF(Y131&lt;2.15,17.92,IF(Y131&lt;2.2,19.17,IF(Y131&lt;2.25,20,IF(Y131&lt;3,25,IF(Y131&lt;10,0,0))))))))))))))))))))))))))))</f>
        <v>7.28</v>
      </c>
      <c r="AC131" s="12"/>
      <c r="AF131" s="5"/>
      <c r="AG131" s="5"/>
      <c r="AH131" s="5"/>
      <c r="AO131" s="120" t="s">
        <v>68</v>
      </c>
      <c r="AP131" s="122">
        <f>AP130*8760*AP129/1000</f>
        <v>34.267300125012085</v>
      </c>
    </row>
    <row r="132" spans="17:42" ht="19.5" x14ac:dyDescent="0.25">
      <c r="Q132" s="91"/>
      <c r="R132" s="92">
        <v>41642</v>
      </c>
      <c r="S132" s="93">
        <v>2.62499999999973</v>
      </c>
      <c r="T132" s="94">
        <f>$L$10*COS($M$10*S132*24+$N$10)</f>
        <v>-0.11327422668969064</v>
      </c>
      <c r="U132" s="94">
        <f>$L$11*COS($M$11*S132*24+$N$11)</f>
        <v>4.1984762970458701E-2</v>
      </c>
      <c r="V132" s="94">
        <f>$L$12*COS($M$12*S132*24+$N$12)</f>
        <v>1.2934985555203387</v>
      </c>
      <c r="W132" s="94">
        <f>$L$13*COS($M$13*S132*24+$N$13)</f>
        <v>-2.1176464573778232E-2</v>
      </c>
      <c r="X132" s="94">
        <f>(T132+U132+V132+W132)*$AE$8</f>
        <v>1.5012907840341605</v>
      </c>
      <c r="Y132" s="95">
        <f t="shared" si="16"/>
        <v>1.5012907840341605</v>
      </c>
      <c r="Z132" s="94">
        <f>(0.5*$N$29*Y132^3)/1000</f>
        <v>1.7426159503473451</v>
      </c>
      <c r="AA132" s="94">
        <f>(0.5*$I$29*$J$29*$K$29*$M$29*$L$29*$N$29*Y132^3)*0.82/1000</f>
        <v>5.6412004511802634</v>
      </c>
      <c r="AB132" s="103">
        <f>IF(Y132&lt;1,0,IF(Y132&lt;1.05,2,IF(Y132&lt;1.1,2.28,IF(Y132&lt;1.15,2.5,IF(Y132&lt;1.2,3.08,IF(Y132&lt;1.25,3.44,IF(Y132&lt;1.3,3.85,IF(Y132&lt;1.35,4.31,IF(Y132&lt;1.4,5,IF(Y132&lt;1.45,5.36,IF(Y132&lt;1.5,5.75,IF(Y132&lt;1.55,6.59,IF(Y132&lt;1.6,7.28,IF(Y132&lt;1.65,8.01,IF(Y132&lt;1.7,8.79,IF(Y132&lt;1.75,10,IF(Y132&lt;1.8,10.5,IF(Y132&lt;1.85,11.42,IF(Y132&lt;1.9,12.38,IF(Y132&lt;1.95,13.4,IF(Y132&lt;2,14.26,IF(Y132&lt;2.05,15.57,IF(Y132&lt;2.1,16.72,IF(Y132&lt;2.15,17.92,IF(Y132&lt;2.2,19.17,IF(Y132&lt;2.25,20,IF(Y132&lt;3,25,IF(Y132&lt;10,0,0))))))))))))))))))))))))))))</f>
        <v>6.59</v>
      </c>
      <c r="AC132" s="12"/>
      <c r="AF132" s="5"/>
      <c r="AG132" s="5"/>
      <c r="AH132" s="5"/>
      <c r="AO132" s="120" t="s">
        <v>74</v>
      </c>
      <c r="AP132" s="122">
        <f>AP131*4</f>
        <v>137.06920050004834</v>
      </c>
    </row>
    <row r="133" spans="17:42" x14ac:dyDescent="0.25">
      <c r="Q133" s="91"/>
      <c r="R133" s="92">
        <v>41642</v>
      </c>
      <c r="S133" s="93">
        <v>2.6458333333330599</v>
      </c>
      <c r="T133" s="94">
        <f>$L$10*COS($M$10*S133*24+$N$10)</f>
        <v>-0.10545994244748406</v>
      </c>
      <c r="U133" s="94">
        <f>$L$11*COS($M$11*S133*24+$N$11)</f>
        <v>2.789004003989894E-2</v>
      </c>
      <c r="V133" s="94">
        <f>$L$12*COS($M$12*S133*24+$N$12)</f>
        <v>1.2872514603374587</v>
      </c>
      <c r="W133" s="94">
        <f>$L$13*COS($M$13*S133*24+$N$13)</f>
        <v>-0.13420330480848475</v>
      </c>
      <c r="X133" s="94">
        <f>(T133+U133+V133+W133)*$AE$8</f>
        <v>1.3443478164017362</v>
      </c>
      <c r="Y133" s="95">
        <f t="shared" si="16"/>
        <v>1.3443478164017362</v>
      </c>
      <c r="Z133" s="94">
        <f>(0.5*$N$29*Y133^3)/1000</f>
        <v>1.2512444592161551</v>
      </c>
      <c r="AA133" s="94">
        <f>(0.5*$I$29*$J$29*$K$29*$M$29*$L$29*$N$29*Y133^3)*0.82/1000</f>
        <v>4.0505315049251367</v>
      </c>
      <c r="AB133" s="103">
        <f>IF(Y133&lt;1,0,IF(Y133&lt;1.05,2,IF(Y133&lt;1.1,2.28,IF(Y133&lt;1.15,2.5,IF(Y133&lt;1.2,3.08,IF(Y133&lt;1.25,3.44,IF(Y133&lt;1.3,3.85,IF(Y133&lt;1.35,4.31,IF(Y133&lt;1.4,5,IF(Y133&lt;1.45,5.36,IF(Y133&lt;1.5,5.75,IF(Y133&lt;1.55,6.59,IF(Y133&lt;1.6,7.28,IF(Y133&lt;1.65,8.01,IF(Y133&lt;1.7,8.79,IF(Y133&lt;1.75,10,IF(Y133&lt;1.8,10.5,IF(Y133&lt;1.85,11.42,IF(Y133&lt;1.9,12.38,IF(Y133&lt;1.95,13.4,IF(Y133&lt;2,14.26,IF(Y133&lt;2.05,15.57,IF(Y133&lt;2.1,16.72,IF(Y133&lt;2.15,17.92,IF(Y133&lt;2.2,19.17,IF(Y133&lt;2.25,20,IF(Y133&lt;3,25,IF(Y133&lt;10,0,0))))))))))))))))))))))))))))</f>
        <v>4.3099999999999996</v>
      </c>
      <c r="AC133" s="12"/>
      <c r="AF133" s="5"/>
      <c r="AG133" s="5"/>
      <c r="AH133" s="5"/>
    </row>
    <row r="134" spans="17:42" x14ac:dyDescent="0.25">
      <c r="Q134" s="91"/>
      <c r="R134" s="92">
        <v>41642</v>
      </c>
      <c r="S134" s="93">
        <v>2.6666666666663899</v>
      </c>
      <c r="T134" s="94">
        <f>$L$10*COS($M$10*S134*24+$N$10)</f>
        <v>-9.6083909403548357E-2</v>
      </c>
      <c r="U134" s="94">
        <f>$L$11*COS($M$11*S134*24+$N$11)</f>
        <v>1.3315318878735509E-2</v>
      </c>
      <c r="V134" s="94">
        <f>$L$12*COS($M$12*S134*24+$N$12)</f>
        <v>1.1990818774378538</v>
      </c>
      <c r="W134" s="94">
        <f>$L$13*COS($M$13*S134*24+$N$13)</f>
        <v>-0.23808441160194377</v>
      </c>
      <c r="X134" s="94">
        <f>(T134+U134+V134+W134)*$AE$8</f>
        <v>1.0977860941388715</v>
      </c>
      <c r="Y134" s="95">
        <f t="shared" si="16"/>
        <v>1.0977860941388715</v>
      </c>
      <c r="Z134" s="94">
        <f>(0.5*$N$29*Y134^3)/1000</f>
        <v>0.68133453799343524</v>
      </c>
      <c r="AA134" s="94">
        <f>(0.5*$I$29*$J$29*$K$29*$M$29*$L$29*$N$29*Y134^3)*0.82/1000</f>
        <v>2.205617768141714</v>
      </c>
      <c r="AB134" s="103">
        <f>IF(Y134&lt;1,0,IF(Y134&lt;1.05,2,IF(Y134&lt;1.1,2.28,IF(Y134&lt;1.15,2.5,IF(Y134&lt;1.2,3.08,IF(Y134&lt;1.25,3.44,IF(Y134&lt;1.3,3.85,IF(Y134&lt;1.35,4.31,IF(Y134&lt;1.4,5,IF(Y134&lt;1.45,5.36,IF(Y134&lt;1.5,5.75,IF(Y134&lt;1.55,6.59,IF(Y134&lt;1.6,7.28,IF(Y134&lt;1.65,8.01,IF(Y134&lt;1.7,8.79,IF(Y134&lt;1.75,10,IF(Y134&lt;1.8,10.5,IF(Y134&lt;1.85,11.42,IF(Y134&lt;1.9,12.38,IF(Y134&lt;1.95,13.4,IF(Y134&lt;2,14.26,IF(Y134&lt;2.05,15.57,IF(Y134&lt;2.1,16.72,IF(Y134&lt;2.15,17.92,IF(Y134&lt;2.2,19.17,IF(Y134&lt;2.25,20,IF(Y134&lt;3,25,IF(Y134&lt;10,0,0))))))))))))))))))))))))))))</f>
        <v>2.2799999999999998</v>
      </c>
      <c r="AC134" s="12"/>
      <c r="AF134" s="5"/>
      <c r="AG134" s="5"/>
      <c r="AH134" s="5"/>
    </row>
    <row r="135" spans="17:42" x14ac:dyDescent="0.25">
      <c r="Q135" s="91"/>
      <c r="R135" s="92">
        <v>41642</v>
      </c>
      <c r="S135" s="93">
        <v>2.6874999999997198</v>
      </c>
      <c r="T135" s="94">
        <f>$L$10*COS($M$10*S135*24+$N$10)</f>
        <v>-8.5284976565680126E-2</v>
      </c>
      <c r="U135" s="94">
        <f>$L$11*COS($M$11*S135*24+$N$11)</f>
        <v>-1.4885640008285737E-3</v>
      </c>
      <c r="V135" s="94">
        <f>$L$12*COS($M$12*S135*24+$N$12)</f>
        <v>1.0346010426947292</v>
      </c>
      <c r="W135" s="94">
        <f>$L$13*COS($M$13*S135*24+$N$13)</f>
        <v>-0.32574045919782951</v>
      </c>
      <c r="X135" s="94">
        <f>(T135+U135+V135+W135)*$AE$8</f>
        <v>0.7776088036629889</v>
      </c>
      <c r="Y135" s="95">
        <f t="shared" ref="Y135:Y198" si="19">ABS(X135)</f>
        <v>0.7776088036629889</v>
      </c>
      <c r="Z135" s="94">
        <f>(0.5*$N$29*Y135^3)/1000</f>
        <v>0.24215349155301563</v>
      </c>
      <c r="AA135" s="94">
        <f>(0.5*$I$29*$J$29*$K$29*$M$29*$L$29*$N$29*Y135^3)*0.82/1000</f>
        <v>0.78389985213406554</v>
      </c>
      <c r="AB135" s="103">
        <f>IF(Y135&lt;1,0,IF(Y135&lt;1.05,2,IF(Y135&lt;1.1,2.28,IF(Y135&lt;1.15,2.5,IF(Y135&lt;1.2,3.08,IF(Y135&lt;1.25,3.44,IF(Y135&lt;1.3,3.85,IF(Y135&lt;1.35,4.31,IF(Y135&lt;1.4,5,IF(Y135&lt;1.45,5.36,IF(Y135&lt;1.5,5.75,IF(Y135&lt;1.55,6.59,IF(Y135&lt;1.6,7.28,IF(Y135&lt;1.65,8.01,IF(Y135&lt;1.7,8.79,IF(Y135&lt;1.75,10,IF(Y135&lt;1.8,10.5,IF(Y135&lt;1.85,11.42,IF(Y135&lt;1.9,12.38,IF(Y135&lt;1.95,13.4,IF(Y135&lt;2,14.26,IF(Y135&lt;2.05,15.57,IF(Y135&lt;2.1,16.72,IF(Y135&lt;2.15,17.92,IF(Y135&lt;2.2,19.17,IF(Y135&lt;2.25,20,IF(Y135&lt;3,25,IF(Y135&lt;10,0,0))))))))))))))))))))))))))))</f>
        <v>0</v>
      </c>
      <c r="AC135" s="12"/>
      <c r="AF135" s="5"/>
      <c r="AG135" s="5"/>
      <c r="AH135" s="5"/>
    </row>
    <row r="136" spans="17:42" x14ac:dyDescent="0.25">
      <c r="Q136" s="91"/>
      <c r="R136" s="92">
        <v>41642</v>
      </c>
      <c r="S136" s="93">
        <v>2.7083333333330502</v>
      </c>
      <c r="T136" s="94">
        <f>$L$10*COS($M$10*S136*24+$N$10)</f>
        <v>-7.3223064563724335E-2</v>
      </c>
      <c r="U136" s="94">
        <f>$L$11*COS($M$11*S136*24+$N$11)</f>
        <v>-1.6266828125969759E-2</v>
      </c>
      <c r="V136" s="94">
        <f>$L$12*COS($M$12*S136*24+$N$12)</f>
        <v>0.80427674704019902</v>
      </c>
      <c r="W136" s="94">
        <f>$L$13*COS($M$13*S136*24+$N$13)</f>
        <v>-0.3911978328109581</v>
      </c>
      <c r="X136" s="94">
        <f>(T136+U136+V136+W136)*$AE$8</f>
        <v>0.40448627692443351</v>
      </c>
      <c r="Y136" s="95">
        <f t="shared" si="19"/>
        <v>0.40448627692443351</v>
      </c>
      <c r="Z136" s="94">
        <f>(0.5*$N$29*Y136^3)/1000</f>
        <v>3.4081492445696568E-2</v>
      </c>
      <c r="AA136" s="94">
        <f>(0.5*$I$29*$J$29*$K$29*$M$29*$L$29*$N$29*Y136^3)*0.82/1000</f>
        <v>0.11032868746738954</v>
      </c>
      <c r="AB136" s="103">
        <f>IF(Y136&lt;1,0,IF(Y136&lt;1.05,2,IF(Y136&lt;1.1,2.28,IF(Y136&lt;1.15,2.5,IF(Y136&lt;1.2,3.08,IF(Y136&lt;1.25,3.44,IF(Y136&lt;1.3,3.85,IF(Y136&lt;1.35,4.31,IF(Y136&lt;1.4,5,IF(Y136&lt;1.45,5.36,IF(Y136&lt;1.5,5.75,IF(Y136&lt;1.55,6.59,IF(Y136&lt;1.6,7.28,IF(Y136&lt;1.65,8.01,IF(Y136&lt;1.7,8.79,IF(Y136&lt;1.75,10,IF(Y136&lt;1.8,10.5,IF(Y136&lt;1.85,11.42,IF(Y136&lt;1.9,12.38,IF(Y136&lt;1.95,13.4,IF(Y136&lt;2,14.26,IF(Y136&lt;2.05,15.57,IF(Y136&lt;2.1,16.72,IF(Y136&lt;2.15,17.92,IF(Y136&lt;2.2,19.17,IF(Y136&lt;2.25,20,IF(Y136&lt;3,25,IF(Y136&lt;10,0,0))))))))))))))))))))))))))))</f>
        <v>0</v>
      </c>
      <c r="AC136" s="12"/>
      <c r="AF136" s="5"/>
      <c r="AG136" s="5"/>
      <c r="AH136" s="5"/>
    </row>
    <row r="137" spans="17:42" x14ac:dyDescent="0.25">
      <c r="Q137" s="91"/>
      <c r="R137" s="92">
        <v>41642</v>
      </c>
      <c r="S137" s="93">
        <v>2.7291666666663801</v>
      </c>
      <c r="T137" s="94">
        <f>$L$10*COS($M$10*S137*24+$N$10)</f>
        <v>-6.0076797396316078E-2</v>
      </c>
      <c r="U137" s="94">
        <f>$L$11*COS($M$11*S137*24+$N$11)</f>
        <v>-3.0765133932415693E-2</v>
      </c>
      <c r="V137" s="94">
        <f>$L$12*COS($M$12*S137*24+$N$12)</f>
        <v>0.52276715157410902</v>
      </c>
      <c r="W137" s="94">
        <f>$L$13*COS($M$13*S137*24+$N$13)</f>
        <v>-0.42999572060300689</v>
      </c>
      <c r="X137" s="94">
        <f>(T137+U137+V137+W137)*$AE$8</f>
        <v>2.4118745529629754E-3</v>
      </c>
      <c r="Y137" s="95">
        <f t="shared" si="19"/>
        <v>2.4118745529629754E-3</v>
      </c>
      <c r="Z137" s="94">
        <f>(0.5*$N$29*Y137^3)/1000</f>
        <v>7.2255577305993259E-9</v>
      </c>
      <c r="AA137" s="94">
        <f>(0.5*$I$29*$J$29*$K$29*$M$29*$L$29*$N$29*Y137^3)*0.82/1000</f>
        <v>2.3390592472059806E-8</v>
      </c>
      <c r="AB137" s="103">
        <f>IF(Y137&lt;1,0,IF(Y137&lt;1.05,2,IF(Y137&lt;1.1,2.28,IF(Y137&lt;1.15,2.5,IF(Y137&lt;1.2,3.08,IF(Y137&lt;1.25,3.44,IF(Y137&lt;1.3,3.85,IF(Y137&lt;1.35,4.31,IF(Y137&lt;1.4,5,IF(Y137&lt;1.45,5.36,IF(Y137&lt;1.5,5.75,IF(Y137&lt;1.55,6.59,IF(Y137&lt;1.6,7.28,IF(Y137&lt;1.65,8.01,IF(Y137&lt;1.7,8.79,IF(Y137&lt;1.75,10,IF(Y137&lt;1.8,10.5,IF(Y137&lt;1.85,11.42,IF(Y137&lt;1.9,12.38,IF(Y137&lt;1.95,13.4,IF(Y137&lt;2,14.26,IF(Y137&lt;2.05,15.57,IF(Y137&lt;2.1,16.72,IF(Y137&lt;2.15,17.92,IF(Y137&lt;2.2,19.17,IF(Y137&lt;2.25,20,IF(Y137&lt;3,25,IF(Y137&lt;10,0,0))))))))))))))))))))))))))))</f>
        <v>0</v>
      </c>
      <c r="AC137" s="12"/>
      <c r="AF137" s="5"/>
      <c r="AG137" s="5"/>
      <c r="AH137" s="5"/>
    </row>
    <row r="138" spans="17:42" x14ac:dyDescent="0.25">
      <c r="Q138" s="91"/>
      <c r="R138" s="92">
        <v>41642</v>
      </c>
      <c r="S138" s="93">
        <v>2.74999999999971</v>
      </c>
      <c r="T138" s="94">
        <f>$L$10*COS($M$10*S138*24+$N$10)</f>
        <v>-4.6040857200759074E-2</v>
      </c>
      <c r="U138" s="94">
        <f>$L$11*COS($M$11*S138*24+$N$11)</f>
        <v>-4.4733960045365048E-2</v>
      </c>
      <c r="V138" s="94">
        <f>$L$12*COS($M$12*S138*24+$N$12)</f>
        <v>0.2079879216402436</v>
      </c>
      <c r="W138" s="94">
        <f>$L$13*COS($M$13*S138*24+$N$13)</f>
        <v>-0.43949011063749815</v>
      </c>
      <c r="X138" s="94">
        <f>(T138+U138+V138+W138)*$AE$8</f>
        <v>-0.40284625780422334</v>
      </c>
      <c r="Y138" s="95">
        <f t="shared" si="19"/>
        <v>0.40284625780422334</v>
      </c>
      <c r="Z138" s="94">
        <f>(0.5*$N$29*Y138^3)/1000</f>
        <v>3.3668613335498872E-2</v>
      </c>
      <c r="AA138" s="94">
        <f>(0.5*$I$29*$J$29*$K$29*$M$29*$L$29*$N$29*Y138^3)*0.82/1000</f>
        <v>0.10899211424122002</v>
      </c>
      <c r="AB138" s="103">
        <f>IF(Y138&lt;1,0,IF(Y138&lt;1.05,2,IF(Y138&lt;1.1,2.28,IF(Y138&lt;1.15,2.5,IF(Y138&lt;1.2,3.08,IF(Y138&lt;1.25,3.44,IF(Y138&lt;1.3,3.85,IF(Y138&lt;1.35,4.31,IF(Y138&lt;1.4,5,IF(Y138&lt;1.45,5.36,IF(Y138&lt;1.5,5.75,IF(Y138&lt;1.55,6.59,IF(Y138&lt;1.6,7.28,IF(Y138&lt;1.65,8.01,IF(Y138&lt;1.7,8.79,IF(Y138&lt;1.75,10,IF(Y138&lt;1.8,10.5,IF(Y138&lt;1.85,11.42,IF(Y138&lt;1.9,12.38,IF(Y138&lt;1.95,13.4,IF(Y138&lt;2,14.26,IF(Y138&lt;2.05,15.57,IF(Y138&lt;2.1,16.72,IF(Y138&lt;2.15,17.92,IF(Y138&lt;2.2,19.17,IF(Y138&lt;2.25,20,IF(Y138&lt;3,25,IF(Y138&lt;10,0,0))))))))))))))))))))))))))))</f>
        <v>0</v>
      </c>
      <c r="AC138" s="12"/>
      <c r="AF138" s="5"/>
      <c r="AG138" s="5"/>
      <c r="AH138" s="5"/>
    </row>
    <row r="139" spans="17:42" x14ac:dyDescent="0.25">
      <c r="Q139" s="91"/>
      <c r="R139" s="92">
        <v>41642</v>
      </c>
      <c r="S139" s="93">
        <v>2.7708333333330399</v>
      </c>
      <c r="T139" s="94">
        <f>$L$10*COS($M$10*S139*24+$N$10)</f>
        <v>-3.1323101219082834E-2</v>
      </c>
      <c r="U139" s="94">
        <f>$L$11*COS($M$11*S139*24+$N$11)</f>
        <v>-5.7932897637575365E-2</v>
      </c>
      <c r="V139" s="94">
        <f>$L$12*COS($M$12*S139*24+$N$12)</f>
        <v>-0.12002795123464685</v>
      </c>
      <c r="W139" s="94">
        <f>$L$13*COS($M$13*S139*24+$N$13)</f>
        <v>-0.41903397592380298</v>
      </c>
      <c r="X139" s="94">
        <f>(T139+U139+V139+W139)*$AE$8</f>
        <v>-0.78539740751888509</v>
      </c>
      <c r="Y139" s="95">
        <f t="shared" si="19"/>
        <v>0.78539740751888509</v>
      </c>
      <c r="Z139" s="94">
        <f>(0.5*$N$29*Y139^3)/1000</f>
        <v>0.24950291228475602</v>
      </c>
      <c r="AA139" s="94">
        <f>(0.5*$I$29*$J$29*$K$29*$M$29*$L$29*$N$29*Y139^3)*0.82/1000</f>
        <v>0.80769141420460866</v>
      </c>
      <c r="AB139" s="103">
        <f>IF(Y139&lt;1,0,IF(Y139&lt;1.05,2,IF(Y139&lt;1.1,2.28,IF(Y139&lt;1.15,2.5,IF(Y139&lt;1.2,3.08,IF(Y139&lt;1.25,3.44,IF(Y139&lt;1.3,3.85,IF(Y139&lt;1.35,4.31,IF(Y139&lt;1.4,5,IF(Y139&lt;1.45,5.36,IF(Y139&lt;1.5,5.75,IF(Y139&lt;1.55,6.59,IF(Y139&lt;1.6,7.28,IF(Y139&lt;1.65,8.01,IF(Y139&lt;1.7,8.79,IF(Y139&lt;1.75,10,IF(Y139&lt;1.8,10.5,IF(Y139&lt;1.85,11.42,IF(Y139&lt;1.9,12.38,IF(Y139&lt;1.95,13.4,IF(Y139&lt;2,14.26,IF(Y139&lt;2.05,15.57,IF(Y139&lt;2.1,16.72,IF(Y139&lt;2.15,17.92,IF(Y139&lt;2.2,19.17,IF(Y139&lt;2.25,20,IF(Y139&lt;3,25,IF(Y139&lt;10,0,0))))))))))))))))))))))))))))</f>
        <v>0</v>
      </c>
      <c r="AC139" s="12"/>
      <c r="AF139" s="5"/>
      <c r="AG139" s="5"/>
      <c r="AH139" s="5"/>
    </row>
    <row r="140" spans="17:42" x14ac:dyDescent="0.25">
      <c r="Q140" s="91"/>
      <c r="R140" s="92">
        <v>41642</v>
      </c>
      <c r="S140" s="93">
        <v>2.7916666666663699</v>
      </c>
      <c r="T140" s="94">
        <f>$L$10*COS($M$10*S140*24+$N$10)</f>
        <v>-1.6141483654895764E-2</v>
      </c>
      <c r="U140" s="94">
        <f>$L$11*COS($M$11*S140*24+$N$11)</f>
        <v>-7.0134787956998415E-2</v>
      </c>
      <c r="V140" s="94">
        <f>$L$12*COS($M$12*S140*24+$N$12)</f>
        <v>-0.4404050770087134</v>
      </c>
      <c r="W140" s="94">
        <f>$L$13*COS($M$13*S140*24+$N$13)</f>
        <v>-0.37002136823729487</v>
      </c>
      <c r="X140" s="94">
        <f>(T140+U140+V140+W140)*$AE$8</f>
        <v>-1.120878396072378</v>
      </c>
      <c r="Y140" s="95">
        <f t="shared" si="19"/>
        <v>1.120878396072378</v>
      </c>
      <c r="Z140" s="94">
        <f>(0.5*$N$29*Y140^3)/1000</f>
        <v>0.72524162924176627</v>
      </c>
      <c r="AA140" s="94">
        <f>(0.5*$I$29*$J$29*$K$29*$M$29*$L$29*$N$29*Y140^3)*0.82/1000</f>
        <v>2.3477539071519917</v>
      </c>
      <c r="AB140" s="103">
        <f>IF(Y140&lt;1,0,IF(Y140&lt;1.05,2,IF(Y140&lt;1.1,2.28,IF(Y140&lt;1.15,2.5,IF(Y140&lt;1.2,3.08,IF(Y140&lt;1.25,3.44,IF(Y140&lt;1.3,3.85,IF(Y140&lt;1.35,4.31,IF(Y140&lt;1.4,5,IF(Y140&lt;1.45,5.36,IF(Y140&lt;1.5,5.75,IF(Y140&lt;1.55,6.59,IF(Y140&lt;1.6,7.28,IF(Y140&lt;1.65,8.01,IF(Y140&lt;1.7,8.79,IF(Y140&lt;1.75,10,IF(Y140&lt;1.8,10.5,IF(Y140&lt;1.85,11.42,IF(Y140&lt;1.9,12.38,IF(Y140&lt;1.95,13.4,IF(Y140&lt;2,14.26,IF(Y140&lt;2.05,15.57,IF(Y140&lt;2.1,16.72,IF(Y140&lt;2.15,17.92,IF(Y140&lt;2.2,19.17,IF(Y140&lt;2.25,20,IF(Y140&lt;3,25,IF(Y140&lt;10,0,0))))))))))))))))))))))))))))</f>
        <v>2.5</v>
      </c>
      <c r="AC140" s="12"/>
      <c r="AF140" s="5"/>
      <c r="AG140" s="5"/>
      <c r="AH140" s="5"/>
    </row>
    <row r="141" spans="17:42" x14ac:dyDescent="0.25">
      <c r="Q141" s="91"/>
      <c r="R141" s="92">
        <v>41642</v>
      </c>
      <c r="S141" s="93">
        <v>2.8124999999996998</v>
      </c>
      <c r="T141" s="94">
        <f>$L$10*COS($M$10*S141*24+$N$10)</f>
        <v>-7.2082800504957888E-4</v>
      </c>
      <c r="U141" s="94">
        <f>$L$11*COS($M$11*S141*24+$N$11)</f>
        <v>-8.1129631815568759E-2</v>
      </c>
      <c r="V141" s="94">
        <f>$L$12*COS($M$12*S141*24+$N$12)</f>
        <v>-0.7327542062154494</v>
      </c>
      <c r="W141" s="94">
        <f>$L$13*COS($M$13*S141*24+$N$13)</f>
        <v>-0.29579241579464483</v>
      </c>
      <c r="X141" s="94">
        <f>(T141+U141+V141+W141)*$AE$8</f>
        <v>-1.3879963522883907</v>
      </c>
      <c r="Y141" s="95">
        <f t="shared" si="19"/>
        <v>1.3879963522883907</v>
      </c>
      <c r="Z141" s="94">
        <f>(0.5*$N$29*Y141^3)/1000</f>
        <v>1.3771213246567007</v>
      </c>
      <c r="AA141" s="94">
        <f>(0.5*$I$29*$J$29*$K$29*$M$29*$L$29*$N$29*Y141^3)*0.82/1000</f>
        <v>4.4580203896531936</v>
      </c>
      <c r="AB141" s="103">
        <f>IF(Y141&lt;1,0,IF(Y141&lt;1.05,2,IF(Y141&lt;1.1,2.28,IF(Y141&lt;1.15,2.5,IF(Y141&lt;1.2,3.08,IF(Y141&lt;1.25,3.44,IF(Y141&lt;1.3,3.85,IF(Y141&lt;1.35,4.31,IF(Y141&lt;1.4,5,IF(Y141&lt;1.45,5.36,IF(Y141&lt;1.5,5.75,IF(Y141&lt;1.55,6.59,IF(Y141&lt;1.6,7.28,IF(Y141&lt;1.65,8.01,IF(Y141&lt;1.7,8.79,IF(Y141&lt;1.75,10,IF(Y141&lt;1.8,10.5,IF(Y141&lt;1.85,11.42,IF(Y141&lt;1.9,12.38,IF(Y141&lt;1.95,13.4,IF(Y141&lt;2,14.26,IF(Y141&lt;2.05,15.57,IF(Y141&lt;2.1,16.72,IF(Y141&lt;2.15,17.92,IF(Y141&lt;2.2,19.17,IF(Y141&lt;2.25,20,IF(Y141&lt;3,25,IF(Y141&lt;10,0,0))))))))))))))))))))))))))))</f>
        <v>5</v>
      </c>
      <c r="AC141" s="12"/>
      <c r="AF141" s="5"/>
      <c r="AG141" s="5"/>
      <c r="AH141" s="5"/>
    </row>
    <row r="142" spans="17:42" x14ac:dyDescent="0.25">
      <c r="Q142" s="91"/>
      <c r="R142" s="92">
        <v>41642</v>
      </c>
      <c r="S142" s="93">
        <v>2.8333333333330302</v>
      </c>
      <c r="T142" s="94">
        <f>$L$10*COS($M$10*S142*24+$N$10)</f>
        <v>1.4710502335556088E-2</v>
      </c>
      <c r="U142" s="94">
        <f>$L$11*COS($M$11*S142*24+$N$11)</f>
        <v>-9.0728203755373979E-2</v>
      </c>
      <c r="V142" s="94">
        <f>$L$12*COS($M$12*S142*24+$N$12)</f>
        <v>-0.9784698303863324</v>
      </c>
      <c r="W142" s="94">
        <f>$L$13*COS($M$13*S142*24+$N$13)</f>
        <v>-0.20140569903567976</v>
      </c>
      <c r="X142" s="94">
        <f>(T142+U142+V142+W142)*$AE$8</f>
        <v>-1.5698665385522874</v>
      </c>
      <c r="Y142" s="95">
        <f t="shared" si="19"/>
        <v>1.5698665385522874</v>
      </c>
      <c r="Z142" s="94">
        <f>(0.5*$N$29*Y142^3)/1000</f>
        <v>1.9924866809101405</v>
      </c>
      <c r="AA142" s="94">
        <f>(0.5*$I$29*$J$29*$K$29*$M$29*$L$29*$N$29*Y142^3)*0.82/1000</f>
        <v>6.4500825675792459</v>
      </c>
      <c r="AB142" s="103">
        <f>IF(Y142&lt;1,0,IF(Y142&lt;1.05,2,IF(Y142&lt;1.1,2.28,IF(Y142&lt;1.15,2.5,IF(Y142&lt;1.2,3.08,IF(Y142&lt;1.25,3.44,IF(Y142&lt;1.3,3.85,IF(Y142&lt;1.35,4.31,IF(Y142&lt;1.4,5,IF(Y142&lt;1.45,5.36,IF(Y142&lt;1.5,5.75,IF(Y142&lt;1.55,6.59,IF(Y142&lt;1.6,7.28,IF(Y142&lt;1.65,8.01,IF(Y142&lt;1.7,8.79,IF(Y142&lt;1.75,10,IF(Y142&lt;1.8,10.5,IF(Y142&lt;1.85,11.42,IF(Y142&lt;1.9,12.38,IF(Y142&lt;1.95,13.4,IF(Y142&lt;2,14.26,IF(Y142&lt;2.05,15.57,IF(Y142&lt;2.1,16.72,IF(Y142&lt;2.15,17.92,IF(Y142&lt;2.2,19.17,IF(Y142&lt;2.25,20,IF(Y142&lt;3,25,IF(Y142&lt;10,0,0))))))))))))))))))))))))))))</f>
        <v>7.28</v>
      </c>
      <c r="AC142" s="12"/>
      <c r="AF142" s="5"/>
      <c r="AG142" s="5"/>
      <c r="AH142" s="5"/>
    </row>
    <row r="143" spans="17:42" x14ac:dyDescent="0.25">
      <c r="Q143" s="91"/>
      <c r="R143" s="92">
        <v>41642</v>
      </c>
      <c r="S143" s="93">
        <v>2.8541666666663601</v>
      </c>
      <c r="T143" s="94">
        <f>$L$10*COS($M$10*S143*24+$N$10)</f>
        <v>2.992398589128388E-2</v>
      </c>
      <c r="U143" s="94">
        <f>$L$11*COS($M$11*S143*24+$N$11)</f>
        <v>-9.876530869096585E-2</v>
      </c>
      <c r="V143" s="94">
        <f>$L$12*COS($M$12*S143*24+$N$12)</f>
        <v>-1.1619142626954433</v>
      </c>
      <c r="W143" s="94">
        <f>$L$13*COS($M$13*S143*24+$N$13)</f>
        <v>-9.3293516726092984E-2</v>
      </c>
      <c r="X143" s="94">
        <f>(T143+U143+V143+W143)*$AE$8</f>
        <v>-1.6550613777765228</v>
      </c>
      <c r="Y143" s="95">
        <f t="shared" si="19"/>
        <v>1.6550613777765228</v>
      </c>
      <c r="Z143" s="94">
        <f>(0.5*$N$29*Y143^3)/1000</f>
        <v>2.334799230841242</v>
      </c>
      <c r="AA143" s="94">
        <f>(0.5*$I$29*$J$29*$K$29*$M$29*$L$29*$N$29*Y143^3)*0.82/1000</f>
        <v>7.5582175589587797</v>
      </c>
      <c r="AB143" s="103">
        <f>IF(Y143&lt;1,0,IF(Y143&lt;1.05,2,IF(Y143&lt;1.1,2.28,IF(Y143&lt;1.15,2.5,IF(Y143&lt;1.2,3.08,IF(Y143&lt;1.25,3.44,IF(Y143&lt;1.3,3.85,IF(Y143&lt;1.35,4.31,IF(Y143&lt;1.4,5,IF(Y143&lt;1.45,5.36,IF(Y143&lt;1.5,5.75,IF(Y143&lt;1.55,6.59,IF(Y143&lt;1.6,7.28,IF(Y143&lt;1.65,8.01,IF(Y143&lt;1.7,8.79,IF(Y143&lt;1.75,10,IF(Y143&lt;1.8,10.5,IF(Y143&lt;1.85,11.42,IF(Y143&lt;1.9,12.38,IF(Y143&lt;1.95,13.4,IF(Y143&lt;2,14.26,IF(Y143&lt;2.05,15.57,IF(Y143&lt;2.1,16.72,IF(Y143&lt;2.15,17.92,IF(Y143&lt;2.2,19.17,IF(Y143&lt;2.25,20,IF(Y143&lt;3,25,IF(Y143&lt;10,0,0))))))))))))))))))))))))))))</f>
        <v>8.7899999999999991</v>
      </c>
      <c r="AC143" s="12"/>
      <c r="AF143" s="5"/>
      <c r="AG143" s="5"/>
      <c r="AH143" s="5"/>
    </row>
    <row r="144" spans="17:42" x14ac:dyDescent="0.25">
      <c r="Q144" s="91"/>
      <c r="R144" s="92">
        <v>41642</v>
      </c>
      <c r="S144" s="93">
        <v>2.87499999999969</v>
      </c>
      <c r="T144" s="94">
        <f>$L$10*COS($M$10*S144*24+$N$10)</f>
        <v>4.4694327264075337E-2</v>
      </c>
      <c r="U144" s="94">
        <f>$L$11*COS($M$11*S144*24+$N$11)</f>
        <v>-0.10510262497982689</v>
      </c>
      <c r="V144" s="94">
        <f>$L$12*COS($M$12*S144*24+$N$12)</f>
        <v>-1.2714128422738054</v>
      </c>
      <c r="W144" s="94">
        <f>$L$13*COS($M$13*S144*24+$N$13)</f>
        <v>2.1176464573548655E-2</v>
      </c>
      <c r="X144" s="94">
        <f>(T144+U144+V144+W144)*$AE$8</f>
        <v>-1.6383058442700105</v>
      </c>
      <c r="Y144" s="95">
        <f t="shared" si="19"/>
        <v>1.6383058442700105</v>
      </c>
      <c r="Z144" s="94">
        <f>(0.5*$N$29*Y144^3)/1000</f>
        <v>2.2646034809830531</v>
      </c>
      <c r="AA144" s="94">
        <f>(0.5*$I$29*$J$29*$K$29*$M$29*$L$29*$N$29*Y144^3)*0.82/1000</f>
        <v>7.3309797124946625</v>
      </c>
      <c r="AB144" s="103">
        <f>IF(Y144&lt;1,0,IF(Y144&lt;1.05,2,IF(Y144&lt;1.1,2.28,IF(Y144&lt;1.15,2.5,IF(Y144&lt;1.2,3.08,IF(Y144&lt;1.25,3.44,IF(Y144&lt;1.3,3.85,IF(Y144&lt;1.35,4.31,IF(Y144&lt;1.4,5,IF(Y144&lt;1.45,5.36,IF(Y144&lt;1.5,5.75,IF(Y144&lt;1.55,6.59,IF(Y144&lt;1.6,7.28,IF(Y144&lt;1.65,8.01,IF(Y144&lt;1.7,8.79,IF(Y144&lt;1.75,10,IF(Y144&lt;1.8,10.5,IF(Y144&lt;1.85,11.42,IF(Y144&lt;1.9,12.38,IF(Y144&lt;1.95,13.4,IF(Y144&lt;2,14.26,IF(Y144&lt;2.05,15.57,IF(Y144&lt;2.1,16.72,IF(Y144&lt;2.15,17.92,IF(Y144&lt;2.2,19.17,IF(Y144&lt;2.25,20,IF(Y144&lt;3,25,IF(Y144&lt;10,0,0))))))))))))))))))))))))))))</f>
        <v>8.01</v>
      </c>
      <c r="AC144" s="12"/>
      <c r="AF144" s="5"/>
      <c r="AG144" s="5"/>
      <c r="AH144" s="5"/>
    </row>
    <row r="145" spans="17:34" x14ac:dyDescent="0.25">
      <c r="Q145" s="91"/>
      <c r="R145" s="92">
        <v>41642</v>
      </c>
      <c r="S145" s="93">
        <v>2.89583333333302</v>
      </c>
      <c r="T145" s="94">
        <f>$L$10*COS($M$10*S145*24+$N$10)</f>
        <v>5.8802793516997756E-2</v>
      </c>
      <c r="U145" s="94">
        <f>$L$11*COS($M$11*S145*24+$N$11)</f>
        <v>-0.10963108499060636</v>
      </c>
      <c r="V145" s="94">
        <f>$L$12*COS($M$12*S145*24+$N$12)</f>
        <v>-1.2999969259954238</v>
      </c>
      <c r="W145" s="94">
        <f>$L$13*COS($M$13*S145*24+$N$13)</f>
        <v>0.13420330480827181</v>
      </c>
      <c r="X145" s="94">
        <f>(T145+U145+V145+W145)*$AE$8</f>
        <v>-1.520777390825951</v>
      </c>
      <c r="Y145" s="95">
        <f t="shared" si="19"/>
        <v>1.520777390825951</v>
      </c>
      <c r="Z145" s="94">
        <f>(0.5*$N$29*Y145^3)/1000</f>
        <v>1.8113574888815858</v>
      </c>
      <c r="AA145" s="94">
        <f>(0.5*$I$29*$J$29*$K$29*$M$29*$L$29*$N$29*Y145^3)*0.82/1000</f>
        <v>5.8637307213277907</v>
      </c>
      <c r="AB145" s="103">
        <f>IF(Y145&lt;1,0,IF(Y145&lt;1.05,2,IF(Y145&lt;1.1,2.28,IF(Y145&lt;1.15,2.5,IF(Y145&lt;1.2,3.08,IF(Y145&lt;1.25,3.44,IF(Y145&lt;1.3,3.85,IF(Y145&lt;1.35,4.31,IF(Y145&lt;1.4,5,IF(Y145&lt;1.45,5.36,IF(Y145&lt;1.5,5.75,IF(Y145&lt;1.55,6.59,IF(Y145&lt;1.6,7.28,IF(Y145&lt;1.65,8.01,IF(Y145&lt;1.7,8.79,IF(Y145&lt;1.75,10,IF(Y145&lt;1.8,10.5,IF(Y145&lt;1.85,11.42,IF(Y145&lt;1.9,12.38,IF(Y145&lt;1.95,13.4,IF(Y145&lt;2,14.26,IF(Y145&lt;2.05,15.57,IF(Y145&lt;2.1,16.72,IF(Y145&lt;2.15,17.92,IF(Y145&lt;2.2,19.17,IF(Y145&lt;2.25,20,IF(Y145&lt;3,25,IF(Y145&lt;10,0,0))))))))))))))))))))))))))))</f>
        <v>6.59</v>
      </c>
      <c r="AC145" s="12"/>
      <c r="AF145" s="5"/>
      <c r="AG145" s="5"/>
      <c r="AH145" s="5"/>
    </row>
    <row r="146" spans="17:34" x14ac:dyDescent="0.25">
      <c r="Q146" s="91"/>
      <c r="R146" s="92">
        <v>41642</v>
      </c>
      <c r="S146" s="93">
        <v>2.9166666666663499</v>
      </c>
      <c r="T146" s="94">
        <f>$L$10*COS($M$10*S146*24+$N$10)</f>
        <v>7.2040453374786262E-2</v>
      </c>
      <c r="U146" s="94">
        <f>$L$11*COS($M$11*S146*24+$N$11)</f>
        <v>-0.11227275219867347</v>
      </c>
      <c r="V146" s="94">
        <f>$L$12*COS($M$12*S146*24+$N$12)</f>
        <v>-1.245847382696164</v>
      </c>
      <c r="W146" s="94">
        <f>$L$13*COS($M$13*S146*24+$N$13)</f>
        <v>0.23808441160176097</v>
      </c>
      <c r="X146" s="94">
        <f>(T146+U146+V146+W146)*$AE$8</f>
        <v>-1.3099940873978628</v>
      </c>
      <c r="Y146" s="95">
        <f t="shared" si="19"/>
        <v>1.3099940873978628</v>
      </c>
      <c r="Z146" s="94">
        <f>(0.5*$N$29*Y146^3)/1000</f>
        <v>1.1577511885482197</v>
      </c>
      <c r="AA146" s="94">
        <f>(0.5*$I$29*$J$29*$K$29*$M$29*$L$29*$N$29*Y146^3)*0.82/1000</f>
        <v>3.7478748693255657</v>
      </c>
      <c r="AB146" s="103">
        <f>IF(Y146&lt;1,0,IF(Y146&lt;1.05,2,IF(Y146&lt;1.1,2.28,IF(Y146&lt;1.15,2.5,IF(Y146&lt;1.2,3.08,IF(Y146&lt;1.25,3.44,IF(Y146&lt;1.3,3.85,IF(Y146&lt;1.35,4.31,IF(Y146&lt;1.4,5,IF(Y146&lt;1.45,5.36,IF(Y146&lt;1.5,5.75,IF(Y146&lt;1.55,6.59,IF(Y146&lt;1.6,7.28,IF(Y146&lt;1.65,8.01,IF(Y146&lt;1.7,8.79,IF(Y146&lt;1.75,10,IF(Y146&lt;1.8,10.5,IF(Y146&lt;1.85,11.42,IF(Y146&lt;1.9,12.38,IF(Y146&lt;1.95,13.4,IF(Y146&lt;2,14.26,IF(Y146&lt;2.05,15.57,IF(Y146&lt;2.1,16.72,IF(Y146&lt;2.15,17.92,IF(Y146&lt;2.2,19.17,IF(Y146&lt;2.25,20,IF(Y146&lt;3,25,IF(Y146&lt;10,0,0))))))))))))))))))))))))))))</f>
        <v>4.3099999999999996</v>
      </c>
      <c r="AC146" s="12"/>
      <c r="AF146" s="5"/>
      <c r="AG146" s="5"/>
      <c r="AH146" s="5"/>
    </row>
    <row r="147" spans="17:34" x14ac:dyDescent="0.25">
      <c r="Q147" s="91"/>
      <c r="R147" s="92">
        <v>41642</v>
      </c>
      <c r="S147" s="93">
        <v>2.9374999999996798</v>
      </c>
      <c r="T147" s="94">
        <f>$L$10*COS($M$10*S147*24+$N$10)</f>
        <v>8.4211271272272778E-2</v>
      </c>
      <c r="U147" s="94">
        <f>$L$11*COS($M$11*S147*24+$N$11)</f>
        <v>-0.11298216250344124</v>
      </c>
      <c r="V147" s="94">
        <f>$L$12*COS($M$12*S147*24+$N$12)</f>
        <v>-1.1124103652315345</v>
      </c>
      <c r="W147" s="94">
        <f>$L$13*COS($M$13*S147*24+$N$13)</f>
        <v>0.32574045919768341</v>
      </c>
      <c r="X147" s="94">
        <f>(T147+U147+V147+W147)*$AE$8</f>
        <v>-1.0193009965812743</v>
      </c>
      <c r="Y147" s="95">
        <f t="shared" si="19"/>
        <v>1.0193009965812743</v>
      </c>
      <c r="Z147" s="94">
        <f>(0.5*$N$29*Y147^3)/1000</f>
        <v>0.5453992991406349</v>
      </c>
      <c r="AA147" s="94">
        <f>(0.5*$I$29*$J$29*$K$29*$M$29*$L$29*$N$29*Y147^3)*0.82/1000</f>
        <v>1.7655678933572756</v>
      </c>
      <c r="AB147" s="103">
        <f>IF(Y147&lt;1,0,IF(Y147&lt;1.05,2,IF(Y147&lt;1.1,2.28,IF(Y147&lt;1.15,2.5,IF(Y147&lt;1.2,3.08,IF(Y147&lt;1.25,3.44,IF(Y147&lt;1.3,3.85,IF(Y147&lt;1.35,4.31,IF(Y147&lt;1.4,5,IF(Y147&lt;1.45,5.36,IF(Y147&lt;1.5,5.75,IF(Y147&lt;1.55,6.59,IF(Y147&lt;1.6,7.28,IF(Y147&lt;1.65,8.01,IF(Y147&lt;1.7,8.79,IF(Y147&lt;1.75,10,IF(Y147&lt;1.8,10.5,IF(Y147&lt;1.85,11.42,IF(Y147&lt;1.9,12.38,IF(Y147&lt;1.95,13.4,IF(Y147&lt;2,14.26,IF(Y147&lt;2.05,15.57,IF(Y147&lt;2.1,16.72,IF(Y147&lt;2.15,17.92,IF(Y147&lt;2.2,19.17,IF(Y147&lt;2.25,20,IF(Y147&lt;3,25,IF(Y147&lt;10,0,0))))))))))))))))))))))))))))</f>
        <v>2</v>
      </c>
      <c r="AC147" s="12"/>
      <c r="AF147" s="5"/>
      <c r="AG147" s="5"/>
      <c r="AH147" s="5"/>
    </row>
    <row r="148" spans="17:34" x14ac:dyDescent="0.25">
      <c r="Q148" s="91"/>
      <c r="R148" s="92">
        <v>41642</v>
      </c>
      <c r="S148" s="93">
        <v>2.9583333333330102</v>
      </c>
      <c r="T148" s="94">
        <f>$L$10*COS($M$10*S148*24+$N$10)</f>
        <v>9.5135010431145819E-2</v>
      </c>
      <c r="U148" s="94">
        <f>$L$11*COS($M$11*S148*24+$N$11)</f>
        <v>-0.11174710668288763</v>
      </c>
      <c r="V148" s="94">
        <f>$L$12*COS($M$12*S148*24+$N$12)</f>
        <v>-0.90817799247729869</v>
      </c>
      <c r="W148" s="94">
        <f>$L$13*COS($M$13*S148*24+$N$13)</f>
        <v>0.39119783281085291</v>
      </c>
      <c r="X148" s="94">
        <f>(T148+U148+V148+W148)*$AE$8</f>
        <v>-0.6669903198977345</v>
      </c>
      <c r="Y148" s="95">
        <f t="shared" si="19"/>
        <v>0.6669903198977345</v>
      </c>
      <c r="Z148" s="94">
        <f>(0.5*$N$29*Y148^3)/1000</f>
        <v>0.15281494238934235</v>
      </c>
      <c r="AA148" s="94">
        <f>(0.5*$I$29*$J$29*$K$29*$M$29*$L$29*$N$29*Y148^3)*0.82/1000</f>
        <v>0.49469289075542711</v>
      </c>
      <c r="AB148" s="103">
        <f>IF(Y148&lt;1,0,IF(Y148&lt;1.05,2,IF(Y148&lt;1.1,2.28,IF(Y148&lt;1.15,2.5,IF(Y148&lt;1.2,3.08,IF(Y148&lt;1.25,3.44,IF(Y148&lt;1.3,3.85,IF(Y148&lt;1.35,4.31,IF(Y148&lt;1.4,5,IF(Y148&lt;1.45,5.36,IF(Y148&lt;1.5,5.75,IF(Y148&lt;1.55,6.59,IF(Y148&lt;1.6,7.28,IF(Y148&lt;1.65,8.01,IF(Y148&lt;1.7,8.79,IF(Y148&lt;1.75,10,IF(Y148&lt;1.8,10.5,IF(Y148&lt;1.85,11.42,IF(Y148&lt;1.9,12.38,IF(Y148&lt;1.95,13.4,IF(Y148&lt;2,14.26,IF(Y148&lt;2.05,15.57,IF(Y148&lt;2.1,16.72,IF(Y148&lt;2.15,17.92,IF(Y148&lt;2.2,19.17,IF(Y148&lt;2.25,20,IF(Y148&lt;3,25,IF(Y148&lt;10,0,0))))))))))))))))))))))))))))</f>
        <v>0</v>
      </c>
      <c r="AC148" s="12"/>
      <c r="AF148" s="5"/>
      <c r="AG148" s="5"/>
      <c r="AH148" s="5"/>
    </row>
    <row r="149" spans="17:34" x14ac:dyDescent="0.25">
      <c r="Q149" s="91"/>
      <c r="R149" s="92">
        <v>41642</v>
      </c>
      <c r="S149" s="93">
        <v>2.9791666666663401</v>
      </c>
      <c r="T149" s="94">
        <f>$L$10*COS($M$10*S149*24+$N$10)</f>
        <v>0.10464990197361194</v>
      </c>
      <c r="U149" s="94">
        <f>$L$11*COS($M$11*S149*24+$N$11)</f>
        <v>-0.10858884051892363</v>
      </c>
      <c r="V149" s="94">
        <f>$L$12*COS($M$12*S149*24+$N$12)</f>
        <v>-0.64614789897796876</v>
      </c>
      <c r="W149" s="94">
        <f>$L$13*COS($M$13*S149*24+$N$13)</f>
        <v>0.42999572060295949</v>
      </c>
      <c r="X149" s="94">
        <f>(T149+U149+V149+W149)*$AE$8</f>
        <v>-0.27511389615040122</v>
      </c>
      <c r="Y149" s="95">
        <f t="shared" si="19"/>
        <v>0.27511389615040122</v>
      </c>
      <c r="Z149" s="94">
        <f>(0.5*$N$29*Y149^3)/1000</f>
        <v>1.07237038347789E-2</v>
      </c>
      <c r="AA149" s="94">
        <f>(0.5*$I$29*$J$29*$K$29*$M$29*$L$29*$N$29*Y149^3)*0.82/1000</f>
        <v>3.4714799264301606E-2</v>
      </c>
      <c r="AB149" s="103">
        <f>IF(Y149&lt;1,0,IF(Y149&lt;1.05,2,IF(Y149&lt;1.1,2.28,IF(Y149&lt;1.15,2.5,IF(Y149&lt;1.2,3.08,IF(Y149&lt;1.25,3.44,IF(Y149&lt;1.3,3.85,IF(Y149&lt;1.35,4.31,IF(Y149&lt;1.4,5,IF(Y149&lt;1.45,5.36,IF(Y149&lt;1.5,5.75,IF(Y149&lt;1.55,6.59,IF(Y149&lt;1.6,7.28,IF(Y149&lt;1.65,8.01,IF(Y149&lt;1.7,8.79,IF(Y149&lt;1.75,10,IF(Y149&lt;1.8,10.5,IF(Y149&lt;1.85,11.42,IF(Y149&lt;1.9,12.38,IF(Y149&lt;1.95,13.4,IF(Y149&lt;2,14.26,IF(Y149&lt;2.05,15.57,IF(Y149&lt;2.1,16.72,IF(Y149&lt;2.15,17.92,IF(Y149&lt;2.2,19.17,IF(Y149&lt;2.25,20,IF(Y149&lt;3,25,IF(Y149&lt;10,0,0))))))))))))))))))))))))))))</f>
        <v>0</v>
      </c>
      <c r="AC149" s="12"/>
      <c r="AF149" s="5"/>
      <c r="AG149" s="5"/>
      <c r="AH149" s="5"/>
    </row>
    <row r="150" spans="17:34" x14ac:dyDescent="0.25">
      <c r="Q150" s="91"/>
      <c r="R150" s="92">
        <v>41643</v>
      </c>
      <c r="S150" s="93">
        <v>2.99999999999967</v>
      </c>
      <c r="T150" s="94">
        <f>$L$10*COS($M$10*S150*24+$N$10)</f>
        <v>0.11261504054622659</v>
      </c>
      <c r="U150" s="94">
        <f>$L$11*COS($M$11*S150*24+$N$11)</f>
        <v>-0.10356171897727562</v>
      </c>
      <c r="V150" s="94">
        <f>$L$12*COS($M$12*S150*24+$N$12)</f>
        <v>-0.34299604726105382</v>
      </c>
      <c r="W150" s="94">
        <f>$L$13*COS($M$13*S150*24+$N$13)</f>
        <v>0.43949011063750865</v>
      </c>
      <c r="X150" s="94">
        <f>(T150+U150+V150+W150)*$AE$8</f>
        <v>0.13193423118175729</v>
      </c>
      <c r="Y150" s="95">
        <f t="shared" si="19"/>
        <v>0.13193423118175729</v>
      </c>
      <c r="Z150" s="94">
        <f>(0.5*$N$29*Y150^3)/1000</f>
        <v>1.1827139001549989E-3</v>
      </c>
      <c r="AA150" s="94">
        <f>(0.5*$I$29*$J$29*$K$29*$M$29*$L$29*$N$29*Y150^3)*0.82/1000</f>
        <v>3.8286842180238704E-3</v>
      </c>
      <c r="AB150" s="103">
        <f>IF(Y150&lt;1,0,IF(Y150&lt;1.05,2,IF(Y150&lt;1.1,2.28,IF(Y150&lt;1.15,2.5,IF(Y150&lt;1.2,3.08,IF(Y150&lt;1.25,3.44,IF(Y150&lt;1.3,3.85,IF(Y150&lt;1.35,4.31,IF(Y150&lt;1.4,5,IF(Y150&lt;1.45,5.36,IF(Y150&lt;1.5,5.75,IF(Y150&lt;1.55,6.59,IF(Y150&lt;1.6,7.28,IF(Y150&lt;1.65,8.01,IF(Y150&lt;1.7,8.79,IF(Y150&lt;1.75,10,IF(Y150&lt;1.8,10.5,IF(Y150&lt;1.85,11.42,IF(Y150&lt;1.9,12.38,IF(Y150&lt;1.95,13.4,IF(Y150&lt;2,14.26,IF(Y150&lt;2.05,15.57,IF(Y150&lt;2.1,16.72,IF(Y150&lt;2.15,17.92,IF(Y150&lt;2.2,19.17,IF(Y150&lt;2.25,20,IF(Y150&lt;3,25,IF(Y150&lt;10,0,0))))))))))))))))))))))))))))</f>
        <v>0</v>
      </c>
      <c r="AC150" s="12"/>
      <c r="AF150" s="5"/>
      <c r="AG150" s="5"/>
      <c r="AH150" s="5"/>
    </row>
    <row r="151" spans="17:34" x14ac:dyDescent="0.25">
      <c r="Q151" s="91"/>
      <c r="R151" s="92">
        <v>41643</v>
      </c>
      <c r="S151" s="93">
        <v>3.020833333333</v>
      </c>
      <c r="T151" s="94">
        <f>$L$10*COS($M$10*S151*24+$N$10)</f>
        <v>0.11891247097726454</v>
      </c>
      <c r="U151" s="94">
        <f>$L$11*COS($M$11*S151*24+$N$11)</f>
        <v>-9.6752260737784965E-2</v>
      </c>
      <c r="V151" s="94">
        <f>$L$12*COS($M$12*S151*24+$N$12)</f>
        <v>-1.8015446201535369E-2</v>
      </c>
      <c r="W151" s="94">
        <f>$L$13*COS($M$13*S151*24+$N$13)</f>
        <v>0.41903397592386926</v>
      </c>
      <c r="X151" s="94">
        <f>(T151+U151+V151+W151)*$AE$8</f>
        <v>0.52897342495226685</v>
      </c>
      <c r="Y151" s="95">
        <f t="shared" si="19"/>
        <v>0.52897342495226685</v>
      </c>
      <c r="Z151" s="94">
        <f>(0.5*$N$29*Y151^3)/1000</f>
        <v>7.6226993574842222E-2</v>
      </c>
      <c r="AA151" s="94">
        <f>(0.5*$I$29*$J$29*$K$29*$M$29*$L$29*$N$29*Y151^3)*0.82/1000</f>
        <v>0.24676220280251845</v>
      </c>
      <c r="AB151" s="103">
        <f>IF(Y151&lt;1,0,IF(Y151&lt;1.05,2,IF(Y151&lt;1.1,2.28,IF(Y151&lt;1.15,2.5,IF(Y151&lt;1.2,3.08,IF(Y151&lt;1.25,3.44,IF(Y151&lt;1.3,3.85,IF(Y151&lt;1.35,4.31,IF(Y151&lt;1.4,5,IF(Y151&lt;1.45,5.36,IF(Y151&lt;1.5,5.75,IF(Y151&lt;1.55,6.59,IF(Y151&lt;1.6,7.28,IF(Y151&lt;1.65,8.01,IF(Y151&lt;1.7,8.79,IF(Y151&lt;1.75,10,IF(Y151&lt;1.8,10.5,IF(Y151&lt;1.85,11.42,IF(Y151&lt;1.9,12.38,IF(Y151&lt;1.95,13.4,IF(Y151&lt;2,14.26,IF(Y151&lt;2.05,15.57,IF(Y151&lt;2.1,16.72,IF(Y151&lt;2.15,17.92,IF(Y151&lt;2.2,19.17,IF(Y151&lt;2.25,20,IF(Y151&lt;3,25,IF(Y151&lt;10,0,0))))))))))))))))))))))))))))</f>
        <v>0</v>
      </c>
      <c r="AC151" s="12"/>
      <c r="AF151" s="5"/>
      <c r="AG151" s="5"/>
      <c r="AH151" s="5"/>
    </row>
    <row r="152" spans="17:34" x14ac:dyDescent="0.25">
      <c r="Q152" s="91"/>
      <c r="R152" s="92">
        <v>41643</v>
      </c>
      <c r="S152" s="93">
        <v>3.0416666666663299</v>
      </c>
      <c r="T152" s="94">
        <f>$L$10*COS($M$10*S152*24+$N$10)</f>
        <v>0.1234489350664893</v>
      </c>
      <c r="U152" s="94">
        <f>$L$11*COS($M$11*S152*24+$N$11)</f>
        <v>-8.8277659174922668E-2</v>
      </c>
      <c r="V152" s="94">
        <f>$L$12*COS($M$12*S152*24+$N$12)</f>
        <v>0.30811168311268228</v>
      </c>
      <c r="W152" s="94">
        <f>$L$13*COS($M$13*S152*24+$N$13)</f>
        <v>0.37002136823741583</v>
      </c>
      <c r="X152" s="94">
        <f>(T152+U152+V152+W152)*$AE$8</f>
        <v>0.89163040905208091</v>
      </c>
      <c r="Y152" s="95">
        <f t="shared" si="19"/>
        <v>0.89163040905208091</v>
      </c>
      <c r="Z152" s="94">
        <f>(0.5*$N$29*Y152^3)/1000</f>
        <v>0.36505797806691881</v>
      </c>
      <c r="AA152" s="94">
        <f>(0.5*$I$29*$J$29*$K$29*$M$29*$L$29*$N$29*Y152^3)*0.82/1000</f>
        <v>1.1817665448130303</v>
      </c>
      <c r="AB152" s="103">
        <f>IF(Y152&lt;1,0,IF(Y152&lt;1.05,2,IF(Y152&lt;1.1,2.28,IF(Y152&lt;1.15,2.5,IF(Y152&lt;1.2,3.08,IF(Y152&lt;1.25,3.44,IF(Y152&lt;1.3,3.85,IF(Y152&lt;1.35,4.31,IF(Y152&lt;1.4,5,IF(Y152&lt;1.45,5.36,IF(Y152&lt;1.5,5.75,IF(Y152&lt;1.55,6.59,IF(Y152&lt;1.6,7.28,IF(Y152&lt;1.65,8.01,IF(Y152&lt;1.7,8.79,IF(Y152&lt;1.75,10,IF(Y152&lt;1.8,10.5,IF(Y152&lt;1.85,11.42,IF(Y152&lt;1.9,12.38,IF(Y152&lt;1.95,13.4,IF(Y152&lt;2,14.26,IF(Y152&lt;2.05,15.57,IF(Y152&lt;2.1,16.72,IF(Y152&lt;2.15,17.92,IF(Y152&lt;2.2,19.17,IF(Y152&lt;2.25,20,IF(Y152&lt;3,25,IF(Y152&lt;10,0,0))))))))))))))))))))))))))))</f>
        <v>0</v>
      </c>
      <c r="AC152" s="12"/>
      <c r="AF152" s="5"/>
      <c r="AG152" s="5"/>
      <c r="AH152" s="5"/>
    </row>
    <row r="153" spans="17:34" x14ac:dyDescent="0.25">
      <c r="Q153" s="91"/>
      <c r="R153" s="92">
        <v>41643</v>
      </c>
      <c r="S153" s="93">
        <v>3.0624999999996598</v>
      </c>
      <c r="T153" s="94">
        <f>$L$10*COS($M$10*S153*24+$N$10)</f>
        <v>0.1261572526392212</v>
      </c>
      <c r="U153" s="94">
        <f>$L$11*COS($M$11*S153*24+$N$11)</f>
        <v>-7.8283765415090467E-2</v>
      </c>
      <c r="V153" s="94">
        <f>$L$12*COS($M$12*S153*24+$N$12)</f>
        <v>0.61463015292801426</v>
      </c>
      <c r="W153" s="94">
        <f>$L$13*COS($M$13*S153*24+$N$13)</f>
        <v>0.2957924157948103</v>
      </c>
      <c r="X153" s="94">
        <f>(T153+U153+V153+W153)*$AE$8</f>
        <v>1.1978700699336942</v>
      </c>
      <c r="Y153" s="95">
        <f t="shared" si="19"/>
        <v>1.1978700699336942</v>
      </c>
      <c r="Z153" s="94">
        <f>(0.5*$N$29*Y153^3)/1000</f>
        <v>0.88518973747249052</v>
      </c>
      <c r="AA153" s="94">
        <f>(0.5*$I$29*$J$29*$K$29*$M$29*$L$29*$N$29*Y153^3)*0.82/1000</f>
        <v>2.8655382991385001</v>
      </c>
      <c r="AB153" s="103">
        <f>IF(Y153&lt;1,0,IF(Y153&lt;1.05,2,IF(Y153&lt;1.1,2.28,IF(Y153&lt;1.15,2.5,IF(Y153&lt;1.2,3.08,IF(Y153&lt;1.25,3.44,IF(Y153&lt;1.3,3.85,IF(Y153&lt;1.35,4.31,IF(Y153&lt;1.4,5,IF(Y153&lt;1.45,5.36,IF(Y153&lt;1.5,5.75,IF(Y153&lt;1.55,6.59,IF(Y153&lt;1.6,7.28,IF(Y153&lt;1.65,8.01,IF(Y153&lt;1.7,8.79,IF(Y153&lt;1.75,10,IF(Y153&lt;1.8,10.5,IF(Y153&lt;1.85,11.42,IF(Y153&lt;1.9,12.38,IF(Y153&lt;1.95,13.4,IF(Y153&lt;2,14.26,IF(Y153&lt;2.05,15.57,IF(Y153&lt;2.1,16.72,IF(Y153&lt;2.15,17.92,IF(Y153&lt;2.2,19.17,IF(Y153&lt;2.25,20,IF(Y153&lt;3,25,IF(Y153&lt;10,0,0))))))))))))))))))))))))))))</f>
        <v>3.08</v>
      </c>
      <c r="AC153" s="12"/>
      <c r="AF153" s="5"/>
      <c r="AG153" s="5"/>
      <c r="AH153" s="5"/>
    </row>
    <row r="154" spans="17:34" x14ac:dyDescent="0.25">
      <c r="Q154" s="91"/>
      <c r="R154" s="92">
        <v>41643</v>
      </c>
      <c r="S154" s="93">
        <v>3.0833333333329902</v>
      </c>
      <c r="T154" s="94">
        <f>$L$10*COS($M$10*S154*24+$N$10)</f>
        <v>0.12699731641277245</v>
      </c>
      <c r="U154" s="94">
        <f>$L$11*COS($M$11*S154*24+$N$11)</f>
        <v>-6.6942578183088533E-2</v>
      </c>
      <c r="V154" s="94">
        <f>$L$12*COS($M$12*S154*24+$N$12)</f>
        <v>0.88203269807362095</v>
      </c>
      <c r="W154" s="94">
        <f>$L$13*COS($M$13*S154*24+$N$13)</f>
        <v>0.20140569903587299</v>
      </c>
      <c r="X154" s="94">
        <f>(T154+U154+V154+W154)*$AE$8</f>
        <v>1.4293664191739721</v>
      </c>
      <c r="Y154" s="95">
        <f t="shared" si="19"/>
        <v>1.4293664191739721</v>
      </c>
      <c r="Z154" s="94">
        <f>(0.5*$N$29*Y154^3)/1000</f>
        <v>1.5039657751854787</v>
      </c>
      <c r="AA154" s="94">
        <f>(0.5*$I$29*$J$29*$K$29*$M$29*$L$29*$N$29*Y154^3)*0.82/1000</f>
        <v>4.8686415431035721</v>
      </c>
      <c r="AB154" s="103">
        <f>IF(Y154&lt;1,0,IF(Y154&lt;1.05,2,IF(Y154&lt;1.1,2.28,IF(Y154&lt;1.15,2.5,IF(Y154&lt;1.2,3.08,IF(Y154&lt;1.25,3.44,IF(Y154&lt;1.3,3.85,IF(Y154&lt;1.35,4.31,IF(Y154&lt;1.4,5,IF(Y154&lt;1.45,5.36,IF(Y154&lt;1.5,5.75,IF(Y154&lt;1.55,6.59,IF(Y154&lt;1.6,7.28,IF(Y154&lt;1.65,8.01,IF(Y154&lt;1.7,8.79,IF(Y154&lt;1.75,10,IF(Y154&lt;1.8,10.5,IF(Y154&lt;1.85,11.42,IF(Y154&lt;1.9,12.38,IF(Y154&lt;1.95,13.4,IF(Y154&lt;2,14.26,IF(Y154&lt;2.05,15.57,IF(Y154&lt;2.1,16.72,IF(Y154&lt;2.15,17.92,IF(Y154&lt;2.2,19.17,IF(Y154&lt;2.25,20,IF(Y154&lt;3,25,IF(Y154&lt;10,0,0))))))))))))))))))))))))))))</f>
        <v>5.36</v>
      </c>
      <c r="AC154" s="12"/>
      <c r="AF154" s="5"/>
      <c r="AG154" s="5"/>
      <c r="AH154" s="5"/>
    </row>
    <row r="155" spans="17:34" x14ac:dyDescent="0.25">
      <c r="Q155" s="91"/>
      <c r="R155" s="92">
        <v>41643</v>
      </c>
      <c r="S155" s="93">
        <v>3.1041666666663201</v>
      </c>
      <c r="T155" s="94">
        <f>$L$10*COS($M$10*S155*24+$N$10)</f>
        <v>0.12595668594235182</v>
      </c>
      <c r="U155" s="94">
        <f>$L$11*COS($M$11*S155*24+$N$11)</f>
        <v>-5.4449283638443903E-2</v>
      </c>
      <c r="V155" s="94">
        <f>$L$12*COS($M$12*S155*24+$N$12)</f>
        <v>1.0933014456667638</v>
      </c>
      <c r="W155" s="94">
        <f>$L$13*COS($M$13*S155*24+$N$13)</f>
        <v>9.3293516726305384E-2</v>
      </c>
      <c r="X155" s="94">
        <f>(T155+U155+V155+W155)*$AE$8</f>
        <v>1.5726279558712215</v>
      </c>
      <c r="Y155" s="95">
        <f t="shared" si="19"/>
        <v>1.5726279558712215</v>
      </c>
      <c r="Z155" s="94">
        <f>(0.5*$N$29*Y155^3)/1000</f>
        <v>2.0030196230741888</v>
      </c>
      <c r="AA155" s="94">
        <f>(0.5*$I$29*$J$29*$K$29*$M$29*$L$29*$N$29*Y155^3)*0.82/1000</f>
        <v>6.484179832714597</v>
      </c>
      <c r="AB155" s="103">
        <f>IF(Y155&lt;1,0,IF(Y155&lt;1.05,2,IF(Y155&lt;1.1,2.28,IF(Y155&lt;1.15,2.5,IF(Y155&lt;1.2,3.08,IF(Y155&lt;1.25,3.44,IF(Y155&lt;1.3,3.85,IF(Y155&lt;1.35,4.31,IF(Y155&lt;1.4,5,IF(Y155&lt;1.45,5.36,IF(Y155&lt;1.5,5.75,IF(Y155&lt;1.55,6.59,IF(Y155&lt;1.6,7.28,IF(Y155&lt;1.65,8.01,IF(Y155&lt;1.7,8.79,IF(Y155&lt;1.75,10,IF(Y155&lt;1.8,10.5,IF(Y155&lt;1.85,11.42,IF(Y155&lt;1.9,12.38,IF(Y155&lt;1.95,13.4,IF(Y155&lt;2,14.26,IF(Y155&lt;2.05,15.57,IF(Y155&lt;2.1,16.72,IF(Y155&lt;2.15,17.92,IF(Y155&lt;2.2,19.17,IF(Y155&lt;2.25,20,IF(Y155&lt;3,25,IF(Y155&lt;10,0,0))))))))))))))))))))))))))))</f>
        <v>7.28</v>
      </c>
      <c r="AC155" s="12"/>
      <c r="AF155" s="5"/>
      <c r="AG155" s="5"/>
      <c r="AH155" s="5"/>
    </row>
    <row r="156" spans="17:34" x14ac:dyDescent="0.25">
      <c r="Q156" s="91"/>
      <c r="R156" s="92">
        <v>41643</v>
      </c>
      <c r="S156" s="93">
        <v>3.1249999999996501</v>
      </c>
      <c r="T156" s="94">
        <f>$L$10*COS($M$10*S156*24+$N$10)</f>
        <v>0.12305077185072737</v>
      </c>
      <c r="U156" s="94">
        <f>$L$11*COS($M$11*S156*24+$N$11)</f>
        <v>-4.1018896147116464E-2</v>
      </c>
      <c r="V156" s="94">
        <f>$L$12*COS($M$12*S156*24+$N$12)</f>
        <v>1.2349909564029267</v>
      </c>
      <c r="W156" s="94">
        <f>$L$13*COS($M$13*S156*24+$N$13)</f>
        <v>-2.1176464573331565E-2</v>
      </c>
      <c r="X156" s="94">
        <f>(T156+U156+V156+W156)*$AE$8</f>
        <v>1.6198079594165073</v>
      </c>
      <c r="Y156" s="95">
        <f t="shared" si="19"/>
        <v>1.6198079594165073</v>
      </c>
      <c r="Z156" s="94">
        <f>(0.5*$N$29*Y156^3)/1000</f>
        <v>2.1887583457324613</v>
      </c>
      <c r="AA156" s="94">
        <f>(0.5*$I$29*$J$29*$K$29*$M$29*$L$29*$N$29*Y156^3)*0.82/1000</f>
        <v>7.0854536623571196</v>
      </c>
      <c r="AB156" s="103">
        <f>IF(Y156&lt;1,0,IF(Y156&lt;1.05,2,IF(Y156&lt;1.1,2.28,IF(Y156&lt;1.15,2.5,IF(Y156&lt;1.2,3.08,IF(Y156&lt;1.25,3.44,IF(Y156&lt;1.3,3.85,IF(Y156&lt;1.35,4.31,IF(Y156&lt;1.4,5,IF(Y156&lt;1.45,5.36,IF(Y156&lt;1.5,5.75,IF(Y156&lt;1.55,6.59,IF(Y156&lt;1.6,7.28,IF(Y156&lt;1.65,8.01,IF(Y156&lt;1.7,8.79,IF(Y156&lt;1.75,10,IF(Y156&lt;1.8,10.5,IF(Y156&lt;1.85,11.42,IF(Y156&lt;1.9,12.38,IF(Y156&lt;1.95,13.4,IF(Y156&lt;2,14.26,IF(Y156&lt;2.05,15.57,IF(Y156&lt;2.1,16.72,IF(Y156&lt;2.15,17.92,IF(Y156&lt;2.2,19.17,IF(Y156&lt;2.25,20,IF(Y156&lt;3,25,IF(Y156&lt;10,0,0))))))))))))))))))))))))))))</f>
        <v>8.01</v>
      </c>
      <c r="AC156" s="12"/>
      <c r="AF156" s="5"/>
      <c r="AG156" s="5"/>
      <c r="AH156" s="5"/>
    </row>
    <row r="157" spans="17:34" x14ac:dyDescent="0.25">
      <c r="Q157" s="91"/>
      <c r="R157" s="92">
        <v>41643</v>
      </c>
      <c r="S157" s="93">
        <v>3.14583333333298</v>
      </c>
      <c r="T157" s="94">
        <f>$L$10*COS($M$10*S157*24+$N$10)</f>
        <v>0.11832260761340843</v>
      </c>
      <c r="U157" s="94">
        <f>$L$11*COS($M$11*S157*24+$N$11)</f>
        <v>-2.6882557802227976E-2</v>
      </c>
      <c r="V157" s="94">
        <f>$L$12*COS($M$12*S157*24+$N$12)</f>
        <v>1.2980839111641893</v>
      </c>
      <c r="W157" s="94">
        <f>$L$13*COS($M$13*S157*24+$N$13)</f>
        <v>-0.13420330480805887</v>
      </c>
      <c r="X157" s="94">
        <f>(T157+U157+V157+W157)*$AE$8</f>
        <v>1.5691508202091387</v>
      </c>
      <c r="Y157" s="95">
        <f t="shared" si="19"/>
        <v>1.5691508202091387</v>
      </c>
      <c r="Z157" s="94">
        <f>(0.5*$N$29*Y157^3)/1000</f>
        <v>1.9897627374894451</v>
      </c>
      <c r="AA157" s="94">
        <f>(0.5*$I$29*$J$29*$K$29*$M$29*$L$29*$N$29*Y157^3)*0.82/1000</f>
        <v>6.4412646115340522</v>
      </c>
      <c r="AB157" s="103">
        <f>IF(Y157&lt;1,0,IF(Y157&lt;1.05,2,IF(Y157&lt;1.1,2.28,IF(Y157&lt;1.15,2.5,IF(Y157&lt;1.2,3.08,IF(Y157&lt;1.25,3.44,IF(Y157&lt;1.3,3.85,IF(Y157&lt;1.35,4.31,IF(Y157&lt;1.4,5,IF(Y157&lt;1.45,5.36,IF(Y157&lt;1.5,5.75,IF(Y157&lt;1.55,6.59,IF(Y157&lt;1.6,7.28,IF(Y157&lt;1.65,8.01,IF(Y157&lt;1.7,8.79,IF(Y157&lt;1.75,10,IF(Y157&lt;1.8,10.5,IF(Y157&lt;1.85,11.42,IF(Y157&lt;1.9,12.38,IF(Y157&lt;1.95,13.4,IF(Y157&lt;2,14.26,IF(Y157&lt;2.05,15.57,IF(Y157&lt;2.1,16.72,IF(Y157&lt;2.15,17.92,IF(Y157&lt;2.2,19.17,IF(Y157&lt;2.25,20,IF(Y157&lt;3,25,IF(Y157&lt;10,0,0))))))))))))))))))))))))))))</f>
        <v>7.28</v>
      </c>
      <c r="AC157" s="12"/>
      <c r="AF157" s="5"/>
      <c r="AG157" s="5"/>
      <c r="AH157" s="5"/>
    </row>
    <row r="158" spans="17:34" x14ac:dyDescent="0.25">
      <c r="Q158" s="91"/>
      <c r="R158" s="92">
        <v>41643</v>
      </c>
      <c r="S158" s="93">
        <v>3.1666666666663099</v>
      </c>
      <c r="T158" s="94">
        <f>$L$10*COS($M$10*S158*24+$N$10)</f>
        <v>0.11184221227896203</v>
      </c>
      <c r="U158" s="94">
        <f>$L$11*COS($M$11*S158*24+$N$11)</f>
        <v>-1.2283560380456592E-2</v>
      </c>
      <c r="V158" s="94">
        <f>$L$12*COS($M$12*S158*24+$N$12)</f>
        <v>1.2785649858505608</v>
      </c>
      <c r="W158" s="94">
        <f>$L$13*COS($M$13*S158*24+$N$13)</f>
        <v>-0.23808441160157295</v>
      </c>
      <c r="X158" s="94">
        <f>(T158+U158+V158+W158)*$AE$8</f>
        <v>1.4250490326843666</v>
      </c>
      <c r="Y158" s="95">
        <f t="shared" si="19"/>
        <v>1.4250490326843666</v>
      </c>
      <c r="Z158" s="94">
        <f>(0.5*$N$29*Y158^3)/1000</f>
        <v>1.4903787581750152</v>
      </c>
      <c r="AA158" s="94">
        <f>(0.5*$I$29*$J$29*$K$29*$M$29*$L$29*$N$29*Y158^3)*0.82/1000</f>
        <v>4.8246576196955822</v>
      </c>
      <c r="AB158" s="103">
        <f>IF(Y158&lt;1,0,IF(Y158&lt;1.05,2,IF(Y158&lt;1.1,2.28,IF(Y158&lt;1.15,2.5,IF(Y158&lt;1.2,3.08,IF(Y158&lt;1.25,3.44,IF(Y158&lt;1.3,3.85,IF(Y158&lt;1.35,4.31,IF(Y158&lt;1.4,5,IF(Y158&lt;1.45,5.36,IF(Y158&lt;1.5,5.75,IF(Y158&lt;1.55,6.59,IF(Y158&lt;1.6,7.28,IF(Y158&lt;1.65,8.01,IF(Y158&lt;1.7,8.79,IF(Y158&lt;1.75,10,IF(Y158&lt;1.8,10.5,IF(Y158&lt;1.85,11.42,IF(Y158&lt;1.9,12.38,IF(Y158&lt;1.95,13.4,IF(Y158&lt;2,14.26,IF(Y158&lt;2.05,15.57,IF(Y158&lt;2.1,16.72,IF(Y158&lt;2.15,17.92,IF(Y158&lt;2.2,19.17,IF(Y158&lt;2.25,20,IF(Y158&lt;3,25,IF(Y158&lt;10,0,0))))))))))))))))))))))))))))</f>
        <v>5.36</v>
      </c>
      <c r="AC158" s="12"/>
      <c r="AF158" s="5"/>
      <c r="AG158" s="5"/>
      <c r="AH158" s="5"/>
    </row>
    <row r="159" spans="17:34" x14ac:dyDescent="0.25">
      <c r="Q159" s="91"/>
      <c r="R159" s="92">
        <v>41643</v>
      </c>
      <c r="S159" s="93">
        <v>3.1874999999996398</v>
      </c>
      <c r="T159" s="94">
        <f>$L$10*COS($M$10*S159*24+$N$10)</f>
        <v>0.10370555356188972</v>
      </c>
      <c r="U159" s="94">
        <f>$L$11*COS($M$11*S159*24+$N$11)</f>
        <v>2.5268418022899373E-3</v>
      </c>
      <c r="V159" s="94">
        <f>$L$12*COS($M$12*S159*24+$N$12)</f>
        <v>1.177676392235353</v>
      </c>
      <c r="W159" s="94">
        <f>$L$13*COS($M$13*S159*24+$N$13)</f>
        <v>-0.3257404591975373</v>
      </c>
      <c r="X159" s="94">
        <f>(T159+U159+V159+W159)*$AE$8</f>
        <v>1.1977104105024945</v>
      </c>
      <c r="Y159" s="95">
        <f t="shared" si="19"/>
        <v>1.1977104105024945</v>
      </c>
      <c r="Z159" s="94">
        <f>(0.5*$N$29*Y159^3)/1000</f>
        <v>0.88483583418065015</v>
      </c>
      <c r="AA159" s="94">
        <f>(0.5*$I$29*$J$29*$K$29*$M$29*$L$29*$N$29*Y159^3)*0.82/1000</f>
        <v>2.8643926425701633</v>
      </c>
      <c r="AB159" s="103">
        <f>IF(Y159&lt;1,0,IF(Y159&lt;1.05,2,IF(Y159&lt;1.1,2.28,IF(Y159&lt;1.15,2.5,IF(Y159&lt;1.2,3.08,IF(Y159&lt;1.25,3.44,IF(Y159&lt;1.3,3.85,IF(Y159&lt;1.35,4.31,IF(Y159&lt;1.4,5,IF(Y159&lt;1.45,5.36,IF(Y159&lt;1.5,5.75,IF(Y159&lt;1.55,6.59,IF(Y159&lt;1.6,7.28,IF(Y159&lt;1.65,8.01,IF(Y159&lt;1.7,8.79,IF(Y159&lt;1.75,10,IF(Y159&lt;1.8,10.5,IF(Y159&lt;1.85,11.42,IF(Y159&lt;1.9,12.38,IF(Y159&lt;1.95,13.4,IF(Y159&lt;2,14.26,IF(Y159&lt;2.05,15.57,IF(Y159&lt;2.1,16.72,IF(Y159&lt;2.15,17.92,IF(Y159&lt;2.2,19.17,IF(Y159&lt;2.25,20,IF(Y159&lt;3,25,IF(Y159&lt;10,0,0))))))))))))))))))))))))))))</f>
        <v>3.08</v>
      </c>
      <c r="AC159" s="12"/>
      <c r="AF159" s="5"/>
      <c r="AG159" s="5"/>
      <c r="AH159" s="5"/>
    </row>
    <row r="160" spans="17:34" x14ac:dyDescent="0.25">
      <c r="Q160" s="91"/>
      <c r="R160" s="92">
        <v>41643</v>
      </c>
      <c r="S160" s="93">
        <v>3.2083333333329702</v>
      </c>
      <c r="T160" s="94">
        <f>$L$10*COS($M$10*S160*24+$N$10)</f>
        <v>9.403312666356145E-2</v>
      </c>
      <c r="U160" s="94">
        <f>$L$11*COS($M$11*S160*24+$N$11)</f>
        <v>1.7293756073492834E-2</v>
      </c>
      <c r="V160" s="94">
        <f>$L$12*COS($M$12*S160*24+$N$12)</f>
        <v>1.0018388218663019</v>
      </c>
      <c r="W160" s="94">
        <f>$L$13*COS($M$13*S160*24+$N$13)</f>
        <v>-0.39119783281075343</v>
      </c>
      <c r="X160" s="94">
        <f>(T160+U160+V160+W160)*$AE$8</f>
        <v>0.9024598397407535</v>
      </c>
      <c r="Y160" s="95">
        <f t="shared" si="19"/>
        <v>0.9024598397407535</v>
      </c>
      <c r="Z160" s="94">
        <f>(0.5*$N$29*Y160^3)/1000</f>
        <v>0.37852178776230022</v>
      </c>
      <c r="AA160" s="94">
        <f>(0.5*$I$29*$J$29*$K$29*$M$29*$L$29*$N$29*Y160^3)*0.82/1000</f>
        <v>1.2253516212109892</v>
      </c>
      <c r="AB160" s="103">
        <f>IF(Y160&lt;1,0,IF(Y160&lt;1.05,2,IF(Y160&lt;1.1,2.28,IF(Y160&lt;1.15,2.5,IF(Y160&lt;1.2,3.08,IF(Y160&lt;1.25,3.44,IF(Y160&lt;1.3,3.85,IF(Y160&lt;1.35,4.31,IF(Y160&lt;1.4,5,IF(Y160&lt;1.45,5.36,IF(Y160&lt;1.5,5.75,IF(Y160&lt;1.55,6.59,IF(Y160&lt;1.6,7.28,IF(Y160&lt;1.65,8.01,IF(Y160&lt;1.7,8.79,IF(Y160&lt;1.75,10,IF(Y160&lt;1.8,10.5,IF(Y160&lt;1.85,11.42,IF(Y160&lt;1.9,12.38,IF(Y160&lt;1.95,13.4,IF(Y160&lt;2,14.26,IF(Y160&lt;2.05,15.57,IF(Y160&lt;2.1,16.72,IF(Y160&lt;2.15,17.92,IF(Y160&lt;2.2,19.17,IF(Y160&lt;2.25,20,IF(Y160&lt;3,25,IF(Y160&lt;10,0,0))))))))))))))))))))))))))))</f>
        <v>0</v>
      </c>
      <c r="AC160" s="12"/>
      <c r="AF160" s="5"/>
      <c r="AG160" s="5"/>
      <c r="AH160" s="5"/>
    </row>
    <row r="161" spans="17:34" x14ac:dyDescent="0.25">
      <c r="Q161" s="91"/>
      <c r="R161" s="92">
        <v>41643</v>
      </c>
      <c r="S161" s="93">
        <v>3.2291666666663001</v>
      </c>
      <c r="T161" s="94">
        <f>$L$10*COS($M$10*S161*24+$N$10)</f>
        <v>8.2968169867324235E-2</v>
      </c>
      <c r="U161" s="94">
        <f>$L$11*COS($M$11*S161*24+$N$11)</f>
        <v>3.1763038204193503E-2</v>
      </c>
      <c r="V161" s="94">
        <f>$L$12*COS($M$12*S161*24+$N$12)</f>
        <v>0.76224282425339307</v>
      </c>
      <c r="W161" s="94">
        <f>$L$13*COS($M$13*S161*24+$N$13)</f>
        <v>-0.42999572060291208</v>
      </c>
      <c r="X161" s="94">
        <f>(T161+U161+V161+W161)*$AE$8</f>
        <v>0.55872288965249839</v>
      </c>
      <c r="Y161" s="95">
        <f t="shared" si="19"/>
        <v>0.55872288965249839</v>
      </c>
      <c r="Z161" s="94">
        <f>(0.5*$N$29*Y161^3)/1000</f>
        <v>8.9824874789154671E-2</v>
      </c>
      <c r="AA161" s="94">
        <f>(0.5*$I$29*$J$29*$K$29*$M$29*$L$29*$N$29*Y161^3)*0.82/1000</f>
        <v>0.29078129583674966</v>
      </c>
      <c r="AB161" s="103">
        <f>IF(Y161&lt;1,0,IF(Y161&lt;1.05,2,IF(Y161&lt;1.1,2.28,IF(Y161&lt;1.15,2.5,IF(Y161&lt;1.2,3.08,IF(Y161&lt;1.25,3.44,IF(Y161&lt;1.3,3.85,IF(Y161&lt;1.35,4.31,IF(Y161&lt;1.4,5,IF(Y161&lt;1.45,5.36,IF(Y161&lt;1.5,5.75,IF(Y161&lt;1.55,6.59,IF(Y161&lt;1.6,7.28,IF(Y161&lt;1.65,8.01,IF(Y161&lt;1.7,8.79,IF(Y161&lt;1.75,10,IF(Y161&lt;1.8,10.5,IF(Y161&lt;1.85,11.42,IF(Y161&lt;1.9,12.38,IF(Y161&lt;1.95,13.4,IF(Y161&lt;2,14.26,IF(Y161&lt;2.05,15.57,IF(Y161&lt;2.1,16.72,IF(Y161&lt;2.15,17.92,IF(Y161&lt;2.2,19.17,IF(Y161&lt;2.25,20,IF(Y161&lt;3,25,IF(Y161&lt;10,0,0))))))))))))))))))))))))))))</f>
        <v>0</v>
      </c>
      <c r="AC161" s="12"/>
      <c r="AF161" s="5"/>
      <c r="AG161" s="5"/>
      <c r="AH161" s="5"/>
    </row>
    <row r="162" spans="17:34" x14ac:dyDescent="0.25">
      <c r="Q162" s="91"/>
      <c r="R162" s="92">
        <v>41643</v>
      </c>
      <c r="S162" s="93">
        <v>3.2499999999996301</v>
      </c>
      <c r="T162" s="94">
        <f>$L$10*COS($M$10*S162*24+$N$10)</f>
        <v>7.0674543332939044E-2</v>
      </c>
      <c r="U162" s="94">
        <f>$L$11*COS($M$11*S162*24+$N$11)</f>
        <v>4.5685666328133444E-2</v>
      </c>
      <c r="V162" s="94">
        <f>$L$12*COS($M$12*S162*24+$N$12)</f>
        <v>0.47413662460839545</v>
      </c>
      <c r="W162" s="94">
        <f>$L$13*COS($M$13*S162*24+$N$13)</f>
        <v>-0.43949011063751936</v>
      </c>
      <c r="X162" s="94">
        <f>(T162+U162+V162+W162)*$AE$8</f>
        <v>0.18875840453993575</v>
      </c>
      <c r="Y162" s="95">
        <f t="shared" si="19"/>
        <v>0.18875840453993575</v>
      </c>
      <c r="Z162" s="94">
        <f>(0.5*$N$29*Y162^3)/1000</f>
        <v>3.4635871730347837E-3</v>
      </c>
      <c r="AA162" s="94">
        <f>(0.5*$I$29*$J$29*$K$29*$M$29*$L$29*$N$29*Y162^3)*0.82/1000</f>
        <v>1.1212332539095289E-2</v>
      </c>
      <c r="AB162" s="103">
        <f>IF(Y162&lt;1,0,IF(Y162&lt;1.05,2,IF(Y162&lt;1.1,2.28,IF(Y162&lt;1.15,2.5,IF(Y162&lt;1.2,3.08,IF(Y162&lt;1.25,3.44,IF(Y162&lt;1.3,3.85,IF(Y162&lt;1.35,4.31,IF(Y162&lt;1.4,5,IF(Y162&lt;1.45,5.36,IF(Y162&lt;1.5,5.75,IF(Y162&lt;1.55,6.59,IF(Y162&lt;1.6,7.28,IF(Y162&lt;1.65,8.01,IF(Y162&lt;1.7,8.79,IF(Y162&lt;1.75,10,IF(Y162&lt;1.8,10.5,IF(Y162&lt;1.85,11.42,IF(Y162&lt;1.9,12.38,IF(Y162&lt;1.95,13.4,IF(Y162&lt;2,14.26,IF(Y162&lt;2.05,15.57,IF(Y162&lt;2.1,16.72,IF(Y162&lt;2.15,17.92,IF(Y162&lt;2.2,19.17,IF(Y162&lt;2.25,20,IF(Y162&lt;3,25,IF(Y162&lt;10,0,0))))))))))))))))))))))))))))</f>
        <v>0</v>
      </c>
      <c r="AC162" s="12"/>
      <c r="AF162" s="5"/>
      <c r="AG162" s="5"/>
      <c r="AH162" s="5"/>
    </row>
    <row r="163" spans="17:34" x14ac:dyDescent="0.25">
      <c r="Q163" s="91"/>
      <c r="R163" s="92">
        <v>41643</v>
      </c>
      <c r="S163" s="93">
        <v>3.27083333333296</v>
      </c>
      <c r="T163" s="94">
        <f>$L$10*COS($M$10*S163*24+$N$10)</f>
        <v>5.733430250310375E-2</v>
      </c>
      <c r="U163" s="94">
        <f>$L$11*COS($M$11*S163*24+$N$11)</f>
        <v>5.8822026703078838E-2</v>
      </c>
      <c r="V163" s="94">
        <f>$L$12*COS($M$12*S163*24+$N$12)</f>
        <v>0.15585570541378746</v>
      </c>
      <c r="W163" s="94">
        <f>$L$13*COS($M$13*S163*24+$N$13)</f>
        <v>-0.41903397592393554</v>
      </c>
      <c r="X163" s="94">
        <f>(T163+U163+V163+W163)*$AE$8</f>
        <v>-0.18377742662995689</v>
      </c>
      <c r="Y163" s="95">
        <f t="shared" si="19"/>
        <v>0.18377742662995689</v>
      </c>
      <c r="Z163" s="94">
        <f>(0.5*$N$29*Y163^3)/1000</f>
        <v>3.1965663762365194E-3</v>
      </c>
      <c r="AA163" s="94">
        <f>(0.5*$I$29*$J$29*$K$29*$M$29*$L$29*$N$29*Y163^3)*0.82/1000</f>
        <v>1.0347932187960755E-2</v>
      </c>
      <c r="AB163" s="103">
        <f>IF(Y163&lt;1,0,IF(Y163&lt;1.05,2,IF(Y163&lt;1.1,2.28,IF(Y163&lt;1.15,2.5,IF(Y163&lt;1.2,3.08,IF(Y163&lt;1.25,3.44,IF(Y163&lt;1.3,3.85,IF(Y163&lt;1.35,4.31,IF(Y163&lt;1.4,5,IF(Y163&lt;1.45,5.36,IF(Y163&lt;1.5,5.75,IF(Y163&lt;1.55,6.59,IF(Y163&lt;1.6,7.28,IF(Y163&lt;1.65,8.01,IF(Y163&lt;1.7,8.79,IF(Y163&lt;1.75,10,IF(Y163&lt;1.8,10.5,IF(Y163&lt;1.85,11.42,IF(Y163&lt;1.9,12.38,IF(Y163&lt;1.95,13.4,IF(Y163&lt;2,14.26,IF(Y163&lt;2.05,15.57,IF(Y163&lt;2.1,16.72,IF(Y163&lt;2.15,17.92,IF(Y163&lt;2.2,19.17,IF(Y163&lt;2.25,20,IF(Y163&lt;3,25,IF(Y163&lt;10,0,0))))))))))))))))))))))))))))</f>
        <v>0</v>
      </c>
      <c r="AC163" s="12"/>
      <c r="AF163" s="5"/>
      <c r="AG163" s="5"/>
      <c r="AH163" s="5"/>
    </row>
    <row r="164" spans="17:34" x14ac:dyDescent="0.25">
      <c r="Q164" s="91"/>
      <c r="R164" s="92">
        <v>41643</v>
      </c>
      <c r="S164" s="93">
        <v>3.2916666666662899</v>
      </c>
      <c r="T164" s="94">
        <f>$L$10*COS($M$10*S164*24+$N$10)</f>
        <v>4.3145002057319838E-2</v>
      </c>
      <c r="U164" s="94">
        <f>$L$11*COS($M$11*S164*24+$N$11)</f>
        <v>7.0946037554767596E-2</v>
      </c>
      <c r="V164" s="94">
        <f>$L$12*COS($M$12*S164*24+$N$12)</f>
        <v>-0.17234408938962709</v>
      </c>
      <c r="W164" s="94">
        <f>$L$13*COS($M$13*S164*24+$N$13)</f>
        <v>-0.37002136823753345</v>
      </c>
      <c r="X164" s="94">
        <f>(T164+U164+V164+W164)*$AE$8</f>
        <v>-0.53534302251884136</v>
      </c>
      <c r="Y164" s="95">
        <f t="shared" si="19"/>
        <v>0.53534302251884136</v>
      </c>
      <c r="Z164" s="94">
        <f>(0.5*$N$29*Y164^3)/1000</f>
        <v>7.9013931007881205E-2</v>
      </c>
      <c r="AA164" s="94">
        <f>(0.5*$I$29*$J$29*$K$29*$M$29*$L$29*$N$29*Y164^3)*0.82/1000</f>
        <v>0.25578408321256346</v>
      </c>
      <c r="AB164" s="103">
        <f>IF(Y164&lt;1,0,IF(Y164&lt;1.05,2,IF(Y164&lt;1.1,2.28,IF(Y164&lt;1.15,2.5,IF(Y164&lt;1.2,3.08,IF(Y164&lt;1.25,3.44,IF(Y164&lt;1.3,3.85,IF(Y164&lt;1.35,4.31,IF(Y164&lt;1.4,5,IF(Y164&lt;1.45,5.36,IF(Y164&lt;1.5,5.75,IF(Y164&lt;1.55,6.59,IF(Y164&lt;1.6,7.28,IF(Y164&lt;1.65,8.01,IF(Y164&lt;1.7,8.79,IF(Y164&lt;1.75,10,IF(Y164&lt;1.8,10.5,IF(Y164&lt;1.85,11.42,IF(Y164&lt;1.9,12.38,IF(Y164&lt;1.95,13.4,IF(Y164&lt;2,14.26,IF(Y164&lt;2.05,15.57,IF(Y164&lt;2.1,16.72,IF(Y164&lt;2.15,17.92,IF(Y164&lt;2.2,19.17,IF(Y164&lt;2.25,20,IF(Y164&lt;3,25,IF(Y164&lt;10,0,0))))))))))))))))))))))))))))</f>
        <v>0</v>
      </c>
      <c r="AC164" s="12"/>
      <c r="AF164" s="5"/>
      <c r="AG164" s="5"/>
      <c r="AH164" s="5"/>
    </row>
    <row r="165" spans="17:34" x14ac:dyDescent="0.25">
      <c r="Q165" s="91"/>
      <c r="R165" s="92">
        <v>41643</v>
      </c>
      <c r="S165" s="93">
        <v>3.3124999999996199</v>
      </c>
      <c r="T165" s="94">
        <f>$L$10*COS($M$10*S165*24+$N$10)</f>
        <v>2.8316770338678108E-2</v>
      </c>
      <c r="U165" s="94">
        <f>$L$11*COS($M$11*S165*24+$N$11)</f>
        <v>8.1849040030496673E-2</v>
      </c>
      <c r="V165" s="94">
        <f>$L$12*COS($M$12*S165*24+$N$12)</f>
        <v>-0.48957566471062003</v>
      </c>
      <c r="W165" s="94">
        <f>$L$13*COS($M$13*S165*24+$N$13)</f>
        <v>-0.29579241579497584</v>
      </c>
      <c r="X165" s="94">
        <f>(T165+U165+V165+W165)*$AE$8</f>
        <v>-0.84400283767052642</v>
      </c>
      <c r="Y165" s="95">
        <f t="shared" si="19"/>
        <v>0.84400283767052642</v>
      </c>
      <c r="Z165" s="94">
        <f>(0.5*$N$29*Y165^3)/1000</f>
        <v>0.30962708879467754</v>
      </c>
      <c r="AA165" s="94">
        <f>(0.5*$I$29*$J$29*$K$29*$M$29*$L$29*$N$29*Y165^3)*0.82/1000</f>
        <v>1.0023255397484534</v>
      </c>
      <c r="AB165" s="103">
        <f>IF(Y165&lt;1,0,IF(Y165&lt;1.05,2,IF(Y165&lt;1.1,2.28,IF(Y165&lt;1.15,2.5,IF(Y165&lt;1.2,3.08,IF(Y165&lt;1.25,3.44,IF(Y165&lt;1.3,3.85,IF(Y165&lt;1.35,4.31,IF(Y165&lt;1.4,5,IF(Y165&lt;1.45,5.36,IF(Y165&lt;1.5,5.75,IF(Y165&lt;1.55,6.59,IF(Y165&lt;1.6,7.28,IF(Y165&lt;1.65,8.01,IF(Y165&lt;1.7,8.79,IF(Y165&lt;1.75,10,IF(Y165&lt;1.8,10.5,IF(Y165&lt;1.85,11.42,IF(Y165&lt;1.9,12.38,IF(Y165&lt;1.95,13.4,IF(Y165&lt;2,14.26,IF(Y165&lt;2.05,15.57,IF(Y165&lt;2.1,16.72,IF(Y165&lt;2.15,17.92,IF(Y165&lt;2.2,19.17,IF(Y165&lt;2.25,20,IF(Y165&lt;3,25,IF(Y165&lt;10,0,0))))))))))))))))))))))))))))</f>
        <v>0</v>
      </c>
      <c r="AC165" s="12"/>
      <c r="AF165" s="5"/>
      <c r="AG165" s="5"/>
      <c r="AH165" s="5"/>
    </row>
    <row r="166" spans="17:34" x14ac:dyDescent="0.25">
      <c r="Q166" s="91"/>
      <c r="R166" s="92">
        <v>41643</v>
      </c>
      <c r="S166" s="93">
        <v>3.3333333333329498</v>
      </c>
      <c r="T166" s="94">
        <f>$L$10*COS($M$10*S166*24+$N$10)</f>
        <v>1.3069197578128407E-2</v>
      </c>
      <c r="U166" s="94">
        <f>$L$11*COS($M$11*S166*24+$N$11)</f>
        <v>9.1343389297585204E-2</v>
      </c>
      <c r="V166" s="94">
        <f>$L$12*COS($M$12*S166*24+$N$12)</f>
        <v>-0.77564995832369299</v>
      </c>
      <c r="W166" s="94">
        <f>$L$13*COS($M$13*S166*24+$N$13)</f>
        <v>-0.20140569903607733</v>
      </c>
      <c r="X166" s="94">
        <f>(T166+U166+V166+W166)*$AE$8</f>
        <v>-1.0908038381050709</v>
      </c>
      <c r="Y166" s="95">
        <f t="shared" si="19"/>
        <v>1.0908038381050709</v>
      </c>
      <c r="Z166" s="94">
        <f>(0.5*$N$29*Y166^3)/1000</f>
        <v>0.66841656030731911</v>
      </c>
      <c r="AA166" s="94">
        <f>(0.5*$I$29*$J$29*$K$29*$M$29*$L$29*$N$29*Y166^3)*0.82/1000</f>
        <v>2.1637996604073453</v>
      </c>
      <c r="AB166" s="103">
        <f>IF(Y166&lt;1,0,IF(Y166&lt;1.05,2,IF(Y166&lt;1.1,2.28,IF(Y166&lt;1.15,2.5,IF(Y166&lt;1.2,3.08,IF(Y166&lt;1.25,3.44,IF(Y166&lt;1.3,3.85,IF(Y166&lt;1.35,4.31,IF(Y166&lt;1.4,5,IF(Y166&lt;1.45,5.36,IF(Y166&lt;1.5,5.75,IF(Y166&lt;1.55,6.59,IF(Y166&lt;1.6,7.28,IF(Y166&lt;1.65,8.01,IF(Y166&lt;1.7,8.79,IF(Y166&lt;1.75,10,IF(Y166&lt;1.8,10.5,IF(Y166&lt;1.85,11.42,IF(Y166&lt;1.9,12.38,IF(Y166&lt;1.95,13.4,IF(Y166&lt;2,14.26,IF(Y166&lt;2.05,15.57,IF(Y166&lt;2.1,16.72,IF(Y166&lt;2.15,17.92,IF(Y166&lt;2.2,19.17,IF(Y166&lt;2.25,20,IF(Y166&lt;3,25,IF(Y166&lt;10,0,0))))))))))))))))))))))))))))</f>
        <v>2.2799999999999998</v>
      </c>
      <c r="AC166" s="12"/>
      <c r="AF166" s="5"/>
      <c r="AG166" s="5"/>
      <c r="AH166" s="5"/>
    </row>
    <row r="167" spans="17:34" x14ac:dyDescent="0.25">
      <c r="Q167" s="91"/>
      <c r="R167" s="92">
        <v>41643</v>
      </c>
      <c r="S167" s="93">
        <v>3.3541666666662802</v>
      </c>
      <c r="T167" s="94">
        <f>$L$10*COS($M$10*S167*24+$N$10)</f>
        <v>-2.3719160016511375E-3</v>
      </c>
      <c r="U167" s="94">
        <f>$L$11*COS($M$11*S167*24+$N$11)</f>
        <v>9.9265683982557085E-2</v>
      </c>
      <c r="V167" s="94">
        <f>$L$12*COS($M$12*S167*24+$N$12)</f>
        <v>-1.0123608010950815</v>
      </c>
      <c r="W167" s="94">
        <f>$L$13*COS($M$13*S167*24+$N$13)</f>
        <v>-9.3293516726517783E-2</v>
      </c>
      <c r="X167" s="94">
        <f>(T167+U167+V167+W167)*$AE$8</f>
        <v>-1.2609506873008667</v>
      </c>
      <c r="Y167" s="95">
        <f t="shared" si="19"/>
        <v>1.2609506873008667</v>
      </c>
      <c r="Z167" s="94">
        <f>(0.5*$N$29*Y167^3)/1000</f>
        <v>1.0325272856227496</v>
      </c>
      <c r="AA167" s="94">
        <f>(0.5*$I$29*$J$29*$K$29*$M$29*$L$29*$N$29*Y167^3)*0.82/1000</f>
        <v>3.3424997563863603</v>
      </c>
      <c r="AB167" s="103">
        <f>IF(Y167&lt;1,0,IF(Y167&lt;1.05,2,IF(Y167&lt;1.1,2.28,IF(Y167&lt;1.15,2.5,IF(Y167&lt;1.2,3.08,IF(Y167&lt;1.25,3.44,IF(Y167&lt;1.3,3.85,IF(Y167&lt;1.35,4.31,IF(Y167&lt;1.4,5,IF(Y167&lt;1.45,5.36,IF(Y167&lt;1.5,5.75,IF(Y167&lt;1.55,6.59,IF(Y167&lt;1.6,7.28,IF(Y167&lt;1.65,8.01,IF(Y167&lt;1.7,8.79,IF(Y167&lt;1.75,10,IF(Y167&lt;1.8,10.5,IF(Y167&lt;1.85,11.42,IF(Y167&lt;1.9,12.38,IF(Y167&lt;1.95,13.4,IF(Y167&lt;2,14.26,IF(Y167&lt;2.05,15.57,IF(Y167&lt;2.1,16.72,IF(Y167&lt;2.15,17.92,IF(Y167&lt;2.2,19.17,IF(Y167&lt;2.25,20,IF(Y167&lt;3,25,IF(Y167&lt;10,0,0))))))))))))))))))))))))))))</f>
        <v>3.85</v>
      </c>
      <c r="AC167" s="12"/>
      <c r="AF167" s="5"/>
      <c r="AG167" s="5"/>
      <c r="AH167" s="5"/>
    </row>
    <row r="168" spans="17:34" x14ac:dyDescent="0.25">
      <c r="Q168" s="91"/>
      <c r="R168" s="92">
        <v>41643</v>
      </c>
      <c r="S168" s="93">
        <v>3.3749999999996101</v>
      </c>
      <c r="T168" s="94">
        <f>$L$10*COS($M$10*S168*24+$N$10)</f>
        <v>-1.7777904045730448E-2</v>
      </c>
      <c r="U168" s="94">
        <f>$L$11*COS($M$11*S168*24+$N$11)</f>
        <v>0.10547957837110847</v>
      </c>
      <c r="V168" s="94">
        <f>$L$12*COS($M$12*S168*24+$N$12)</f>
        <v>-1.1846435831122113</v>
      </c>
      <c r="W168" s="94">
        <f>$L$13*COS($M$13*S168*24+$N$13)</f>
        <v>2.1176464573114482E-2</v>
      </c>
      <c r="X168" s="94">
        <f>(T168+U168+V168+W168)*$AE$8</f>
        <v>-1.3447068052671485</v>
      </c>
      <c r="Y168" s="95">
        <f t="shared" si="19"/>
        <v>1.3447068052671485</v>
      </c>
      <c r="Z168" s="94">
        <f>(0.5*$N$29*Y168^3)/1000</f>
        <v>1.2522471077461308</v>
      </c>
      <c r="AA168" s="94">
        <f>(0.5*$I$29*$J$29*$K$29*$M$29*$L$29*$N$29*Y168^3)*0.82/1000</f>
        <v>4.0537772811034998</v>
      </c>
      <c r="AB168" s="103">
        <f>IF(Y168&lt;1,0,IF(Y168&lt;1.05,2,IF(Y168&lt;1.1,2.28,IF(Y168&lt;1.15,2.5,IF(Y168&lt;1.2,3.08,IF(Y168&lt;1.25,3.44,IF(Y168&lt;1.3,3.85,IF(Y168&lt;1.35,4.31,IF(Y168&lt;1.4,5,IF(Y168&lt;1.45,5.36,IF(Y168&lt;1.5,5.75,IF(Y168&lt;1.55,6.59,IF(Y168&lt;1.6,7.28,IF(Y168&lt;1.65,8.01,IF(Y168&lt;1.7,8.79,IF(Y168&lt;1.75,10,IF(Y168&lt;1.8,10.5,IF(Y168&lt;1.85,11.42,IF(Y168&lt;1.9,12.38,IF(Y168&lt;1.95,13.4,IF(Y168&lt;2,14.26,IF(Y168&lt;2.05,15.57,IF(Y168&lt;2.1,16.72,IF(Y168&lt;2.15,17.92,IF(Y168&lt;2.2,19.17,IF(Y168&lt;2.25,20,IF(Y168&lt;3,25,IF(Y168&lt;10,0,0))))))))))))))))))))))))))))</f>
        <v>4.3099999999999996</v>
      </c>
      <c r="AC168" s="12"/>
      <c r="AF168" s="5"/>
      <c r="AG168" s="5"/>
      <c r="AH168" s="5"/>
    </row>
    <row r="169" spans="17:34" x14ac:dyDescent="0.25">
      <c r="Q169" s="91"/>
      <c r="R169" s="92">
        <v>41643</v>
      </c>
      <c r="S169" s="93">
        <v>3.39583333333294</v>
      </c>
      <c r="T169" s="94">
        <f>$L$10*COS($M$10*S169*24+$N$10)</f>
        <v>-3.2920620370742538E-2</v>
      </c>
      <c r="U169" s="94">
        <f>$L$11*COS($M$11*S169*24+$N$11)</f>
        <v>0.10987812896988677</v>
      </c>
      <c r="V169" s="94">
        <f>$L$12*COS($M$12*S169*24+$N$12)</f>
        <v>-1.2815339865798221</v>
      </c>
      <c r="W169" s="94">
        <f>$L$13*COS($M$13*S169*24+$N$13)</f>
        <v>0.13420330480785189</v>
      </c>
      <c r="X169" s="94">
        <f>(T169+U169+V169+W169)*$AE$8</f>
        <v>-1.3379664664660322</v>
      </c>
      <c r="Y169" s="95">
        <f t="shared" si="19"/>
        <v>1.3379664664660322</v>
      </c>
      <c r="Z169" s="94">
        <f>(0.5*$N$29*Y169^3)/1000</f>
        <v>1.2335106840982177</v>
      </c>
      <c r="AA169" s="94">
        <f>(0.5*$I$29*$J$29*$K$29*$M$29*$L$29*$N$29*Y169^3)*0.82/1000</f>
        <v>3.9931236864230182</v>
      </c>
      <c r="AB169" s="103">
        <f>IF(Y169&lt;1,0,IF(Y169&lt;1.05,2,IF(Y169&lt;1.1,2.28,IF(Y169&lt;1.15,2.5,IF(Y169&lt;1.2,3.08,IF(Y169&lt;1.25,3.44,IF(Y169&lt;1.3,3.85,IF(Y169&lt;1.35,4.31,IF(Y169&lt;1.4,5,IF(Y169&lt;1.45,5.36,IF(Y169&lt;1.5,5.75,IF(Y169&lt;1.55,6.59,IF(Y169&lt;1.6,7.28,IF(Y169&lt;1.65,8.01,IF(Y169&lt;1.7,8.79,IF(Y169&lt;1.75,10,IF(Y169&lt;1.8,10.5,IF(Y169&lt;1.85,11.42,IF(Y169&lt;1.9,12.38,IF(Y169&lt;1.95,13.4,IF(Y169&lt;2,14.26,IF(Y169&lt;2.05,15.57,IF(Y169&lt;2.1,16.72,IF(Y169&lt;2.15,17.92,IF(Y169&lt;2.2,19.17,IF(Y169&lt;2.25,20,IF(Y169&lt;3,25,IF(Y169&lt;10,0,0))))))))))))))))))))))))))))</f>
        <v>4.3099999999999996</v>
      </c>
      <c r="AC169" s="12"/>
      <c r="AF169" s="5"/>
      <c r="AG169" s="5"/>
      <c r="AH169" s="5"/>
    </row>
    <row r="170" spans="17:34" x14ac:dyDescent="0.25">
      <c r="Q170" s="91"/>
      <c r="R170" s="92">
        <v>41643</v>
      </c>
      <c r="S170" s="93">
        <v>3.4166666666662699</v>
      </c>
      <c r="T170" s="94">
        <f>$L$10*COS($M$10*S170*24+$N$10)</f>
        <v>-4.7575817565525258E-2</v>
      </c>
      <c r="U170" s="94">
        <f>$L$11*COS($M$11*S170*24+$N$11)</f>
        <v>0.112385635044809</v>
      </c>
      <c r="V170" s="94">
        <f>$L$12*COS($M$12*S170*24+$N$12)</f>
        <v>-1.296865770376779</v>
      </c>
      <c r="W170" s="94">
        <f>$L$13*COS($M$13*S170*24+$N$13)</f>
        <v>0.23808441160138491</v>
      </c>
      <c r="X170" s="94">
        <f>(T170+U170+V170+W170)*$AE$8</f>
        <v>-1.2424644266201379</v>
      </c>
      <c r="Y170" s="95">
        <f t="shared" si="19"/>
        <v>1.2424644266201379</v>
      </c>
      <c r="Z170" s="94">
        <f>(0.5*$N$29*Y170^3)/1000</f>
        <v>0.98777747528859372</v>
      </c>
      <c r="AA170" s="94">
        <f>(0.5*$I$29*$J$29*$K$29*$M$29*$L$29*$N$29*Y170^3)*0.82/1000</f>
        <v>3.1976355651703026</v>
      </c>
      <c r="AB170" s="103">
        <f>IF(Y170&lt;1,0,IF(Y170&lt;1.05,2,IF(Y170&lt;1.1,2.28,IF(Y170&lt;1.15,2.5,IF(Y170&lt;1.2,3.08,IF(Y170&lt;1.25,3.44,IF(Y170&lt;1.3,3.85,IF(Y170&lt;1.35,4.31,IF(Y170&lt;1.4,5,IF(Y170&lt;1.45,5.36,IF(Y170&lt;1.5,5.75,IF(Y170&lt;1.55,6.59,IF(Y170&lt;1.6,7.28,IF(Y170&lt;1.65,8.01,IF(Y170&lt;1.7,8.79,IF(Y170&lt;1.75,10,IF(Y170&lt;1.8,10.5,IF(Y170&lt;1.85,11.42,IF(Y170&lt;1.9,12.38,IF(Y170&lt;1.95,13.4,IF(Y170&lt;2,14.26,IF(Y170&lt;2.05,15.57,IF(Y170&lt;2.1,16.72,IF(Y170&lt;2.15,17.92,IF(Y170&lt;2.2,19.17,IF(Y170&lt;2.25,20,IF(Y170&lt;3,25,IF(Y170&lt;10,0,0))))))))))))))))))))))))))))</f>
        <v>3.44</v>
      </c>
      <c r="AC170" s="12"/>
      <c r="AF170" s="5"/>
      <c r="AG170" s="5"/>
      <c r="AH170" s="5"/>
    </row>
    <row r="171" spans="17:34" x14ac:dyDescent="0.25">
      <c r="Q171" s="91"/>
      <c r="R171" s="92">
        <v>41643</v>
      </c>
      <c r="S171" s="93">
        <v>3.4374999999995999</v>
      </c>
      <c r="T171" s="94">
        <f>$L$10*COS($M$10*S171*24+$N$10)</f>
        <v>-6.1526467855103052E-2</v>
      </c>
      <c r="U171" s="94">
        <f>$L$11*COS($M$11*S171*24+$N$11)</f>
        <v>0.11295894145957922</v>
      </c>
      <c r="V171" s="94">
        <f>$L$12*COS($M$12*S171*24+$N$12)</f>
        <v>-1.2296631982864352</v>
      </c>
      <c r="W171" s="94">
        <f>$L$13*COS($M$13*S171*24+$N$13)</f>
        <v>0.32574045919738281</v>
      </c>
      <c r="X171" s="94">
        <f>(T171+U171+V171+W171)*$AE$8</f>
        <v>-1.0656128318557203</v>
      </c>
      <c r="Y171" s="95">
        <f t="shared" si="19"/>
        <v>1.0656128318557203</v>
      </c>
      <c r="Z171" s="94">
        <f>(0.5*$N$29*Y171^3)/1000</f>
        <v>0.62316858778593964</v>
      </c>
      <c r="AA171" s="94">
        <f>(0.5*$I$29*$J$29*$K$29*$M$29*$L$29*$N$29*Y171^3)*0.82/1000</f>
        <v>2.0173228173876767</v>
      </c>
      <c r="AB171" s="103">
        <f>IF(Y171&lt;1,0,IF(Y171&lt;1.05,2,IF(Y171&lt;1.1,2.28,IF(Y171&lt;1.15,2.5,IF(Y171&lt;1.2,3.08,IF(Y171&lt;1.25,3.44,IF(Y171&lt;1.3,3.85,IF(Y171&lt;1.35,4.31,IF(Y171&lt;1.4,5,IF(Y171&lt;1.45,5.36,IF(Y171&lt;1.5,5.75,IF(Y171&lt;1.55,6.59,IF(Y171&lt;1.6,7.28,IF(Y171&lt;1.65,8.01,IF(Y171&lt;1.7,8.79,IF(Y171&lt;1.75,10,IF(Y171&lt;1.8,10.5,IF(Y171&lt;1.85,11.42,IF(Y171&lt;1.9,12.38,IF(Y171&lt;1.95,13.4,IF(Y171&lt;2,14.26,IF(Y171&lt;2.05,15.57,IF(Y171&lt;2.1,16.72,IF(Y171&lt;2.15,17.92,IF(Y171&lt;2.2,19.17,IF(Y171&lt;2.25,20,IF(Y171&lt;3,25,IF(Y171&lt;10,0,0))))))))))))))))))))))))))))</f>
        <v>2.2799999999999998</v>
      </c>
      <c r="AC171" s="12"/>
      <c r="AF171" s="5"/>
      <c r="AG171" s="5"/>
      <c r="AH171" s="5"/>
    </row>
    <row r="172" spans="17:34" x14ac:dyDescent="0.25">
      <c r="Q172" s="91"/>
      <c r="R172" s="92">
        <v>41643</v>
      </c>
      <c r="S172" s="93">
        <v>3.4583333333329298</v>
      </c>
      <c r="T172" s="94">
        <f>$L$10*COS($M$10*S172*24+$N$10)</f>
        <v>-7.4565977049614568E-2</v>
      </c>
      <c r="U172" s="94">
        <f>$L$11*COS($M$11*S172*24+$N$11)</f>
        <v>0.11158818139205341</v>
      </c>
      <c r="V172" s="94">
        <f>$L$12*COS($M$12*S172*24+$N$12)</f>
        <v>-1.0842031362174722</v>
      </c>
      <c r="W172" s="94">
        <f>$L$13*COS($M$13*S172*24+$N$13)</f>
        <v>0.39119783281065112</v>
      </c>
      <c r="X172" s="94">
        <f>(T172+U172+V172+W172)*$AE$8</f>
        <v>-0.81997887383047785</v>
      </c>
      <c r="Y172" s="95">
        <f t="shared" si="19"/>
        <v>0.81997887383047785</v>
      </c>
      <c r="Z172" s="94">
        <f>(0.5*$N$29*Y172^3)/1000</f>
        <v>0.28393257347521428</v>
      </c>
      <c r="AA172" s="94">
        <f>(0.5*$I$29*$J$29*$K$29*$M$29*$L$29*$N$29*Y172^3)*0.82/1000</f>
        <v>0.91914719435105063</v>
      </c>
      <c r="AB172" s="103">
        <f>IF(Y172&lt;1,0,IF(Y172&lt;1.05,2,IF(Y172&lt;1.1,2.28,IF(Y172&lt;1.15,2.5,IF(Y172&lt;1.2,3.08,IF(Y172&lt;1.25,3.44,IF(Y172&lt;1.3,3.85,IF(Y172&lt;1.35,4.31,IF(Y172&lt;1.4,5,IF(Y172&lt;1.45,5.36,IF(Y172&lt;1.5,5.75,IF(Y172&lt;1.55,6.59,IF(Y172&lt;1.6,7.28,IF(Y172&lt;1.65,8.01,IF(Y172&lt;1.7,8.79,IF(Y172&lt;1.75,10,IF(Y172&lt;1.8,10.5,IF(Y172&lt;1.85,11.42,IF(Y172&lt;1.9,12.38,IF(Y172&lt;1.95,13.4,IF(Y172&lt;2,14.26,IF(Y172&lt;2.05,15.57,IF(Y172&lt;2.1,16.72,IF(Y172&lt;2.15,17.92,IF(Y172&lt;2.2,19.17,IF(Y172&lt;2.25,20,IF(Y172&lt;3,25,IF(Y172&lt;10,0,0))))))))))))))))))))))))))))</f>
        <v>0</v>
      </c>
      <c r="AC172" s="12"/>
      <c r="AF172" s="5"/>
      <c r="AG172" s="5"/>
      <c r="AH172" s="5"/>
    </row>
    <row r="173" spans="17:34" x14ac:dyDescent="0.25">
      <c r="Q173" s="91"/>
      <c r="R173" s="92">
        <v>41643</v>
      </c>
      <c r="S173" s="93">
        <v>3.4791666666662602</v>
      </c>
      <c r="T173" s="94">
        <f>$L$10*COS($M$10*S173*24+$N$10)</f>
        <v>-8.6501243982993845E-2</v>
      </c>
      <c r="U173" s="94">
        <f>$L$11*COS($M$11*S173*24+$N$11)</f>
        <v>0.10829694614600985</v>
      </c>
      <c r="V173" s="94">
        <f>$L$12*COS($M$12*S173*24+$N$12)</f>
        <v>-0.86974286646108612</v>
      </c>
      <c r="W173" s="94">
        <f>$L$13*COS($M$13*S173*24+$N$13)</f>
        <v>0.42999572060286601</v>
      </c>
      <c r="X173" s="94">
        <f>(T173+U173+V173+W173)*$AE$8</f>
        <v>-0.52243930461900523</v>
      </c>
      <c r="Y173" s="95">
        <f t="shared" si="19"/>
        <v>0.52243930461900523</v>
      </c>
      <c r="Z173" s="94">
        <f>(0.5*$N$29*Y173^3)/1000</f>
        <v>7.3436971283295155E-2</v>
      </c>
      <c r="AA173" s="94">
        <f>(0.5*$I$29*$J$29*$K$29*$M$29*$L$29*$N$29*Y173^3)*0.82/1000</f>
        <v>0.23773033608125885</v>
      </c>
      <c r="AB173" s="103">
        <f>IF(Y173&lt;1,0,IF(Y173&lt;1.05,2,IF(Y173&lt;1.1,2.28,IF(Y173&lt;1.15,2.5,IF(Y173&lt;1.2,3.08,IF(Y173&lt;1.25,3.44,IF(Y173&lt;1.3,3.85,IF(Y173&lt;1.35,4.31,IF(Y173&lt;1.4,5,IF(Y173&lt;1.45,5.36,IF(Y173&lt;1.5,5.75,IF(Y173&lt;1.55,6.59,IF(Y173&lt;1.6,7.28,IF(Y173&lt;1.65,8.01,IF(Y173&lt;1.7,8.79,IF(Y173&lt;1.75,10,IF(Y173&lt;1.8,10.5,IF(Y173&lt;1.85,11.42,IF(Y173&lt;1.9,12.38,IF(Y173&lt;1.95,13.4,IF(Y173&lt;2,14.26,IF(Y173&lt;2.05,15.57,IF(Y173&lt;2.1,16.72,IF(Y173&lt;2.15,17.92,IF(Y173&lt;2.2,19.17,IF(Y173&lt;2.25,20,IF(Y173&lt;3,25,IF(Y173&lt;10,0,0))))))))))))))))))))))))))))</f>
        <v>0</v>
      </c>
      <c r="AC173" s="12"/>
      <c r="AF173" s="5"/>
      <c r="AG173" s="5"/>
      <c r="AH173" s="5"/>
    </row>
    <row r="174" spans="17:34" x14ac:dyDescent="0.25">
      <c r="Q174" s="91"/>
      <c r="R174" s="92">
        <v>41643</v>
      </c>
      <c r="S174" s="93">
        <v>3.4999999999995901</v>
      </c>
      <c r="T174" s="94">
        <f>$L$10*COS($M$10*S174*24+$N$10)</f>
        <v>-9.715552013443815E-2</v>
      </c>
      <c r="U174" s="94">
        <f>$L$11*COS($M$11*S174*24+$N$11)</f>
        <v>0.10314187913581369</v>
      </c>
      <c r="V174" s="94">
        <f>$L$12*COS($M$12*S174*24+$N$12)</f>
        <v>-0.59993094126694158</v>
      </c>
      <c r="W174" s="94">
        <f>$L$13*COS($M$13*S174*24+$N$13)</f>
        <v>0.43949011063753018</v>
      </c>
      <c r="X174" s="94">
        <f>(T174+U174+V174+W174)*$AE$8</f>
        <v>-0.19306808953504478</v>
      </c>
      <c r="Y174" s="95">
        <f t="shared" si="19"/>
        <v>0.19306808953504478</v>
      </c>
      <c r="Z174" s="94">
        <f>(0.5*$N$29*Y174^3)/1000</f>
        <v>3.7062842702587466E-3</v>
      </c>
      <c r="AA174" s="94">
        <f>(0.5*$I$29*$J$29*$K$29*$M$29*$L$29*$N$29*Y174^3)*0.82/1000</f>
        <v>1.1997992152785306E-2</v>
      </c>
      <c r="AB174" s="103">
        <f>IF(Y174&lt;1,0,IF(Y174&lt;1.05,2,IF(Y174&lt;1.1,2.28,IF(Y174&lt;1.15,2.5,IF(Y174&lt;1.2,3.08,IF(Y174&lt;1.25,3.44,IF(Y174&lt;1.3,3.85,IF(Y174&lt;1.35,4.31,IF(Y174&lt;1.4,5,IF(Y174&lt;1.45,5.36,IF(Y174&lt;1.5,5.75,IF(Y174&lt;1.55,6.59,IF(Y174&lt;1.6,7.28,IF(Y174&lt;1.65,8.01,IF(Y174&lt;1.7,8.79,IF(Y174&lt;1.75,10,IF(Y174&lt;1.8,10.5,IF(Y174&lt;1.85,11.42,IF(Y174&lt;1.9,12.38,IF(Y174&lt;1.95,13.4,IF(Y174&lt;2,14.26,IF(Y174&lt;2.05,15.57,IF(Y174&lt;2.1,16.72,IF(Y174&lt;2.15,17.92,IF(Y174&lt;2.2,19.17,IF(Y174&lt;2.25,20,IF(Y174&lt;3,25,IF(Y174&lt;10,0,0))))))))))))))))))))))))))))</f>
        <v>0</v>
      </c>
      <c r="AC174" s="12"/>
      <c r="AF174" s="5"/>
      <c r="AG174" s="5"/>
      <c r="AH174" s="5"/>
    </row>
    <row r="175" spans="17:34" x14ac:dyDescent="0.25">
      <c r="Q175" s="91"/>
      <c r="R175" s="92">
        <v>41643</v>
      </c>
      <c r="S175" s="93">
        <v>3.52083333333292</v>
      </c>
      <c r="T175" s="94">
        <f>$L$10*COS($M$10*S175*24+$N$10)</f>
        <v>-0.10637102708470349</v>
      </c>
      <c r="U175" s="94">
        <f>$L$11*COS($M$11*S175*24+$N$11)</f>
        <v>9.6211701031637398E-2</v>
      </c>
      <c r="V175" s="94">
        <f>$L$12*COS($M$12*S175*24+$N$12)</f>
        <v>-0.29193856984206562</v>
      </c>
      <c r="W175" s="94">
        <f>$L$13*COS($M$13*S175*24+$N$13)</f>
        <v>0.41903397592400571</v>
      </c>
      <c r="X175" s="94">
        <f>(T175+U175+V175+W175)*$AE$8</f>
        <v>0.14617010003609252</v>
      </c>
      <c r="Y175" s="95">
        <f t="shared" si="19"/>
        <v>0.14617010003609252</v>
      </c>
      <c r="Z175" s="94">
        <f>(0.5*$N$29*Y175^3)/1000</f>
        <v>1.6083585110927123E-3</v>
      </c>
      <c r="AA175" s="94">
        <f>(0.5*$I$29*$J$29*$K$29*$M$29*$L$29*$N$29*Y175^3)*0.82/1000</f>
        <v>5.206581953199352E-3</v>
      </c>
      <c r="AB175" s="103">
        <f>IF(Y175&lt;1,0,IF(Y175&lt;1.05,2,IF(Y175&lt;1.1,2.28,IF(Y175&lt;1.15,2.5,IF(Y175&lt;1.2,3.08,IF(Y175&lt;1.25,3.44,IF(Y175&lt;1.3,3.85,IF(Y175&lt;1.35,4.31,IF(Y175&lt;1.4,5,IF(Y175&lt;1.45,5.36,IF(Y175&lt;1.5,5.75,IF(Y175&lt;1.55,6.59,IF(Y175&lt;1.6,7.28,IF(Y175&lt;1.65,8.01,IF(Y175&lt;1.7,8.79,IF(Y175&lt;1.75,10,IF(Y175&lt;1.8,10.5,IF(Y175&lt;1.85,11.42,IF(Y175&lt;1.9,12.38,IF(Y175&lt;1.95,13.4,IF(Y175&lt;2,14.26,IF(Y175&lt;2.05,15.57,IF(Y175&lt;2.1,16.72,IF(Y175&lt;2.15,17.92,IF(Y175&lt;2.2,19.17,IF(Y175&lt;2.25,20,IF(Y175&lt;3,25,IF(Y175&lt;10,0,0))))))))))))))))))))))))))))</f>
        <v>0</v>
      </c>
      <c r="AC175" s="12"/>
      <c r="AF175" s="5"/>
      <c r="AG175" s="5"/>
      <c r="AH175" s="5"/>
    </row>
    <row r="176" spans="17:34" x14ac:dyDescent="0.25">
      <c r="Q176" s="91"/>
      <c r="R176" s="92">
        <v>41643</v>
      </c>
      <c r="S176" s="93">
        <v>3.54166666666625</v>
      </c>
      <c r="T176" s="94">
        <f>$L$10*COS($M$10*S176*24+$N$10)</f>
        <v>-0.11401129304551959</v>
      </c>
      <c r="U176" s="94">
        <f>$L$11*COS($M$11*S176*24+$N$11)</f>
        <v>8.7625682842884245E-2</v>
      </c>
      <c r="V176" s="94">
        <f>$L$12*COS($M$12*S176*24+$N$12)</f>
        <v>3.4633181477750574E-2</v>
      </c>
      <c r="W176" s="94">
        <f>$L$13*COS($M$13*S176*24+$N$13)</f>
        <v>0.37002136823765441</v>
      </c>
      <c r="X176" s="94">
        <f>(T176+U176+V176+W176)*$AE$8</f>
        <v>0.47283617439096204</v>
      </c>
      <c r="Y176" s="95">
        <f t="shared" si="19"/>
        <v>0.47283617439096204</v>
      </c>
      <c r="Z176" s="94">
        <f>(0.5*$N$29*Y176^3)/1000</f>
        <v>5.444265719233763E-2</v>
      </c>
      <c r="AA176" s="94">
        <f>(0.5*$I$29*$J$29*$K$29*$M$29*$L$29*$N$29*Y176^3)*0.82/1000</f>
        <v>0.17624189785227815</v>
      </c>
      <c r="AB176" s="103">
        <f>IF(Y176&lt;1,0,IF(Y176&lt;1.05,2,IF(Y176&lt;1.1,2.28,IF(Y176&lt;1.15,2.5,IF(Y176&lt;1.2,3.08,IF(Y176&lt;1.25,3.44,IF(Y176&lt;1.3,3.85,IF(Y176&lt;1.35,4.31,IF(Y176&lt;1.4,5,IF(Y176&lt;1.45,5.36,IF(Y176&lt;1.5,5.75,IF(Y176&lt;1.55,6.59,IF(Y176&lt;1.6,7.28,IF(Y176&lt;1.65,8.01,IF(Y176&lt;1.7,8.79,IF(Y176&lt;1.75,10,IF(Y176&lt;1.8,10.5,IF(Y176&lt;1.85,11.42,IF(Y176&lt;1.9,12.38,IF(Y176&lt;1.95,13.4,IF(Y176&lt;2,14.26,IF(Y176&lt;2.05,15.57,IF(Y176&lt;2.1,16.72,IF(Y176&lt;2.15,17.92,IF(Y176&lt;2.2,19.17,IF(Y176&lt;2.25,20,IF(Y176&lt;3,25,IF(Y176&lt;10,0,0))))))))))))))))))))))))))))</f>
        <v>0</v>
      </c>
      <c r="AC176" s="12"/>
      <c r="AF176" s="5"/>
      <c r="AG176" s="5"/>
      <c r="AH176" s="5"/>
    </row>
    <row r="177" spans="17:34" x14ac:dyDescent="0.25">
      <c r="Q177" s="91"/>
      <c r="R177" s="92">
        <v>41643</v>
      </c>
      <c r="S177" s="93">
        <v>3.5624999999995799</v>
      </c>
      <c r="T177" s="94">
        <f>$L$10*COS($M$10*S177*24+$N$10)</f>
        <v>-0.11996317386060805</v>
      </c>
      <c r="U177" s="94">
        <f>$L$11*COS($M$11*S177*24+$N$11)</f>
        <v>7.7531593218598843E-2</v>
      </c>
      <c r="V177" s="94">
        <f>$L$12*COS($M$12*S177*24+$N$12)</f>
        <v>0.35900082857112342</v>
      </c>
      <c r="W177" s="94">
        <f>$L$13*COS($M$13*S177*24+$N$13)</f>
        <v>0.29579241579513671</v>
      </c>
      <c r="X177" s="94">
        <f>(T177+U177+V177+W177)*$AE$8</f>
        <v>0.7654520796553137</v>
      </c>
      <c r="Y177" s="95">
        <f t="shared" si="19"/>
        <v>0.7654520796553137</v>
      </c>
      <c r="Z177" s="94">
        <f>(0.5*$N$29*Y177^3)/1000</f>
        <v>0.23097301902835832</v>
      </c>
      <c r="AA177" s="94">
        <f>(0.5*$I$29*$J$29*$K$29*$M$29*$L$29*$N$29*Y177^3)*0.82/1000</f>
        <v>0.747706400193072</v>
      </c>
      <c r="AB177" s="103">
        <f>IF(Y177&lt;1,0,IF(Y177&lt;1.05,2,IF(Y177&lt;1.1,2.28,IF(Y177&lt;1.15,2.5,IF(Y177&lt;1.2,3.08,IF(Y177&lt;1.25,3.44,IF(Y177&lt;1.3,3.85,IF(Y177&lt;1.35,4.31,IF(Y177&lt;1.4,5,IF(Y177&lt;1.45,5.36,IF(Y177&lt;1.5,5.75,IF(Y177&lt;1.55,6.59,IF(Y177&lt;1.6,7.28,IF(Y177&lt;1.65,8.01,IF(Y177&lt;1.7,8.79,IF(Y177&lt;1.75,10,IF(Y177&lt;1.8,10.5,IF(Y177&lt;1.85,11.42,IF(Y177&lt;1.9,12.38,IF(Y177&lt;1.95,13.4,IF(Y177&lt;2,14.26,IF(Y177&lt;2.05,15.57,IF(Y177&lt;2.1,16.72,IF(Y177&lt;2.15,17.92,IF(Y177&lt;2.2,19.17,IF(Y177&lt;2.25,20,IF(Y177&lt;3,25,IF(Y177&lt;10,0,0))))))))))))))))))))))))))))</f>
        <v>0</v>
      </c>
      <c r="AC177" s="12"/>
      <c r="AF177" s="5"/>
      <c r="AG177" s="5"/>
      <c r="AH177" s="5"/>
    </row>
    <row r="178" spans="17:34" x14ac:dyDescent="0.25">
      <c r="Q178" s="91"/>
      <c r="R178" s="92">
        <v>41643</v>
      </c>
      <c r="S178" s="93">
        <v>3.5833333333329098</v>
      </c>
      <c r="T178" s="94">
        <f>$L$10*COS($M$10*S178*24+$N$10)</f>
        <v>-0.12413852854946826</v>
      </c>
      <c r="U178" s="94">
        <f>$L$11*COS($M$11*S178*24+$N$11)</f>
        <v>6.6103155292641172E-2</v>
      </c>
      <c r="V178" s="94">
        <f>$L$12*COS($M$12*S178*24+$N$12)</f>
        <v>0.6605211595999253</v>
      </c>
      <c r="W178" s="94">
        <f>$L$13*COS($M$13*S178*24+$N$13)</f>
        <v>0.20140569903627056</v>
      </c>
      <c r="X178" s="94">
        <f>(T178+U178+V178+W178)*$AE$8</f>
        <v>1.004864356724211</v>
      </c>
      <c r="Y178" s="95">
        <f t="shared" si="19"/>
        <v>1.004864356724211</v>
      </c>
      <c r="Z178" s="94">
        <f>(0.5*$N$29*Y178^3)/1000</f>
        <v>0.52255204815352818</v>
      </c>
      <c r="AA178" s="94">
        <f>(0.5*$I$29*$J$29*$K$29*$M$29*$L$29*$N$29*Y178^3)*0.82/1000</f>
        <v>1.6916067187502113</v>
      </c>
      <c r="AB178" s="103">
        <f>IF(Y178&lt;1,0,IF(Y178&lt;1.05,2,IF(Y178&lt;1.1,2.28,IF(Y178&lt;1.15,2.5,IF(Y178&lt;1.2,3.08,IF(Y178&lt;1.25,3.44,IF(Y178&lt;1.3,3.85,IF(Y178&lt;1.35,4.31,IF(Y178&lt;1.4,5,IF(Y178&lt;1.45,5.36,IF(Y178&lt;1.5,5.75,IF(Y178&lt;1.55,6.59,IF(Y178&lt;1.6,7.28,IF(Y178&lt;1.65,8.01,IF(Y178&lt;1.7,8.79,IF(Y178&lt;1.75,10,IF(Y178&lt;1.8,10.5,IF(Y178&lt;1.85,11.42,IF(Y178&lt;1.9,12.38,IF(Y178&lt;1.95,13.4,IF(Y178&lt;2,14.26,IF(Y178&lt;2.05,15.57,IF(Y178&lt;2.1,16.72,IF(Y178&lt;2.15,17.92,IF(Y178&lt;2.2,19.17,IF(Y178&lt;2.25,20,IF(Y178&lt;3,25,IF(Y178&lt;10,0,0))))))))))))))))))))))))))))</f>
        <v>2</v>
      </c>
      <c r="AC178" s="12"/>
      <c r="AF178" s="5"/>
      <c r="AG178" s="5"/>
      <c r="AH178" s="5"/>
    </row>
    <row r="179" spans="17:34" x14ac:dyDescent="0.25">
      <c r="Q179" s="91"/>
      <c r="R179" s="92">
        <v>41643</v>
      </c>
      <c r="S179" s="93">
        <v>3.6041666666662402</v>
      </c>
      <c r="T179" s="94">
        <f>$L$10*COS($M$10*S179*24+$N$10)</f>
        <v>-0.1264755245808957</v>
      </c>
      <c r="U179" s="94">
        <f>$L$11*COS($M$11*S179*24+$N$11)</f>
        <v>5.3537056842264216E-2</v>
      </c>
      <c r="V179" s="94">
        <f>$L$12*COS($M$12*S179*24+$N$12)</f>
        <v>0.92000499795327417</v>
      </c>
      <c r="W179" s="94">
        <f>$L$13*COS($M$13*S179*24+$N$13)</f>
        <v>9.3293516726742395E-2</v>
      </c>
      <c r="X179" s="94">
        <f>(T179+U179+V179+W179)*$AE$8</f>
        <v>1.1754500586767314</v>
      </c>
      <c r="Y179" s="95">
        <f t="shared" si="19"/>
        <v>1.1754500586767314</v>
      </c>
      <c r="Z179" s="94">
        <f>(0.5*$N$29*Y179^3)/1000</f>
        <v>0.83641107557382832</v>
      </c>
      <c r="AA179" s="94">
        <f>(0.5*$I$29*$J$29*$K$29*$M$29*$L$29*$N$29*Y179^3)*0.82/1000</f>
        <v>2.7076319001663949</v>
      </c>
      <c r="AB179" s="103">
        <f>IF(Y179&lt;1,0,IF(Y179&lt;1.05,2,IF(Y179&lt;1.1,2.28,IF(Y179&lt;1.15,2.5,IF(Y179&lt;1.2,3.08,IF(Y179&lt;1.25,3.44,IF(Y179&lt;1.3,3.85,IF(Y179&lt;1.35,4.31,IF(Y179&lt;1.4,5,IF(Y179&lt;1.45,5.36,IF(Y179&lt;1.5,5.75,IF(Y179&lt;1.55,6.59,IF(Y179&lt;1.6,7.28,IF(Y179&lt;1.65,8.01,IF(Y179&lt;1.7,8.79,IF(Y179&lt;1.75,10,IF(Y179&lt;1.8,10.5,IF(Y179&lt;1.85,11.42,IF(Y179&lt;1.9,12.38,IF(Y179&lt;1.95,13.4,IF(Y179&lt;2,14.26,IF(Y179&lt;2.05,15.57,IF(Y179&lt;2.1,16.72,IF(Y179&lt;2.15,17.92,IF(Y179&lt;2.2,19.17,IF(Y179&lt;2.25,20,IF(Y179&lt;3,25,IF(Y179&lt;10,0,0))))))))))))))))))))))))))))</f>
        <v>3.08</v>
      </c>
      <c r="AC179" s="12"/>
      <c r="AF179" s="5"/>
      <c r="AG179" s="5"/>
      <c r="AH179" s="5"/>
    </row>
    <row r="180" spans="17:34" x14ac:dyDescent="0.25">
      <c r="Q180" s="91"/>
      <c r="R180" s="92">
        <v>41643</v>
      </c>
      <c r="S180" s="93">
        <v>3.6249999999995701</v>
      </c>
      <c r="T180" s="94">
        <f>$L$10*COS($M$10*S180*24+$N$10)</f>
        <v>-0.12693955354655043</v>
      </c>
      <c r="U180" s="94">
        <f>$L$11*COS($M$11*S180*24+$N$11)</f>
        <v>4.0049565216431812E-2</v>
      </c>
      <c r="V180" s="94">
        <f>$L$12*COS($M$12*S180*24+$N$12)</f>
        <v>1.1209384283510564</v>
      </c>
      <c r="W180" s="94">
        <f>$L$13*COS($M$13*S180*24+$N$13)</f>
        <v>-2.117646457289115E-2</v>
      </c>
      <c r="X180" s="94">
        <f>(T180+U180+V180+W180)*$AE$8</f>
        <v>1.2660899693100582</v>
      </c>
      <c r="Y180" s="95">
        <f t="shared" si="19"/>
        <v>1.2660899693100582</v>
      </c>
      <c r="Z180" s="94">
        <f>(0.5*$N$29*Y180^3)/1000</f>
        <v>1.0452036874985144</v>
      </c>
      <c r="AA180" s="94">
        <f>(0.5*$I$29*$J$29*$K$29*$M$29*$L$29*$N$29*Y180^3)*0.82/1000</f>
        <v>3.3835358343395407</v>
      </c>
      <c r="AB180" s="103">
        <f>IF(Y180&lt;1,0,IF(Y180&lt;1.05,2,IF(Y180&lt;1.1,2.28,IF(Y180&lt;1.15,2.5,IF(Y180&lt;1.2,3.08,IF(Y180&lt;1.25,3.44,IF(Y180&lt;1.3,3.85,IF(Y180&lt;1.35,4.31,IF(Y180&lt;1.4,5,IF(Y180&lt;1.45,5.36,IF(Y180&lt;1.5,5.75,IF(Y180&lt;1.55,6.59,IF(Y180&lt;1.6,7.28,IF(Y180&lt;1.65,8.01,IF(Y180&lt;1.7,8.79,IF(Y180&lt;1.75,10,IF(Y180&lt;1.8,10.5,IF(Y180&lt;1.85,11.42,IF(Y180&lt;1.9,12.38,IF(Y180&lt;1.95,13.4,IF(Y180&lt;2,14.26,IF(Y180&lt;2.05,15.57,IF(Y180&lt;2.1,16.72,IF(Y180&lt;2.15,17.92,IF(Y180&lt;2.2,19.17,IF(Y180&lt;2.25,20,IF(Y180&lt;3,25,IF(Y180&lt;10,0,0))))))))))))))))))))))))))))</f>
        <v>3.85</v>
      </c>
      <c r="AC180" s="12"/>
      <c r="AF180" s="5"/>
      <c r="AG180" s="5"/>
      <c r="AH180" s="5"/>
    </row>
    <row r="181" spans="17:34" x14ac:dyDescent="0.25">
      <c r="Q181" s="91"/>
      <c r="R181" s="92">
        <v>41643</v>
      </c>
      <c r="S181" s="93">
        <v>3.6458333333329001</v>
      </c>
      <c r="T181" s="94">
        <f>$L$10*COS($M$10*S181*24+$N$10)</f>
        <v>-0.12552374367441896</v>
      </c>
      <c r="U181" s="94">
        <f>$L$11*COS($M$11*S181*24+$N$11)</f>
        <v>2.5872805292206161E-2</v>
      </c>
      <c r="V181" s="94">
        <f>$L$12*COS($M$12*S181*24+$N$12)</f>
        <v>1.2505337655656108</v>
      </c>
      <c r="W181" s="94">
        <f>$L$13*COS($M$13*S181*24+$N$13)</f>
        <v>-0.13420330480764489</v>
      </c>
      <c r="X181" s="94">
        <f>(T181+U181+V181+W181)*$AE$8</f>
        <v>1.2708494029696913</v>
      </c>
      <c r="Y181" s="95">
        <f t="shared" si="19"/>
        <v>1.2708494029696913</v>
      </c>
      <c r="Z181" s="94">
        <f>(0.5*$N$29*Y181^3)/1000</f>
        <v>1.0570353141451598</v>
      </c>
      <c r="AA181" s="94">
        <f>(0.5*$I$29*$J$29*$K$29*$M$29*$L$29*$N$29*Y181^3)*0.82/1000</f>
        <v>3.4218372039350315</v>
      </c>
      <c r="AB181" s="103">
        <f>IF(Y181&lt;1,0,IF(Y181&lt;1.05,2,IF(Y181&lt;1.1,2.28,IF(Y181&lt;1.15,2.5,IF(Y181&lt;1.2,3.08,IF(Y181&lt;1.25,3.44,IF(Y181&lt;1.3,3.85,IF(Y181&lt;1.35,4.31,IF(Y181&lt;1.4,5,IF(Y181&lt;1.45,5.36,IF(Y181&lt;1.5,5.75,IF(Y181&lt;1.55,6.59,IF(Y181&lt;1.6,7.28,IF(Y181&lt;1.65,8.01,IF(Y181&lt;1.7,8.79,IF(Y181&lt;1.75,10,IF(Y181&lt;1.8,10.5,IF(Y181&lt;1.85,11.42,IF(Y181&lt;1.9,12.38,IF(Y181&lt;1.95,13.4,IF(Y181&lt;2,14.26,IF(Y181&lt;2.05,15.57,IF(Y181&lt;2.1,16.72,IF(Y181&lt;2.15,17.92,IF(Y181&lt;2.2,19.17,IF(Y181&lt;2.25,20,IF(Y181&lt;3,25,IF(Y181&lt;10,0,0))))))))))))))))))))))))))))</f>
        <v>3.85</v>
      </c>
      <c r="AC181" s="12"/>
      <c r="AF181" s="5"/>
      <c r="AG181" s="5"/>
      <c r="AH181" s="5"/>
    </row>
    <row r="182" spans="17:34" x14ac:dyDescent="0.25">
      <c r="Q182" s="91"/>
      <c r="R182" s="92">
        <v>41643</v>
      </c>
      <c r="S182" s="93">
        <v>3.66666666666623</v>
      </c>
      <c r="T182" s="94">
        <f>$L$10*COS($M$10*S182*24+$N$10)</f>
        <v>-0.12224906159239747</v>
      </c>
      <c r="U182" s="94">
        <f>$L$11*COS($M$11*S182*24+$N$11)</f>
        <v>1.1250764517068784E-2</v>
      </c>
      <c r="V182" s="94">
        <f>$L$12*COS($M$12*S182*24+$N$12)</f>
        <v>1.3005433806384732</v>
      </c>
      <c r="W182" s="94">
        <f>$L$13*COS($M$13*S182*24+$N$13)</f>
        <v>-0.23808441160120211</v>
      </c>
      <c r="X182" s="94">
        <f>(T182+U182+V182+W182)*$AE$8</f>
        <v>1.189325839952428</v>
      </c>
      <c r="Y182" s="95">
        <f t="shared" si="19"/>
        <v>1.189325839952428</v>
      </c>
      <c r="Z182" s="94">
        <f>(0.5*$N$29*Y182^3)/1000</f>
        <v>0.86638274287104555</v>
      </c>
      <c r="AA182" s="94">
        <f>(0.5*$I$29*$J$29*$K$29*$M$29*$L$29*$N$29*Y182^3)*0.82/1000</f>
        <v>2.8046562520013389</v>
      </c>
      <c r="AB182" s="103">
        <f>IF(Y182&lt;1,0,IF(Y182&lt;1.05,2,IF(Y182&lt;1.1,2.28,IF(Y182&lt;1.15,2.5,IF(Y182&lt;1.2,3.08,IF(Y182&lt;1.25,3.44,IF(Y182&lt;1.3,3.85,IF(Y182&lt;1.35,4.31,IF(Y182&lt;1.4,5,IF(Y182&lt;1.45,5.36,IF(Y182&lt;1.5,5.75,IF(Y182&lt;1.55,6.59,IF(Y182&lt;1.6,7.28,IF(Y182&lt;1.65,8.01,IF(Y182&lt;1.7,8.79,IF(Y182&lt;1.75,10,IF(Y182&lt;1.8,10.5,IF(Y182&lt;1.85,11.42,IF(Y182&lt;1.9,12.38,IF(Y182&lt;1.95,13.4,IF(Y182&lt;2,14.26,IF(Y182&lt;2.05,15.57,IF(Y182&lt;2.1,16.72,IF(Y182&lt;2.15,17.92,IF(Y182&lt;2.2,19.17,IF(Y182&lt;2.25,20,IF(Y182&lt;3,25,IF(Y182&lt;10,0,0))))))))))))))))))))))))))))</f>
        <v>3.08</v>
      </c>
      <c r="AC182" s="12"/>
      <c r="AF182" s="5"/>
      <c r="AG182" s="5"/>
      <c r="AH182" s="5"/>
    </row>
    <row r="183" spans="17:34" x14ac:dyDescent="0.25">
      <c r="Q183" s="91"/>
      <c r="R183" s="92">
        <v>41643</v>
      </c>
      <c r="S183" s="93">
        <v>3.6874999999995599</v>
      </c>
      <c r="T183" s="94">
        <f>$L$10*COS($M$10*S183*24+$N$10)</f>
        <v>-0.11716400183498915</v>
      </c>
      <c r="U183" s="94">
        <f>$L$11*COS($M$11*S183*24+$N$11)</f>
        <v>-3.564906208165687E-3</v>
      </c>
      <c r="V183" s="94">
        <f>$L$12*COS($M$12*S183*24+$N$12)</f>
        <v>1.2677845915508248</v>
      </c>
      <c r="W183" s="94">
        <f>$L$13*COS($M$13*S183*24+$N$13)</f>
        <v>-0.32574045919723671</v>
      </c>
      <c r="X183" s="94">
        <f>(T183+U183+V183+W183)*$AE$8</f>
        <v>1.0266440303880415</v>
      </c>
      <c r="Y183" s="95">
        <f t="shared" si="19"/>
        <v>1.0266440303880415</v>
      </c>
      <c r="Z183" s="94">
        <f>(0.5*$N$29*Y183^3)/1000</f>
        <v>0.55727157025579799</v>
      </c>
      <c r="AA183" s="94">
        <f>(0.5*$I$29*$J$29*$K$29*$M$29*$L$29*$N$29*Y183^3)*0.82/1000</f>
        <v>1.8040008373218037</v>
      </c>
      <c r="AB183" s="103">
        <f>IF(Y183&lt;1,0,IF(Y183&lt;1.05,2,IF(Y183&lt;1.1,2.28,IF(Y183&lt;1.15,2.5,IF(Y183&lt;1.2,3.08,IF(Y183&lt;1.25,3.44,IF(Y183&lt;1.3,3.85,IF(Y183&lt;1.35,4.31,IF(Y183&lt;1.4,5,IF(Y183&lt;1.45,5.36,IF(Y183&lt;1.5,5.75,IF(Y183&lt;1.55,6.59,IF(Y183&lt;1.6,7.28,IF(Y183&lt;1.65,8.01,IF(Y183&lt;1.7,8.79,IF(Y183&lt;1.75,10,IF(Y183&lt;1.8,10.5,IF(Y183&lt;1.85,11.42,IF(Y183&lt;1.9,12.38,IF(Y183&lt;1.95,13.4,IF(Y183&lt;2,14.26,IF(Y183&lt;2.05,15.57,IF(Y183&lt;2.1,16.72,IF(Y183&lt;2.15,17.92,IF(Y183&lt;2.2,19.17,IF(Y183&lt;2.25,20,IF(Y183&lt;3,25,IF(Y183&lt;10,0,0))))))))))))))))))))))))))))</f>
        <v>2</v>
      </c>
      <c r="AC183" s="12"/>
      <c r="AF183" s="5"/>
      <c r="AG183" s="5"/>
      <c r="AH183" s="5"/>
    </row>
    <row r="184" spans="17:34" x14ac:dyDescent="0.25">
      <c r="Q184" s="91"/>
      <c r="R184" s="92">
        <v>41643</v>
      </c>
      <c r="S184" s="93">
        <v>3.7083333333328898</v>
      </c>
      <c r="T184" s="94">
        <f>$L$10*COS($M$10*S184*24+$N$10)</f>
        <v>-0.1103438686911821</v>
      </c>
      <c r="U184" s="94">
        <f>$L$11*COS($M$11*S184*24+$N$11)</f>
        <v>-1.8319223537361599E-2</v>
      </c>
      <c r="V184" s="94">
        <f>$L$12*COS($M$12*S184*24+$N$12)</f>
        <v>1.1543422135694001</v>
      </c>
      <c r="W184" s="94">
        <f>$L$13*COS($M$13*S184*24+$N$13)</f>
        <v>-0.39119783281054876</v>
      </c>
      <c r="X184" s="94">
        <f>(T184+U184+V184+W184)*$AE$8</f>
        <v>0.79310161066288465</v>
      </c>
      <c r="Y184" s="95">
        <f t="shared" si="19"/>
        <v>0.79310161066288465</v>
      </c>
      <c r="Z184" s="94">
        <f>(0.5*$N$29*Y184^3)/1000</f>
        <v>0.25691752205022572</v>
      </c>
      <c r="AA184" s="94">
        <f>(0.5*$I$29*$J$29*$K$29*$M$29*$L$29*$N$29*Y184^3)*0.82/1000</f>
        <v>0.83169400636839341</v>
      </c>
      <c r="AB184" s="103">
        <f>IF(Y184&lt;1,0,IF(Y184&lt;1.05,2,IF(Y184&lt;1.1,2.28,IF(Y184&lt;1.15,2.5,IF(Y184&lt;1.2,3.08,IF(Y184&lt;1.25,3.44,IF(Y184&lt;1.3,3.85,IF(Y184&lt;1.35,4.31,IF(Y184&lt;1.4,5,IF(Y184&lt;1.45,5.36,IF(Y184&lt;1.5,5.75,IF(Y184&lt;1.55,6.59,IF(Y184&lt;1.6,7.28,IF(Y184&lt;1.65,8.01,IF(Y184&lt;1.7,8.79,IF(Y184&lt;1.75,10,IF(Y184&lt;1.8,10.5,IF(Y184&lt;1.85,11.42,IF(Y184&lt;1.9,12.38,IF(Y184&lt;1.95,13.4,IF(Y184&lt;2,14.26,IF(Y184&lt;2.05,15.57,IF(Y184&lt;2.1,16.72,IF(Y184&lt;2.15,17.92,IF(Y184&lt;2.2,19.17,IF(Y184&lt;2.25,20,IF(Y184&lt;3,25,IF(Y184&lt;10,0,0))))))))))))))))))))))))))))</f>
        <v>0</v>
      </c>
      <c r="AC184" s="12"/>
      <c r="AF184" s="5"/>
      <c r="AG184" s="5"/>
      <c r="AH184" s="5"/>
    </row>
    <row r="185" spans="17:34" x14ac:dyDescent="0.25">
      <c r="Q185" s="91"/>
      <c r="R185" s="92">
        <v>41643</v>
      </c>
      <c r="S185" s="93">
        <v>3.7291666666662202</v>
      </c>
      <c r="T185" s="94">
        <f>$L$10*COS($M$10*S185*24+$N$10)</f>
        <v>-0.10188966102858271</v>
      </c>
      <c r="U185" s="94">
        <f>$L$11*COS($M$11*S185*24+$N$11)</f>
        <v>-3.2758260039729127E-2</v>
      </c>
      <c r="V185" s="94">
        <f>$L$12*COS($M$12*S185*24+$N$12)</f>
        <v>0.96743587867993641</v>
      </c>
      <c r="W185" s="94">
        <f>$L$13*COS($M$13*S185*24+$N$13)</f>
        <v>-0.42999572060281993</v>
      </c>
      <c r="X185" s="94">
        <f>(T185+U185+V185+W185)*$AE$8</f>
        <v>0.50349029626100583</v>
      </c>
      <c r="Y185" s="95">
        <f t="shared" si="19"/>
        <v>0.50349029626100583</v>
      </c>
      <c r="Z185" s="94">
        <f>(0.5*$N$29*Y185^3)/1000</f>
        <v>6.5732559553063785E-2</v>
      </c>
      <c r="AA185" s="94">
        <f>(0.5*$I$29*$J$29*$K$29*$M$29*$L$29*$N$29*Y185^3)*0.82/1000</f>
        <v>0.21278959631585234</v>
      </c>
      <c r="AB185" s="103">
        <f>IF(Y185&lt;1,0,IF(Y185&lt;1.05,2,IF(Y185&lt;1.1,2.28,IF(Y185&lt;1.15,2.5,IF(Y185&lt;1.2,3.08,IF(Y185&lt;1.25,3.44,IF(Y185&lt;1.3,3.85,IF(Y185&lt;1.35,4.31,IF(Y185&lt;1.4,5,IF(Y185&lt;1.45,5.36,IF(Y185&lt;1.5,5.75,IF(Y185&lt;1.55,6.59,IF(Y185&lt;1.6,7.28,IF(Y185&lt;1.65,8.01,IF(Y185&lt;1.7,8.79,IF(Y185&lt;1.75,10,IF(Y185&lt;1.8,10.5,IF(Y185&lt;1.85,11.42,IF(Y185&lt;1.9,12.38,IF(Y185&lt;1.95,13.4,IF(Y185&lt;2,14.26,IF(Y185&lt;2.05,15.57,IF(Y185&lt;2.1,16.72,IF(Y185&lt;2.15,17.92,IF(Y185&lt;2.2,19.17,IF(Y185&lt;2.25,20,IF(Y185&lt;3,25,IF(Y185&lt;10,0,0))))))))))))))))))))))))))))</f>
        <v>0</v>
      </c>
      <c r="AC185" s="12"/>
      <c r="AF185" s="5"/>
      <c r="AG185" s="5"/>
      <c r="AH185" s="5"/>
    </row>
    <row r="186" spans="17:34" x14ac:dyDescent="0.25">
      <c r="Q186" s="91"/>
      <c r="R186" s="92">
        <v>41643</v>
      </c>
      <c r="S186" s="93">
        <v>3.7499999999995501</v>
      </c>
      <c r="T186" s="94">
        <f>$L$10*COS($M$10*S186*24+$N$10)</f>
        <v>-9.1926576608352489E-2</v>
      </c>
      <c r="U186" s="94">
        <f>$L$11*COS($M$11*S186*24+$N$11)</f>
        <v>-4.6633514387816884E-2</v>
      </c>
      <c r="V186" s="94">
        <f>$L$12*COS($M$12*S186*24+$N$12)</f>
        <v>0.71896056808536557</v>
      </c>
      <c r="W186" s="94">
        <f>$L$13*COS($M$13*S186*24+$N$13)</f>
        <v>-0.43949011063754062</v>
      </c>
      <c r="X186" s="94">
        <f>(T186+U186+V186+W186)*$AE$8</f>
        <v>0.17613795806456944</v>
      </c>
      <c r="Y186" s="95">
        <f t="shared" si="19"/>
        <v>0.17613795806456944</v>
      </c>
      <c r="Z186" s="94">
        <f>(0.5*$N$29*Y186^3)/1000</f>
        <v>2.8142722026674501E-3</v>
      </c>
      <c r="AA186" s="94">
        <f>(0.5*$I$29*$J$29*$K$29*$M$29*$L$29*$N$29*Y186^3)*0.82/1000</f>
        <v>9.1103685905475924E-3</v>
      </c>
      <c r="AB186" s="103">
        <f>IF(Y186&lt;1,0,IF(Y186&lt;1.05,2,IF(Y186&lt;1.1,2.28,IF(Y186&lt;1.15,2.5,IF(Y186&lt;1.2,3.08,IF(Y186&lt;1.25,3.44,IF(Y186&lt;1.3,3.85,IF(Y186&lt;1.35,4.31,IF(Y186&lt;1.4,5,IF(Y186&lt;1.45,5.36,IF(Y186&lt;1.5,5.75,IF(Y186&lt;1.55,6.59,IF(Y186&lt;1.6,7.28,IF(Y186&lt;1.65,8.01,IF(Y186&lt;1.7,8.79,IF(Y186&lt;1.75,10,IF(Y186&lt;1.8,10.5,IF(Y186&lt;1.85,11.42,IF(Y186&lt;1.9,12.38,IF(Y186&lt;1.95,13.4,IF(Y186&lt;2,14.26,IF(Y186&lt;2.05,15.57,IF(Y186&lt;2.1,16.72,IF(Y186&lt;2.15,17.92,IF(Y186&lt;2.2,19.17,IF(Y186&lt;2.25,20,IF(Y186&lt;3,25,IF(Y186&lt;10,0,0))))))))))))))))))))))))))))</f>
        <v>0</v>
      </c>
      <c r="AC186" s="12"/>
      <c r="AF186" s="5"/>
      <c r="AG186" s="5"/>
      <c r="AH186" s="5"/>
    </row>
    <row r="187" spans="17:34" x14ac:dyDescent="0.25">
      <c r="Q187" s="91"/>
      <c r="R187" s="92">
        <v>41643</v>
      </c>
      <c r="S187" s="93">
        <v>3.7708333333328801</v>
      </c>
      <c r="T187" s="94">
        <f>$L$10*COS($M$10*S187*24+$N$10)</f>
        <v>-8.0602158040451857E-2</v>
      </c>
      <c r="U187" s="94">
        <f>$L$11*COS($M$11*S187*24+$N$11)</f>
        <v>-5.9706188160149047E-2</v>
      </c>
      <c r="V187" s="94">
        <f>$L$12*COS($M$12*S187*24+$N$12)</f>
        <v>0.42472959892481166</v>
      </c>
      <c r="W187" s="94">
        <f>$L$13*COS($M$13*S187*24+$N$13)</f>
        <v>-0.41903397592407199</v>
      </c>
      <c r="X187" s="94">
        <f>(T187+U187+V187+W187)*$AE$8</f>
        <v>-0.16826590399982655</v>
      </c>
      <c r="Y187" s="95">
        <f t="shared" si="19"/>
        <v>0.16826590399982655</v>
      </c>
      <c r="Z187" s="94">
        <f>(0.5*$N$29*Y187^3)/1000</f>
        <v>2.4535538729446096E-3</v>
      </c>
      <c r="AA187" s="94">
        <f>(0.5*$I$29*$J$29*$K$29*$M$29*$L$29*$N$29*Y187^3)*0.82/1000</f>
        <v>7.9426503655560914E-3</v>
      </c>
      <c r="AB187" s="103">
        <f>IF(Y187&lt;1,0,IF(Y187&lt;1.05,2,IF(Y187&lt;1.1,2.28,IF(Y187&lt;1.15,2.5,IF(Y187&lt;1.2,3.08,IF(Y187&lt;1.25,3.44,IF(Y187&lt;1.3,3.85,IF(Y187&lt;1.35,4.31,IF(Y187&lt;1.4,5,IF(Y187&lt;1.45,5.36,IF(Y187&lt;1.5,5.75,IF(Y187&lt;1.55,6.59,IF(Y187&lt;1.6,7.28,IF(Y187&lt;1.65,8.01,IF(Y187&lt;1.7,8.79,IF(Y187&lt;1.75,10,IF(Y187&lt;1.8,10.5,IF(Y187&lt;1.85,11.42,IF(Y187&lt;1.9,12.38,IF(Y187&lt;1.95,13.4,IF(Y187&lt;2,14.26,IF(Y187&lt;2.05,15.57,IF(Y187&lt;2.1,16.72,IF(Y187&lt;2.15,17.92,IF(Y187&lt;2.2,19.17,IF(Y187&lt;2.25,20,IF(Y187&lt;3,25,IF(Y187&lt;10,0,0))))))))))))))))))))))))))))</f>
        <v>0</v>
      </c>
      <c r="AC187" s="12"/>
      <c r="AF187" s="5"/>
      <c r="AG187" s="5"/>
      <c r="AH187" s="5"/>
    </row>
    <row r="188" spans="17:34" x14ac:dyDescent="0.25">
      <c r="Q188" s="91"/>
      <c r="R188" s="92">
        <v>41643</v>
      </c>
      <c r="S188" s="93">
        <v>3.79166666666621</v>
      </c>
      <c r="T188" s="94">
        <f>$L$10*COS($M$10*S188*24+$N$10)</f>
        <v>-6.8084107835598581E-2</v>
      </c>
      <c r="U188" s="94">
        <f>$L$11*COS($M$11*S188*24+$N$11)</f>
        <v>-7.1751295653194352E-2</v>
      </c>
      <c r="V188" s="94">
        <f>$L$12*COS($M$12*S188*24+$N$12)</f>
        <v>0.10346824259986966</v>
      </c>
      <c r="W188" s="94">
        <f>$L$13*COS($M$13*S188*24+$N$13)</f>
        <v>-0.37002136823777543</v>
      </c>
      <c r="X188" s="94">
        <f>(T188+U188+V188+W188)*$AE$8</f>
        <v>-0.50798566140837342</v>
      </c>
      <c r="Y188" s="95">
        <f t="shared" si="19"/>
        <v>0.50798566140837342</v>
      </c>
      <c r="Z188" s="94">
        <f>(0.5*$N$29*Y188^3)/1000</f>
        <v>6.750898691755372E-2</v>
      </c>
      <c r="AA188" s="94">
        <f>(0.5*$I$29*$J$29*$K$29*$M$29*$L$29*$N$29*Y188^3)*0.82/1000</f>
        <v>0.21854025115638231</v>
      </c>
      <c r="AB188" s="103">
        <f>IF(Y188&lt;1,0,IF(Y188&lt;1.05,2,IF(Y188&lt;1.1,2.28,IF(Y188&lt;1.15,2.5,IF(Y188&lt;1.2,3.08,IF(Y188&lt;1.25,3.44,IF(Y188&lt;1.3,3.85,IF(Y188&lt;1.35,4.31,IF(Y188&lt;1.4,5,IF(Y188&lt;1.45,5.36,IF(Y188&lt;1.5,5.75,IF(Y188&lt;1.55,6.59,IF(Y188&lt;1.6,7.28,IF(Y188&lt;1.65,8.01,IF(Y188&lt;1.7,8.79,IF(Y188&lt;1.75,10,IF(Y188&lt;1.8,10.5,IF(Y188&lt;1.85,11.42,IF(Y188&lt;1.9,12.38,IF(Y188&lt;1.95,13.4,IF(Y188&lt;2,14.26,IF(Y188&lt;2.05,15.57,IF(Y188&lt;2.1,16.72,IF(Y188&lt;2.15,17.92,IF(Y188&lt;2.2,19.17,IF(Y188&lt;2.25,20,IF(Y188&lt;3,25,IF(Y188&lt;10,0,0))))))))))))))))))))))))))))</f>
        <v>0</v>
      </c>
      <c r="AC188" s="12"/>
      <c r="AF188" s="5"/>
      <c r="AG188" s="5"/>
      <c r="AH188" s="5"/>
    </row>
    <row r="189" spans="17:34" x14ac:dyDescent="0.25">
      <c r="Q189" s="91"/>
      <c r="R189" s="92">
        <v>41643</v>
      </c>
      <c r="S189" s="93">
        <v>3.8124999999995399</v>
      </c>
      <c r="T189" s="94">
        <f>$L$10*COS($M$10*S189*24+$N$10)</f>
        <v>-5.4557804910692682E-2</v>
      </c>
      <c r="U189" s="94">
        <f>$L$11*COS($M$11*S189*24+$N$11)</f>
        <v>-8.2561535971157674E-2</v>
      </c>
      <c r="V189" s="94">
        <f>$L$12*COS($M$12*S189*24+$N$12)</f>
        <v>-0.22437797775098681</v>
      </c>
      <c r="W189" s="94">
        <f>$L$13*COS($M$13*S189*24+$N$13)</f>
        <v>-0.29579241579530224</v>
      </c>
      <c r="X189" s="94">
        <f>(T189+U189+V189+W189)*$AE$8</f>
        <v>-0.82161216803517423</v>
      </c>
      <c r="Y189" s="95">
        <f t="shared" si="19"/>
        <v>0.82161216803517423</v>
      </c>
      <c r="Z189" s="94">
        <f>(0.5*$N$29*Y189^3)/1000</f>
        <v>0.28563262860038557</v>
      </c>
      <c r="AA189" s="94">
        <f>(0.5*$I$29*$J$29*$K$29*$M$29*$L$29*$N$29*Y189^3)*0.82/1000</f>
        <v>0.92465061679891491</v>
      </c>
      <c r="AB189" s="103">
        <f>IF(Y189&lt;1,0,IF(Y189&lt;1.05,2,IF(Y189&lt;1.1,2.28,IF(Y189&lt;1.15,2.5,IF(Y189&lt;1.2,3.08,IF(Y189&lt;1.25,3.44,IF(Y189&lt;1.3,3.85,IF(Y189&lt;1.35,4.31,IF(Y189&lt;1.4,5,IF(Y189&lt;1.45,5.36,IF(Y189&lt;1.5,5.75,IF(Y189&lt;1.55,6.59,IF(Y189&lt;1.6,7.28,IF(Y189&lt;1.65,8.01,IF(Y189&lt;1.7,8.79,IF(Y189&lt;1.75,10,IF(Y189&lt;1.8,10.5,IF(Y189&lt;1.85,11.42,IF(Y189&lt;1.9,12.38,IF(Y189&lt;1.95,13.4,IF(Y189&lt;2,14.26,IF(Y189&lt;2.05,15.57,IF(Y189&lt;2.1,16.72,IF(Y189&lt;2.15,17.92,IF(Y189&lt;2.2,19.17,IF(Y189&lt;2.25,20,IF(Y189&lt;3,25,IF(Y189&lt;10,0,0))))))))))))))))))))))))))))</f>
        <v>0</v>
      </c>
      <c r="AC189" s="12"/>
      <c r="AF189" s="5"/>
      <c r="AG189" s="5"/>
      <c r="AH189" s="5"/>
    </row>
    <row r="190" spans="17:34" x14ac:dyDescent="0.25">
      <c r="Q190" s="91"/>
      <c r="R190" s="92">
        <v>41643</v>
      </c>
      <c r="S190" s="93">
        <v>3.8333333333328699</v>
      </c>
      <c r="T190" s="94">
        <f>$L$10*COS($M$10*S190*24+$N$10)</f>
        <v>-4.022355932559863E-2</v>
      </c>
      <c r="U190" s="94">
        <f>$L$11*COS($M$11*S190*24+$N$11)</f>
        <v>-9.1950860753487032E-2</v>
      </c>
      <c r="V190" s="94">
        <f>$L$12*COS($M$12*S190*24+$N$12)</f>
        <v>-0.53794446901037962</v>
      </c>
      <c r="W190" s="94">
        <f>$L$13*COS($M$13*S190*24+$N$13)</f>
        <v>-0.20140569903646938</v>
      </c>
      <c r="X190" s="94">
        <f>(T190+U190+V190+W190)*$AE$8</f>
        <v>-1.0894057351574182</v>
      </c>
      <c r="Y190" s="95">
        <f t="shared" si="19"/>
        <v>1.0894057351574182</v>
      </c>
      <c r="Z190" s="94">
        <f>(0.5*$N$29*Y190^3)/1000</f>
        <v>0.66584968845347781</v>
      </c>
      <c r="AA190" s="94">
        <f>(0.5*$I$29*$J$29*$K$29*$M$29*$L$29*$N$29*Y190^3)*0.82/1000</f>
        <v>2.1554901768076311</v>
      </c>
      <c r="AB190" s="103">
        <f>IF(Y190&lt;1,0,IF(Y190&lt;1.05,2,IF(Y190&lt;1.1,2.28,IF(Y190&lt;1.15,2.5,IF(Y190&lt;1.2,3.08,IF(Y190&lt;1.25,3.44,IF(Y190&lt;1.3,3.85,IF(Y190&lt;1.35,4.31,IF(Y190&lt;1.4,5,IF(Y190&lt;1.45,5.36,IF(Y190&lt;1.5,5.75,IF(Y190&lt;1.55,6.59,IF(Y190&lt;1.6,7.28,IF(Y190&lt;1.65,8.01,IF(Y190&lt;1.7,8.79,IF(Y190&lt;1.75,10,IF(Y190&lt;1.8,10.5,IF(Y190&lt;1.85,11.42,IF(Y190&lt;1.9,12.38,IF(Y190&lt;1.95,13.4,IF(Y190&lt;2,14.26,IF(Y190&lt;2.05,15.57,IF(Y190&lt;2.1,16.72,IF(Y190&lt;2.15,17.92,IF(Y190&lt;2.2,19.17,IF(Y190&lt;2.25,20,IF(Y190&lt;3,25,IF(Y190&lt;10,0,0))))))))))))))))))))))))))))</f>
        <v>2.2799999999999998</v>
      </c>
      <c r="AC190" s="12"/>
      <c r="AF190" s="5"/>
      <c r="AG190" s="5"/>
      <c r="AH190" s="5"/>
    </row>
    <row r="191" spans="17:34" x14ac:dyDescent="0.25">
      <c r="Q191" s="91"/>
      <c r="R191" s="92">
        <v>41643</v>
      </c>
      <c r="S191" s="93">
        <v>3.8541666666661998</v>
      </c>
      <c r="T191" s="94">
        <f>$L$10*COS($M$10*S191*24+$N$10)</f>
        <v>-2.5293645905683195E-2</v>
      </c>
      <c r="U191" s="94">
        <f>$L$11*COS($M$11*S191*24+$N$11)</f>
        <v>-9.9757676138161333E-2</v>
      </c>
      <c r="V191" s="94">
        <f>$L$12*COS($M$12*S191*24+$N$12)</f>
        <v>-0.81727542004109721</v>
      </c>
      <c r="W191" s="94">
        <f>$L$13*COS($M$13*S191*24+$N$13)</f>
        <v>-9.3293516726954795E-2</v>
      </c>
      <c r="X191" s="94">
        <f>(T191+U191+V191+W191)*$AE$8</f>
        <v>-1.2945253235148706</v>
      </c>
      <c r="Y191" s="95">
        <f t="shared" si="19"/>
        <v>1.2945253235148706</v>
      </c>
      <c r="Z191" s="94">
        <f>(0.5*$N$29*Y191^3)/1000</f>
        <v>1.1172204603863989</v>
      </c>
      <c r="AA191" s="94">
        <f>(0.5*$I$29*$J$29*$K$29*$M$29*$L$29*$N$29*Y191^3)*0.82/1000</f>
        <v>3.6166687008364313</v>
      </c>
      <c r="AB191" s="103">
        <f>IF(Y191&lt;1,0,IF(Y191&lt;1.05,2,IF(Y191&lt;1.1,2.28,IF(Y191&lt;1.15,2.5,IF(Y191&lt;1.2,3.08,IF(Y191&lt;1.25,3.44,IF(Y191&lt;1.3,3.85,IF(Y191&lt;1.35,4.31,IF(Y191&lt;1.4,5,IF(Y191&lt;1.45,5.36,IF(Y191&lt;1.5,5.75,IF(Y191&lt;1.55,6.59,IF(Y191&lt;1.6,7.28,IF(Y191&lt;1.65,8.01,IF(Y191&lt;1.7,8.79,IF(Y191&lt;1.75,10,IF(Y191&lt;1.8,10.5,IF(Y191&lt;1.85,11.42,IF(Y191&lt;1.9,12.38,IF(Y191&lt;1.95,13.4,IF(Y191&lt;2,14.26,IF(Y191&lt;2.05,15.57,IF(Y191&lt;2.1,16.72,IF(Y191&lt;2.15,17.92,IF(Y191&lt;2.2,19.17,IF(Y191&lt;2.25,20,IF(Y191&lt;3,25,IF(Y191&lt;10,0,0))))))))))))))))))))))))))))</f>
        <v>3.85</v>
      </c>
      <c r="AC191" s="12"/>
      <c r="AF191" s="5"/>
      <c r="AG191" s="5"/>
      <c r="AH191" s="5"/>
    </row>
    <row r="192" spans="17:34" x14ac:dyDescent="0.25">
      <c r="Q192" s="91"/>
      <c r="R192" s="92">
        <v>41643</v>
      </c>
      <c r="S192" s="93">
        <v>3.8749999999995302</v>
      </c>
      <c r="T192" s="94">
        <f>$L$10*COS($M$10*S192*24+$N$10)</f>
        <v>-9.9891606789978792E-3</v>
      </c>
      <c r="U192" s="94">
        <f>$L$11*COS($M$11*S192*24+$N$11)</f>
        <v>-0.10584762385369632</v>
      </c>
      <c r="V192" s="94">
        <f>$L$12*COS($M$12*S192*24+$N$12)</f>
        <v>-1.044593817485798</v>
      </c>
      <c r="W192" s="94">
        <f>$L$13*COS($M$13*S192*24+$N$13)</f>
        <v>2.1176464572667818E-2</v>
      </c>
      <c r="X192" s="94">
        <f>(T192+U192+V192+W192)*$AE$8</f>
        <v>-1.4240676718072807</v>
      </c>
      <c r="Y192" s="95">
        <f t="shared" si="19"/>
        <v>1.4240676718072807</v>
      </c>
      <c r="Z192" s="94">
        <f>(0.5*$N$29*Y192^3)/1000</f>
        <v>1.4873018273823888</v>
      </c>
      <c r="AA192" s="94">
        <f>(0.5*$I$29*$J$29*$K$29*$M$29*$L$29*$N$29*Y192^3)*0.82/1000</f>
        <v>4.814696972100136</v>
      </c>
      <c r="AB192" s="103">
        <f>IF(Y192&lt;1,0,IF(Y192&lt;1.05,2,IF(Y192&lt;1.1,2.28,IF(Y192&lt;1.15,2.5,IF(Y192&lt;1.2,3.08,IF(Y192&lt;1.25,3.44,IF(Y192&lt;1.3,3.85,IF(Y192&lt;1.35,4.31,IF(Y192&lt;1.4,5,IF(Y192&lt;1.45,5.36,IF(Y192&lt;1.5,5.75,IF(Y192&lt;1.55,6.59,IF(Y192&lt;1.6,7.28,IF(Y192&lt;1.65,8.01,IF(Y192&lt;1.7,8.79,IF(Y192&lt;1.75,10,IF(Y192&lt;1.8,10.5,IF(Y192&lt;1.85,11.42,IF(Y192&lt;1.9,12.38,IF(Y192&lt;1.95,13.4,IF(Y192&lt;2,14.26,IF(Y192&lt;2.05,15.57,IF(Y192&lt;2.1,16.72,IF(Y192&lt;2.15,17.92,IF(Y192&lt;2.2,19.17,IF(Y192&lt;2.25,20,IF(Y192&lt;3,25,IF(Y192&lt;10,0,0))))))))))))))))))))))))))))</f>
        <v>5.36</v>
      </c>
      <c r="AC192" s="12"/>
      <c r="AF192" s="5"/>
      <c r="AG192" s="5"/>
      <c r="AH192" s="5"/>
    </row>
    <row r="193" spans="17:34" x14ac:dyDescent="0.25">
      <c r="Q193" s="91"/>
      <c r="R193" s="92">
        <v>41643</v>
      </c>
      <c r="S193" s="93">
        <v>3.8958333333328601</v>
      </c>
      <c r="T193" s="94">
        <f>$L$10*COS($M$10*S193*24+$N$10)</f>
        <v>5.4632533191133403E-3</v>
      </c>
      <c r="U193" s="94">
        <f>$L$11*COS($M$11*S193*24+$N$11)</f>
        <v>-0.11011589357627422</v>
      </c>
      <c r="V193" s="94">
        <f>$L$12*COS($M$12*S193*24+$N$12)</f>
        <v>-1.2054327998211019</v>
      </c>
      <c r="W193" s="94">
        <f>$L$13*COS($M$13*S193*24+$N$13)</f>
        <v>0.13420330480742601</v>
      </c>
      <c r="X193" s="94">
        <f>(T193+U193+V193+W193)*$AE$8</f>
        <v>-1.4698526690885458</v>
      </c>
      <c r="Y193" s="95">
        <f t="shared" si="19"/>
        <v>1.4698526690885458</v>
      </c>
      <c r="Z193" s="94">
        <f>(0.5*$N$29*Y193^3)/1000</f>
        <v>1.6354175167155003</v>
      </c>
      <c r="AA193" s="94">
        <f>(0.5*$I$29*$J$29*$K$29*$M$29*$L$29*$N$29*Y193^3)*0.82/1000</f>
        <v>5.2941774298144582</v>
      </c>
      <c r="AB193" s="103">
        <f>IF(Y193&lt;1,0,IF(Y193&lt;1.05,2,IF(Y193&lt;1.1,2.28,IF(Y193&lt;1.15,2.5,IF(Y193&lt;1.2,3.08,IF(Y193&lt;1.25,3.44,IF(Y193&lt;1.3,3.85,IF(Y193&lt;1.35,4.31,IF(Y193&lt;1.4,5,IF(Y193&lt;1.45,5.36,IF(Y193&lt;1.5,5.75,IF(Y193&lt;1.55,6.59,IF(Y193&lt;1.6,7.28,IF(Y193&lt;1.65,8.01,IF(Y193&lt;1.7,8.79,IF(Y193&lt;1.75,10,IF(Y193&lt;1.8,10.5,IF(Y193&lt;1.85,11.42,IF(Y193&lt;1.9,12.38,IF(Y193&lt;1.95,13.4,IF(Y193&lt;2,14.26,IF(Y193&lt;2.05,15.57,IF(Y193&lt;2.1,16.72,IF(Y193&lt;2.15,17.92,IF(Y193&lt;2.2,19.17,IF(Y193&lt;2.25,20,IF(Y193&lt;3,25,IF(Y193&lt;10,0,0))))))))))))))))))))))))))))</f>
        <v>5.75</v>
      </c>
      <c r="AC193" s="12"/>
      <c r="AF193" s="5"/>
      <c r="AG193" s="5"/>
      <c r="AH193" s="5"/>
    </row>
    <row r="194" spans="17:34" x14ac:dyDescent="0.25">
      <c r="Q194" s="91"/>
      <c r="R194" s="92">
        <v>41643</v>
      </c>
      <c r="S194" s="93">
        <v>3.91666666666619</v>
      </c>
      <c r="T194" s="94">
        <f>$L$10*COS($M$10*S194*24+$N$10)</f>
        <v>2.083476238662391E-2</v>
      </c>
      <c r="U194" s="94">
        <f>$L$11*COS($M$11*S194*24+$N$11)</f>
        <v>-0.11248902675540004</v>
      </c>
      <c r="V194" s="94">
        <f>$L$12*COS($M$12*S194*24+$N$12)</f>
        <v>-1.2895563487081478</v>
      </c>
      <c r="W194" s="94">
        <f>$L$13*COS($M$13*S194*24+$N$13)</f>
        <v>0.23808441160101937</v>
      </c>
      <c r="X194" s="94">
        <f>(T194+U194+V194+W194)*$AE$8</f>
        <v>-1.4289077518448807</v>
      </c>
      <c r="Y194" s="95">
        <f t="shared" si="19"/>
        <v>1.4289077518448807</v>
      </c>
      <c r="Z194" s="94">
        <f>(0.5*$N$29*Y194^3)/1000</f>
        <v>1.5025184234968392</v>
      </c>
      <c r="AA194" s="94">
        <f>(0.5*$I$29*$J$29*$K$29*$M$29*$L$29*$N$29*Y194^3)*0.82/1000</f>
        <v>4.8639561728145306</v>
      </c>
      <c r="AB194" s="103">
        <f>IF(Y194&lt;1,0,IF(Y194&lt;1.05,2,IF(Y194&lt;1.1,2.28,IF(Y194&lt;1.15,2.5,IF(Y194&lt;1.2,3.08,IF(Y194&lt;1.25,3.44,IF(Y194&lt;1.3,3.85,IF(Y194&lt;1.35,4.31,IF(Y194&lt;1.4,5,IF(Y194&lt;1.45,5.36,IF(Y194&lt;1.5,5.75,IF(Y194&lt;1.55,6.59,IF(Y194&lt;1.6,7.28,IF(Y194&lt;1.65,8.01,IF(Y194&lt;1.7,8.79,IF(Y194&lt;1.75,10,IF(Y194&lt;1.8,10.5,IF(Y194&lt;1.85,11.42,IF(Y194&lt;1.9,12.38,IF(Y194&lt;1.95,13.4,IF(Y194&lt;2,14.26,IF(Y194&lt;2.05,15.57,IF(Y194&lt;2.1,16.72,IF(Y194&lt;2.15,17.92,IF(Y194&lt;2.2,19.17,IF(Y194&lt;2.25,20,IF(Y194&lt;3,25,IF(Y194&lt;10,0,0))))))))))))))))))))))))))))</f>
        <v>5.36</v>
      </c>
      <c r="AC194" s="12"/>
      <c r="AF194" s="5"/>
      <c r="AG194" s="5"/>
      <c r="AH194" s="5"/>
    </row>
    <row r="195" spans="17:34" x14ac:dyDescent="0.25">
      <c r="Q195" s="91"/>
      <c r="R195" s="92">
        <v>41643</v>
      </c>
      <c r="S195" s="93">
        <v>3.9374999999995199</v>
      </c>
      <c r="T195" s="94">
        <f>$L$10*COS($M$10*S195*24+$N$10)</f>
        <v>3.5897730936888722E-2</v>
      </c>
      <c r="U195" s="94">
        <f>$L$11*COS($M$11*S195*24+$N$11)</f>
        <v>-0.11292618086358584</v>
      </c>
      <c r="V195" s="94">
        <f>$L$12*COS($M$12*S195*24+$N$12)</f>
        <v>-1.2916107235510101</v>
      </c>
      <c r="W195" s="94">
        <f>$L$13*COS($M$13*S195*24+$N$13)</f>
        <v>0.3257404591970906</v>
      </c>
      <c r="X195" s="94">
        <f>(T195+U195+V195+W195)*$AE$8</f>
        <v>-1.3036233928507706</v>
      </c>
      <c r="Y195" s="95">
        <f t="shared" si="19"/>
        <v>1.3036233928507706</v>
      </c>
      <c r="Z195" s="94">
        <f>(0.5*$N$29*Y195^3)/1000</f>
        <v>1.1409422539500904</v>
      </c>
      <c r="AA195" s="94">
        <f>(0.5*$I$29*$J$29*$K$29*$M$29*$L$29*$N$29*Y195^3)*0.82/1000</f>
        <v>3.6934609467283774</v>
      </c>
      <c r="AB195" s="103">
        <f>IF(Y195&lt;1,0,IF(Y195&lt;1.05,2,IF(Y195&lt;1.1,2.28,IF(Y195&lt;1.15,2.5,IF(Y195&lt;1.2,3.08,IF(Y195&lt;1.25,3.44,IF(Y195&lt;1.3,3.85,IF(Y195&lt;1.35,4.31,IF(Y195&lt;1.4,5,IF(Y195&lt;1.45,5.36,IF(Y195&lt;1.5,5.75,IF(Y195&lt;1.55,6.59,IF(Y195&lt;1.6,7.28,IF(Y195&lt;1.65,8.01,IF(Y195&lt;1.7,8.79,IF(Y195&lt;1.75,10,IF(Y195&lt;1.8,10.5,IF(Y195&lt;1.85,11.42,IF(Y195&lt;1.9,12.38,IF(Y195&lt;1.95,13.4,IF(Y195&lt;2,14.26,IF(Y195&lt;2.05,15.57,IF(Y195&lt;2.1,16.72,IF(Y195&lt;2.15,17.92,IF(Y195&lt;2.2,19.17,IF(Y195&lt;2.25,20,IF(Y195&lt;3,25,IF(Y195&lt;10,0,0))))))))))))))))))))))))))))</f>
        <v>4.3099999999999996</v>
      </c>
      <c r="AC195" s="12"/>
      <c r="AF195" s="5"/>
      <c r="AG195" s="5"/>
      <c r="AH195" s="5"/>
    </row>
    <row r="196" spans="17:34" x14ac:dyDescent="0.25">
      <c r="Q196" s="91"/>
      <c r="R196" s="92">
        <v>41643</v>
      </c>
      <c r="S196" s="93">
        <v>3.9583333333328499</v>
      </c>
      <c r="T196" s="94">
        <f>$L$10*COS($M$10*S196*24+$N$10)</f>
        <v>5.0429092537875704E-2</v>
      </c>
      <c r="U196" s="94">
        <f>$L$11*COS($M$11*S196*24+$N$11)</f>
        <v>-0.11141983231183226</v>
      </c>
      <c r="V196" s="94">
        <f>$L$12*COS($M$12*S196*24+$N$12)</f>
        <v>-1.211465181054368</v>
      </c>
      <c r="W196" s="94">
        <f>$L$13*COS($M$13*S196*24+$N$13)</f>
        <v>0.39119783281044923</v>
      </c>
      <c r="X196" s="94">
        <f>(T196+U196+V196+W196)*$AE$8</f>
        <v>-1.1015726100223442</v>
      </c>
      <c r="Y196" s="95">
        <f t="shared" si="19"/>
        <v>1.1015726100223442</v>
      </c>
      <c r="Z196" s="94">
        <f>(0.5*$N$29*Y196^3)/1000</f>
        <v>0.68840912084655137</v>
      </c>
      <c r="AA196" s="94">
        <f>(0.5*$I$29*$J$29*$K$29*$M$29*$L$29*$N$29*Y196^3)*0.82/1000</f>
        <v>2.2285196243854584</v>
      </c>
      <c r="AB196" s="103">
        <f>IF(Y196&lt;1,0,IF(Y196&lt;1.05,2,IF(Y196&lt;1.1,2.28,IF(Y196&lt;1.15,2.5,IF(Y196&lt;1.2,3.08,IF(Y196&lt;1.25,3.44,IF(Y196&lt;1.3,3.85,IF(Y196&lt;1.35,4.31,IF(Y196&lt;1.4,5,IF(Y196&lt;1.45,5.36,IF(Y196&lt;1.5,5.75,IF(Y196&lt;1.55,6.59,IF(Y196&lt;1.6,7.28,IF(Y196&lt;1.65,8.01,IF(Y196&lt;1.7,8.79,IF(Y196&lt;1.75,10,IF(Y196&lt;1.8,10.5,IF(Y196&lt;1.85,11.42,IF(Y196&lt;1.9,12.38,IF(Y196&lt;1.95,13.4,IF(Y196&lt;2,14.26,IF(Y196&lt;2.05,15.57,IF(Y196&lt;2.1,16.72,IF(Y196&lt;2.15,17.92,IF(Y196&lt;2.2,19.17,IF(Y196&lt;2.25,20,IF(Y196&lt;3,25,IF(Y196&lt;10,0,0))))))))))))))))))))))))))))</f>
        <v>2.5</v>
      </c>
      <c r="AC196" s="12"/>
      <c r="AF196" s="5"/>
      <c r="AG196" s="5"/>
      <c r="AH196" s="5"/>
    </row>
    <row r="197" spans="17:34" x14ac:dyDescent="0.25">
      <c r="Q197" s="91"/>
      <c r="R197" s="92">
        <v>41643</v>
      </c>
      <c r="S197" s="93">
        <v>3.9791666666661798</v>
      </c>
      <c r="T197" s="94">
        <f>$L$10*COS($M$10*S197*24+$N$10)</f>
        <v>6.4213653287130829E-2</v>
      </c>
      <c r="U197" s="94">
        <f>$L$11*COS($M$11*S197*24+$N$11)</f>
        <v>-0.10799590593346554</v>
      </c>
      <c r="V197" s="94">
        <f>$L$12*COS($M$12*S197*24+$N$12)</f>
        <v>-1.0542202959101417</v>
      </c>
      <c r="W197" s="94">
        <f>$L$13*COS($M$13*S197*24+$N$13)</f>
        <v>0.42999572060277119</v>
      </c>
      <c r="X197" s="94">
        <f>(T197+U197+V197+W197)*$AE$8</f>
        <v>-0.83500853494213156</v>
      </c>
      <c r="Y197" s="95">
        <f t="shared" si="19"/>
        <v>0.83500853494213156</v>
      </c>
      <c r="Z197" s="94">
        <f>(0.5*$N$29*Y197^3)/1000</f>
        <v>0.29983337466639393</v>
      </c>
      <c r="AA197" s="94">
        <f>(0.5*$I$29*$J$29*$K$29*$M$29*$L$29*$N$29*Y197^3)*0.82/1000</f>
        <v>0.97062130534833102</v>
      </c>
      <c r="AB197" s="103">
        <f>IF(Y197&lt;1,0,IF(Y197&lt;1.05,2,IF(Y197&lt;1.1,2.28,IF(Y197&lt;1.15,2.5,IF(Y197&lt;1.2,3.08,IF(Y197&lt;1.25,3.44,IF(Y197&lt;1.3,3.85,IF(Y197&lt;1.35,4.31,IF(Y197&lt;1.4,5,IF(Y197&lt;1.45,5.36,IF(Y197&lt;1.5,5.75,IF(Y197&lt;1.55,6.59,IF(Y197&lt;1.6,7.28,IF(Y197&lt;1.65,8.01,IF(Y197&lt;1.7,8.79,IF(Y197&lt;1.75,10,IF(Y197&lt;1.8,10.5,IF(Y197&lt;1.85,11.42,IF(Y197&lt;1.9,12.38,IF(Y197&lt;1.95,13.4,IF(Y197&lt;2,14.26,IF(Y197&lt;2.05,15.57,IF(Y197&lt;2.1,16.72,IF(Y197&lt;2.15,17.92,IF(Y197&lt;2.2,19.17,IF(Y197&lt;2.25,20,IF(Y197&lt;3,25,IF(Y197&lt;10,0,0))))))))))))))))))))))))))))</f>
        <v>0</v>
      </c>
      <c r="AC197" s="12"/>
      <c r="AF197" s="5"/>
      <c r="AG197" s="5"/>
      <c r="AH197" s="5"/>
    </row>
    <row r="198" spans="17:34" x14ac:dyDescent="0.25">
      <c r="Q198" s="91"/>
      <c r="R198" s="92">
        <v>41644</v>
      </c>
      <c r="S198" s="93">
        <v>3.9999999999995102</v>
      </c>
      <c r="T198" s="94">
        <f>$L$10*COS($M$10*S198*24+$N$10)</f>
        <v>7.7047278603000979E-2</v>
      </c>
      <c r="U198" s="94">
        <f>$L$11*COS($M$11*S198*24+$N$11)</f>
        <v>-0.10271332880786681</v>
      </c>
      <c r="V198" s="94">
        <f>$L$12*COS($M$12*S198*24+$N$12)</f>
        <v>-0.82988335307285699</v>
      </c>
      <c r="W198" s="94">
        <f>$L$13*COS($M$13*S198*24+$N$13)</f>
        <v>0.43949011063755167</v>
      </c>
      <c r="X198" s="94">
        <f>(T198+U198+V198+W198)*$AE$8</f>
        <v>-0.5200741158002139</v>
      </c>
      <c r="Y198" s="95">
        <f t="shared" si="19"/>
        <v>0.5200741158002139</v>
      </c>
      <c r="Z198" s="94">
        <f>(0.5*$N$29*Y198^3)/1000</f>
        <v>7.2444087623031617E-2</v>
      </c>
      <c r="AA198" s="94">
        <f>(0.5*$I$29*$J$29*$K$29*$M$29*$L$29*$N$29*Y198^3)*0.82/1000</f>
        <v>0.23451617076208356</v>
      </c>
      <c r="AB198" s="103">
        <f>IF(Y198&lt;1,0,IF(Y198&lt;1.05,2,IF(Y198&lt;1.1,2.28,IF(Y198&lt;1.15,2.5,IF(Y198&lt;1.2,3.08,IF(Y198&lt;1.25,3.44,IF(Y198&lt;1.3,3.85,IF(Y198&lt;1.35,4.31,IF(Y198&lt;1.4,5,IF(Y198&lt;1.45,5.36,IF(Y198&lt;1.5,5.75,IF(Y198&lt;1.55,6.59,IF(Y198&lt;1.6,7.28,IF(Y198&lt;1.65,8.01,IF(Y198&lt;1.7,8.79,IF(Y198&lt;1.75,10,IF(Y198&lt;1.8,10.5,IF(Y198&lt;1.85,11.42,IF(Y198&lt;1.9,12.38,IF(Y198&lt;1.95,13.4,IF(Y198&lt;2,14.26,IF(Y198&lt;2.05,15.57,IF(Y198&lt;2.1,16.72,IF(Y198&lt;2.15,17.92,IF(Y198&lt;2.2,19.17,IF(Y198&lt;2.25,20,IF(Y198&lt;3,25,IF(Y198&lt;10,0,0))))))))))))))))))))))))))))</f>
        <v>0</v>
      </c>
      <c r="AC198" s="12"/>
      <c r="AF198" s="5"/>
      <c r="AG198" s="5"/>
      <c r="AH198" s="5"/>
    </row>
    <row r="199" spans="17:34" x14ac:dyDescent="0.25">
      <c r="Q199" s="91"/>
      <c r="R199" s="92">
        <v>41644</v>
      </c>
      <c r="S199" s="93">
        <v>4.0208333333328401</v>
      </c>
      <c r="T199" s="94">
        <f>$L$10*COS($M$10*S199*24+$N$10)</f>
        <v>8.8739916239169214E-2</v>
      </c>
      <c r="U199" s="94">
        <f>$L$11*COS($M$11*S199*24+$N$11)</f>
        <v>-9.5663016102948084E-2</v>
      </c>
      <c r="V199" s="94">
        <f>$L$12*COS($M$12*S199*24+$N$12)</f>
        <v>-0.5527314701145436</v>
      </c>
      <c r="W199" s="94">
        <f>$L$13*COS($M$13*S199*24+$N$13)</f>
        <v>0.41903397592413827</v>
      </c>
      <c r="X199" s="94">
        <f>(T199+U199+V199+W199)*$AE$8</f>
        <v>-0.17577574256773018</v>
      </c>
      <c r="Y199" s="95">
        <f t="shared" ref="Y199:Y262" si="20">ABS(X199)</f>
        <v>0.17577574256773018</v>
      </c>
      <c r="Z199" s="94">
        <f>(0.5*$N$29*Y199^3)/1000</f>
        <v>2.7969458151751235E-3</v>
      </c>
      <c r="AA199" s="94">
        <f>(0.5*$I$29*$J$29*$K$29*$M$29*$L$29*$N$29*Y199^3)*0.82/1000</f>
        <v>9.0542795682248267E-3</v>
      </c>
      <c r="AB199" s="103">
        <f>IF(Y199&lt;1,0,IF(Y199&lt;1.05,2,IF(Y199&lt;1.1,2.28,IF(Y199&lt;1.15,2.5,IF(Y199&lt;1.2,3.08,IF(Y199&lt;1.25,3.44,IF(Y199&lt;1.3,3.85,IF(Y199&lt;1.35,4.31,IF(Y199&lt;1.4,5,IF(Y199&lt;1.45,5.36,IF(Y199&lt;1.5,5.75,IF(Y199&lt;1.55,6.59,IF(Y199&lt;1.6,7.28,IF(Y199&lt;1.65,8.01,IF(Y199&lt;1.7,8.79,IF(Y199&lt;1.75,10,IF(Y199&lt;1.8,10.5,IF(Y199&lt;1.85,11.42,IF(Y199&lt;1.9,12.38,IF(Y199&lt;1.95,13.4,IF(Y199&lt;2,14.26,IF(Y199&lt;2.05,15.57,IF(Y199&lt;2.1,16.72,IF(Y199&lt;2.15,17.92,IF(Y199&lt;2.2,19.17,IF(Y199&lt;2.25,20,IF(Y199&lt;3,25,IF(Y199&lt;10,0,0))))))))))))))))))))))))))))</f>
        <v>0</v>
      </c>
      <c r="AC199" s="12"/>
      <c r="AF199" s="5"/>
      <c r="AG199" s="5"/>
      <c r="AH199" s="5"/>
    </row>
    <row r="200" spans="17:34" x14ac:dyDescent="0.25">
      <c r="Q200" s="91"/>
      <c r="R200" s="92">
        <v>41644</v>
      </c>
      <c r="S200" s="93">
        <v>4.0416666666661696</v>
      </c>
      <c r="T200" s="94">
        <f>$L$10*COS($M$10*S200*24+$N$10)</f>
        <v>9.9118410754869671E-2</v>
      </c>
      <c r="U200" s="94">
        <f>$L$11*COS($M$11*S200*24+$N$11)</f>
        <v>-8.6966306390424034E-2</v>
      </c>
      <c r="V200" s="94">
        <f>$L$12*COS($M$12*S200*24+$N$12)</f>
        <v>-0.24040298144530112</v>
      </c>
      <c r="W200" s="94">
        <f>$L$13*COS($M$13*S200*24+$N$13)</f>
        <v>0.370021368237893</v>
      </c>
      <c r="X200" s="94">
        <f>(T200+U200+V200+W200)*$AE$8</f>
        <v>0.17721311394629691</v>
      </c>
      <c r="Y200" s="95">
        <f t="shared" si="20"/>
        <v>0.17721311394629691</v>
      </c>
      <c r="Z200" s="94">
        <f>(0.5*$N$29*Y200^3)/1000</f>
        <v>2.8661228394385408E-3</v>
      </c>
      <c r="AA200" s="94">
        <f>(0.5*$I$29*$J$29*$K$29*$M$29*$L$29*$N$29*Y200^3)*0.82/1000</f>
        <v>9.2782195937986273E-3</v>
      </c>
      <c r="AB200" s="103">
        <f>IF(Y200&lt;1,0,IF(Y200&lt;1.05,2,IF(Y200&lt;1.1,2.28,IF(Y200&lt;1.15,2.5,IF(Y200&lt;1.2,3.08,IF(Y200&lt;1.25,3.44,IF(Y200&lt;1.3,3.85,IF(Y200&lt;1.35,4.31,IF(Y200&lt;1.4,5,IF(Y200&lt;1.45,5.36,IF(Y200&lt;1.5,5.75,IF(Y200&lt;1.55,6.59,IF(Y200&lt;1.6,7.28,IF(Y200&lt;1.65,8.01,IF(Y200&lt;1.7,8.79,IF(Y200&lt;1.75,10,IF(Y200&lt;1.8,10.5,IF(Y200&lt;1.85,11.42,IF(Y200&lt;1.9,12.38,IF(Y200&lt;1.95,13.4,IF(Y200&lt;2,14.26,IF(Y200&lt;2.05,15.57,IF(Y200&lt;2.1,16.72,IF(Y200&lt;2.15,17.92,IF(Y200&lt;2.2,19.17,IF(Y200&lt;2.25,20,IF(Y200&lt;3,25,IF(Y200&lt;10,0,0))))))))))))))))))))))))))))</f>
        <v>0</v>
      </c>
      <c r="AC200" s="12"/>
      <c r="AF200" s="5"/>
      <c r="AG200" s="5"/>
      <c r="AH200" s="5"/>
    </row>
    <row r="201" spans="17:34" x14ac:dyDescent="0.25">
      <c r="Q201" s="91"/>
      <c r="R201" s="92">
        <v>41644</v>
      </c>
      <c r="S201" s="93">
        <v>4.0624999999995</v>
      </c>
      <c r="T201" s="94">
        <f>$L$10*COS($M$10*S201*24+$N$10)</f>
        <v>0.10802906776152942</v>
      </c>
      <c r="U201" s="94">
        <f>$L$11*COS($M$11*S201*24+$N$11)</f>
        <v>-7.6772873362703054E-2</v>
      </c>
      <c r="V201" s="94">
        <f>$L$12*COS($M$12*S201*24+$N$12)</f>
        <v>8.7225090018242427E-2</v>
      </c>
      <c r="W201" s="94">
        <f>$L$13*COS($M$13*S201*24+$N$13)</f>
        <v>0.29579241579546778</v>
      </c>
      <c r="X201" s="94">
        <f>(T201+U201+V201+W201)*$AE$8</f>
        <v>0.51784212526567075</v>
      </c>
      <c r="Y201" s="95">
        <f t="shared" si="20"/>
        <v>0.51784212526567075</v>
      </c>
      <c r="Z201" s="94">
        <f>(0.5*$N$29*Y201^3)/1000</f>
        <v>7.1515364783814608E-2</v>
      </c>
      <c r="AA201" s="94">
        <f>(0.5*$I$29*$J$29*$K$29*$M$29*$L$29*$N$29*Y201^3)*0.82/1000</f>
        <v>0.23150970700363571</v>
      </c>
      <c r="AB201" s="103">
        <f>IF(Y201&lt;1,0,IF(Y201&lt;1.05,2,IF(Y201&lt;1.1,2.28,IF(Y201&lt;1.15,2.5,IF(Y201&lt;1.2,3.08,IF(Y201&lt;1.25,3.44,IF(Y201&lt;1.3,3.85,IF(Y201&lt;1.35,4.31,IF(Y201&lt;1.4,5,IF(Y201&lt;1.45,5.36,IF(Y201&lt;1.5,5.75,IF(Y201&lt;1.55,6.59,IF(Y201&lt;1.6,7.28,IF(Y201&lt;1.65,8.01,IF(Y201&lt;1.7,8.79,IF(Y201&lt;1.75,10,IF(Y201&lt;1.8,10.5,IF(Y201&lt;1.85,11.42,IF(Y201&lt;1.9,12.38,IF(Y201&lt;1.95,13.4,IF(Y201&lt;2,14.26,IF(Y201&lt;2.05,15.57,IF(Y201&lt;2.1,16.72,IF(Y201&lt;2.15,17.92,IF(Y201&lt;2.2,19.17,IF(Y201&lt;2.25,20,IF(Y201&lt;3,25,IF(Y201&lt;10,0,0))))))))))))))))))))))))))))</f>
        <v>0</v>
      </c>
      <c r="AC201" s="12"/>
      <c r="AF201" s="5"/>
      <c r="AG201" s="5"/>
      <c r="AH201" s="5"/>
    </row>
    <row r="202" spans="17:34" x14ac:dyDescent="0.25">
      <c r="Q202" s="91"/>
      <c r="R202" s="92">
        <v>41644</v>
      </c>
      <c r="S202" s="93">
        <v>4.0833333333328303</v>
      </c>
      <c r="T202" s="94">
        <f>$L$10*COS($M$10*S202*24+$N$10)</f>
        <v>0.1153399299720501</v>
      </c>
      <c r="U202" s="94">
        <f>$L$11*COS($M$11*S202*24+$N$11)</f>
        <v>-6.5258149891518694E-2</v>
      </c>
      <c r="V202" s="94">
        <f>$L$12*COS($M$12*S202*24+$N$12)</f>
        <v>0.40930203445976893</v>
      </c>
      <c r="W202" s="94">
        <f>$L$13*COS($M$13*S202*24+$N$13)</f>
        <v>0.20140569903666258</v>
      </c>
      <c r="X202" s="94">
        <f>(T202+U202+V202+W202)*$AE$8</f>
        <v>0.82598689197120367</v>
      </c>
      <c r="Y202" s="95">
        <f t="shared" si="20"/>
        <v>0.82598689197120367</v>
      </c>
      <c r="Z202" s="94">
        <f>(0.5*$N$29*Y202^3)/1000</f>
        <v>0.29021957047088287</v>
      </c>
      <c r="AA202" s="94">
        <f>(0.5*$I$29*$J$29*$K$29*$M$29*$L$29*$N$29*Y202^3)*0.82/1000</f>
        <v>0.93949947580553017</v>
      </c>
      <c r="AB202" s="103">
        <f>IF(Y202&lt;1,0,IF(Y202&lt;1.05,2,IF(Y202&lt;1.1,2.28,IF(Y202&lt;1.15,2.5,IF(Y202&lt;1.2,3.08,IF(Y202&lt;1.25,3.44,IF(Y202&lt;1.3,3.85,IF(Y202&lt;1.35,4.31,IF(Y202&lt;1.4,5,IF(Y202&lt;1.45,5.36,IF(Y202&lt;1.5,5.75,IF(Y202&lt;1.55,6.59,IF(Y202&lt;1.6,7.28,IF(Y202&lt;1.65,8.01,IF(Y202&lt;1.7,8.79,IF(Y202&lt;1.75,10,IF(Y202&lt;1.8,10.5,IF(Y202&lt;1.85,11.42,IF(Y202&lt;1.9,12.38,IF(Y202&lt;1.95,13.4,IF(Y202&lt;2,14.26,IF(Y202&lt;2.05,15.57,IF(Y202&lt;2.1,16.72,IF(Y202&lt;2.15,17.92,IF(Y202&lt;2.2,19.17,IF(Y202&lt;2.25,20,IF(Y202&lt;3,25,IF(Y202&lt;10,0,0))))))))))))))))))))))))))))</f>
        <v>0</v>
      </c>
      <c r="AC202" s="12"/>
      <c r="AF202" s="5"/>
      <c r="AG202" s="5"/>
      <c r="AH202" s="5"/>
    </row>
    <row r="203" spans="17:34" x14ac:dyDescent="0.25">
      <c r="Q203" s="91"/>
      <c r="R203" s="92">
        <v>41644</v>
      </c>
      <c r="S203" s="93">
        <v>4.1041666666661598</v>
      </c>
      <c r="T203" s="94">
        <f>$L$10*COS($M$10*S203*24+$N$10)</f>
        <v>0.12094273134691025</v>
      </c>
      <c r="U203" s="94">
        <f>$L$11*COS($M$11*S203*24+$N$11)</f>
        <v>-5.2620308761287544E-2</v>
      </c>
      <c r="V203" s="94">
        <f>$L$12*COS($M$12*S203*24+$N$12)</f>
        <v>0.7053304235695248</v>
      </c>
      <c r="W203" s="94">
        <f>$L$13*COS($M$13*S203*24+$N$13)</f>
        <v>9.3293516727173301E-2</v>
      </c>
      <c r="X203" s="94">
        <f>(T203+U203+V203+W203)*$AE$8</f>
        <v>1.0836829536029011</v>
      </c>
      <c r="Y203" s="95">
        <f t="shared" si="20"/>
        <v>1.0836829536029011</v>
      </c>
      <c r="Z203" s="94">
        <f>(0.5*$N$29*Y203^3)/1000</f>
        <v>0.65541134535583578</v>
      </c>
      <c r="AA203" s="94">
        <f>(0.5*$I$29*$J$29*$K$29*$M$29*$L$29*$N$29*Y203^3)*0.82/1000</f>
        <v>2.1216991479924432</v>
      </c>
      <c r="AB203" s="103">
        <f>IF(Y203&lt;1,0,IF(Y203&lt;1.05,2,IF(Y203&lt;1.1,2.28,IF(Y203&lt;1.15,2.5,IF(Y203&lt;1.2,3.08,IF(Y203&lt;1.25,3.44,IF(Y203&lt;1.3,3.85,IF(Y203&lt;1.35,4.31,IF(Y203&lt;1.4,5,IF(Y203&lt;1.45,5.36,IF(Y203&lt;1.5,5.75,IF(Y203&lt;1.55,6.59,IF(Y203&lt;1.6,7.28,IF(Y203&lt;1.65,8.01,IF(Y203&lt;1.7,8.79,IF(Y203&lt;1.75,10,IF(Y203&lt;1.8,10.5,IF(Y203&lt;1.85,11.42,IF(Y203&lt;1.9,12.38,IF(Y203&lt;1.95,13.4,IF(Y203&lt;2,14.26,IF(Y203&lt;2.05,15.57,IF(Y203&lt;2.1,16.72,IF(Y203&lt;2.15,17.92,IF(Y203&lt;2.2,19.17,IF(Y203&lt;2.25,20,IF(Y203&lt;3,25,IF(Y203&lt;10,0,0))))))))))))))))))))))))))))</f>
        <v>2.2799999999999998</v>
      </c>
      <c r="AC203" s="12"/>
      <c r="AF203" s="5"/>
      <c r="AG203" s="5"/>
      <c r="AH203" s="5"/>
    </row>
    <row r="204" spans="17:34" x14ac:dyDescent="0.25">
      <c r="Q204" s="91"/>
      <c r="R204" s="92">
        <v>41644</v>
      </c>
      <c r="S204" s="93">
        <v>4.1249999999994902</v>
      </c>
      <c r="T204" s="94">
        <f>$L$10*COS($M$10*S204*24+$N$10)</f>
        <v>0.12475450039826039</v>
      </c>
      <c r="U204" s="94">
        <f>$L$11*COS($M$11*S204*24+$N$11)</f>
        <v>-3.9076852039859555E-2</v>
      </c>
      <c r="V204" s="94">
        <f>$L$12*COS($M$12*S204*24+$N$12)</f>
        <v>0.95647059562034109</v>
      </c>
      <c r="W204" s="94">
        <f>$L$13*COS($M$13*S204*24+$N$13)</f>
        <v>-2.1176464572450732E-2</v>
      </c>
      <c r="X204" s="94">
        <f>(T204+U204+V204+W204)*$AE$8</f>
        <v>1.2762147242578639</v>
      </c>
      <c r="Y204" s="95">
        <f t="shared" si="20"/>
        <v>1.2762147242578639</v>
      </c>
      <c r="Z204" s="94">
        <f>(0.5*$N$29*Y204^3)/1000</f>
        <v>1.0704798132650433</v>
      </c>
      <c r="AA204" s="94">
        <f>(0.5*$I$29*$J$29*$K$29*$M$29*$L$29*$N$29*Y204^3)*0.82/1000</f>
        <v>3.4653597680925916</v>
      </c>
      <c r="AB204" s="103">
        <f>IF(Y204&lt;1,0,IF(Y204&lt;1.05,2,IF(Y204&lt;1.1,2.28,IF(Y204&lt;1.15,2.5,IF(Y204&lt;1.2,3.08,IF(Y204&lt;1.25,3.44,IF(Y204&lt;1.3,3.85,IF(Y204&lt;1.35,4.31,IF(Y204&lt;1.4,5,IF(Y204&lt;1.45,5.36,IF(Y204&lt;1.5,5.75,IF(Y204&lt;1.55,6.59,IF(Y204&lt;1.6,7.28,IF(Y204&lt;1.65,8.01,IF(Y204&lt;1.7,8.79,IF(Y204&lt;1.75,10,IF(Y204&lt;1.8,10.5,IF(Y204&lt;1.85,11.42,IF(Y204&lt;1.9,12.38,IF(Y204&lt;1.95,13.4,IF(Y204&lt;2,14.26,IF(Y204&lt;2.05,15.57,IF(Y204&lt;2.1,16.72,IF(Y204&lt;2.15,17.92,IF(Y204&lt;2.2,19.17,IF(Y204&lt;2.25,20,IF(Y204&lt;3,25,IF(Y204&lt;10,0,0))))))))))))))))))))))))))))</f>
        <v>3.85</v>
      </c>
      <c r="AC204" s="12"/>
      <c r="AF204" s="5"/>
      <c r="AG204" s="5"/>
      <c r="AH204" s="5"/>
    </row>
    <row r="205" spans="17:34" x14ac:dyDescent="0.25">
      <c r="Q205" s="91"/>
      <c r="R205" s="92">
        <v>41644</v>
      </c>
      <c r="S205" s="93">
        <v>4.1458333333328197</v>
      </c>
      <c r="T205" s="94">
        <f>$L$10*COS($M$10*S205*24+$N$10)</f>
        <v>0.12671878890879307</v>
      </c>
      <c r="U205" s="94">
        <f>$L$11*COS($M$11*S205*24+$N$11)</f>
        <v>-2.4860867784951494E-2</v>
      </c>
      <c r="V205" s="94">
        <f>$L$12*COS($M$12*S205*24+$N$12)</f>
        <v>1.1467396379537522</v>
      </c>
      <c r="W205" s="94">
        <f>$L$13*COS($M$13*S205*24+$N$13)</f>
        <v>-0.13420330480721901</v>
      </c>
      <c r="X205" s="94">
        <f>(T205+U205+V205+W205)*$AE$8</f>
        <v>1.3929928178379682</v>
      </c>
      <c r="Y205" s="95">
        <f t="shared" si="20"/>
        <v>1.3929928178379682</v>
      </c>
      <c r="Z205" s="94">
        <f>(0.5*$N$29*Y205^3)/1000</f>
        <v>1.3920468783894575</v>
      </c>
      <c r="AA205" s="94">
        <f>(0.5*$I$29*$J$29*$K$29*$M$29*$L$29*$N$29*Y205^3)*0.82/1000</f>
        <v>4.5063374272853585</v>
      </c>
      <c r="AB205" s="103">
        <f>IF(Y205&lt;1,0,IF(Y205&lt;1.05,2,IF(Y205&lt;1.1,2.28,IF(Y205&lt;1.15,2.5,IF(Y205&lt;1.2,3.08,IF(Y205&lt;1.25,3.44,IF(Y205&lt;1.3,3.85,IF(Y205&lt;1.35,4.31,IF(Y205&lt;1.4,5,IF(Y205&lt;1.45,5.36,IF(Y205&lt;1.5,5.75,IF(Y205&lt;1.55,6.59,IF(Y205&lt;1.6,7.28,IF(Y205&lt;1.65,8.01,IF(Y205&lt;1.7,8.79,IF(Y205&lt;1.75,10,IF(Y205&lt;1.8,10.5,IF(Y205&lt;1.85,11.42,IF(Y205&lt;1.9,12.38,IF(Y205&lt;1.95,13.4,IF(Y205&lt;2,14.26,IF(Y205&lt;2.05,15.57,IF(Y205&lt;2.1,16.72,IF(Y205&lt;2.15,17.92,IF(Y205&lt;2.2,19.17,IF(Y205&lt;2.25,20,IF(Y205&lt;3,25,IF(Y205&lt;10,0,0))))))))))))))))))))))))))))</f>
        <v>5</v>
      </c>
      <c r="AC205" s="12"/>
      <c r="AF205" s="5"/>
      <c r="AG205" s="5"/>
      <c r="AH205" s="5"/>
    </row>
    <row r="206" spans="17:34" x14ac:dyDescent="0.25">
      <c r="Q206" s="91"/>
      <c r="R206" s="92">
        <v>41644</v>
      </c>
      <c r="S206" s="93">
        <v>4.16666666666615</v>
      </c>
      <c r="T206" s="94">
        <f>$L$10*COS($M$10*S206*24+$N$10)</f>
        <v>0.12680650786938943</v>
      </c>
      <c r="U206" s="94">
        <f>$L$11*COS($M$11*S206*24+$N$11)</f>
        <v>-1.0217018509732731E-2</v>
      </c>
      <c r="V206" s="94">
        <f>$L$12*COS($M$12*S206*24+$N$12)</f>
        <v>1.2640285619504357</v>
      </c>
      <c r="W206" s="94">
        <f>$L$13*COS($M$13*S206*24+$N$13)</f>
        <v>-0.23808441160082608</v>
      </c>
      <c r="X206" s="94">
        <f>(T206+U206+V206+W206)*$AE$8</f>
        <v>1.4281670496365828</v>
      </c>
      <c r="Y206" s="95">
        <f t="shared" si="20"/>
        <v>1.4281670496365828</v>
      </c>
      <c r="Z206" s="94">
        <f>(0.5*$N$29*Y206^3)/1000</f>
        <v>1.5001830552911317</v>
      </c>
      <c r="AA206" s="94">
        <f>(0.5*$I$29*$J$29*$K$29*$M$29*$L$29*$N$29*Y206^3)*0.82/1000</f>
        <v>4.8563961133687972</v>
      </c>
      <c r="AB206" s="103">
        <f>IF(Y206&lt;1,0,IF(Y206&lt;1.05,2,IF(Y206&lt;1.1,2.28,IF(Y206&lt;1.15,2.5,IF(Y206&lt;1.2,3.08,IF(Y206&lt;1.25,3.44,IF(Y206&lt;1.3,3.85,IF(Y206&lt;1.35,4.31,IF(Y206&lt;1.4,5,IF(Y206&lt;1.45,5.36,IF(Y206&lt;1.5,5.75,IF(Y206&lt;1.55,6.59,IF(Y206&lt;1.6,7.28,IF(Y206&lt;1.65,8.01,IF(Y206&lt;1.7,8.79,IF(Y206&lt;1.75,10,IF(Y206&lt;1.8,10.5,IF(Y206&lt;1.85,11.42,IF(Y206&lt;1.9,12.38,IF(Y206&lt;1.95,13.4,IF(Y206&lt;2,14.26,IF(Y206&lt;2.05,15.57,IF(Y206&lt;2.1,16.72,IF(Y206&lt;2.15,17.92,IF(Y206&lt;2.2,19.17,IF(Y206&lt;2.25,20,IF(Y206&lt;3,25,IF(Y206&lt;10,0,0))))))))))))))))))))))))))))</f>
        <v>5.36</v>
      </c>
      <c r="AC206" s="12"/>
      <c r="AF206" s="5"/>
      <c r="AG206" s="5"/>
      <c r="AH206" s="5"/>
    </row>
    <row r="207" spans="17:34" x14ac:dyDescent="0.25">
      <c r="Q207" s="91"/>
      <c r="R207" s="92">
        <v>41644</v>
      </c>
      <c r="S207" s="93">
        <v>4.1874999999994804</v>
      </c>
      <c r="T207" s="94">
        <f>$L$10*COS($M$10*S207*24+$N$10)</f>
        <v>0.12501635825618829</v>
      </c>
      <c r="U207" s="94">
        <f>$L$11*COS($M$11*S207*24+$N$11)</f>
        <v>4.6026695523684828E-3</v>
      </c>
      <c r="V207" s="94">
        <f>$L$12*COS($M$12*S207*24+$N$12)</f>
        <v>1.3008729360432234</v>
      </c>
      <c r="W207" s="94">
        <f>$L$13*COS($M$13*S207*24+$N$13)</f>
        <v>-0.3257404591969445</v>
      </c>
      <c r="X207" s="94">
        <f>(T207+U207+V207+W207)*$AE$8</f>
        <v>1.3809393808185444</v>
      </c>
      <c r="Y207" s="95">
        <f t="shared" si="20"/>
        <v>1.3809393808185444</v>
      </c>
      <c r="Z207" s="94">
        <f>(0.5*$N$29*Y207^3)/1000</f>
        <v>1.3562229001730302</v>
      </c>
      <c r="AA207" s="94">
        <f>(0.5*$I$29*$J$29*$K$29*$M$29*$L$29*$N$29*Y207^3)*0.82/1000</f>
        <v>4.39036796078455</v>
      </c>
      <c r="AB207" s="103">
        <f>IF(Y207&lt;1,0,IF(Y207&lt;1.05,2,IF(Y207&lt;1.1,2.28,IF(Y207&lt;1.15,2.5,IF(Y207&lt;1.2,3.08,IF(Y207&lt;1.25,3.44,IF(Y207&lt;1.3,3.85,IF(Y207&lt;1.35,4.31,IF(Y207&lt;1.4,5,IF(Y207&lt;1.45,5.36,IF(Y207&lt;1.5,5.75,IF(Y207&lt;1.55,6.59,IF(Y207&lt;1.6,7.28,IF(Y207&lt;1.65,8.01,IF(Y207&lt;1.7,8.79,IF(Y207&lt;1.75,10,IF(Y207&lt;1.8,10.5,IF(Y207&lt;1.85,11.42,IF(Y207&lt;1.9,12.38,IF(Y207&lt;1.95,13.4,IF(Y207&lt;2,14.26,IF(Y207&lt;2.05,15.57,IF(Y207&lt;2.1,16.72,IF(Y207&lt;2.15,17.92,IF(Y207&lt;2.2,19.17,IF(Y207&lt;2.25,20,IF(Y207&lt;3,25,IF(Y207&lt;10,0,0))))))))))))))))))))))))))))</f>
        <v>5</v>
      </c>
      <c r="AC207" s="12"/>
      <c r="AF207" s="5"/>
      <c r="AG207" s="5"/>
      <c r="AH207" s="5"/>
    </row>
    <row r="208" spans="17:34" x14ac:dyDescent="0.25">
      <c r="Q208" s="91"/>
      <c r="R208" s="92">
        <v>41644</v>
      </c>
      <c r="S208" s="93">
        <v>4.2083333333328099</v>
      </c>
      <c r="T208" s="94">
        <f>$L$10*COS($M$10*S208*24+$N$10)</f>
        <v>0.12137485026773948</v>
      </c>
      <c r="U208" s="94">
        <f>$L$11*COS($M$11*S208*24+$N$11)</f>
        <v>1.9343143915309752E-2</v>
      </c>
      <c r="V208" s="94">
        <f>$L$12*COS($M$12*S208*24+$N$12)</f>
        <v>1.254927932607492</v>
      </c>
      <c r="W208" s="94">
        <f>$L$13*COS($M$13*S208*24+$N$13)</f>
        <v>-0.39119783281034981</v>
      </c>
      <c r="X208" s="94">
        <f>(T208+U208+V208+W208)*$AE$8</f>
        <v>1.2555601174752393</v>
      </c>
      <c r="Y208" s="95">
        <f t="shared" si="20"/>
        <v>1.2555601174752393</v>
      </c>
      <c r="Z208" s="94">
        <f>(0.5*$N$29*Y208^3)/1000</f>
        <v>1.0193416390290491</v>
      </c>
      <c r="AA208" s="94">
        <f>(0.5*$I$29*$J$29*$K$29*$M$29*$L$29*$N$29*Y208^3)*0.82/1000</f>
        <v>3.2998151502350974</v>
      </c>
      <c r="AB208" s="103">
        <f>IF(Y208&lt;1,0,IF(Y208&lt;1.05,2,IF(Y208&lt;1.1,2.28,IF(Y208&lt;1.15,2.5,IF(Y208&lt;1.2,3.08,IF(Y208&lt;1.25,3.44,IF(Y208&lt;1.3,3.85,IF(Y208&lt;1.35,4.31,IF(Y208&lt;1.4,5,IF(Y208&lt;1.45,5.36,IF(Y208&lt;1.5,5.75,IF(Y208&lt;1.55,6.59,IF(Y208&lt;1.6,7.28,IF(Y208&lt;1.65,8.01,IF(Y208&lt;1.7,8.79,IF(Y208&lt;1.75,10,IF(Y208&lt;1.8,10.5,IF(Y208&lt;1.85,11.42,IF(Y208&lt;1.9,12.38,IF(Y208&lt;1.95,13.4,IF(Y208&lt;2,14.26,IF(Y208&lt;2.05,15.57,IF(Y208&lt;2.1,16.72,IF(Y208&lt;2.15,17.92,IF(Y208&lt;2.2,19.17,IF(Y208&lt;2.25,20,IF(Y208&lt;3,25,IF(Y208&lt;10,0,0))))))))))))))))))))))))))))</f>
        <v>3.85</v>
      </c>
      <c r="AC208" s="12"/>
      <c r="AF208" s="5"/>
      <c r="AG208" s="5"/>
      <c r="AH208" s="5"/>
    </row>
    <row r="209" spans="17:34" x14ac:dyDescent="0.25">
      <c r="Q209" s="91"/>
      <c r="R209" s="92">
        <v>41644</v>
      </c>
      <c r="S209" s="93">
        <v>4.2291666666661403</v>
      </c>
      <c r="T209" s="94">
        <f>$L$10*COS($M$10*S209*24+$N$10)</f>
        <v>0.11593591073735493</v>
      </c>
      <c r="U209" s="94">
        <f>$L$11*COS($M$11*S209*24+$N$11)</f>
        <v>3.375071539104188E-2</v>
      </c>
      <c r="V209" s="94">
        <f>$L$12*COS($M$12*S209*24+$N$12)</f>
        <v>1.1291175560787154</v>
      </c>
      <c r="W209" s="94">
        <f>$L$13*COS($M$13*S209*24+$N$13)</f>
        <v>-0.42999572060272512</v>
      </c>
      <c r="X209" s="94">
        <f>(T209+U209+V209+W209)*$AE$8</f>
        <v>1.0610105770054838</v>
      </c>
      <c r="Y209" s="95">
        <f t="shared" si="20"/>
        <v>1.0610105770054838</v>
      </c>
      <c r="Z209" s="94">
        <f>(0.5*$N$29*Y209^3)/1000</f>
        <v>0.61512923633824701</v>
      </c>
      <c r="AA209" s="94">
        <f>(0.5*$I$29*$J$29*$K$29*$M$29*$L$29*$N$29*Y209^3)*0.82/1000</f>
        <v>1.9912978099814951</v>
      </c>
      <c r="AB209" s="103">
        <f>IF(Y209&lt;1,0,IF(Y209&lt;1.05,2,IF(Y209&lt;1.1,2.28,IF(Y209&lt;1.15,2.5,IF(Y209&lt;1.2,3.08,IF(Y209&lt;1.25,3.44,IF(Y209&lt;1.3,3.85,IF(Y209&lt;1.35,4.31,IF(Y209&lt;1.4,5,IF(Y209&lt;1.45,5.36,IF(Y209&lt;1.5,5.75,IF(Y209&lt;1.55,6.59,IF(Y209&lt;1.6,7.28,IF(Y209&lt;1.65,8.01,IF(Y209&lt;1.7,8.79,IF(Y209&lt;1.75,10,IF(Y209&lt;1.8,10.5,IF(Y209&lt;1.85,11.42,IF(Y209&lt;1.9,12.38,IF(Y209&lt;1.95,13.4,IF(Y209&lt;2,14.26,IF(Y209&lt;2.05,15.57,IF(Y209&lt;2.1,16.72,IF(Y209&lt;2.15,17.92,IF(Y209&lt;2.2,19.17,IF(Y209&lt;2.25,20,IF(Y209&lt;3,25,IF(Y209&lt;10,0,0))))))))))))))))))))))))))))</f>
        <v>2.2799999999999998</v>
      </c>
      <c r="AC209" s="12"/>
      <c r="AF209" s="5"/>
      <c r="AG209" s="5"/>
      <c r="AH209" s="5"/>
    </row>
    <row r="210" spans="17:34" x14ac:dyDescent="0.25">
      <c r="Q210" s="91"/>
      <c r="R210" s="92">
        <v>41644</v>
      </c>
      <c r="S210" s="93">
        <v>4.2499999999994698</v>
      </c>
      <c r="T210" s="94">
        <f>$L$10*COS($M$10*S210*24+$N$10)</f>
        <v>0.10878008453446306</v>
      </c>
      <c r="U210" s="94">
        <f>$L$11*COS($M$11*S210*24+$N$11)</f>
        <v>4.7577424177221314E-2</v>
      </c>
      <c r="V210" s="94">
        <f>$L$12*COS($M$12*S210*24+$N$12)</f>
        <v>0.93144855521064085</v>
      </c>
      <c r="W210" s="94">
        <f>$L$13*COS($M$13*S210*24+$N$13)</f>
        <v>-0.4394901106375621</v>
      </c>
      <c r="X210" s="94">
        <f>(T210+U210+V210+W210)*$AE$8</f>
        <v>0.81039494160595393</v>
      </c>
      <c r="Y210" s="95">
        <f t="shared" si="20"/>
        <v>0.81039494160595393</v>
      </c>
      <c r="Z210" s="94">
        <f>(0.5*$N$29*Y210^3)/1000</f>
        <v>0.27409265246642939</v>
      </c>
      <c r="AA210" s="94">
        <f>(0.5*$I$29*$J$29*$K$29*$M$29*$L$29*$N$29*Y210^3)*0.82/1000</f>
        <v>0.88729337892874205</v>
      </c>
      <c r="AB210" s="103">
        <f>IF(Y210&lt;1,0,IF(Y210&lt;1.05,2,IF(Y210&lt;1.1,2.28,IF(Y210&lt;1.15,2.5,IF(Y210&lt;1.2,3.08,IF(Y210&lt;1.25,3.44,IF(Y210&lt;1.3,3.85,IF(Y210&lt;1.35,4.31,IF(Y210&lt;1.4,5,IF(Y210&lt;1.45,5.36,IF(Y210&lt;1.5,5.75,IF(Y210&lt;1.55,6.59,IF(Y210&lt;1.6,7.28,IF(Y210&lt;1.65,8.01,IF(Y210&lt;1.7,8.79,IF(Y210&lt;1.75,10,IF(Y210&lt;1.8,10.5,IF(Y210&lt;1.85,11.42,IF(Y210&lt;1.9,12.38,IF(Y210&lt;1.95,13.4,IF(Y210&lt;2,14.26,IF(Y210&lt;2.05,15.57,IF(Y210&lt;2.1,16.72,IF(Y210&lt;2.15,17.92,IF(Y210&lt;2.2,19.17,IF(Y210&lt;2.25,20,IF(Y210&lt;3,25,IF(Y210&lt;10,0,0))))))))))))))))))))))))))))</f>
        <v>0</v>
      </c>
      <c r="AC210" s="12"/>
      <c r="AF210" s="5"/>
      <c r="AG210" s="5"/>
      <c r="AH210" s="5"/>
    </row>
    <row r="211" spans="17:34" x14ac:dyDescent="0.25">
      <c r="Q211" s="91"/>
      <c r="R211" s="92">
        <v>41644</v>
      </c>
      <c r="S211" s="93">
        <v>4.2708333333328001</v>
      </c>
      <c r="T211" s="94">
        <f>$L$10*COS($M$10*S211*24+$N$10)</f>
        <v>0.10001334178135121</v>
      </c>
      <c r="U211" s="94">
        <f>$L$11*COS($M$11*S211*24+$N$11)</f>
        <v>6.0585307340024076E-2</v>
      </c>
      <c r="V211" s="94">
        <f>$L$12*COS($M$12*S211*24+$N$12)</f>
        <v>0.6745008623587907</v>
      </c>
      <c r="W211" s="94">
        <f>$L$13*COS($M$13*S211*24+$N$13)</f>
        <v>-0.41903397592420838</v>
      </c>
      <c r="X211" s="94">
        <f>(T211+U211+V211+W211)*$AE$8</f>
        <v>0.52008191944494708</v>
      </c>
      <c r="Y211" s="95">
        <f t="shared" si="20"/>
        <v>0.52008191944494708</v>
      </c>
      <c r="Z211" s="94">
        <f>(0.5*$N$29*Y211^3)/1000</f>
        <v>7.2447348714412857E-2</v>
      </c>
      <c r="AA211" s="94">
        <f>(0.5*$I$29*$J$29*$K$29*$M$29*$L$29*$N$29*Y211^3)*0.82/1000</f>
        <v>0.23452672757476942</v>
      </c>
      <c r="AB211" s="103">
        <f>IF(Y211&lt;1,0,IF(Y211&lt;1.05,2,IF(Y211&lt;1.1,2.28,IF(Y211&lt;1.15,2.5,IF(Y211&lt;1.2,3.08,IF(Y211&lt;1.25,3.44,IF(Y211&lt;1.3,3.85,IF(Y211&lt;1.35,4.31,IF(Y211&lt;1.4,5,IF(Y211&lt;1.45,5.36,IF(Y211&lt;1.5,5.75,IF(Y211&lt;1.55,6.59,IF(Y211&lt;1.6,7.28,IF(Y211&lt;1.65,8.01,IF(Y211&lt;1.7,8.79,IF(Y211&lt;1.75,10,IF(Y211&lt;1.8,10.5,IF(Y211&lt;1.85,11.42,IF(Y211&lt;1.9,12.38,IF(Y211&lt;1.95,13.4,IF(Y211&lt;2,14.26,IF(Y211&lt;2.05,15.57,IF(Y211&lt;2.1,16.72,IF(Y211&lt;2.15,17.92,IF(Y211&lt;2.2,19.17,IF(Y211&lt;2.25,20,IF(Y211&lt;3,25,IF(Y211&lt;10,0,0))))))))))))))))))))))))))))</f>
        <v>0</v>
      </c>
      <c r="AC211" s="12"/>
      <c r="AF211" s="5"/>
      <c r="AG211" s="5"/>
      <c r="AH211" s="5"/>
    </row>
    <row r="212" spans="17:34" x14ac:dyDescent="0.25">
      <c r="Q212" s="91"/>
      <c r="R212" s="92">
        <v>41644</v>
      </c>
      <c r="S212" s="93">
        <v>4.2916666666661296</v>
      </c>
      <c r="T212" s="94">
        <f>$L$10*COS($M$10*S212*24+$N$10)</f>
        <v>8.9765508549153314E-2</v>
      </c>
      <c r="U212" s="94">
        <f>$L$11*COS($M$11*S212*24+$N$11)</f>
        <v>7.2550494247021188E-2</v>
      </c>
      <c r="V212" s="94">
        <f>$L$12*COS($M$12*S212*24+$N$12)</f>
        <v>0.37462698894779795</v>
      </c>
      <c r="W212" s="94">
        <f>$L$13*COS($M$13*S212*24+$N$13)</f>
        <v>-0.37002136823801735</v>
      </c>
      <c r="X212" s="94">
        <f>(T212+U212+V212+W212)*$AE$8</f>
        <v>0.20865202938244384</v>
      </c>
      <c r="Y212" s="95">
        <f t="shared" si="20"/>
        <v>0.20865202938244384</v>
      </c>
      <c r="Z212" s="94">
        <f>(0.5*$N$29*Y212^3)/1000</f>
        <v>4.6781599682624185E-3</v>
      </c>
      <c r="AA212" s="94">
        <f>(0.5*$I$29*$J$29*$K$29*$M$29*$L$29*$N$29*Y212^3)*0.82/1000</f>
        <v>1.5144150447145373E-2</v>
      </c>
      <c r="AB212" s="103">
        <f>IF(Y212&lt;1,0,IF(Y212&lt;1.05,2,IF(Y212&lt;1.1,2.28,IF(Y212&lt;1.15,2.5,IF(Y212&lt;1.2,3.08,IF(Y212&lt;1.25,3.44,IF(Y212&lt;1.3,3.85,IF(Y212&lt;1.35,4.31,IF(Y212&lt;1.4,5,IF(Y212&lt;1.45,5.36,IF(Y212&lt;1.5,5.75,IF(Y212&lt;1.55,6.59,IF(Y212&lt;1.6,7.28,IF(Y212&lt;1.65,8.01,IF(Y212&lt;1.7,8.79,IF(Y212&lt;1.75,10,IF(Y212&lt;1.8,10.5,IF(Y212&lt;1.85,11.42,IF(Y212&lt;1.9,12.38,IF(Y212&lt;1.95,13.4,IF(Y212&lt;2,14.26,IF(Y212&lt;2.05,15.57,IF(Y212&lt;2.1,16.72,IF(Y212&lt;2.15,17.92,IF(Y212&lt;2.2,19.17,IF(Y212&lt;2.25,20,IF(Y212&lt;3,25,IF(Y212&lt;10,0,0))))))))))))))))))))))))))))</f>
        <v>0</v>
      </c>
      <c r="AC212" s="12"/>
      <c r="AF212" s="5"/>
      <c r="AG212" s="5"/>
      <c r="AH212" s="5"/>
    </row>
    <row r="213" spans="17:34" x14ac:dyDescent="0.25">
      <c r="Q213" s="91"/>
      <c r="R213" s="92">
        <v>41644</v>
      </c>
      <c r="S213" s="93">
        <v>4.31249999999946</v>
      </c>
      <c r="T213" s="94">
        <f>$L$10*COS($M$10*S213*24+$N$10)</f>
        <v>7.81883442727698E-2</v>
      </c>
      <c r="U213" s="94">
        <f>$L$11*COS($M$11*S213*24+$N$11)</f>
        <v>8.3267059466200263E-2</v>
      </c>
      <c r="V213" s="94">
        <f>$L$12*COS($M$12*S213*24+$N$12)</f>
        <v>5.0911328717292384E-2</v>
      </c>
      <c r="W213" s="94">
        <f>$L$13*COS($M$13*S213*24+$N$13)</f>
        <v>-0.2957924157956287</v>
      </c>
      <c r="X213" s="94">
        <f>(T213+U213+V213+W213)*$AE$8</f>
        <v>-0.10428210417420786</v>
      </c>
      <c r="Y213" s="95">
        <f t="shared" si="20"/>
        <v>0.10428210417420786</v>
      </c>
      <c r="Z213" s="94">
        <f>(0.5*$N$29*Y213^3)/1000</f>
        <v>5.8403192278679039E-4</v>
      </c>
      <c r="AA213" s="94">
        <f>(0.5*$I$29*$J$29*$K$29*$M$29*$L$29*$N$29*Y213^3)*0.82/1000</f>
        <v>1.8906295134460452E-3</v>
      </c>
      <c r="AB213" s="103">
        <f>IF(Y213&lt;1,0,IF(Y213&lt;1.05,2,IF(Y213&lt;1.1,2.28,IF(Y213&lt;1.15,2.5,IF(Y213&lt;1.2,3.08,IF(Y213&lt;1.25,3.44,IF(Y213&lt;1.3,3.85,IF(Y213&lt;1.35,4.31,IF(Y213&lt;1.4,5,IF(Y213&lt;1.45,5.36,IF(Y213&lt;1.5,5.75,IF(Y213&lt;1.55,6.59,IF(Y213&lt;1.6,7.28,IF(Y213&lt;1.65,8.01,IF(Y213&lt;1.7,8.79,IF(Y213&lt;1.75,10,IF(Y213&lt;1.8,10.5,IF(Y213&lt;1.85,11.42,IF(Y213&lt;1.9,12.38,IF(Y213&lt;1.95,13.4,IF(Y213&lt;2,14.26,IF(Y213&lt;2.05,15.57,IF(Y213&lt;2.1,16.72,IF(Y213&lt;2.15,17.92,IF(Y213&lt;2.2,19.17,IF(Y213&lt;2.25,20,IF(Y213&lt;3,25,IF(Y213&lt;10,0,0))))))))))))))))))))))))))))</f>
        <v>0</v>
      </c>
      <c r="AC213" s="12"/>
      <c r="AF213" s="5"/>
      <c r="AG213" s="5"/>
      <c r="AH213" s="5"/>
    </row>
    <row r="214" spans="17:34" x14ac:dyDescent="0.25">
      <c r="Q214" s="91"/>
      <c r="R214" s="92">
        <v>41644</v>
      </c>
      <c r="S214" s="93">
        <v>4.3333333333327904</v>
      </c>
      <c r="T214" s="94">
        <f>$L$10*COS($M$10*S214*24+$N$10)</f>
        <v>6.5453294356176681E-2</v>
      </c>
      <c r="U214" s="94">
        <f>$L$11*COS($M$11*S214*24+$N$11)</f>
        <v>9.2550566821201385E-2</v>
      </c>
      <c r="V214" s="94">
        <f>$L$12*COS($M$12*S214*24+$N$12)</f>
        <v>-0.27604439985261237</v>
      </c>
      <c r="W214" s="94">
        <f>$L$13*COS($M$13*S214*24+$N$13)</f>
        <v>-0.2014056990368614</v>
      </c>
      <c r="X214" s="94">
        <f>(T214+U214+V214+W214)*$AE$8</f>
        <v>-0.3993077971401196</v>
      </c>
      <c r="Y214" s="95">
        <f t="shared" si="20"/>
        <v>0.3993077971401196</v>
      </c>
      <c r="Z214" s="94">
        <f>(0.5*$N$29*Y214^3)/1000</f>
        <v>3.2789183393715809E-2</v>
      </c>
      <c r="AA214" s="94">
        <f>(0.5*$I$29*$J$29*$K$29*$M$29*$L$29*$N$29*Y214^3)*0.82/1000</f>
        <v>0.10614522156622806</v>
      </c>
      <c r="AB214" s="103">
        <f>IF(Y214&lt;1,0,IF(Y214&lt;1.05,2,IF(Y214&lt;1.1,2.28,IF(Y214&lt;1.15,2.5,IF(Y214&lt;1.2,3.08,IF(Y214&lt;1.25,3.44,IF(Y214&lt;1.3,3.85,IF(Y214&lt;1.35,4.31,IF(Y214&lt;1.4,5,IF(Y214&lt;1.45,5.36,IF(Y214&lt;1.5,5.75,IF(Y214&lt;1.55,6.59,IF(Y214&lt;1.6,7.28,IF(Y214&lt;1.65,8.01,IF(Y214&lt;1.7,8.79,IF(Y214&lt;1.75,10,IF(Y214&lt;1.8,10.5,IF(Y214&lt;1.85,11.42,IF(Y214&lt;1.9,12.38,IF(Y214&lt;1.95,13.4,IF(Y214&lt;2,14.26,IF(Y214&lt;2.05,15.57,IF(Y214&lt;2.1,16.72,IF(Y214&lt;2.15,17.92,IF(Y214&lt;2.2,19.17,IF(Y214&lt;2.25,20,IF(Y214&lt;3,25,IF(Y214&lt;10,0,0))))))))))))))))))))))))))))</f>
        <v>0</v>
      </c>
      <c r="AC214" s="12"/>
      <c r="AF214" s="5"/>
      <c r="AG214" s="5"/>
      <c r="AH214" s="5"/>
    </row>
    <row r="215" spans="17:34" x14ac:dyDescent="0.25">
      <c r="Q215" s="91"/>
      <c r="R215" s="92">
        <v>41644</v>
      </c>
      <c r="S215" s="93">
        <v>4.3541666666661198</v>
      </c>
      <c r="T215" s="94">
        <f>$L$10*COS($M$10*S215*24+$N$10)</f>
        <v>5.1748951249604921E-2</v>
      </c>
      <c r="U215" s="94">
        <f>$L$11*COS($M$11*S215*24+$N$11)</f>
        <v>0.10024124360830118</v>
      </c>
      <c r="V215" s="94">
        <f>$L$12*COS($M$12*S215*24+$N$12)</f>
        <v>-0.58543227579000257</v>
      </c>
      <c r="W215" s="94">
        <f>$L$13*COS($M$13*S215*24+$N$13)</f>
        <v>-9.329351672739182E-2</v>
      </c>
      <c r="X215" s="94">
        <f>(T215+U215+V215+W215)*$AE$8</f>
        <v>-0.65841949707436043</v>
      </c>
      <c r="Y215" s="95">
        <f t="shared" si="20"/>
        <v>0.65841949707436043</v>
      </c>
      <c r="Z215" s="94">
        <f>(0.5*$N$29*Y215^3)/1000</f>
        <v>0.14699930353666874</v>
      </c>
      <c r="AA215" s="94">
        <f>(0.5*$I$29*$J$29*$K$29*$M$29*$L$29*$N$29*Y215^3)*0.82/1000</f>
        <v>0.47586649098956679</v>
      </c>
      <c r="AB215" s="103">
        <f>IF(Y215&lt;1,0,IF(Y215&lt;1.05,2,IF(Y215&lt;1.1,2.28,IF(Y215&lt;1.15,2.5,IF(Y215&lt;1.2,3.08,IF(Y215&lt;1.25,3.44,IF(Y215&lt;1.3,3.85,IF(Y215&lt;1.35,4.31,IF(Y215&lt;1.4,5,IF(Y215&lt;1.45,5.36,IF(Y215&lt;1.5,5.75,IF(Y215&lt;1.55,6.59,IF(Y215&lt;1.6,7.28,IF(Y215&lt;1.65,8.01,IF(Y215&lt;1.7,8.79,IF(Y215&lt;1.75,10,IF(Y215&lt;1.8,10.5,IF(Y215&lt;1.85,11.42,IF(Y215&lt;1.9,12.38,IF(Y215&lt;1.95,13.4,IF(Y215&lt;2,14.26,IF(Y215&lt;2.05,15.57,IF(Y215&lt;2.1,16.72,IF(Y215&lt;2.15,17.92,IF(Y215&lt;2.2,19.17,IF(Y215&lt;2.25,20,IF(Y215&lt;3,25,IF(Y215&lt;10,0,0))))))))))))))))))))))))))))</f>
        <v>0</v>
      </c>
      <c r="AC215" s="12"/>
      <c r="AF215" s="5"/>
      <c r="AG215" s="5"/>
      <c r="AH215" s="5"/>
    </row>
    <row r="216" spans="17:34" x14ac:dyDescent="0.25">
      <c r="Q216" s="91"/>
      <c r="R216" s="92">
        <v>41644</v>
      </c>
      <c r="S216" s="93">
        <v>4.3749999999994502</v>
      </c>
      <c r="T216" s="94">
        <f>$L$10*COS($M$10*S216*24+$N$10)</f>
        <v>3.7278261597326688E-2</v>
      </c>
      <c r="U216" s="94">
        <f>$L$11*COS($M$11*S216*24+$N$11)</f>
        <v>0.10620673034559711</v>
      </c>
      <c r="V216" s="94">
        <f>$L$12*COS($M$12*S216*24+$N$12)</f>
        <v>-0.85756242089536816</v>
      </c>
      <c r="W216" s="94">
        <f>$L$13*COS($M$13*S216*24+$N$13)</f>
        <v>2.1176464572227403E-2</v>
      </c>
      <c r="X216" s="94">
        <f>(T216+U216+V216+W216)*$AE$8</f>
        <v>-0.86612620547527108</v>
      </c>
      <c r="Y216" s="95">
        <f t="shared" si="20"/>
        <v>0.86612620547527108</v>
      </c>
      <c r="Z216" s="94">
        <f>(0.5*$N$29*Y216^3)/1000</f>
        <v>0.33461912976700542</v>
      </c>
      <c r="AA216" s="94">
        <f>(0.5*$I$29*$J$29*$K$29*$M$29*$L$29*$N$29*Y216^3)*0.82/1000</f>
        <v>1.0832298335378621</v>
      </c>
      <c r="AB216" s="103">
        <f>IF(Y216&lt;1,0,IF(Y216&lt;1.05,2,IF(Y216&lt;1.1,2.28,IF(Y216&lt;1.15,2.5,IF(Y216&lt;1.2,3.08,IF(Y216&lt;1.25,3.44,IF(Y216&lt;1.3,3.85,IF(Y216&lt;1.35,4.31,IF(Y216&lt;1.4,5,IF(Y216&lt;1.45,5.36,IF(Y216&lt;1.5,5.75,IF(Y216&lt;1.55,6.59,IF(Y216&lt;1.6,7.28,IF(Y216&lt;1.65,8.01,IF(Y216&lt;1.7,8.79,IF(Y216&lt;1.75,10,IF(Y216&lt;1.8,10.5,IF(Y216&lt;1.85,11.42,IF(Y216&lt;1.9,12.38,IF(Y216&lt;1.95,13.4,IF(Y216&lt;2,14.26,IF(Y216&lt;2.05,15.57,IF(Y216&lt;2.1,16.72,IF(Y216&lt;2.15,17.92,IF(Y216&lt;2.2,19.17,IF(Y216&lt;2.25,20,IF(Y216&lt;3,25,IF(Y216&lt;10,0,0))))))))))))))))))))))))))))</f>
        <v>0</v>
      </c>
      <c r="AC216" s="12"/>
      <c r="AF216" s="5"/>
      <c r="AG216" s="5"/>
      <c r="AH216" s="5"/>
    </row>
    <row r="217" spans="17:34" x14ac:dyDescent="0.25">
      <c r="Q217" s="91"/>
      <c r="R217" s="92">
        <v>41644</v>
      </c>
      <c r="S217" s="93">
        <v>4.3958333333327797</v>
      </c>
      <c r="T217" s="94">
        <f>$L$10*COS($M$10*S217*24+$N$10)</f>
        <v>2.2255520815217641E-2</v>
      </c>
      <c r="U217" s="94">
        <f>$L$11*COS($M$11*S217*24+$N$11)</f>
        <v>0.11034435873019081</v>
      </c>
      <c r="V217" s="94">
        <f>$L$12*COS($M$12*S217*24+$N$12)</f>
        <v>-1.075116091196239</v>
      </c>
      <c r="W217" s="94">
        <f>$L$13*COS($M$13*S217*24+$N$13)</f>
        <v>0.1342033048070061</v>
      </c>
      <c r="X217" s="94">
        <f>(T217+U217+V217+W217)*$AE$8</f>
        <v>-1.0103911335547804</v>
      </c>
      <c r="Y217" s="95">
        <f t="shared" si="20"/>
        <v>1.0103911335547804</v>
      </c>
      <c r="Z217" s="94">
        <f>(0.5*$N$29*Y217^3)/1000</f>
        <v>0.53122170155608639</v>
      </c>
      <c r="AA217" s="94">
        <f>(0.5*$I$29*$J$29*$K$29*$M$29*$L$29*$N$29*Y217^3)*0.82/1000</f>
        <v>1.7196721411264608</v>
      </c>
      <c r="AB217" s="103">
        <f>IF(Y217&lt;1,0,IF(Y217&lt;1.05,2,IF(Y217&lt;1.1,2.28,IF(Y217&lt;1.15,2.5,IF(Y217&lt;1.2,3.08,IF(Y217&lt;1.25,3.44,IF(Y217&lt;1.3,3.85,IF(Y217&lt;1.35,4.31,IF(Y217&lt;1.4,5,IF(Y217&lt;1.45,5.36,IF(Y217&lt;1.5,5.75,IF(Y217&lt;1.55,6.59,IF(Y217&lt;1.6,7.28,IF(Y217&lt;1.65,8.01,IF(Y217&lt;1.7,8.79,IF(Y217&lt;1.75,10,IF(Y217&lt;1.8,10.5,IF(Y217&lt;1.85,11.42,IF(Y217&lt;1.9,12.38,IF(Y217&lt;1.95,13.4,IF(Y217&lt;2,14.26,IF(Y217&lt;2.05,15.57,IF(Y217&lt;2.1,16.72,IF(Y217&lt;2.15,17.92,IF(Y217&lt;2.2,19.17,IF(Y217&lt;2.25,20,IF(Y217&lt;3,25,IF(Y217&lt;10,0,0))))))))))))))))))))))))))))</f>
        <v>2</v>
      </c>
      <c r="AC217" s="12"/>
      <c r="AF217" s="5"/>
      <c r="AG217" s="5"/>
      <c r="AH217" s="5"/>
    </row>
    <row r="218" spans="17:34" x14ac:dyDescent="0.25">
      <c r="Q218" s="91"/>
      <c r="R218" s="92">
        <v>41644</v>
      </c>
      <c r="S218" s="93">
        <v>4.4166666666661101</v>
      </c>
      <c r="T218" s="94">
        <f>$L$10*COS($M$10*S218*24+$N$10)</f>
        <v>6.9031996051414574E-3</v>
      </c>
      <c r="U218" s="94">
        <f>$L$11*COS($M$11*S218*24+$N$11)</f>
        <v>0.11258291859886209</v>
      </c>
      <c r="V218" s="94">
        <f>$L$12*COS($M$12*S218*24+$N$12)</f>
        <v>-1.2242478660952922</v>
      </c>
      <c r="W218" s="94">
        <f>$L$13*COS($M$13*S218*24+$N$13)</f>
        <v>0.23808441160064334</v>
      </c>
      <c r="X218" s="94">
        <f>(T218+U218+V218+W218)*$AE$8</f>
        <v>-1.0833466703633068</v>
      </c>
      <c r="Y218" s="95">
        <f t="shared" si="20"/>
        <v>1.0833466703633068</v>
      </c>
      <c r="Z218" s="94">
        <f>(0.5*$N$29*Y218^3)/1000</f>
        <v>0.65480138246354047</v>
      </c>
      <c r="AA218" s="94">
        <f>(0.5*$I$29*$J$29*$K$29*$M$29*$L$29*$N$29*Y218^3)*0.82/1000</f>
        <v>2.1197245746835431</v>
      </c>
      <c r="AB218" s="103">
        <f>IF(Y218&lt;1,0,IF(Y218&lt;1.05,2,IF(Y218&lt;1.1,2.28,IF(Y218&lt;1.15,2.5,IF(Y218&lt;1.2,3.08,IF(Y218&lt;1.25,3.44,IF(Y218&lt;1.3,3.85,IF(Y218&lt;1.35,4.31,IF(Y218&lt;1.4,5,IF(Y218&lt;1.45,5.36,IF(Y218&lt;1.5,5.75,IF(Y218&lt;1.55,6.59,IF(Y218&lt;1.6,7.28,IF(Y218&lt;1.65,8.01,IF(Y218&lt;1.7,8.79,IF(Y218&lt;1.75,10,IF(Y218&lt;1.8,10.5,IF(Y218&lt;1.85,11.42,IF(Y218&lt;1.9,12.38,IF(Y218&lt;1.95,13.4,IF(Y218&lt;2,14.26,IF(Y218&lt;2.05,15.57,IF(Y218&lt;2.1,16.72,IF(Y218&lt;2.15,17.92,IF(Y218&lt;2.2,19.17,IF(Y218&lt;2.25,20,IF(Y218&lt;3,25,IF(Y218&lt;10,0,0))))))))))))))))))))))))))))</f>
        <v>2.2799999999999998</v>
      </c>
      <c r="AC218" s="12"/>
      <c r="AF218" s="5"/>
      <c r="AG218" s="5"/>
      <c r="AH218" s="5"/>
    </row>
    <row r="219" spans="17:34" x14ac:dyDescent="0.25">
      <c r="Q219" s="91"/>
      <c r="R219" s="92">
        <v>41644</v>
      </c>
      <c r="S219" s="93">
        <v>4.4374999999994396</v>
      </c>
      <c r="T219" s="94">
        <f>$L$10*COS($M$10*S219*24+$N$10)</f>
        <v>-8.5513505978701589E-3</v>
      </c>
      <c r="U219" s="94">
        <f>$L$11*COS($M$11*S219*24+$N$11)</f>
        <v>0.11288388348214265</v>
      </c>
      <c r="V219" s="94">
        <f>$L$12*COS($M$12*S219*24+$N$12)</f>
        <v>-1.2954667903488843</v>
      </c>
      <c r="W219" s="94">
        <f>$L$13*COS($M$13*S219*24+$N$13)</f>
        <v>0.32574045919678996</v>
      </c>
      <c r="X219" s="94">
        <f>(T219+U219+V219+W219)*$AE$8</f>
        <v>-1.0817422478347773</v>
      </c>
      <c r="Y219" s="95">
        <f t="shared" si="20"/>
        <v>1.0817422478347773</v>
      </c>
      <c r="Z219" s="94">
        <f>(0.5*$N$29*Y219^3)/1000</f>
        <v>0.6518964315539949</v>
      </c>
      <c r="AA219" s="94">
        <f>(0.5*$I$29*$J$29*$K$29*$M$29*$L$29*$N$29*Y219^3)*0.82/1000</f>
        <v>2.1103206607699136</v>
      </c>
      <c r="AB219" s="103">
        <f>IF(Y219&lt;1,0,IF(Y219&lt;1.05,2,IF(Y219&lt;1.1,2.28,IF(Y219&lt;1.15,2.5,IF(Y219&lt;1.2,3.08,IF(Y219&lt;1.25,3.44,IF(Y219&lt;1.3,3.85,IF(Y219&lt;1.35,4.31,IF(Y219&lt;1.4,5,IF(Y219&lt;1.45,5.36,IF(Y219&lt;1.5,5.75,IF(Y219&lt;1.55,6.59,IF(Y219&lt;1.6,7.28,IF(Y219&lt;1.65,8.01,IF(Y219&lt;1.7,8.79,IF(Y219&lt;1.75,10,IF(Y219&lt;1.8,10.5,IF(Y219&lt;1.85,11.42,IF(Y219&lt;1.9,12.38,IF(Y219&lt;1.95,13.4,IF(Y219&lt;2,14.26,IF(Y219&lt;2.05,15.57,IF(Y219&lt;2.1,16.72,IF(Y219&lt;2.15,17.92,IF(Y219&lt;2.2,19.17,IF(Y219&lt;2.25,20,IF(Y219&lt;3,25,IF(Y219&lt;10,0,0))))))))))))))))))))))))))))</f>
        <v>2.2799999999999998</v>
      </c>
      <c r="AC219" s="12"/>
      <c r="AF219" s="5"/>
      <c r="AG219" s="5"/>
      <c r="AH219" s="5"/>
    </row>
    <row r="220" spans="17:34" x14ac:dyDescent="0.25">
      <c r="Q220" s="91"/>
      <c r="R220" s="92">
        <v>41644</v>
      </c>
      <c r="S220" s="93">
        <v>4.4583333333327699</v>
      </c>
      <c r="T220" s="94">
        <f>$L$10*COS($M$10*S220*24+$N$10)</f>
        <v>-2.3879264456887466E-2</v>
      </c>
      <c r="U220" s="94">
        <f>$L$11*COS($M$11*S220*24+$N$11)</f>
        <v>0.11124207365955717</v>
      </c>
      <c r="V220" s="94">
        <f>$L$12*COS($M$12*S220*24+$N$12)</f>
        <v>-1.2842403917655807</v>
      </c>
      <c r="W220" s="94">
        <f>$L$13*COS($M$13*S220*24+$N$13)</f>
        <v>0.39119783281024456</v>
      </c>
      <c r="X220" s="94">
        <f>(T220+U220+V220+W220)*$AE$8</f>
        <v>-1.0070996871908331</v>
      </c>
      <c r="Y220" s="95">
        <f t="shared" si="20"/>
        <v>1.0070996871908331</v>
      </c>
      <c r="Z220" s="94">
        <f>(0.5*$N$29*Y220^3)/1000</f>
        <v>0.52604707759707148</v>
      </c>
      <c r="AA220" s="94">
        <f>(0.5*$I$29*$J$29*$K$29*$M$29*$L$29*$N$29*Y220^3)*0.82/1000</f>
        <v>1.7029208362813146</v>
      </c>
      <c r="AB220" s="103">
        <f>IF(Y220&lt;1,0,IF(Y220&lt;1.05,2,IF(Y220&lt;1.1,2.28,IF(Y220&lt;1.15,2.5,IF(Y220&lt;1.2,3.08,IF(Y220&lt;1.25,3.44,IF(Y220&lt;1.3,3.85,IF(Y220&lt;1.35,4.31,IF(Y220&lt;1.4,5,IF(Y220&lt;1.45,5.36,IF(Y220&lt;1.5,5.75,IF(Y220&lt;1.55,6.59,IF(Y220&lt;1.6,7.28,IF(Y220&lt;1.65,8.01,IF(Y220&lt;1.7,8.79,IF(Y220&lt;1.75,10,IF(Y220&lt;1.8,10.5,IF(Y220&lt;1.85,11.42,IF(Y220&lt;1.9,12.38,IF(Y220&lt;1.95,13.4,IF(Y220&lt;2,14.26,IF(Y220&lt;2.05,15.57,IF(Y220&lt;2.1,16.72,IF(Y220&lt;2.15,17.92,IF(Y220&lt;2.2,19.17,IF(Y220&lt;2.25,20,IF(Y220&lt;3,25,IF(Y220&lt;10,0,0))))))))))))))))))))))))))))</f>
        <v>2</v>
      </c>
      <c r="AC220" s="12"/>
      <c r="AF220" s="5"/>
      <c r="AG220" s="5"/>
      <c r="AH220" s="5"/>
    </row>
    <row r="221" spans="17:34" x14ac:dyDescent="0.25">
      <c r="Q221" s="91"/>
      <c r="R221" s="92">
        <v>41644</v>
      </c>
      <c r="S221" s="93">
        <v>4.4791666666661003</v>
      </c>
      <c r="T221" s="94">
        <f>$L$10*COS($M$10*S221*24+$N$10)</f>
        <v>-3.8853551983608063E-2</v>
      </c>
      <c r="U221" s="94">
        <f>$L$11*COS($M$11*S221*24+$N$11)</f>
        <v>0.10768574530458942</v>
      </c>
      <c r="V221" s="94">
        <f>$L$12*COS($M$12*S221*24+$N$12)</f>
        <v>-1.1912831340911068</v>
      </c>
      <c r="W221" s="94">
        <f>$L$13*COS($M$13*S221*24+$N$13)</f>
        <v>0.42999572060267899</v>
      </c>
      <c r="X221" s="94">
        <f>(T221+U221+V221+W221)*$AE$8</f>
        <v>-0.8655690252093079</v>
      </c>
      <c r="Y221" s="95">
        <f t="shared" si="20"/>
        <v>0.8655690252093079</v>
      </c>
      <c r="Z221" s="94">
        <f>(0.5*$N$29*Y221^3)/1000</f>
        <v>0.33397376217129798</v>
      </c>
      <c r="AA221" s="94">
        <f>(0.5*$I$29*$J$29*$K$29*$M$29*$L$29*$N$29*Y221^3)*0.82/1000</f>
        <v>1.0811406480398433</v>
      </c>
      <c r="AB221" s="103">
        <f>IF(Y221&lt;1,0,IF(Y221&lt;1.05,2,IF(Y221&lt;1.1,2.28,IF(Y221&lt;1.15,2.5,IF(Y221&lt;1.2,3.08,IF(Y221&lt;1.25,3.44,IF(Y221&lt;1.3,3.85,IF(Y221&lt;1.35,4.31,IF(Y221&lt;1.4,5,IF(Y221&lt;1.45,5.36,IF(Y221&lt;1.5,5.75,IF(Y221&lt;1.55,6.59,IF(Y221&lt;1.6,7.28,IF(Y221&lt;1.65,8.01,IF(Y221&lt;1.7,8.79,IF(Y221&lt;1.75,10,IF(Y221&lt;1.8,10.5,IF(Y221&lt;1.85,11.42,IF(Y221&lt;1.9,12.38,IF(Y221&lt;1.95,13.4,IF(Y221&lt;2,14.26,IF(Y221&lt;2.05,15.57,IF(Y221&lt;2.1,16.72,IF(Y221&lt;2.15,17.92,IF(Y221&lt;2.2,19.17,IF(Y221&lt;2.25,20,IF(Y221&lt;3,25,IF(Y221&lt;10,0,0))))))))))))))))))))))))))))</f>
        <v>0</v>
      </c>
      <c r="AC221" s="12"/>
      <c r="AF221" s="5"/>
      <c r="AG221" s="5"/>
      <c r="AH221" s="5"/>
    </row>
    <row r="222" spans="17:34" x14ac:dyDescent="0.25">
      <c r="Q222" s="91"/>
      <c r="R222" s="92">
        <v>41644</v>
      </c>
      <c r="S222" s="93">
        <v>4.4999999999994298</v>
      </c>
      <c r="T222" s="94">
        <f>$L$10*COS($M$10*S222*24+$N$10)</f>
        <v>-5.3252460016986268E-2</v>
      </c>
      <c r="U222" s="94">
        <f>$L$11*COS($M$11*S222*24+$N$11)</f>
        <v>0.10227610418515332</v>
      </c>
      <c r="V222" s="94">
        <f>$L$12*COS($M$12*S222*24+$N$12)</f>
        <v>-1.0225109475338745</v>
      </c>
      <c r="W222" s="94">
        <f>$L$13*COS($M$13*S222*24+$N$13)</f>
        <v>0.4394901106375726</v>
      </c>
      <c r="X222" s="94">
        <f>(T222+U222+V222+W222)*$AE$8</f>
        <v>-0.66749649091016861</v>
      </c>
      <c r="Y222" s="95">
        <f t="shared" si="20"/>
        <v>0.66749649091016861</v>
      </c>
      <c r="Z222" s="94">
        <f>(0.5*$N$29*Y222^3)/1000</f>
        <v>0.15316311480060391</v>
      </c>
      <c r="AA222" s="94">
        <f>(0.5*$I$29*$J$29*$K$29*$M$29*$L$29*$N$29*Y222^3)*0.82/1000</f>
        <v>0.49581999530368159</v>
      </c>
      <c r="AB222" s="103">
        <f>IF(Y222&lt;1,0,IF(Y222&lt;1.05,2,IF(Y222&lt;1.1,2.28,IF(Y222&lt;1.15,2.5,IF(Y222&lt;1.2,3.08,IF(Y222&lt;1.25,3.44,IF(Y222&lt;1.3,3.85,IF(Y222&lt;1.35,4.31,IF(Y222&lt;1.4,5,IF(Y222&lt;1.45,5.36,IF(Y222&lt;1.5,5.75,IF(Y222&lt;1.55,6.59,IF(Y222&lt;1.6,7.28,IF(Y222&lt;1.65,8.01,IF(Y222&lt;1.7,8.79,IF(Y222&lt;1.75,10,IF(Y222&lt;1.8,10.5,IF(Y222&lt;1.85,11.42,IF(Y222&lt;1.9,12.38,IF(Y222&lt;1.95,13.4,IF(Y222&lt;2,14.26,IF(Y222&lt;2.05,15.57,IF(Y222&lt;2.1,16.72,IF(Y222&lt;2.15,17.92,IF(Y222&lt;2.2,19.17,IF(Y222&lt;2.25,20,IF(Y222&lt;3,25,IF(Y222&lt;10,0,0))))))))))))))))))))))))))))</f>
        <v>0</v>
      </c>
      <c r="AC222" s="12"/>
      <c r="AF222" s="5"/>
      <c r="AG222" s="5"/>
      <c r="AH222" s="5"/>
    </row>
    <row r="223" spans="17:34" x14ac:dyDescent="0.25">
      <c r="Q223" s="91"/>
      <c r="R223" s="92">
        <v>41644</v>
      </c>
      <c r="S223" s="93">
        <v>4.5208333333327602</v>
      </c>
      <c r="T223" s="94">
        <f>$L$10*COS($M$10*S223*24+$N$10)</f>
        <v>-6.6862756150050259E-2</v>
      </c>
      <c r="U223" s="94">
        <f>$L$11*COS($M$11*S223*24+$N$11)</f>
        <v>9.5106252288979273E-2</v>
      </c>
      <c r="V223" s="94">
        <f>$L$12*COS($M$12*S223*24+$N$12)</f>
        <v>-0.78866473067210774</v>
      </c>
      <c r="W223" s="94">
        <f>$L$13*COS($M$13*S223*24+$N$13)</f>
        <v>0.41903397592427466</v>
      </c>
      <c r="X223" s="94">
        <f>(T223+U223+V223+W223)*$AE$8</f>
        <v>-0.42673407326113</v>
      </c>
      <c r="Y223" s="95">
        <f t="shared" si="20"/>
        <v>0.42673407326113</v>
      </c>
      <c r="Z223" s="94">
        <f>(0.5*$N$29*Y223^3)/1000</f>
        <v>4.0020194276807024E-2</v>
      </c>
      <c r="AA223" s="94">
        <f>(0.5*$I$29*$J$29*$K$29*$M$29*$L$29*$N$29*Y223^3)*0.82/1000</f>
        <v>0.12955346699635442</v>
      </c>
      <c r="AB223" s="103">
        <f>IF(Y223&lt;1,0,IF(Y223&lt;1.05,2,IF(Y223&lt;1.1,2.28,IF(Y223&lt;1.15,2.5,IF(Y223&lt;1.2,3.08,IF(Y223&lt;1.25,3.44,IF(Y223&lt;1.3,3.85,IF(Y223&lt;1.35,4.31,IF(Y223&lt;1.4,5,IF(Y223&lt;1.45,5.36,IF(Y223&lt;1.5,5.75,IF(Y223&lt;1.55,6.59,IF(Y223&lt;1.6,7.28,IF(Y223&lt;1.65,8.01,IF(Y223&lt;1.7,8.79,IF(Y223&lt;1.75,10,IF(Y223&lt;1.8,10.5,IF(Y223&lt;1.85,11.42,IF(Y223&lt;1.9,12.38,IF(Y223&lt;1.95,13.4,IF(Y223&lt;2,14.26,IF(Y223&lt;2.05,15.57,IF(Y223&lt;2.1,16.72,IF(Y223&lt;2.15,17.92,IF(Y223&lt;2.2,19.17,IF(Y223&lt;2.25,20,IF(Y223&lt;3,25,IF(Y223&lt;10,0,0))))))))))))))))))))))))))))</f>
        <v>0</v>
      </c>
      <c r="AC223" s="12"/>
      <c r="AF223" s="5"/>
      <c r="AG223" s="5"/>
      <c r="AH223" s="5"/>
    </row>
    <row r="224" spans="17:34" x14ac:dyDescent="0.25">
      <c r="Q224" s="91"/>
      <c r="R224" s="92">
        <v>41644</v>
      </c>
      <c r="S224" s="93">
        <v>4.5416666666660896</v>
      </c>
      <c r="T224" s="94">
        <f>$L$10*COS($M$10*S224*24+$N$10)</f>
        <v>-7.9482886473477815E-2</v>
      </c>
      <c r="U224" s="94">
        <f>$L$11*COS($M$11*S224*24+$N$11)</f>
        <v>8.629958550287295E-2</v>
      </c>
      <c r="V224" s="94">
        <f>$L$12*COS($M$12*S224*24+$N$12)</f>
        <v>-0.50462678460913224</v>
      </c>
      <c r="W224" s="94">
        <f>$L$13*COS($M$13*S224*24+$N$13)</f>
        <v>0.37002136823813497</v>
      </c>
      <c r="X224" s="94">
        <f>(T224+U224+V224+W224)*$AE$8</f>
        <v>-0.15973589667700266</v>
      </c>
      <c r="Y224" s="95">
        <f t="shared" si="20"/>
        <v>0.15973589667700266</v>
      </c>
      <c r="Z224" s="94">
        <f>(0.5*$N$29*Y224^3)/1000</f>
        <v>2.0990114182215329E-3</v>
      </c>
      <c r="AA224" s="94">
        <f>(0.5*$I$29*$J$29*$K$29*$M$29*$L$29*$N$29*Y224^3)*0.82/1000</f>
        <v>6.7949246976326903E-3</v>
      </c>
      <c r="AB224" s="103">
        <f>IF(Y224&lt;1,0,IF(Y224&lt;1.05,2,IF(Y224&lt;1.1,2.28,IF(Y224&lt;1.15,2.5,IF(Y224&lt;1.2,3.08,IF(Y224&lt;1.25,3.44,IF(Y224&lt;1.3,3.85,IF(Y224&lt;1.35,4.31,IF(Y224&lt;1.4,5,IF(Y224&lt;1.45,5.36,IF(Y224&lt;1.5,5.75,IF(Y224&lt;1.55,6.59,IF(Y224&lt;1.6,7.28,IF(Y224&lt;1.65,8.01,IF(Y224&lt;1.7,8.79,IF(Y224&lt;1.75,10,IF(Y224&lt;1.8,10.5,IF(Y224&lt;1.85,11.42,IF(Y224&lt;1.9,12.38,IF(Y224&lt;1.95,13.4,IF(Y224&lt;2,14.26,IF(Y224&lt;2.05,15.57,IF(Y224&lt;2.1,16.72,IF(Y224&lt;2.15,17.92,IF(Y224&lt;2.2,19.17,IF(Y224&lt;2.25,20,IF(Y224&lt;3,25,IF(Y224&lt;10,0,0))))))))))))))))))))))))))))</f>
        <v>0</v>
      </c>
      <c r="AC224" s="12"/>
      <c r="AF224" s="5"/>
      <c r="AG224" s="5"/>
      <c r="AH224" s="5"/>
    </row>
    <row r="225" spans="17:34" x14ac:dyDescent="0.25">
      <c r="Q225" s="91"/>
      <c r="R225" s="92">
        <v>41644</v>
      </c>
      <c r="S225" s="93">
        <v>4.56249999999942</v>
      </c>
      <c r="T225" s="94">
        <f>$L$10*COS($M$10*S225*24+$N$10)</f>
        <v>-9.0925960373137327E-2</v>
      </c>
      <c r="U225" s="94">
        <f>$L$11*COS($M$11*S225*24+$N$11)</f>
        <v>7.6007669922433588E-2</v>
      </c>
      <c r="V225" s="94">
        <f>$L$12*COS($M$12*S225*24+$N$12)</f>
        <v>-0.1884736824655904</v>
      </c>
      <c r="W225" s="94">
        <f>$L$13*COS($M$13*S225*24+$N$13)</f>
        <v>0.29579241579579885</v>
      </c>
      <c r="X225" s="94">
        <f>(T225+U225+V225+W225)*$AE$8</f>
        <v>0.1155005535993809</v>
      </c>
      <c r="Y225" s="95">
        <f t="shared" si="20"/>
        <v>0.1155005535993809</v>
      </c>
      <c r="Z225" s="94">
        <f>(0.5*$N$29*Y225^3)/1000</f>
        <v>7.9352283074283722E-4</v>
      </c>
      <c r="AA225" s="94">
        <f>(0.5*$I$29*$J$29*$K$29*$M$29*$L$29*$N$29*Y225^3)*0.82/1000</f>
        <v>2.5687939731735355E-3</v>
      </c>
      <c r="AB225" s="103">
        <f>IF(Y225&lt;1,0,IF(Y225&lt;1.05,2,IF(Y225&lt;1.1,2.28,IF(Y225&lt;1.15,2.5,IF(Y225&lt;1.2,3.08,IF(Y225&lt;1.25,3.44,IF(Y225&lt;1.3,3.85,IF(Y225&lt;1.35,4.31,IF(Y225&lt;1.4,5,IF(Y225&lt;1.45,5.36,IF(Y225&lt;1.5,5.75,IF(Y225&lt;1.55,6.59,IF(Y225&lt;1.6,7.28,IF(Y225&lt;1.65,8.01,IF(Y225&lt;1.7,8.79,IF(Y225&lt;1.75,10,IF(Y225&lt;1.8,10.5,IF(Y225&lt;1.85,11.42,IF(Y225&lt;1.9,12.38,IF(Y225&lt;1.95,13.4,IF(Y225&lt;2,14.26,IF(Y225&lt;2.05,15.57,IF(Y225&lt;2.1,16.72,IF(Y225&lt;2.15,17.92,IF(Y225&lt;2.2,19.17,IF(Y225&lt;2.25,20,IF(Y225&lt;3,25,IF(Y225&lt;10,0,0))))))))))))))))))))))))))))</f>
        <v>0</v>
      </c>
      <c r="AC225" s="12"/>
      <c r="AF225" s="5"/>
      <c r="AG225" s="5"/>
      <c r="AH225" s="5"/>
    </row>
    <row r="226" spans="17:34" x14ac:dyDescent="0.25">
      <c r="Q226" s="91"/>
      <c r="R226" s="92">
        <v>41644</v>
      </c>
      <c r="S226" s="93">
        <v>4.5833333333327504</v>
      </c>
      <c r="T226" s="94">
        <f>$L$10*COS($M$10*S226*24+$N$10)</f>
        <v>-0.10102251817992454</v>
      </c>
      <c r="U226" s="94">
        <f>$L$11*COS($M$11*S226*24+$N$11)</f>
        <v>6.4407633341705836E-2</v>
      </c>
      <c r="V226" s="94">
        <f>$L$12*COS($M$12*S226*24+$N$12)</f>
        <v>0.13967414907811571</v>
      </c>
      <c r="W226" s="94">
        <f>$L$13*COS($M$13*S226*24+$N$13)</f>
        <v>0.2014056990370546</v>
      </c>
      <c r="X226" s="94">
        <f>(T226+U226+V226+W226)*$AE$8</f>
        <v>0.38058120409618951</v>
      </c>
      <c r="Y226" s="95">
        <f t="shared" si="20"/>
        <v>0.38058120409618951</v>
      </c>
      <c r="Z226" s="94">
        <f>(0.5*$N$29*Y226^3)/1000</f>
        <v>2.8388943893885538E-2</v>
      </c>
      <c r="AA226" s="94">
        <f>(0.5*$I$29*$J$29*$K$29*$M$29*$L$29*$N$29*Y226^3)*0.82/1000</f>
        <v>9.1900755912854473E-2</v>
      </c>
      <c r="AB226" s="103">
        <f>IF(Y226&lt;1,0,IF(Y226&lt;1.05,2,IF(Y226&lt;1.1,2.28,IF(Y226&lt;1.15,2.5,IF(Y226&lt;1.2,3.08,IF(Y226&lt;1.25,3.44,IF(Y226&lt;1.3,3.85,IF(Y226&lt;1.35,4.31,IF(Y226&lt;1.4,5,IF(Y226&lt;1.45,5.36,IF(Y226&lt;1.5,5.75,IF(Y226&lt;1.55,6.59,IF(Y226&lt;1.6,7.28,IF(Y226&lt;1.65,8.01,IF(Y226&lt;1.7,8.79,IF(Y226&lt;1.75,10,IF(Y226&lt;1.8,10.5,IF(Y226&lt;1.85,11.42,IF(Y226&lt;1.9,12.38,IF(Y226&lt;1.95,13.4,IF(Y226&lt;2,14.26,IF(Y226&lt;2.05,15.57,IF(Y226&lt;2.1,16.72,IF(Y226&lt;2.15,17.92,IF(Y226&lt;2.2,19.17,IF(Y226&lt;2.25,20,IF(Y226&lt;3,25,IF(Y226&lt;10,0,0))))))))))))))))))))))))))))</f>
        <v>0</v>
      </c>
      <c r="AC226" s="12"/>
      <c r="AF226" s="5"/>
      <c r="AG226" s="5"/>
      <c r="AH226" s="5"/>
    </row>
    <row r="227" spans="17:34" x14ac:dyDescent="0.25">
      <c r="Q227" s="91"/>
      <c r="R227" s="92">
        <v>41644</v>
      </c>
      <c r="S227" s="93">
        <v>4.6041666666660799</v>
      </c>
      <c r="T227" s="94">
        <f>$L$10*COS($M$10*S227*24+$N$10)</f>
        <v>-0.10962304068597246</v>
      </c>
      <c r="U227" s="94">
        <f>$L$11*COS($M$11*S227*24+$N$11)</f>
        <v>5.1699116816268015E-2</v>
      </c>
      <c r="V227" s="94">
        <f>$L$12*COS($M$12*S227*24+$N$12)</f>
        <v>0.45893292194540636</v>
      </c>
      <c r="W227" s="94">
        <f>$L$13*COS($M$13*S227*24+$N$13)</f>
        <v>9.3293516727604206E-2</v>
      </c>
      <c r="X227" s="94">
        <f>(T227+U227+V227+W227)*$AE$8</f>
        <v>0.61787814350413262</v>
      </c>
      <c r="Y227" s="95">
        <f t="shared" si="20"/>
        <v>0.61787814350413262</v>
      </c>
      <c r="Z227" s="94">
        <f>(0.5*$N$29*Y227^3)/1000</f>
        <v>0.12148306148014093</v>
      </c>
      <c r="AA227" s="94">
        <f>(0.5*$I$29*$J$29*$K$29*$M$29*$L$29*$N$29*Y227^3)*0.82/1000</f>
        <v>0.39326525221804148</v>
      </c>
      <c r="AB227" s="103">
        <f>IF(Y227&lt;1,0,IF(Y227&lt;1.05,2,IF(Y227&lt;1.1,2.28,IF(Y227&lt;1.15,2.5,IF(Y227&lt;1.2,3.08,IF(Y227&lt;1.25,3.44,IF(Y227&lt;1.3,3.85,IF(Y227&lt;1.35,4.31,IF(Y227&lt;1.4,5,IF(Y227&lt;1.45,5.36,IF(Y227&lt;1.5,5.75,IF(Y227&lt;1.55,6.59,IF(Y227&lt;1.6,7.28,IF(Y227&lt;1.65,8.01,IF(Y227&lt;1.7,8.79,IF(Y227&lt;1.75,10,IF(Y227&lt;1.8,10.5,IF(Y227&lt;1.85,11.42,IF(Y227&lt;1.9,12.38,IF(Y227&lt;1.95,13.4,IF(Y227&lt;2,14.26,IF(Y227&lt;2.05,15.57,IF(Y227&lt;2.1,16.72,IF(Y227&lt;2.15,17.92,IF(Y227&lt;2.2,19.17,IF(Y227&lt;2.25,20,IF(Y227&lt;3,25,IF(Y227&lt;10,0,0))))))))))))))))))))))))))))</f>
        <v>0</v>
      </c>
      <c r="AC227" s="12"/>
      <c r="AF227" s="5"/>
      <c r="AG227" s="5"/>
      <c r="AH227" s="5"/>
    </row>
    <row r="228" spans="17:34" x14ac:dyDescent="0.25">
      <c r="Q228" s="91"/>
      <c r="R228" s="92">
        <v>41644</v>
      </c>
      <c r="S228" s="93">
        <v>4.6249999999994102</v>
      </c>
      <c r="T228" s="94">
        <f>$L$10*COS($M$10*S228*24+$N$10)</f>
        <v>-0.11660016336399101</v>
      </c>
      <c r="U228" s="94">
        <f>$L$11*COS($M$11*S228*24+$N$11)</f>
        <v>3.8100838764487291E-2</v>
      </c>
      <c r="V228" s="94">
        <f>$L$12*COS($M$12*S228*24+$N$12)</f>
        <v>0.74898456021681015</v>
      </c>
      <c r="W228" s="94">
        <f>$L$13*COS($M$13*S228*24+$N$13)</f>
        <v>-2.1176464572004072E-2</v>
      </c>
      <c r="X228" s="94">
        <f>(T228+U228+V228+W228)*$AE$8</f>
        <v>0.81163596380662795</v>
      </c>
      <c r="Y228" s="95">
        <f t="shared" si="20"/>
        <v>0.81163596380662795</v>
      </c>
      <c r="Z228" s="94">
        <f>(0.5*$N$29*Y228^3)/1000</f>
        <v>0.2753538014013252</v>
      </c>
      <c r="AA228" s="94">
        <f>(0.5*$I$29*$J$29*$K$29*$M$29*$L$29*$N$29*Y228^3)*0.82/1000</f>
        <v>0.89137597322562157</v>
      </c>
      <c r="AB228" s="103">
        <f>IF(Y228&lt;1,0,IF(Y228&lt;1.05,2,IF(Y228&lt;1.1,2.28,IF(Y228&lt;1.15,2.5,IF(Y228&lt;1.2,3.08,IF(Y228&lt;1.25,3.44,IF(Y228&lt;1.3,3.85,IF(Y228&lt;1.35,4.31,IF(Y228&lt;1.4,5,IF(Y228&lt;1.45,5.36,IF(Y228&lt;1.5,5.75,IF(Y228&lt;1.55,6.59,IF(Y228&lt;1.6,7.28,IF(Y228&lt;1.65,8.01,IF(Y228&lt;1.7,8.79,IF(Y228&lt;1.75,10,IF(Y228&lt;1.8,10.5,IF(Y228&lt;1.85,11.42,IF(Y228&lt;1.9,12.38,IF(Y228&lt;1.95,13.4,IF(Y228&lt;2,14.26,IF(Y228&lt;2.05,15.57,IF(Y228&lt;2.1,16.72,IF(Y228&lt;2.15,17.92,IF(Y228&lt;2.2,19.17,IF(Y228&lt;2.25,20,IF(Y228&lt;3,25,IF(Y228&lt;10,0,0))))))))))))))))))))))))))))</f>
        <v>0</v>
      </c>
      <c r="AC228" s="12"/>
      <c r="AF228" s="5"/>
      <c r="AG228" s="5"/>
      <c r="AH228" s="5"/>
    </row>
    <row r="229" spans="17:34" x14ac:dyDescent="0.25">
      <c r="Q229" s="91"/>
      <c r="R229" s="92">
        <v>41644</v>
      </c>
      <c r="S229" s="93">
        <v>4.6458333333327397</v>
      </c>
      <c r="T229" s="94">
        <f>$L$10*COS($M$10*S229*24+$N$10)</f>
        <v>-0.12185056249950427</v>
      </c>
      <c r="U229" s="94">
        <f>$L$11*COS($M$11*S229*24+$N$11)</f>
        <v>2.3846830740098891E-2</v>
      </c>
      <c r="V229" s="94">
        <f>$L$12*COS($M$12*S229*24+$N$12)</f>
        <v>0.99136977096806478</v>
      </c>
      <c r="W229" s="94">
        <f>$L$13*COS($M$13*S229*24+$N$13)</f>
        <v>-0.13420330480679316</v>
      </c>
      <c r="X229" s="94">
        <f>(T229+U229+V229+W229)*$AE$8</f>
        <v>0.9489534180023329</v>
      </c>
      <c r="Y229" s="95">
        <f t="shared" si="20"/>
        <v>0.9489534180023329</v>
      </c>
      <c r="Z229" s="94">
        <f>(0.5*$N$29*Y229^3)/1000</f>
        <v>0.44009041739520344</v>
      </c>
      <c r="AA229" s="94">
        <f>(0.5*$I$29*$J$29*$K$29*$M$29*$L$29*$N$29*Y229^3)*0.82/1000</f>
        <v>1.4246617338003147</v>
      </c>
      <c r="AB229" s="103">
        <f>IF(Y229&lt;1,0,IF(Y229&lt;1.05,2,IF(Y229&lt;1.1,2.28,IF(Y229&lt;1.15,2.5,IF(Y229&lt;1.2,3.08,IF(Y229&lt;1.25,3.44,IF(Y229&lt;1.3,3.85,IF(Y229&lt;1.35,4.31,IF(Y229&lt;1.4,5,IF(Y229&lt;1.45,5.36,IF(Y229&lt;1.5,5.75,IF(Y229&lt;1.55,6.59,IF(Y229&lt;1.6,7.28,IF(Y229&lt;1.65,8.01,IF(Y229&lt;1.7,8.79,IF(Y229&lt;1.75,10,IF(Y229&lt;1.8,10.5,IF(Y229&lt;1.85,11.42,IF(Y229&lt;1.9,12.38,IF(Y229&lt;1.95,13.4,IF(Y229&lt;2,14.26,IF(Y229&lt;2.05,15.57,IF(Y229&lt;2.1,16.72,IF(Y229&lt;2.15,17.92,IF(Y229&lt;2.2,19.17,IF(Y229&lt;2.25,20,IF(Y229&lt;3,25,IF(Y229&lt;10,0,0))))))))))))))))))))))))))))</f>
        <v>0</v>
      </c>
      <c r="AC229" s="12"/>
      <c r="AF229" s="5"/>
      <c r="AG229" s="5"/>
      <c r="AH229" s="5"/>
    </row>
    <row r="230" spans="17:34" x14ac:dyDescent="0.25">
      <c r="Q230" s="91"/>
      <c r="R230" s="92">
        <v>41644</v>
      </c>
      <c r="S230" s="93">
        <v>4.6666666666660701</v>
      </c>
      <c r="T230" s="94">
        <f>$L$10*COS($M$10*S230*24+$N$10)</f>
        <v>-0.12529648530441029</v>
      </c>
      <c r="U230" s="94">
        <f>$L$11*COS($M$11*S230*24+$N$11)</f>
        <v>9.1824096598501648E-3</v>
      </c>
      <c r="V230" s="94">
        <f>$L$12*COS($M$12*S230*24+$N$12)</f>
        <v>1.1706628195526689</v>
      </c>
      <c r="W230" s="94">
        <f>$L$13*COS($M$13*S230*24+$N$13)</f>
        <v>-0.23808441160045526</v>
      </c>
      <c r="X230" s="94">
        <f>(T230+U230+V230+W230)*$AE$8</f>
        <v>1.0205804153845668</v>
      </c>
      <c r="Y230" s="95">
        <f t="shared" si="20"/>
        <v>1.0205804153845668</v>
      </c>
      <c r="Z230" s="94">
        <f>(0.5*$N$29*Y230^3)/1000</f>
        <v>0.54745562112970136</v>
      </c>
      <c r="AA230" s="94">
        <f>(0.5*$I$29*$J$29*$K$29*$M$29*$L$29*$N$29*Y230^3)*0.82/1000</f>
        <v>1.7722246237344894</v>
      </c>
      <c r="AB230" s="103">
        <f>IF(Y230&lt;1,0,IF(Y230&lt;1.05,2,IF(Y230&lt;1.1,2.28,IF(Y230&lt;1.15,2.5,IF(Y230&lt;1.2,3.08,IF(Y230&lt;1.25,3.44,IF(Y230&lt;1.3,3.85,IF(Y230&lt;1.35,4.31,IF(Y230&lt;1.4,5,IF(Y230&lt;1.45,5.36,IF(Y230&lt;1.5,5.75,IF(Y230&lt;1.55,6.59,IF(Y230&lt;1.6,7.28,IF(Y230&lt;1.65,8.01,IF(Y230&lt;1.7,8.79,IF(Y230&lt;1.75,10,IF(Y230&lt;1.8,10.5,IF(Y230&lt;1.85,11.42,IF(Y230&lt;1.9,12.38,IF(Y230&lt;1.95,13.4,IF(Y230&lt;2,14.26,IF(Y230&lt;2.05,15.57,IF(Y230&lt;2.1,16.72,IF(Y230&lt;2.15,17.92,IF(Y230&lt;2.2,19.17,IF(Y230&lt;2.25,20,IF(Y230&lt;3,25,IF(Y230&lt;10,0,0))))))))))))))))))))))))))))</f>
        <v>2</v>
      </c>
      <c r="AC230" s="12"/>
      <c r="AF230" s="5"/>
      <c r="AG230" s="5"/>
      <c r="AH230" s="5"/>
    </row>
    <row r="231" spans="17:34" x14ac:dyDescent="0.25">
      <c r="Q231" s="91"/>
      <c r="R231" s="92">
        <v>41644</v>
      </c>
      <c r="S231" s="93">
        <v>4.6874999999993996</v>
      </c>
      <c r="T231" s="94">
        <f>$L$10*COS($M$10*S231*24+$N$10)</f>
        <v>-0.12688690135249597</v>
      </c>
      <c r="U231" s="94">
        <f>$L$11*COS($M$11*S231*24+$N$11)</f>
        <v>-5.6400441942136281E-3</v>
      </c>
      <c r="V231" s="94">
        <f>$L$12*COS($M$12*S231*24+$N$12)</f>
        <v>1.2754532449822735</v>
      </c>
      <c r="W231" s="94">
        <f>$L$13*COS($M$13*S231*24+$N$13)</f>
        <v>-0.32574045919663969</v>
      </c>
      <c r="X231" s="94">
        <f>(T231+U231+V231+W231)*$AE$8</f>
        <v>1.0214823002986553</v>
      </c>
      <c r="Y231" s="95">
        <f t="shared" si="20"/>
        <v>1.0214823002986553</v>
      </c>
      <c r="Z231" s="94">
        <f>(0.5*$N$29*Y231^3)/1000</f>
        <v>0.54890826044860241</v>
      </c>
      <c r="AA231" s="94">
        <f>(0.5*$I$29*$J$29*$K$29*$M$29*$L$29*$N$29*Y231^3)*0.82/1000</f>
        <v>1.7769271111526455</v>
      </c>
      <c r="AB231" s="103">
        <f>IF(Y231&lt;1,0,IF(Y231&lt;1.05,2,IF(Y231&lt;1.1,2.28,IF(Y231&lt;1.15,2.5,IF(Y231&lt;1.2,3.08,IF(Y231&lt;1.25,3.44,IF(Y231&lt;1.3,3.85,IF(Y231&lt;1.35,4.31,IF(Y231&lt;1.4,5,IF(Y231&lt;1.45,5.36,IF(Y231&lt;1.5,5.75,IF(Y231&lt;1.55,6.59,IF(Y231&lt;1.6,7.28,IF(Y231&lt;1.65,8.01,IF(Y231&lt;1.7,8.79,IF(Y231&lt;1.75,10,IF(Y231&lt;1.8,10.5,IF(Y231&lt;1.85,11.42,IF(Y231&lt;1.9,12.38,IF(Y231&lt;1.95,13.4,IF(Y231&lt;2,14.26,IF(Y231&lt;2.05,15.57,IF(Y231&lt;2.1,16.72,IF(Y231&lt;2.15,17.92,IF(Y231&lt;2.2,19.17,IF(Y231&lt;2.25,20,IF(Y231&lt;3,25,IF(Y231&lt;10,0,0))))))))))))))))))))))))))))</f>
        <v>2</v>
      </c>
      <c r="AC231" s="12"/>
      <c r="AF231" s="5"/>
      <c r="AG231" s="5"/>
      <c r="AH231" s="5"/>
    </row>
    <row r="232" spans="17:34" x14ac:dyDescent="0.25">
      <c r="Q232" s="91"/>
      <c r="R232" s="92">
        <v>41644</v>
      </c>
      <c r="S232" s="93">
        <v>4.70833333333273</v>
      </c>
      <c r="T232" s="94">
        <f>$L$10*COS($M$10*S232*24+$N$10)</f>
        <v>-0.12659825828539983</v>
      </c>
      <c r="U232" s="94">
        <f>$L$11*COS($M$11*S232*24+$N$11)</f>
        <v>-2.0365430735721536E-2</v>
      </c>
      <c r="V232" s="94">
        <f>$L$12*COS($M$12*S232*24+$N$12)</f>
        <v>1.2990720376619638</v>
      </c>
      <c r="W232" s="94">
        <f>$L$13*COS($M$13*S232*24+$N$13)</f>
        <v>-0.39119783281014509</v>
      </c>
      <c r="X232" s="94">
        <f>(T232+U232+V232+W232)*$AE$8</f>
        <v>0.95113814478837155</v>
      </c>
      <c r="Y232" s="95">
        <f t="shared" si="20"/>
        <v>0.95113814478837155</v>
      </c>
      <c r="Z232" s="94">
        <f>(0.5*$N$29*Y232^3)/1000</f>
        <v>0.44313701345629358</v>
      </c>
      <c r="AA232" s="94">
        <f>(0.5*$I$29*$J$29*$K$29*$M$29*$L$29*$N$29*Y232^3)*0.82/1000</f>
        <v>1.4345241817315186</v>
      </c>
      <c r="AB232" s="103">
        <f>IF(Y232&lt;1,0,IF(Y232&lt;1.05,2,IF(Y232&lt;1.1,2.28,IF(Y232&lt;1.15,2.5,IF(Y232&lt;1.2,3.08,IF(Y232&lt;1.25,3.44,IF(Y232&lt;1.3,3.85,IF(Y232&lt;1.35,4.31,IF(Y232&lt;1.4,5,IF(Y232&lt;1.45,5.36,IF(Y232&lt;1.5,5.75,IF(Y232&lt;1.55,6.59,IF(Y232&lt;1.6,7.28,IF(Y232&lt;1.65,8.01,IF(Y232&lt;1.7,8.79,IF(Y232&lt;1.75,10,IF(Y232&lt;1.8,10.5,IF(Y232&lt;1.85,11.42,IF(Y232&lt;1.9,12.38,IF(Y232&lt;1.95,13.4,IF(Y232&lt;2,14.26,IF(Y232&lt;2.05,15.57,IF(Y232&lt;2.1,16.72,IF(Y232&lt;2.15,17.92,IF(Y232&lt;2.2,19.17,IF(Y232&lt;2.25,20,IF(Y232&lt;3,25,IF(Y232&lt;10,0,0))))))))))))))))))))))))))))</f>
        <v>0</v>
      </c>
      <c r="AC232" s="12"/>
      <c r="AF232" s="5"/>
      <c r="AG232" s="5"/>
      <c r="AH232" s="5"/>
    </row>
    <row r="233" spans="17:34" x14ac:dyDescent="0.25">
      <c r="Q233" s="91"/>
      <c r="R233" s="92">
        <v>41644</v>
      </c>
      <c r="S233" s="93">
        <v>4.7291666666660603</v>
      </c>
      <c r="T233" s="94">
        <f>$L$10*COS($M$10*S233*24+$N$10)</f>
        <v>-0.12443483059781306</v>
      </c>
      <c r="U233" s="94">
        <f>$L$11*COS($M$11*S233*24+$N$11)</f>
        <v>-3.4740320443787893E-2</v>
      </c>
      <c r="V233" s="94">
        <f>$L$12*COS($M$12*S233*24+$N$12)</f>
        <v>1.2400160645110396</v>
      </c>
      <c r="W233" s="94">
        <f>$L$13*COS($M$13*S233*24+$N$13)</f>
        <v>-0.42999572060263291</v>
      </c>
      <c r="X233" s="94">
        <f>(T233+U233+V233+W233)*$AE$8</f>
        <v>0.81355649108350703</v>
      </c>
      <c r="Y233" s="95">
        <f t="shared" si="20"/>
        <v>0.81355649108350703</v>
      </c>
      <c r="Z233" s="94">
        <f>(0.5*$N$29*Y233^3)/1000</f>
        <v>0.27731309161451295</v>
      </c>
      <c r="AA233" s="94">
        <f>(0.5*$I$29*$J$29*$K$29*$M$29*$L$29*$N$29*Y233^3)*0.82/1000</f>
        <v>0.89771859210984839</v>
      </c>
      <c r="AB233" s="103">
        <f>IF(Y233&lt;1,0,IF(Y233&lt;1.05,2,IF(Y233&lt;1.1,2.28,IF(Y233&lt;1.15,2.5,IF(Y233&lt;1.2,3.08,IF(Y233&lt;1.25,3.44,IF(Y233&lt;1.3,3.85,IF(Y233&lt;1.35,4.31,IF(Y233&lt;1.4,5,IF(Y233&lt;1.45,5.36,IF(Y233&lt;1.5,5.75,IF(Y233&lt;1.55,6.59,IF(Y233&lt;1.6,7.28,IF(Y233&lt;1.65,8.01,IF(Y233&lt;1.7,8.79,IF(Y233&lt;1.75,10,IF(Y233&lt;1.8,10.5,IF(Y233&lt;1.85,11.42,IF(Y233&lt;1.9,12.38,IF(Y233&lt;1.95,13.4,IF(Y233&lt;2,14.26,IF(Y233&lt;2.05,15.57,IF(Y233&lt;2.1,16.72,IF(Y233&lt;2.15,17.92,IF(Y233&lt;2.2,19.17,IF(Y233&lt;2.25,20,IF(Y233&lt;3,25,IF(Y233&lt;10,0,0))))))))))))))))))))))))))))</f>
        <v>0</v>
      </c>
      <c r="AC233" s="12"/>
      <c r="AF233" s="5"/>
      <c r="AG233" s="5"/>
      <c r="AH233" s="5"/>
    </row>
    <row r="234" spans="17:34" x14ac:dyDescent="0.25">
      <c r="Q234" s="91"/>
      <c r="R234" s="92">
        <v>41644</v>
      </c>
      <c r="S234" s="93">
        <v>4.7499999999993898</v>
      </c>
      <c r="T234" s="94">
        <f>$L$10*COS($M$10*S234*24+$N$10)</f>
        <v>-0.12042865633679289</v>
      </c>
      <c r="U234" s="94">
        <f>$L$11*COS($M$11*S234*24+$N$11)</f>
        <v>-4.8517315981754273E-2</v>
      </c>
      <c r="V234" s="94">
        <f>$L$12*COS($M$12*S234*24+$N$12)</f>
        <v>1.1020437304598074</v>
      </c>
      <c r="W234" s="94">
        <f>$L$13*COS($M$13*S234*24+$N$13)</f>
        <v>-0.43949011063758309</v>
      </c>
      <c r="X234" s="94">
        <f>(T234+U234+V234+W234)*$AE$8</f>
        <v>0.61700955937959645</v>
      </c>
      <c r="Y234" s="95">
        <f t="shared" si="20"/>
        <v>0.61700955937959645</v>
      </c>
      <c r="Z234" s="94">
        <f>(0.5*$N$29*Y234^3)/1000</f>
        <v>0.12097145576987993</v>
      </c>
      <c r="AA234" s="94">
        <f>(0.5*$I$29*$J$29*$K$29*$M$29*$L$29*$N$29*Y234^3)*0.82/1000</f>
        <v>0.39160908101005071</v>
      </c>
      <c r="AB234" s="103">
        <f>IF(Y234&lt;1,0,IF(Y234&lt;1.05,2,IF(Y234&lt;1.1,2.28,IF(Y234&lt;1.15,2.5,IF(Y234&lt;1.2,3.08,IF(Y234&lt;1.25,3.44,IF(Y234&lt;1.3,3.85,IF(Y234&lt;1.35,4.31,IF(Y234&lt;1.4,5,IF(Y234&lt;1.45,5.36,IF(Y234&lt;1.5,5.75,IF(Y234&lt;1.55,6.59,IF(Y234&lt;1.6,7.28,IF(Y234&lt;1.65,8.01,IF(Y234&lt;1.7,8.79,IF(Y234&lt;1.75,10,IF(Y234&lt;1.8,10.5,IF(Y234&lt;1.85,11.42,IF(Y234&lt;1.9,12.38,IF(Y234&lt;1.95,13.4,IF(Y234&lt;2,14.26,IF(Y234&lt;2.05,15.57,IF(Y234&lt;2.1,16.72,IF(Y234&lt;2.15,17.92,IF(Y234&lt;2.2,19.17,IF(Y234&lt;2.25,20,IF(Y234&lt;3,25,IF(Y234&lt;10,0,0))))))))))))))))))))))))))))</f>
        <v>0</v>
      </c>
      <c r="AC234" s="12"/>
      <c r="AF234" s="5"/>
      <c r="AG234" s="5"/>
      <c r="AH234" s="5"/>
    </row>
    <row r="235" spans="17:34" x14ac:dyDescent="0.25">
      <c r="Q235" s="91"/>
      <c r="R235" s="92">
        <v>41644</v>
      </c>
      <c r="S235" s="93">
        <v>4.7708333333327202</v>
      </c>
      <c r="T235" s="94">
        <f>$L$10*COS($M$10*S235*24+$N$10)</f>
        <v>-0.11463906265259534</v>
      </c>
      <c r="U235" s="94">
        <f>$L$11*COS($M$11*S235*24+$N$11)</f>
        <v>-6.1459309999769784E-2</v>
      </c>
      <c r="V235" s="94">
        <f>$L$12*COS($M$12*S235*24+$N$12)</f>
        <v>0.89393578829030473</v>
      </c>
      <c r="W235" s="94">
        <f>$L$13*COS($M$13*S235*24+$N$13)</f>
        <v>-0.41903397592434094</v>
      </c>
      <c r="X235" s="94">
        <f>(T235+U235+V235+W235)*$AE$8</f>
        <v>0.37350429964199844</v>
      </c>
      <c r="Y235" s="95">
        <f t="shared" si="20"/>
        <v>0.37350429964199844</v>
      </c>
      <c r="Z235" s="94">
        <f>(0.5*$N$29*Y235^3)/1000</f>
        <v>2.6834533259830508E-2</v>
      </c>
      <c r="AA235" s="94">
        <f>(0.5*$I$29*$J$29*$K$29*$M$29*$L$29*$N$29*Y235^3)*0.82/1000</f>
        <v>8.6868814154027557E-2</v>
      </c>
      <c r="AB235" s="103">
        <f>IF(Y235&lt;1,0,IF(Y235&lt;1.05,2,IF(Y235&lt;1.1,2.28,IF(Y235&lt;1.15,2.5,IF(Y235&lt;1.2,3.08,IF(Y235&lt;1.25,3.44,IF(Y235&lt;1.3,3.85,IF(Y235&lt;1.35,4.31,IF(Y235&lt;1.4,5,IF(Y235&lt;1.45,5.36,IF(Y235&lt;1.5,5.75,IF(Y235&lt;1.55,6.59,IF(Y235&lt;1.6,7.28,IF(Y235&lt;1.65,8.01,IF(Y235&lt;1.7,8.79,IF(Y235&lt;1.75,10,IF(Y235&lt;1.8,10.5,IF(Y235&lt;1.85,11.42,IF(Y235&lt;1.9,12.38,IF(Y235&lt;1.95,13.4,IF(Y235&lt;2,14.26,IF(Y235&lt;2.05,15.57,IF(Y235&lt;2.1,16.72,IF(Y235&lt;2.15,17.92,IF(Y235&lt;2.2,19.17,IF(Y235&lt;2.25,20,IF(Y235&lt;3,25,IF(Y235&lt;10,0,0))))))))))))))))))))))))))))</f>
        <v>0</v>
      </c>
      <c r="AC235" s="12"/>
      <c r="AF235" s="5"/>
      <c r="AG235" s="5"/>
      <c r="AH235" s="5"/>
    </row>
    <row r="236" spans="17:34" x14ac:dyDescent="0.25">
      <c r="Q236" s="91"/>
      <c r="R236" s="92">
        <v>41644</v>
      </c>
      <c r="S236" s="93">
        <v>4.7916666666660497</v>
      </c>
      <c r="T236" s="94">
        <f>$L$10*COS($M$10*S236*24+$N$10)</f>
        <v>-0.10715178722712117</v>
      </c>
      <c r="U236" s="94">
        <f>$L$11*COS($M$11*S236*24+$N$11)</f>
        <v>-7.3343565842727471E-2</v>
      </c>
      <c r="V236" s="94">
        <f>$L$12*COS($M$12*S236*24+$N$12)</f>
        <v>0.62893651921835092</v>
      </c>
      <c r="W236" s="94">
        <f>$L$13*COS($M$13*S236*24+$N$13)</f>
        <v>-0.37002136823825255</v>
      </c>
      <c r="X236" s="94">
        <f>(T236+U236+V236+W236)*$AE$8</f>
        <v>9.8024747387812153E-2</v>
      </c>
      <c r="Y236" s="95">
        <f t="shared" si="20"/>
        <v>9.8024747387812153E-2</v>
      </c>
      <c r="Z236" s="94">
        <f>(0.5*$N$29*Y236^3)/1000</f>
        <v>4.850811789312033E-4</v>
      </c>
      <c r="AA236" s="94">
        <f>(0.5*$I$29*$J$29*$K$29*$M$29*$L$29*$N$29*Y236^3)*0.82/1000</f>
        <v>1.5703059328134349E-3</v>
      </c>
      <c r="AB236" s="103">
        <f>IF(Y236&lt;1,0,IF(Y236&lt;1.05,2,IF(Y236&lt;1.1,2.28,IF(Y236&lt;1.15,2.5,IF(Y236&lt;1.2,3.08,IF(Y236&lt;1.25,3.44,IF(Y236&lt;1.3,3.85,IF(Y236&lt;1.35,4.31,IF(Y236&lt;1.4,5,IF(Y236&lt;1.45,5.36,IF(Y236&lt;1.5,5.75,IF(Y236&lt;1.55,6.59,IF(Y236&lt;1.6,7.28,IF(Y236&lt;1.65,8.01,IF(Y236&lt;1.7,8.79,IF(Y236&lt;1.75,10,IF(Y236&lt;1.8,10.5,IF(Y236&lt;1.85,11.42,IF(Y236&lt;1.9,12.38,IF(Y236&lt;1.95,13.4,IF(Y236&lt;2,14.26,IF(Y236&lt;2.05,15.57,IF(Y236&lt;2.1,16.72,IF(Y236&lt;2.15,17.92,IF(Y236&lt;2.2,19.17,IF(Y236&lt;2.25,20,IF(Y236&lt;3,25,IF(Y236&lt;10,0,0))))))))))))))))))))))))))))</f>
        <v>0</v>
      </c>
      <c r="AC236" s="12"/>
      <c r="AF236" s="5"/>
      <c r="AG236" s="5"/>
      <c r="AH236" s="5"/>
    </row>
    <row r="237" spans="17:34" x14ac:dyDescent="0.25">
      <c r="Q237" s="91"/>
      <c r="R237" s="92">
        <v>41644</v>
      </c>
      <c r="S237" s="93">
        <v>4.8124999999993801</v>
      </c>
      <c r="T237" s="94">
        <f>$L$10*COS($M$10*S237*24+$N$10)</f>
        <v>-9.8077708590669069E-2</v>
      </c>
      <c r="U237" s="94">
        <f>$L$11*COS($M$11*S237*24+$N$11)</f>
        <v>-8.396555093310433E-2</v>
      </c>
      <c r="V237" s="94">
        <f>$L$12*COS($M$12*S237*24+$N$12)</f>
        <v>0.32391084826776306</v>
      </c>
      <c r="W237" s="94">
        <f>$L$13*COS($M$13*S237*24+$N$13)</f>
        <v>-0.29579241579595972</v>
      </c>
      <c r="X237" s="94">
        <f>(T237+U237+V237+W237)*$AE$8</f>
        <v>-0.19240603381496257</v>
      </c>
      <c r="Y237" s="95">
        <f t="shared" si="20"/>
        <v>0.19240603381496257</v>
      </c>
      <c r="Z237" s="94">
        <f>(0.5*$N$29*Y237^3)/1000</f>
        <v>3.6682868667777531E-3</v>
      </c>
      <c r="AA237" s="94">
        <f>(0.5*$I$29*$J$29*$K$29*$M$29*$L$29*$N$29*Y237^3)*0.82/1000</f>
        <v>1.1874986868908539E-2</v>
      </c>
      <c r="AB237" s="103">
        <f>IF(Y237&lt;1,0,IF(Y237&lt;1.05,2,IF(Y237&lt;1.1,2.28,IF(Y237&lt;1.15,2.5,IF(Y237&lt;1.2,3.08,IF(Y237&lt;1.25,3.44,IF(Y237&lt;1.3,3.85,IF(Y237&lt;1.35,4.31,IF(Y237&lt;1.4,5,IF(Y237&lt;1.45,5.36,IF(Y237&lt;1.5,5.75,IF(Y237&lt;1.55,6.59,IF(Y237&lt;1.6,7.28,IF(Y237&lt;1.65,8.01,IF(Y237&lt;1.7,8.79,IF(Y237&lt;1.75,10,IF(Y237&lt;1.8,10.5,IF(Y237&lt;1.85,11.42,IF(Y237&lt;1.9,12.38,IF(Y237&lt;1.95,13.4,IF(Y237&lt;2,14.26,IF(Y237&lt;2.05,15.57,IF(Y237&lt;2.1,16.72,IF(Y237&lt;2.15,17.92,IF(Y237&lt;2.2,19.17,IF(Y237&lt;2.25,20,IF(Y237&lt;3,25,IF(Y237&lt;10,0,0))))))))))))))))))))))))))))</f>
        <v>0</v>
      </c>
      <c r="AC237" s="12"/>
      <c r="AF237" s="5"/>
      <c r="AG237" s="5"/>
      <c r="AH237" s="5"/>
    </row>
    <row r="238" spans="17:34" x14ac:dyDescent="0.25">
      <c r="Q238" s="91"/>
      <c r="R238" s="92">
        <v>41644</v>
      </c>
      <c r="S238" s="93">
        <v>4.8333333333327104</v>
      </c>
      <c r="T238" s="94">
        <f>$L$10*COS($M$10*S238*24+$N$10)</f>
        <v>-8.7551204129651353E-2</v>
      </c>
      <c r="U238" s="94">
        <f>$L$11*COS($M$11*S238*24+$N$11)</f>
        <v>-9.3142456854650862E-2</v>
      </c>
      <c r="V238" s="94">
        <f>$L$12*COS($M$12*S238*24+$N$12)</f>
        <v>-1.7289632032249337E-3</v>
      </c>
      <c r="W238" s="94">
        <f>$L$13*COS($M$13*S238*24+$N$13)</f>
        <v>-0.20140569903724784</v>
      </c>
      <c r="X238" s="94">
        <f>(T238+U238+V238+W238)*$AE$8</f>
        <v>-0.47978540403096875</v>
      </c>
      <c r="Y238" s="95">
        <f t="shared" si="20"/>
        <v>0.47978540403096875</v>
      </c>
      <c r="Z238" s="94">
        <f>(0.5*$N$29*Y238^3)/1000</f>
        <v>5.6878524848746857E-2</v>
      </c>
      <c r="AA238" s="94">
        <f>(0.5*$I$29*$J$29*$K$29*$M$29*$L$29*$N$29*Y238^3)*0.82/1000</f>
        <v>0.18412729435608738</v>
      </c>
      <c r="AB238" s="103">
        <f>IF(Y238&lt;1,0,IF(Y238&lt;1.05,2,IF(Y238&lt;1.1,2.28,IF(Y238&lt;1.15,2.5,IF(Y238&lt;1.2,3.08,IF(Y238&lt;1.25,3.44,IF(Y238&lt;1.3,3.85,IF(Y238&lt;1.35,4.31,IF(Y238&lt;1.4,5,IF(Y238&lt;1.45,5.36,IF(Y238&lt;1.5,5.75,IF(Y238&lt;1.55,6.59,IF(Y238&lt;1.6,7.28,IF(Y238&lt;1.65,8.01,IF(Y238&lt;1.7,8.79,IF(Y238&lt;1.75,10,IF(Y238&lt;1.8,10.5,IF(Y238&lt;1.85,11.42,IF(Y238&lt;1.9,12.38,IF(Y238&lt;1.95,13.4,IF(Y238&lt;2,14.26,IF(Y238&lt;2.05,15.57,IF(Y238&lt;2.1,16.72,IF(Y238&lt;2.15,17.92,IF(Y238&lt;2.2,19.17,IF(Y238&lt;2.25,20,IF(Y238&lt;3,25,IF(Y238&lt;10,0,0))))))))))))))))))))))))))))</f>
        <v>0</v>
      </c>
      <c r="AC238" s="12"/>
      <c r="AF238" s="5"/>
      <c r="AG238" s="5"/>
      <c r="AH238" s="5"/>
    </row>
    <row r="239" spans="17:34" x14ac:dyDescent="0.25">
      <c r="Q239" s="91"/>
      <c r="R239" s="92">
        <v>41644</v>
      </c>
      <c r="S239" s="93">
        <v>4.8541666666660399</v>
      </c>
      <c r="T239" s="94">
        <f>$L$10*COS($M$10*S239*24+$N$10)</f>
        <v>-7.5728160101420125E-2</v>
      </c>
      <c r="U239" s="94">
        <f>$L$11*COS($M$11*S239*24+$N$11)</f>
        <v>-0.10071634555498106</v>
      </c>
      <c r="V239" s="94">
        <f>$L$12*COS($M$12*S239*24+$N$12)</f>
        <v>-0.32725874103189828</v>
      </c>
      <c r="W239" s="94">
        <f>$L$13*COS($M$13*S239*24+$N$13)</f>
        <v>-9.3293516727816606E-2</v>
      </c>
      <c r="X239" s="94">
        <f>(T239+U239+V239+W239)*$AE$8</f>
        <v>-0.74624595427014506</v>
      </c>
      <c r="Y239" s="95">
        <f t="shared" si="20"/>
        <v>0.74624595427014506</v>
      </c>
      <c r="Z239" s="94">
        <f>(0.5*$N$29*Y239^3)/1000</f>
        <v>0.21401942748746253</v>
      </c>
      <c r="AA239" s="94">
        <f>(0.5*$I$29*$J$29*$K$29*$M$29*$L$29*$N$29*Y239^3)*0.82/1000</f>
        <v>0.69282419380068583</v>
      </c>
      <c r="AB239" s="103">
        <f>IF(Y239&lt;1,0,IF(Y239&lt;1.05,2,IF(Y239&lt;1.1,2.28,IF(Y239&lt;1.15,2.5,IF(Y239&lt;1.2,3.08,IF(Y239&lt;1.25,3.44,IF(Y239&lt;1.3,3.85,IF(Y239&lt;1.35,4.31,IF(Y239&lt;1.4,5,IF(Y239&lt;1.45,5.36,IF(Y239&lt;1.5,5.75,IF(Y239&lt;1.55,6.59,IF(Y239&lt;1.6,7.28,IF(Y239&lt;1.65,8.01,IF(Y239&lt;1.7,8.79,IF(Y239&lt;1.75,10,IF(Y239&lt;1.8,10.5,IF(Y239&lt;1.85,11.42,IF(Y239&lt;1.9,12.38,IF(Y239&lt;1.95,13.4,IF(Y239&lt;2,14.26,IF(Y239&lt;2.05,15.57,IF(Y239&lt;2.1,16.72,IF(Y239&lt;2.15,17.92,IF(Y239&lt;2.2,19.17,IF(Y239&lt;2.25,20,IF(Y239&lt;3,25,IF(Y239&lt;10,0,0))))))))))))))))))))))))))))</f>
        <v>0</v>
      </c>
      <c r="AC239" s="12"/>
      <c r="AF239" s="5"/>
      <c r="AG239" s="5"/>
      <c r="AH239" s="5"/>
    </row>
    <row r="240" spans="17:34" x14ac:dyDescent="0.25">
      <c r="Q240" s="91"/>
      <c r="R240" s="92">
        <v>41644</v>
      </c>
      <c r="S240" s="93">
        <v>4.8749999999993703</v>
      </c>
      <c r="T240" s="94">
        <f>$L$10*COS($M$10*S240*24+$N$10)</f>
        <v>-6.2783663125736328E-2</v>
      </c>
      <c r="U240" s="94">
        <f>$L$11*COS($M$11*S240*24+$N$11)</f>
        <v>-0.10655686751972865</v>
      </c>
      <c r="V240" s="94">
        <f>$L$12*COS($M$12*S240*24+$N$12)</f>
        <v>-0.63196131375074038</v>
      </c>
      <c r="W240" s="94">
        <f>$L$13*COS($M$13*S240*24+$N$13)</f>
        <v>2.1176464571786985E-2</v>
      </c>
      <c r="X240" s="94">
        <f>(T240+U240+V240+W240)*$AE$8</f>
        <v>-0.97515672478052284</v>
      </c>
      <c r="Y240" s="95">
        <f t="shared" si="20"/>
        <v>0.97515672478052284</v>
      </c>
      <c r="Z240" s="94">
        <f>(0.5*$N$29*Y240^3)/1000</f>
        <v>0.47756279926153333</v>
      </c>
      <c r="AA240" s="94">
        <f>(0.5*$I$29*$J$29*$K$29*$M$29*$L$29*$N$29*Y240^3)*0.82/1000</f>
        <v>1.5459674164718207</v>
      </c>
      <c r="AB240" s="103">
        <f>IF(Y240&lt;1,0,IF(Y240&lt;1.05,2,IF(Y240&lt;1.1,2.28,IF(Y240&lt;1.15,2.5,IF(Y240&lt;1.2,3.08,IF(Y240&lt;1.25,3.44,IF(Y240&lt;1.3,3.85,IF(Y240&lt;1.35,4.31,IF(Y240&lt;1.4,5,IF(Y240&lt;1.45,5.36,IF(Y240&lt;1.5,5.75,IF(Y240&lt;1.55,6.59,IF(Y240&lt;1.6,7.28,IF(Y240&lt;1.65,8.01,IF(Y240&lt;1.7,8.79,IF(Y240&lt;1.75,10,IF(Y240&lt;1.8,10.5,IF(Y240&lt;1.85,11.42,IF(Y240&lt;1.9,12.38,IF(Y240&lt;1.95,13.4,IF(Y240&lt;2,14.26,IF(Y240&lt;2.05,15.57,IF(Y240&lt;2.1,16.72,IF(Y240&lt;2.15,17.92,IF(Y240&lt;2.2,19.17,IF(Y240&lt;2.25,20,IF(Y240&lt;3,25,IF(Y240&lt;10,0,0))))))))))))))))))))))))))))</f>
        <v>0</v>
      </c>
      <c r="AC240" s="12"/>
      <c r="AF240" s="5"/>
      <c r="AG240" s="5"/>
      <c r="AH240" s="5"/>
    </row>
    <row r="241" spans="17:34" x14ac:dyDescent="0.25">
      <c r="Q241" s="91"/>
      <c r="R241" s="92">
        <v>41644</v>
      </c>
      <c r="S241" s="93">
        <v>4.8958333333326998</v>
      </c>
      <c r="T241" s="94">
        <f>$L$10*COS($M$10*S241*24+$N$10)</f>
        <v>-4.8909407339462592E-2</v>
      </c>
      <c r="U241" s="94">
        <f>$L$11*COS($M$11*S241*24+$N$11)</f>
        <v>-0.11056350513741148</v>
      </c>
      <c r="V241" s="94">
        <f>$L$12*COS($M$12*S241*24+$N$12)</f>
        <v>-0.89644498242604886</v>
      </c>
      <c r="W241" s="94">
        <f>$L$13*COS($M$13*S241*24+$N$13)</f>
        <v>0.13420330480658618</v>
      </c>
      <c r="X241" s="94">
        <f>(T241+U241+V241+W241)*$AE$8</f>
        <v>-1.1521432376204208</v>
      </c>
      <c r="Y241" s="95">
        <f t="shared" si="20"/>
        <v>1.1521432376204208</v>
      </c>
      <c r="Z241" s="94">
        <f>(0.5*$N$29*Y241^3)/1000</f>
        <v>0.78763798857189105</v>
      </c>
      <c r="AA241" s="94">
        <f>(0.5*$I$29*$J$29*$K$29*$M$29*$L$29*$N$29*Y241^3)*0.82/1000</f>
        <v>2.549743548263073</v>
      </c>
      <c r="AB241" s="103">
        <f>IF(Y241&lt;1,0,IF(Y241&lt;1.05,2,IF(Y241&lt;1.1,2.28,IF(Y241&lt;1.15,2.5,IF(Y241&lt;1.2,3.08,IF(Y241&lt;1.25,3.44,IF(Y241&lt;1.3,3.85,IF(Y241&lt;1.35,4.31,IF(Y241&lt;1.4,5,IF(Y241&lt;1.45,5.36,IF(Y241&lt;1.5,5.75,IF(Y241&lt;1.55,6.59,IF(Y241&lt;1.6,7.28,IF(Y241&lt;1.65,8.01,IF(Y241&lt;1.7,8.79,IF(Y241&lt;1.75,10,IF(Y241&lt;1.8,10.5,IF(Y241&lt;1.85,11.42,IF(Y241&lt;1.9,12.38,IF(Y241&lt;1.95,13.4,IF(Y241&lt;2,14.26,IF(Y241&lt;2.05,15.57,IF(Y241&lt;2.1,16.72,IF(Y241&lt;2.15,17.92,IF(Y241&lt;2.2,19.17,IF(Y241&lt;2.25,20,IF(Y241&lt;3,25,IF(Y241&lt;10,0,0))))))))))))))))))))))))))))</f>
        <v>3.08</v>
      </c>
      <c r="AC241" s="12"/>
      <c r="AF241" s="5"/>
      <c r="AG241" s="5"/>
      <c r="AH241" s="5"/>
    </row>
    <row r="242" spans="17:34" x14ac:dyDescent="0.25">
      <c r="Q242" s="91"/>
      <c r="R242" s="92">
        <v>41644</v>
      </c>
      <c r="S242" s="93">
        <v>4.9166666666660301</v>
      </c>
      <c r="T242" s="94">
        <f>$L$10*COS($M$10*S242*24+$N$10)</f>
        <v>-3.4310855611686876E-2</v>
      </c>
      <c r="U242" s="94">
        <f>$L$11*COS($M$11*S242*24+$N$11)</f>
        <v>-0.11266730264588773</v>
      </c>
      <c r="V242" s="94">
        <f>$L$12*COS($M$12*S242*24+$N$12)</f>
        <v>-1.1038776355660858</v>
      </c>
      <c r="W242" s="94">
        <f>$L$13*COS($M$13*S242*24+$N$13)</f>
        <v>0.23808441160027252</v>
      </c>
      <c r="X242" s="94">
        <f>(T242+U242+V242+W242)*$AE$8</f>
        <v>-1.2659642277792349</v>
      </c>
      <c r="Y242" s="95">
        <f t="shared" si="20"/>
        <v>1.2659642277792349</v>
      </c>
      <c r="Z242" s="94">
        <f>(0.5*$N$29*Y242^3)/1000</f>
        <v>1.0448923056943742</v>
      </c>
      <c r="AA242" s="94">
        <f>(0.5*$I$29*$J$29*$K$29*$M$29*$L$29*$N$29*Y242^3)*0.82/1000</f>
        <v>3.38252782843115</v>
      </c>
      <c r="AB242" s="103">
        <f>IF(Y242&lt;1,0,IF(Y242&lt;1.05,2,IF(Y242&lt;1.1,2.28,IF(Y242&lt;1.15,2.5,IF(Y242&lt;1.2,3.08,IF(Y242&lt;1.25,3.44,IF(Y242&lt;1.3,3.85,IF(Y242&lt;1.35,4.31,IF(Y242&lt;1.4,5,IF(Y242&lt;1.45,5.36,IF(Y242&lt;1.5,5.75,IF(Y242&lt;1.55,6.59,IF(Y242&lt;1.6,7.28,IF(Y242&lt;1.65,8.01,IF(Y242&lt;1.7,8.79,IF(Y242&lt;1.75,10,IF(Y242&lt;1.8,10.5,IF(Y242&lt;1.85,11.42,IF(Y242&lt;1.9,12.38,IF(Y242&lt;1.95,13.4,IF(Y242&lt;2,14.26,IF(Y242&lt;2.05,15.57,IF(Y242&lt;2.1,16.72,IF(Y242&lt;2.15,17.92,IF(Y242&lt;2.2,19.17,IF(Y242&lt;2.25,20,IF(Y242&lt;3,25,IF(Y242&lt;10,0,0))))))))))))))))))))))))))))</f>
        <v>3.85</v>
      </c>
      <c r="AC242" s="12"/>
      <c r="AF242" s="5"/>
      <c r="AG242" s="5"/>
      <c r="AH242" s="5"/>
    </row>
    <row r="243" spans="17:34" x14ac:dyDescent="0.25">
      <c r="Q243" s="91"/>
      <c r="R243" s="92">
        <v>41644</v>
      </c>
      <c r="S243" s="93">
        <v>4.9374999999993596</v>
      </c>
      <c r="T243" s="94">
        <f>$L$10*COS($M$10*S243*24+$N$10)</f>
        <v>-1.9204196858683187E-2</v>
      </c>
      <c r="U243" s="94">
        <f>$L$11*COS($M$11*S243*24+$N$11)</f>
        <v>-0.11283205288732716</v>
      </c>
      <c r="V243" s="94">
        <f>$L$12*COS($M$12*S243*24+$N$12)</f>
        <v>-1.2410579682956948</v>
      </c>
      <c r="W243" s="94">
        <f>$L$13*COS($M$13*S243*24+$N$13)</f>
        <v>0.32574045919649353</v>
      </c>
      <c r="X243" s="94">
        <f>(T243+U243+V243+W243)*$AE$8</f>
        <v>-1.3091921985565147</v>
      </c>
      <c r="Y243" s="95">
        <f t="shared" si="20"/>
        <v>1.3091921985565147</v>
      </c>
      <c r="Z243" s="94">
        <f>(0.5*$N$29*Y243^3)/1000</f>
        <v>1.1556264012949635</v>
      </c>
      <c r="AA243" s="94">
        <f>(0.5*$I$29*$J$29*$K$29*$M$29*$L$29*$N$29*Y243^3)*0.82/1000</f>
        <v>3.7409965030341628</v>
      </c>
      <c r="AB243" s="103">
        <f>IF(Y243&lt;1,0,IF(Y243&lt;1.05,2,IF(Y243&lt;1.1,2.28,IF(Y243&lt;1.15,2.5,IF(Y243&lt;1.2,3.08,IF(Y243&lt;1.25,3.44,IF(Y243&lt;1.3,3.85,IF(Y243&lt;1.35,4.31,IF(Y243&lt;1.4,5,IF(Y243&lt;1.45,5.36,IF(Y243&lt;1.5,5.75,IF(Y243&lt;1.55,6.59,IF(Y243&lt;1.6,7.28,IF(Y243&lt;1.65,8.01,IF(Y243&lt;1.7,8.79,IF(Y243&lt;1.75,10,IF(Y243&lt;1.8,10.5,IF(Y243&lt;1.85,11.42,IF(Y243&lt;1.9,12.38,IF(Y243&lt;1.95,13.4,IF(Y243&lt;2,14.26,IF(Y243&lt;2.05,15.57,IF(Y243&lt;2.1,16.72,IF(Y243&lt;2.15,17.92,IF(Y243&lt;2.2,19.17,IF(Y243&lt;2.25,20,IF(Y243&lt;3,25,IF(Y243&lt;10,0,0))))))))))))))))))))))))))))</f>
        <v>4.3099999999999996</v>
      </c>
      <c r="AC243" s="12"/>
      <c r="AF243" s="5"/>
      <c r="AG243" s="5"/>
      <c r="AH243" s="5"/>
    </row>
    <row r="244" spans="17:34" x14ac:dyDescent="0.25">
      <c r="Q244" s="91"/>
      <c r="R244" s="92">
        <v>41644</v>
      </c>
      <c r="S244" s="93">
        <v>4.95833333333269</v>
      </c>
      <c r="T244" s="94">
        <f>$L$10*COS($M$10*S244*24+$N$10)</f>
        <v>-3.8131445175893113E-3</v>
      </c>
      <c r="U244" s="94">
        <f>$L$11*COS($M$11*S244*24+$N$11)</f>
        <v>-0.11105492044721309</v>
      </c>
      <c r="V244" s="94">
        <f>$L$12*COS($M$12*S244*24+$N$12)</f>
        <v>-1.2992556319073369</v>
      </c>
      <c r="W244" s="94">
        <f>$L$13*COS($M$13*S244*24+$N$13)</f>
        <v>0.39119783281004561</v>
      </c>
      <c r="X244" s="94">
        <f>(T244+U244+V244+W244)*$AE$8</f>
        <v>-1.2786573300776172</v>
      </c>
      <c r="Y244" s="95">
        <f t="shared" si="20"/>
        <v>1.2786573300776172</v>
      </c>
      <c r="Z244" s="94">
        <f>(0.5*$N$29*Y244^3)/1000</f>
        <v>1.0766381059273096</v>
      </c>
      <c r="AA244" s="94">
        <f>(0.5*$I$29*$J$29*$K$29*$M$29*$L$29*$N$29*Y244^3)*0.82/1000</f>
        <v>3.4852954075764102</v>
      </c>
      <c r="AB244" s="103">
        <f>IF(Y244&lt;1,0,IF(Y244&lt;1.05,2,IF(Y244&lt;1.1,2.28,IF(Y244&lt;1.15,2.5,IF(Y244&lt;1.2,3.08,IF(Y244&lt;1.25,3.44,IF(Y244&lt;1.3,3.85,IF(Y244&lt;1.35,4.31,IF(Y244&lt;1.4,5,IF(Y244&lt;1.45,5.36,IF(Y244&lt;1.5,5.75,IF(Y244&lt;1.55,6.59,IF(Y244&lt;1.6,7.28,IF(Y244&lt;1.65,8.01,IF(Y244&lt;1.7,8.79,IF(Y244&lt;1.75,10,IF(Y244&lt;1.8,10.5,IF(Y244&lt;1.85,11.42,IF(Y244&lt;1.9,12.38,IF(Y244&lt;1.95,13.4,IF(Y244&lt;2,14.26,IF(Y244&lt;2.05,15.57,IF(Y244&lt;2.1,16.72,IF(Y244&lt;2.15,17.92,IF(Y244&lt;2.2,19.17,IF(Y244&lt;2.25,20,IF(Y244&lt;3,25,IF(Y244&lt;10,0,0))))))))))))))))))))))))))))</f>
        <v>3.85</v>
      </c>
      <c r="AC244" s="12"/>
      <c r="AF244" s="5"/>
      <c r="AG244" s="5"/>
      <c r="AH244" s="5"/>
    </row>
    <row r="245" spans="17:34" x14ac:dyDescent="0.25">
      <c r="Q245" s="91"/>
      <c r="R245" s="92">
        <v>41644</v>
      </c>
      <c r="S245" s="93">
        <v>4.9791666666660204</v>
      </c>
      <c r="T245" s="94">
        <f>$L$10*COS($M$10*S245*24+$N$10)</f>
        <v>1.1634376409993081E-2</v>
      </c>
      <c r="U245" s="94">
        <f>$L$11*COS($M$11*S245*24+$N$11)</f>
        <v>-0.10736649045291016</v>
      </c>
      <c r="V245" s="94">
        <f>$L$12*COS($M$12*S245*24+$N$12)</f>
        <v>-1.2747668454931873</v>
      </c>
      <c r="W245" s="94">
        <f>$L$13*COS($M$13*S245*24+$N$13)</f>
        <v>0.42999572060258417</v>
      </c>
      <c r="X245" s="94">
        <f>(T245+U245+V245+W245)*$AE$8</f>
        <v>-1.1756290486669001</v>
      </c>
      <c r="Y245" s="95">
        <f t="shared" si="20"/>
        <v>1.1756290486669001</v>
      </c>
      <c r="Z245" s="94">
        <f>(0.5*$N$29*Y245^3)/1000</f>
        <v>0.83679322368893561</v>
      </c>
      <c r="AA245" s="94">
        <f>(0.5*$I$29*$J$29*$K$29*$M$29*$L$29*$N$29*Y245^3)*0.82/1000</f>
        <v>2.7088689909430124</v>
      </c>
      <c r="AB245" s="103">
        <f>IF(Y245&lt;1,0,IF(Y245&lt;1.05,2,IF(Y245&lt;1.1,2.28,IF(Y245&lt;1.15,2.5,IF(Y245&lt;1.2,3.08,IF(Y245&lt;1.25,3.44,IF(Y245&lt;1.3,3.85,IF(Y245&lt;1.35,4.31,IF(Y245&lt;1.4,5,IF(Y245&lt;1.45,5.36,IF(Y245&lt;1.5,5.75,IF(Y245&lt;1.55,6.59,IF(Y245&lt;1.6,7.28,IF(Y245&lt;1.65,8.01,IF(Y245&lt;1.7,8.79,IF(Y245&lt;1.75,10,IF(Y245&lt;1.8,10.5,IF(Y245&lt;1.85,11.42,IF(Y245&lt;1.9,12.38,IF(Y245&lt;1.95,13.4,IF(Y245&lt;2,14.26,IF(Y245&lt;2.05,15.57,IF(Y245&lt;2.1,16.72,IF(Y245&lt;2.15,17.92,IF(Y245&lt;2.2,19.17,IF(Y245&lt;2.25,20,IF(Y245&lt;3,25,IF(Y245&lt;10,0,0))))))))))))))))))))))))))))</f>
        <v>3.08</v>
      </c>
      <c r="AC245" s="12"/>
      <c r="AF245" s="5"/>
      <c r="AG245" s="5"/>
      <c r="AH245" s="5"/>
    </row>
    <row r="246" spans="17:34" x14ac:dyDescent="0.25">
      <c r="Q246" s="91"/>
      <c r="R246" s="92">
        <v>41645</v>
      </c>
      <c r="S246" s="93">
        <v>4.9999999999993499</v>
      </c>
      <c r="T246" s="94">
        <f>$L$10*COS($M$10*S246*24+$N$10)</f>
        <v>2.6909604683173351E-2</v>
      </c>
      <c r="U246" s="94">
        <f>$L$11*COS($M$11*S246*24+$N$11)</f>
        <v>-0.10183024219194876</v>
      </c>
      <c r="V246" s="94">
        <f>$L$12*COS($M$12*S246*24+$N$12)</f>
        <v>-1.1691501097549541</v>
      </c>
      <c r="W246" s="94">
        <f>$L$13*COS($M$13*S246*24+$N$13)</f>
        <v>0.43949011063759413</v>
      </c>
      <c r="X246" s="94">
        <f>(T246+U246+V246+W246)*$AE$8</f>
        <v>-1.0057257957826693</v>
      </c>
      <c r="Y246" s="95">
        <f t="shared" si="20"/>
        <v>1.0057257957826693</v>
      </c>
      <c r="Z246" s="94">
        <f>(0.5*$N$29*Y246^3)/1000</f>
        <v>0.5238971035785579</v>
      </c>
      <c r="AA246" s="94">
        <f>(0.5*$I$29*$J$29*$K$29*$M$29*$L$29*$N$29*Y246^3)*0.82/1000</f>
        <v>1.6959609353342084</v>
      </c>
      <c r="AB246" s="103">
        <f>IF(Y246&lt;1,0,IF(Y246&lt;1.05,2,IF(Y246&lt;1.1,2.28,IF(Y246&lt;1.15,2.5,IF(Y246&lt;1.2,3.08,IF(Y246&lt;1.25,3.44,IF(Y246&lt;1.3,3.85,IF(Y246&lt;1.35,4.31,IF(Y246&lt;1.4,5,IF(Y246&lt;1.45,5.36,IF(Y246&lt;1.5,5.75,IF(Y246&lt;1.55,6.59,IF(Y246&lt;1.6,7.28,IF(Y246&lt;1.65,8.01,IF(Y246&lt;1.7,8.79,IF(Y246&lt;1.75,10,IF(Y246&lt;1.8,10.5,IF(Y246&lt;1.85,11.42,IF(Y246&lt;1.9,12.38,IF(Y246&lt;1.95,13.4,IF(Y246&lt;2,14.26,IF(Y246&lt;2.05,15.57,IF(Y246&lt;2.1,16.72,IF(Y246&lt;2.15,17.92,IF(Y246&lt;2.2,19.17,IF(Y246&lt;2.25,20,IF(Y246&lt;3,25,IF(Y246&lt;10,0,0))))))))))))))))))))))))))))</f>
        <v>2</v>
      </c>
      <c r="AC246" s="12"/>
      <c r="AF246" s="5"/>
      <c r="AG246" s="5"/>
      <c r="AH246" s="5"/>
    </row>
    <row r="247" spans="17:34" x14ac:dyDescent="0.25">
      <c r="Q247" s="91"/>
      <c r="R247" s="92">
        <v>41645</v>
      </c>
      <c r="S247" s="93">
        <v>5.0208333333326802</v>
      </c>
      <c r="T247" s="94">
        <f>$L$10*COS($M$10*S247*24+$N$10)</f>
        <v>4.17863305307552E-2</v>
      </c>
      <c r="U247" s="94">
        <f>$L$11*COS($M$11*S247*24+$N$11)</f>
        <v>-9.4541456609272323E-2</v>
      </c>
      <c r="V247" s="94">
        <f>$L$12*COS($M$12*S247*24+$N$12)</f>
        <v>-0.98912702183416212</v>
      </c>
      <c r="W247" s="94">
        <f>$L$13*COS($M$13*S247*24+$N$13)</f>
        <v>0.41903397592440728</v>
      </c>
      <c r="X247" s="94">
        <f>(T247+U247+V247+W247)*$AE$8</f>
        <v>-0.77856021498533989</v>
      </c>
      <c r="Y247" s="95">
        <f t="shared" si="20"/>
        <v>0.77856021498533989</v>
      </c>
      <c r="Z247" s="94">
        <f>(0.5*$N$29*Y247^3)/1000</f>
        <v>0.24304341037366536</v>
      </c>
      <c r="AA247" s="94">
        <f>(0.5*$I$29*$J$29*$K$29*$M$29*$L$29*$N$29*Y247^3)*0.82/1000</f>
        <v>0.78678069943238305</v>
      </c>
      <c r="AB247" s="103">
        <f>IF(Y247&lt;1,0,IF(Y247&lt;1.05,2,IF(Y247&lt;1.1,2.28,IF(Y247&lt;1.15,2.5,IF(Y247&lt;1.2,3.08,IF(Y247&lt;1.25,3.44,IF(Y247&lt;1.3,3.85,IF(Y247&lt;1.35,4.31,IF(Y247&lt;1.4,5,IF(Y247&lt;1.45,5.36,IF(Y247&lt;1.5,5.75,IF(Y247&lt;1.55,6.59,IF(Y247&lt;1.6,7.28,IF(Y247&lt;1.65,8.01,IF(Y247&lt;1.7,8.79,IF(Y247&lt;1.75,10,IF(Y247&lt;1.8,10.5,IF(Y247&lt;1.85,11.42,IF(Y247&lt;1.9,12.38,IF(Y247&lt;1.95,13.4,IF(Y247&lt;2,14.26,IF(Y247&lt;2.05,15.57,IF(Y247&lt;2.1,16.72,IF(Y247&lt;2.15,17.92,IF(Y247&lt;2.2,19.17,IF(Y247&lt;2.25,20,IF(Y247&lt;3,25,IF(Y247&lt;10,0,0))))))))))))))))))))))))))))</f>
        <v>0</v>
      </c>
      <c r="AC247" s="12"/>
      <c r="AF247" s="5"/>
      <c r="AG247" s="5"/>
      <c r="AH247" s="5"/>
    </row>
    <row r="248" spans="17:34" x14ac:dyDescent="0.25">
      <c r="Q248" s="91"/>
      <c r="R248" s="92">
        <v>41645</v>
      </c>
      <c r="S248" s="93">
        <v>5.0416666666660097</v>
      </c>
      <c r="T248" s="94">
        <f>$L$10*COS($M$10*S248*24+$N$10)</f>
        <v>5.6044245575670337E-2</v>
      </c>
      <c r="U248" s="94">
        <f>$L$11*COS($M$11*S248*24+$N$11)</f>
        <v>-8.5625576485812677E-2</v>
      </c>
      <c r="V248" s="94">
        <f>$L$12*COS($M$12*S248*24+$N$12)</f>
        <v>-0.74615450344601386</v>
      </c>
      <c r="W248" s="94">
        <f>$L$13*COS($M$13*S248*24+$N$13)</f>
        <v>0.37002136823837017</v>
      </c>
      <c r="X248" s="94">
        <f>(T248+U248+V248+W248)*$AE$8</f>
        <v>-0.50714308264723251</v>
      </c>
      <c r="Y248" s="95">
        <f t="shared" si="20"/>
        <v>0.50714308264723251</v>
      </c>
      <c r="Z248" s="94">
        <f>(0.5*$N$29*Y248^3)/1000</f>
        <v>6.7173619126432868E-2</v>
      </c>
      <c r="AA248" s="94">
        <f>(0.5*$I$29*$J$29*$K$29*$M$29*$L$29*$N$29*Y248^3)*0.82/1000</f>
        <v>0.21745459775454967</v>
      </c>
      <c r="AB248" s="103">
        <f>IF(Y248&lt;1,0,IF(Y248&lt;1.05,2,IF(Y248&lt;1.1,2.28,IF(Y248&lt;1.15,2.5,IF(Y248&lt;1.2,3.08,IF(Y248&lt;1.25,3.44,IF(Y248&lt;1.3,3.85,IF(Y248&lt;1.35,4.31,IF(Y248&lt;1.4,5,IF(Y248&lt;1.45,5.36,IF(Y248&lt;1.5,5.75,IF(Y248&lt;1.55,6.59,IF(Y248&lt;1.6,7.28,IF(Y248&lt;1.65,8.01,IF(Y248&lt;1.7,8.79,IF(Y248&lt;1.75,10,IF(Y248&lt;1.8,10.5,IF(Y248&lt;1.85,11.42,IF(Y248&lt;1.9,12.38,IF(Y248&lt;1.95,13.4,IF(Y248&lt;2,14.26,IF(Y248&lt;2.05,15.57,IF(Y248&lt;2.1,16.72,IF(Y248&lt;2.15,17.92,IF(Y248&lt;2.2,19.17,IF(Y248&lt;2.25,20,IF(Y248&lt;3,25,IF(Y248&lt;10,0,0))))))))))))))))))))))))))))</f>
        <v>0</v>
      </c>
      <c r="AC248" s="12"/>
      <c r="AF248" s="5"/>
      <c r="AG248" s="5"/>
      <c r="AH248" s="5"/>
    </row>
    <row r="249" spans="17:34" x14ac:dyDescent="0.25">
      <c r="Q249" s="91"/>
      <c r="R249" s="92">
        <v>41645</v>
      </c>
      <c r="S249" s="93">
        <v>5.0624999999993401</v>
      </c>
      <c r="T249" s="94">
        <f>$L$10*COS($M$10*S249*24+$N$10)</f>
        <v>6.9472205366101741E-2</v>
      </c>
      <c r="U249" s="94">
        <f>$L$11*COS($M$11*S249*24+$N$11)</f>
        <v>-7.5236047520369345E-2</v>
      </c>
      <c r="V249" s="94">
        <f>$L$12*COS($M$12*S249*24+$N$12)</f>
        <v>-0.45569566631846892</v>
      </c>
      <c r="W249" s="94">
        <f>$L$13*COS($M$13*S249*24+$N$13)</f>
        <v>0.29579241579612064</v>
      </c>
      <c r="X249" s="94">
        <f>(T249+U249+V249+W249)*$AE$8</f>
        <v>-0.20708386584576988</v>
      </c>
      <c r="Y249" s="95">
        <f t="shared" si="20"/>
        <v>0.20708386584576988</v>
      </c>
      <c r="Z249" s="94">
        <f>(0.5*$N$29*Y249^3)/1000</f>
        <v>4.5734719566974487E-3</v>
      </c>
      <c r="AA249" s="94">
        <f>(0.5*$I$29*$J$29*$K$29*$M$29*$L$29*$N$29*Y249^3)*0.82/1000</f>
        <v>1.4805254169996205E-2</v>
      </c>
      <c r="AB249" s="103">
        <f>IF(Y249&lt;1,0,IF(Y249&lt;1.05,2,IF(Y249&lt;1.1,2.28,IF(Y249&lt;1.15,2.5,IF(Y249&lt;1.2,3.08,IF(Y249&lt;1.25,3.44,IF(Y249&lt;1.3,3.85,IF(Y249&lt;1.35,4.31,IF(Y249&lt;1.4,5,IF(Y249&lt;1.45,5.36,IF(Y249&lt;1.5,5.75,IF(Y249&lt;1.55,6.59,IF(Y249&lt;1.6,7.28,IF(Y249&lt;1.65,8.01,IF(Y249&lt;1.7,8.79,IF(Y249&lt;1.75,10,IF(Y249&lt;1.8,10.5,IF(Y249&lt;1.85,11.42,IF(Y249&lt;1.9,12.38,IF(Y249&lt;1.95,13.4,IF(Y249&lt;2,14.26,IF(Y249&lt;2.05,15.57,IF(Y249&lt;2.1,16.72,IF(Y249&lt;2.15,17.92,IF(Y249&lt;2.2,19.17,IF(Y249&lt;2.25,20,IF(Y249&lt;3,25,IF(Y249&lt;10,0,0))))))))))))))))))))))))))))</f>
        <v>0</v>
      </c>
      <c r="AC249" s="12"/>
      <c r="AF249" s="5"/>
      <c r="AG249" s="5"/>
      <c r="AH249" s="5"/>
    </row>
    <row r="250" spans="17:34" x14ac:dyDescent="0.25">
      <c r="Q250" s="91"/>
      <c r="R250" s="92">
        <v>41645</v>
      </c>
      <c r="S250" s="93">
        <v>5.0833333333326696</v>
      </c>
      <c r="T250" s="94">
        <f>$L$10*COS($M$10*S250*24+$N$10)</f>
        <v>8.1871356198687115E-2</v>
      </c>
      <c r="U250" s="94">
        <f>$L$11*COS($M$11*S250*24+$N$11)</f>
        <v>-6.3551677470593787E-2</v>
      </c>
      <c r="V250" s="94">
        <f>$L$12*COS($M$12*S250*24+$N$12)</f>
        <v>-0.13623571808186755</v>
      </c>
      <c r="W250" s="94">
        <f>$L$13*COS($M$13*S250*24+$N$13)</f>
        <v>0.2014056990374522</v>
      </c>
      <c r="X250" s="94">
        <f>(T250+U250+V250+W250)*$AE$8</f>
        <v>0.10436207460459748</v>
      </c>
      <c r="Y250" s="95">
        <f t="shared" si="20"/>
        <v>0.10436207460459748</v>
      </c>
      <c r="Z250" s="94">
        <f>(0.5*$N$29*Y250^3)/1000</f>
        <v>5.8537657661192008E-4</v>
      </c>
      <c r="AA250" s="94">
        <f>(0.5*$I$29*$J$29*$K$29*$M$29*$L$29*$N$29*Y250^3)*0.82/1000</f>
        <v>1.894982429969902E-3</v>
      </c>
      <c r="AB250" s="103">
        <f>IF(Y250&lt;1,0,IF(Y250&lt;1.05,2,IF(Y250&lt;1.1,2.28,IF(Y250&lt;1.15,2.5,IF(Y250&lt;1.2,3.08,IF(Y250&lt;1.25,3.44,IF(Y250&lt;1.3,3.85,IF(Y250&lt;1.35,4.31,IF(Y250&lt;1.4,5,IF(Y250&lt;1.45,5.36,IF(Y250&lt;1.5,5.75,IF(Y250&lt;1.55,6.59,IF(Y250&lt;1.6,7.28,IF(Y250&lt;1.65,8.01,IF(Y250&lt;1.7,8.79,IF(Y250&lt;1.75,10,IF(Y250&lt;1.8,10.5,IF(Y250&lt;1.85,11.42,IF(Y250&lt;1.9,12.38,IF(Y250&lt;1.95,13.4,IF(Y250&lt;2,14.26,IF(Y250&lt;2.05,15.57,IF(Y250&lt;2.1,16.72,IF(Y250&lt;2.15,17.92,IF(Y250&lt;2.2,19.17,IF(Y250&lt;2.25,20,IF(Y250&lt;3,25,IF(Y250&lt;10,0,0))))))))))))))))))))))))))))</f>
        <v>0</v>
      </c>
      <c r="AC250" s="12"/>
      <c r="AF250" s="5"/>
      <c r="AG250" s="5"/>
      <c r="AH250" s="5"/>
    </row>
    <row r="251" spans="17:34" x14ac:dyDescent="0.25">
      <c r="Q251" s="91"/>
      <c r="R251" s="92">
        <v>41645</v>
      </c>
      <c r="S251" s="93">
        <v>5.1041666666659999</v>
      </c>
      <c r="T251" s="94">
        <f>$L$10*COS($M$10*S251*24+$N$10)</f>
        <v>9.3058079928885859E-2</v>
      </c>
      <c r="U251" s="94">
        <f>$L$11*COS($M$11*S251*24+$N$11)</f>
        <v>-5.0773558803239298E-2</v>
      </c>
      <c r="V251" s="94">
        <f>$L$12*COS($M$12*S251*24+$N$12)</f>
        <v>0.19189446226165152</v>
      </c>
      <c r="W251" s="94">
        <f>$L$13*COS($M$13*S251*24+$N$13)</f>
        <v>9.3293516728041218E-2</v>
      </c>
      <c r="X251" s="94">
        <f>(T251+U251+V251+W251)*$AE$8</f>
        <v>0.40934062514417413</v>
      </c>
      <c r="Y251" s="95">
        <f t="shared" si="20"/>
        <v>0.40934062514417413</v>
      </c>
      <c r="Z251" s="94">
        <f>(0.5*$N$29*Y251^3)/1000</f>
        <v>3.5323341049717252E-2</v>
      </c>
      <c r="AA251" s="94">
        <f>(0.5*$I$29*$J$29*$K$29*$M$29*$L$29*$N$29*Y251^3)*0.82/1000</f>
        <v>0.11434880268778716</v>
      </c>
      <c r="AB251" s="103">
        <f>IF(Y251&lt;1,0,IF(Y251&lt;1.05,2,IF(Y251&lt;1.1,2.28,IF(Y251&lt;1.15,2.5,IF(Y251&lt;1.2,3.08,IF(Y251&lt;1.25,3.44,IF(Y251&lt;1.3,3.85,IF(Y251&lt;1.35,4.31,IF(Y251&lt;1.4,5,IF(Y251&lt;1.45,5.36,IF(Y251&lt;1.5,5.75,IF(Y251&lt;1.55,6.59,IF(Y251&lt;1.6,7.28,IF(Y251&lt;1.65,8.01,IF(Y251&lt;1.7,8.79,IF(Y251&lt;1.75,10,IF(Y251&lt;1.8,10.5,IF(Y251&lt;1.85,11.42,IF(Y251&lt;1.9,12.38,IF(Y251&lt;1.95,13.4,IF(Y251&lt;2,14.26,IF(Y251&lt;2.05,15.57,IF(Y251&lt;2.1,16.72,IF(Y251&lt;2.15,17.92,IF(Y251&lt;2.2,19.17,IF(Y251&lt;2.25,20,IF(Y251&lt;3,25,IF(Y251&lt;10,0,0))))))))))))))))))))))))))))</f>
        <v>0</v>
      </c>
      <c r="AC251" s="12"/>
      <c r="AF251" s="5"/>
      <c r="AG251" s="5"/>
      <c r="AH251" s="5"/>
    </row>
    <row r="252" spans="17:34" x14ac:dyDescent="0.25">
      <c r="Q252" s="91"/>
      <c r="R252" s="92">
        <v>41645</v>
      </c>
      <c r="S252" s="93">
        <v>5.1249999999993303</v>
      </c>
      <c r="T252" s="94">
        <f>$L$10*COS($M$10*S252*24+$N$10)</f>
        <v>0.1028667131590591</v>
      </c>
      <c r="U252" s="94">
        <f>$L$11*COS($M$11*S252*24+$N$11)</f>
        <v>-3.7121607816100868E-2</v>
      </c>
      <c r="V252" s="94">
        <f>$L$12*COS($M$12*S252*24+$N$12)</f>
        <v>0.50781220998276122</v>
      </c>
      <c r="W252" s="94">
        <f>$L$13*COS($M$13*S252*24+$N$13)</f>
        <v>-2.1176464571569898E-2</v>
      </c>
      <c r="X252" s="94">
        <f>(T252+U252+V252+W252)*$AE$8</f>
        <v>0.69047606344268697</v>
      </c>
      <c r="Y252" s="95">
        <f t="shared" si="20"/>
        <v>0.69047606344268697</v>
      </c>
      <c r="Z252" s="94">
        <f>(0.5*$N$29*Y252^3)/1000</f>
        <v>0.16953255679012358</v>
      </c>
      <c r="AA252" s="94">
        <f>(0.5*$I$29*$J$29*$K$29*$M$29*$L$29*$N$29*Y252^3)*0.82/1000</f>
        <v>0.54881119139507584</v>
      </c>
      <c r="AB252" s="103">
        <f>IF(Y252&lt;1,0,IF(Y252&lt;1.05,2,IF(Y252&lt;1.1,2.28,IF(Y252&lt;1.15,2.5,IF(Y252&lt;1.2,3.08,IF(Y252&lt;1.25,3.44,IF(Y252&lt;1.3,3.85,IF(Y252&lt;1.35,4.31,IF(Y252&lt;1.4,5,IF(Y252&lt;1.45,5.36,IF(Y252&lt;1.5,5.75,IF(Y252&lt;1.55,6.59,IF(Y252&lt;1.6,7.28,IF(Y252&lt;1.65,8.01,IF(Y252&lt;1.7,8.79,IF(Y252&lt;1.75,10,IF(Y252&lt;1.8,10.5,IF(Y252&lt;1.85,11.42,IF(Y252&lt;1.9,12.38,IF(Y252&lt;1.95,13.4,IF(Y252&lt;2,14.26,IF(Y252&lt;2.05,15.57,IF(Y252&lt;2.1,16.72,IF(Y252&lt;2.15,17.92,IF(Y252&lt;2.2,19.17,IF(Y252&lt;2.25,20,IF(Y252&lt;3,25,IF(Y252&lt;10,0,0))))))))))))))))))))))))))))</f>
        <v>0</v>
      </c>
      <c r="AC252" s="12"/>
      <c r="AF252" s="5"/>
      <c r="AG252" s="5"/>
      <c r="AH252" s="5"/>
    </row>
    <row r="253" spans="17:34" x14ac:dyDescent="0.25">
      <c r="Q253" s="91"/>
      <c r="R253" s="92">
        <v>41645</v>
      </c>
      <c r="S253" s="93">
        <v>5.1458333333326598</v>
      </c>
      <c r="T253" s="94">
        <f>$L$10*COS($M$10*S253*24+$N$10)</f>
        <v>0.11115200053595641</v>
      </c>
      <c r="U253" s="94">
        <f>$L$11*COS($M$11*S253*24+$N$11)</f>
        <v>-2.2830779794601748E-2</v>
      </c>
      <c r="V253" s="94">
        <f>$L$12*COS($M$12*S253*24+$N$12)</f>
        <v>0.79141207668639302</v>
      </c>
      <c r="W253" s="94">
        <f>$L$13*COS($M$13*S253*24+$N$13)</f>
        <v>-0.13420330480637918</v>
      </c>
      <c r="X253" s="94">
        <f>(T253+U253+V253+W253)*$AE$8</f>
        <v>0.93191249077671057</v>
      </c>
      <c r="Y253" s="95">
        <f t="shared" si="20"/>
        <v>0.93191249077671057</v>
      </c>
      <c r="Z253" s="94">
        <f>(0.5*$N$29*Y253^3)/1000</f>
        <v>0.41680471906164329</v>
      </c>
      <c r="AA253" s="94">
        <f>(0.5*$I$29*$J$29*$K$29*$M$29*$L$29*$N$29*Y253^3)*0.82/1000</f>
        <v>1.3492812164125658</v>
      </c>
      <c r="AB253" s="103">
        <f>IF(Y253&lt;1,0,IF(Y253&lt;1.05,2,IF(Y253&lt;1.1,2.28,IF(Y253&lt;1.15,2.5,IF(Y253&lt;1.2,3.08,IF(Y253&lt;1.25,3.44,IF(Y253&lt;1.3,3.85,IF(Y253&lt;1.35,4.31,IF(Y253&lt;1.4,5,IF(Y253&lt;1.45,5.36,IF(Y253&lt;1.5,5.75,IF(Y253&lt;1.55,6.59,IF(Y253&lt;1.6,7.28,IF(Y253&lt;1.65,8.01,IF(Y253&lt;1.7,8.79,IF(Y253&lt;1.75,10,IF(Y253&lt;1.8,10.5,IF(Y253&lt;1.85,11.42,IF(Y253&lt;1.9,12.38,IF(Y253&lt;1.95,13.4,IF(Y253&lt;2,14.26,IF(Y253&lt;2.05,15.57,IF(Y253&lt;2.1,16.72,IF(Y253&lt;2.15,17.92,IF(Y253&lt;2.2,19.17,IF(Y253&lt;2.25,20,IF(Y253&lt;3,25,IF(Y253&lt;10,0,0))))))))))))))))))))))))))))</f>
        <v>0</v>
      </c>
      <c r="AC253" s="12"/>
      <c r="AF253" s="5"/>
      <c r="AG253" s="5"/>
      <c r="AH253" s="5"/>
    </row>
    <row r="254" spans="17:34" x14ac:dyDescent="0.25">
      <c r="Q254" s="91"/>
      <c r="R254" s="92">
        <v>41645</v>
      </c>
      <c r="S254" s="93">
        <v>5.1666666666659902</v>
      </c>
      <c r="T254" s="94">
        <f>$L$10*COS($M$10*S254*24+$N$10)</f>
        <v>0.11779124582693658</v>
      </c>
      <c r="U254" s="94">
        <f>$L$11*COS($M$11*S254*24+$N$11)</f>
        <v>-8.1470253416911689E-3</v>
      </c>
      <c r="V254" s="94">
        <f>$L$12*COS($M$12*S254*24+$N$12)</f>
        <v>1.0246453692366004</v>
      </c>
      <c r="W254" s="94">
        <f>$L$13*COS($M$13*S254*24+$N$13)</f>
        <v>-0.23808441160008448</v>
      </c>
      <c r="X254" s="94">
        <f>(T254+U254+V254+W254)*$AE$8</f>
        <v>1.1202564726522017</v>
      </c>
      <c r="Y254" s="95">
        <f t="shared" si="20"/>
        <v>1.1202564726522017</v>
      </c>
      <c r="Z254" s="94">
        <f>(0.5*$N$29*Y254^3)/1000</f>
        <v>0.72403509014197664</v>
      </c>
      <c r="AA254" s="94">
        <f>(0.5*$I$29*$J$29*$K$29*$M$29*$L$29*$N$29*Y254^3)*0.82/1000</f>
        <v>2.3438480959417003</v>
      </c>
      <c r="AB254" s="103">
        <f>IF(Y254&lt;1,0,IF(Y254&lt;1.05,2,IF(Y254&lt;1.1,2.28,IF(Y254&lt;1.15,2.5,IF(Y254&lt;1.2,3.08,IF(Y254&lt;1.25,3.44,IF(Y254&lt;1.3,3.85,IF(Y254&lt;1.35,4.31,IF(Y254&lt;1.4,5,IF(Y254&lt;1.45,5.36,IF(Y254&lt;1.5,5.75,IF(Y254&lt;1.55,6.59,IF(Y254&lt;1.6,7.28,IF(Y254&lt;1.65,8.01,IF(Y254&lt;1.7,8.79,IF(Y254&lt;1.75,10,IF(Y254&lt;1.8,10.5,IF(Y254&lt;1.85,11.42,IF(Y254&lt;1.9,12.38,IF(Y254&lt;1.95,13.4,IF(Y254&lt;2,14.26,IF(Y254&lt;2.05,15.57,IF(Y254&lt;2.1,16.72,IF(Y254&lt;2.15,17.92,IF(Y254&lt;2.2,19.17,IF(Y254&lt;2.25,20,IF(Y254&lt;3,25,IF(Y254&lt;10,0,0))))))))))))))))))))))))))))</f>
        <v>2.5</v>
      </c>
      <c r="AC254" s="12"/>
      <c r="AF254" s="5"/>
      <c r="AG254" s="5"/>
      <c r="AH254" s="5"/>
    </row>
    <row r="255" spans="17:34" x14ac:dyDescent="0.25">
      <c r="Q255" s="91"/>
      <c r="R255" s="92">
        <v>41645</v>
      </c>
      <c r="S255" s="93">
        <v>5.1874999999993197</v>
      </c>
      <c r="T255" s="94">
        <f>$L$10*COS($M$10*S255*24+$N$10)</f>
        <v>0.12268612891976564</v>
      </c>
      <c r="U255" s="94">
        <f>$L$11*COS($M$11*S255*24+$N$11)</f>
        <v>6.6769425258653885E-3</v>
      </c>
      <c r="V255" s="94">
        <f>$L$12*COS($M$12*S255*24+$N$12)</f>
        <v>1.1926687938925553</v>
      </c>
      <c r="W255" s="94">
        <f>$L$13*COS($M$13*S255*24+$N$13)</f>
        <v>-0.32574045919634326</v>
      </c>
      <c r="X255" s="94">
        <f>(T255+U255+V255+W255)*$AE$8</f>
        <v>1.2453642576773039</v>
      </c>
      <c r="Y255" s="95">
        <f t="shared" si="20"/>
        <v>1.2453642576773039</v>
      </c>
      <c r="Z255" s="94">
        <f>(0.5*$N$29*Y255^3)/1000</f>
        <v>0.99470985476239515</v>
      </c>
      <c r="AA255" s="94">
        <f>(0.5*$I$29*$J$29*$K$29*$M$29*$L$29*$N$29*Y255^3)*0.82/1000</f>
        <v>3.2200770803002228</v>
      </c>
      <c r="AB255" s="103">
        <f>IF(Y255&lt;1,0,IF(Y255&lt;1.05,2,IF(Y255&lt;1.1,2.28,IF(Y255&lt;1.15,2.5,IF(Y255&lt;1.2,3.08,IF(Y255&lt;1.25,3.44,IF(Y255&lt;1.3,3.85,IF(Y255&lt;1.35,4.31,IF(Y255&lt;1.4,5,IF(Y255&lt;1.45,5.36,IF(Y255&lt;1.5,5.75,IF(Y255&lt;1.55,6.59,IF(Y255&lt;1.6,7.28,IF(Y255&lt;1.65,8.01,IF(Y255&lt;1.7,8.79,IF(Y255&lt;1.75,10,IF(Y255&lt;1.8,10.5,IF(Y255&lt;1.85,11.42,IF(Y255&lt;1.9,12.38,IF(Y255&lt;1.95,13.4,IF(Y255&lt;2,14.26,IF(Y255&lt;2.05,15.57,IF(Y255&lt;2.1,16.72,IF(Y255&lt;2.15,17.92,IF(Y255&lt;2.2,19.17,IF(Y255&lt;2.25,20,IF(Y255&lt;3,25,IF(Y255&lt;10,0,0))))))))))))))))))))))))))))</f>
        <v>3.44</v>
      </c>
      <c r="AC255" s="12"/>
      <c r="AF255" s="5"/>
      <c r="AG255" s="5"/>
      <c r="AH255" s="5"/>
    </row>
    <row r="256" spans="17:34" x14ac:dyDescent="0.25">
      <c r="Q256" s="91"/>
      <c r="R256" s="92">
        <v>41645</v>
      </c>
      <c r="S256" s="93">
        <v>5.20833333333265</v>
      </c>
      <c r="T256" s="94">
        <f>$L$10*COS($M$10*S256*24+$N$10)</f>
        <v>0.12576416183818165</v>
      </c>
      <c r="U256" s="94">
        <f>$L$11*COS($M$11*S256*24+$N$11)</f>
        <v>2.1385997664950245E-2</v>
      </c>
      <c r="V256" s="94">
        <f>$L$12*COS($M$12*S256*24+$N$12)</f>
        <v>1.2847891043332198</v>
      </c>
      <c r="W256" s="94">
        <f>$L$13*COS($M$13*S256*24+$N$13)</f>
        <v>-0.39119783280994036</v>
      </c>
      <c r="X256" s="94">
        <f>(T256+U256+V256+W256)*$AE$8</f>
        <v>1.3009267887830143</v>
      </c>
      <c r="Y256" s="95">
        <f t="shared" si="20"/>
        <v>1.3009267887830143</v>
      </c>
      <c r="Z256" s="94">
        <f>(0.5*$N$29*Y256^3)/1000</f>
        <v>1.1338766174377217</v>
      </c>
      <c r="AA256" s="94">
        <f>(0.5*$I$29*$J$29*$K$29*$M$29*$L$29*$N$29*Y256^3)*0.82/1000</f>
        <v>3.6705880515999332</v>
      </c>
      <c r="AB256" s="103">
        <f>IF(Y256&lt;1,0,IF(Y256&lt;1.05,2,IF(Y256&lt;1.1,2.28,IF(Y256&lt;1.15,2.5,IF(Y256&lt;1.2,3.08,IF(Y256&lt;1.25,3.44,IF(Y256&lt;1.3,3.85,IF(Y256&lt;1.35,4.31,IF(Y256&lt;1.4,5,IF(Y256&lt;1.45,5.36,IF(Y256&lt;1.5,5.75,IF(Y256&lt;1.55,6.59,IF(Y256&lt;1.6,7.28,IF(Y256&lt;1.65,8.01,IF(Y256&lt;1.7,8.79,IF(Y256&lt;1.75,10,IF(Y256&lt;1.8,10.5,IF(Y256&lt;1.85,11.42,IF(Y256&lt;1.9,12.38,IF(Y256&lt;1.95,13.4,IF(Y256&lt;2,14.26,IF(Y256&lt;2.05,15.57,IF(Y256&lt;2.1,16.72,IF(Y256&lt;2.15,17.92,IF(Y256&lt;2.2,19.17,IF(Y256&lt;2.25,20,IF(Y256&lt;3,25,IF(Y256&lt;10,0,0))))))))))))))))))))))))))))</f>
        <v>4.3099999999999996</v>
      </c>
      <c r="AC256" s="12"/>
      <c r="AF256" s="5"/>
      <c r="AG256" s="5"/>
      <c r="AH256" s="5"/>
    </row>
    <row r="257" spans="17:34" x14ac:dyDescent="0.25">
      <c r="Q257" s="91"/>
      <c r="R257" s="92">
        <v>41645</v>
      </c>
      <c r="S257" s="93">
        <v>5.2291666666659804</v>
      </c>
      <c r="T257" s="94">
        <f>$L$10*COS($M$10*S257*24+$N$10)</f>
        <v>0.12697976221118634</v>
      </c>
      <c r="U257" s="94">
        <f>$L$11*COS($M$11*S257*24+$N$11)</f>
        <v>3.5726991624335305E-2</v>
      </c>
      <c r="V257" s="94">
        <f>$L$12*COS($M$12*S257*24+$N$12)</f>
        <v>1.2951436348455971</v>
      </c>
      <c r="W257" s="94">
        <f>$L$13*COS($M$13*S257*24+$N$13)</f>
        <v>-0.4299957206025381</v>
      </c>
      <c r="X257" s="94">
        <f>(T257+U257+V257+W257)*$AE$8</f>
        <v>1.2848183350982256</v>
      </c>
      <c r="Y257" s="95">
        <f t="shared" si="20"/>
        <v>1.2848183350982256</v>
      </c>
      <c r="Z257" s="94">
        <f>(0.5*$N$29*Y257^3)/1000</f>
        <v>1.0922760368174962</v>
      </c>
      <c r="AA257" s="94">
        <f>(0.5*$I$29*$J$29*$K$29*$M$29*$L$29*$N$29*Y257^3)*0.82/1000</f>
        <v>3.5359185542173339</v>
      </c>
      <c r="AB257" s="103">
        <f>IF(Y257&lt;1,0,IF(Y257&lt;1.05,2,IF(Y257&lt;1.1,2.28,IF(Y257&lt;1.15,2.5,IF(Y257&lt;1.2,3.08,IF(Y257&lt;1.25,3.44,IF(Y257&lt;1.3,3.85,IF(Y257&lt;1.35,4.31,IF(Y257&lt;1.4,5,IF(Y257&lt;1.45,5.36,IF(Y257&lt;1.5,5.75,IF(Y257&lt;1.55,6.59,IF(Y257&lt;1.6,7.28,IF(Y257&lt;1.65,8.01,IF(Y257&lt;1.7,8.79,IF(Y257&lt;1.75,10,IF(Y257&lt;1.8,10.5,IF(Y257&lt;1.85,11.42,IF(Y257&lt;1.9,12.38,IF(Y257&lt;1.95,13.4,IF(Y257&lt;2,14.26,IF(Y257&lt;2.05,15.57,IF(Y257&lt;2.1,16.72,IF(Y257&lt;2.15,17.92,IF(Y257&lt;2.2,19.17,IF(Y257&lt;2.25,20,IF(Y257&lt;3,25,IF(Y257&lt;10,0,0))))))))))))))))))))))))))))</f>
        <v>3.85</v>
      </c>
      <c r="AC257" s="12"/>
      <c r="AF257" s="5"/>
      <c r="AG257" s="5"/>
      <c r="AH257" s="5"/>
    </row>
    <row r="258" spans="17:34" x14ac:dyDescent="0.25">
      <c r="Q258" s="91"/>
      <c r="R258" s="92">
        <v>41645</v>
      </c>
      <c r="S258" s="93">
        <v>5.2499999999993099</v>
      </c>
      <c r="T258" s="94">
        <f>$L$10*COS($M$10*S258*24+$N$10)</f>
        <v>0.12631492829914442</v>
      </c>
      <c r="U258" s="94">
        <f>$L$11*COS($M$11*S258*24+$N$11)</f>
        <v>4.9453110426139375E-2</v>
      </c>
      <c r="V258" s="94">
        <f>$L$12*COS($M$12*S258*24+$N$12)</f>
        <v>1.2230734085903949</v>
      </c>
      <c r="W258" s="94">
        <f>$L$13*COS($M$13*S258*24+$N$13)</f>
        <v>-0.43949011063760457</v>
      </c>
      <c r="X258" s="94">
        <f>(T258+U258+V258+W258)*$AE$8</f>
        <v>1.1991891708475926</v>
      </c>
      <c r="Y258" s="95">
        <f t="shared" si="20"/>
        <v>1.1991891708475926</v>
      </c>
      <c r="Z258" s="94">
        <f>(0.5*$N$29*Y258^3)/1000</f>
        <v>0.88811728592820771</v>
      </c>
      <c r="AA258" s="94">
        <f>(0.5*$I$29*$J$29*$K$29*$M$29*$L$29*$N$29*Y258^3)*0.82/1000</f>
        <v>2.8750153658817217</v>
      </c>
      <c r="AB258" s="103">
        <f>IF(Y258&lt;1,0,IF(Y258&lt;1.05,2,IF(Y258&lt;1.1,2.28,IF(Y258&lt;1.15,2.5,IF(Y258&lt;1.2,3.08,IF(Y258&lt;1.25,3.44,IF(Y258&lt;1.3,3.85,IF(Y258&lt;1.35,4.31,IF(Y258&lt;1.4,5,IF(Y258&lt;1.45,5.36,IF(Y258&lt;1.5,5.75,IF(Y258&lt;1.55,6.59,IF(Y258&lt;1.6,7.28,IF(Y258&lt;1.65,8.01,IF(Y258&lt;1.7,8.79,IF(Y258&lt;1.75,10,IF(Y258&lt;1.8,10.5,IF(Y258&lt;1.85,11.42,IF(Y258&lt;1.9,12.38,IF(Y258&lt;1.95,13.4,IF(Y258&lt;2,14.26,IF(Y258&lt;2.05,15.57,IF(Y258&lt;2.1,16.72,IF(Y258&lt;2.15,17.92,IF(Y258&lt;2.2,19.17,IF(Y258&lt;2.25,20,IF(Y258&lt;3,25,IF(Y258&lt;10,0,0))))))))))))))))))))))))))))</f>
        <v>3.08</v>
      </c>
      <c r="AC258" s="12"/>
      <c r="AF258" s="5"/>
      <c r="AG258" s="5"/>
      <c r="AH258" s="5"/>
    </row>
    <row r="259" spans="17:34" x14ac:dyDescent="0.25">
      <c r="Q259" s="91"/>
      <c r="R259" s="92">
        <v>41645</v>
      </c>
      <c r="S259" s="93">
        <v>5.2708333333326403</v>
      </c>
      <c r="T259" s="94">
        <f>$L$10*COS($M$10*S259*24+$N$10)</f>
        <v>0.12377950558026646</v>
      </c>
      <c r="U259" s="94">
        <f>$L$11*COS($M$11*S259*24+$N$11)</f>
        <v>6.2328122328547231E-2</v>
      </c>
      <c r="V259" s="94">
        <f>$L$12*COS($M$12*S259*24+$N$12)</f>
        <v>1.0731650758119791</v>
      </c>
      <c r="W259" s="94">
        <f>$L$13*COS($M$13*S259*24+$N$13)</f>
        <v>-0.41903397592447733</v>
      </c>
      <c r="X259" s="94">
        <f>(T259+U259+V259+W259)*$AE$8</f>
        <v>1.0502984097453942</v>
      </c>
      <c r="Y259" s="95">
        <f t="shared" si="20"/>
        <v>1.0502984097453942</v>
      </c>
      <c r="Z259" s="94">
        <f>(0.5*$N$29*Y259^3)/1000</f>
        <v>0.59668531944235237</v>
      </c>
      <c r="AA259" s="94">
        <f>(0.5*$I$29*$J$29*$K$29*$M$29*$L$29*$N$29*Y259^3)*0.82/1000</f>
        <v>1.9315911188463004</v>
      </c>
      <c r="AB259" s="103">
        <f>IF(Y259&lt;1,0,IF(Y259&lt;1.05,2,IF(Y259&lt;1.1,2.28,IF(Y259&lt;1.15,2.5,IF(Y259&lt;1.2,3.08,IF(Y259&lt;1.25,3.44,IF(Y259&lt;1.3,3.85,IF(Y259&lt;1.35,4.31,IF(Y259&lt;1.4,5,IF(Y259&lt;1.45,5.36,IF(Y259&lt;1.5,5.75,IF(Y259&lt;1.55,6.59,IF(Y259&lt;1.6,7.28,IF(Y259&lt;1.65,8.01,IF(Y259&lt;1.7,8.79,IF(Y259&lt;1.75,10,IF(Y259&lt;1.8,10.5,IF(Y259&lt;1.85,11.42,IF(Y259&lt;1.9,12.38,IF(Y259&lt;1.95,13.4,IF(Y259&lt;2,14.26,IF(Y259&lt;2.05,15.57,IF(Y259&lt;2.1,16.72,IF(Y259&lt;2.15,17.92,IF(Y259&lt;2.2,19.17,IF(Y259&lt;2.25,20,IF(Y259&lt;3,25,IF(Y259&lt;10,0,0))))))))))))))))))))))))))))</f>
        <v>2.2799999999999998</v>
      </c>
      <c r="AC259" s="12"/>
      <c r="AF259" s="5"/>
      <c r="AG259" s="5"/>
      <c r="AH259" s="5"/>
    </row>
    <row r="260" spans="17:34" x14ac:dyDescent="0.25">
      <c r="Q260" s="91"/>
      <c r="R260" s="92">
        <v>41645</v>
      </c>
      <c r="S260" s="93">
        <v>5.2916666666659697</v>
      </c>
      <c r="T260" s="94">
        <f>$L$10*COS($M$10*S260*24+$N$10)</f>
        <v>0.11941104094962172</v>
      </c>
      <c r="U260" s="94">
        <f>$L$11*COS($M$11*S260*24+$N$11)</f>
        <v>7.4130443464226717E-2</v>
      </c>
      <c r="V260" s="94">
        <f>$L$12*COS($M$12*S260*24+$N$12)</f>
        <v>0.85495901298620569</v>
      </c>
      <c r="W260" s="94">
        <f>$L$13*COS($M$13*S260*24+$N$13)</f>
        <v>-0.37002136823849452</v>
      </c>
      <c r="X260" s="94">
        <f>(T260+U260+V260+W260)*$AE$8</f>
        <v>0.84809891145194971</v>
      </c>
      <c r="Y260" s="95">
        <f t="shared" si="20"/>
        <v>0.84809891145194971</v>
      </c>
      <c r="Z260" s="94">
        <f>(0.5*$N$29*Y260^3)/1000</f>
        <v>0.31415700387246409</v>
      </c>
      <c r="AA260" s="94">
        <f>(0.5*$I$29*$J$29*$K$29*$M$29*$L$29*$N$29*Y260^3)*0.82/1000</f>
        <v>1.0169897914876413</v>
      </c>
      <c r="AB260" s="103">
        <f>IF(Y260&lt;1,0,IF(Y260&lt;1.05,2,IF(Y260&lt;1.1,2.28,IF(Y260&lt;1.15,2.5,IF(Y260&lt;1.2,3.08,IF(Y260&lt;1.25,3.44,IF(Y260&lt;1.3,3.85,IF(Y260&lt;1.35,4.31,IF(Y260&lt;1.4,5,IF(Y260&lt;1.45,5.36,IF(Y260&lt;1.5,5.75,IF(Y260&lt;1.55,6.59,IF(Y260&lt;1.6,7.28,IF(Y260&lt;1.65,8.01,IF(Y260&lt;1.7,8.79,IF(Y260&lt;1.75,10,IF(Y260&lt;1.8,10.5,IF(Y260&lt;1.85,11.42,IF(Y260&lt;1.9,12.38,IF(Y260&lt;1.95,13.4,IF(Y260&lt;2,14.26,IF(Y260&lt;2.05,15.57,IF(Y260&lt;2.1,16.72,IF(Y260&lt;2.15,17.92,IF(Y260&lt;2.2,19.17,IF(Y260&lt;2.25,20,IF(Y260&lt;3,25,IF(Y260&lt;10,0,0))))))))))))))))))))))))))))</f>
        <v>0</v>
      </c>
      <c r="AC260" s="12"/>
      <c r="AF260" s="5"/>
      <c r="AG260" s="5"/>
      <c r="AH260" s="5"/>
    </row>
    <row r="261" spans="17:34" x14ac:dyDescent="0.25">
      <c r="Q261" s="91"/>
      <c r="R261" s="92">
        <v>41645</v>
      </c>
      <c r="S261" s="93">
        <v>5.3124999999992903</v>
      </c>
      <c r="T261" s="94">
        <f>$L$10*COS($M$10*S261*24+$N$10)</f>
        <v>0.11327422668983818</v>
      </c>
      <c r="U261" s="94">
        <f>$L$11*COS($M$11*S261*24+$N$11)</f>
        <v>8.4656951383217258E-2</v>
      </c>
      <c r="V261" s="94">
        <f>$L$12*COS($M$12*S261*24+$N$12)</f>
        <v>0.58234215988549642</v>
      </c>
      <c r="W261" s="94">
        <f>$L$13*COS($M$13*S261*24+$N$13)</f>
        <v>-0.29579241579632781</v>
      </c>
      <c r="X261" s="94">
        <f>(T261+U261+V261+W261)*$AE$8</f>
        <v>0.60560115270278003</v>
      </c>
      <c r="Y261" s="95">
        <f t="shared" si="20"/>
        <v>0.60560115270278003</v>
      </c>
      <c r="Z261" s="94">
        <f>(0.5*$N$29*Y261^3)/1000</f>
        <v>0.11438453432044066</v>
      </c>
      <c r="AA261" s="94">
        <f>(0.5*$I$29*$J$29*$K$29*$M$29*$L$29*$N$29*Y261^3)*0.82/1000</f>
        <v>0.3702858834087322</v>
      </c>
      <c r="AB261" s="103">
        <f>IF(Y261&lt;1,0,IF(Y261&lt;1.05,2,IF(Y261&lt;1.1,2.28,IF(Y261&lt;1.15,2.5,IF(Y261&lt;1.2,3.08,IF(Y261&lt;1.25,3.44,IF(Y261&lt;1.3,3.85,IF(Y261&lt;1.35,4.31,IF(Y261&lt;1.4,5,IF(Y261&lt;1.45,5.36,IF(Y261&lt;1.5,5.75,IF(Y261&lt;1.55,6.59,IF(Y261&lt;1.6,7.28,IF(Y261&lt;1.65,8.01,IF(Y261&lt;1.7,8.79,IF(Y261&lt;1.75,10,IF(Y261&lt;1.8,10.5,IF(Y261&lt;1.85,11.42,IF(Y261&lt;1.9,12.38,IF(Y261&lt;1.95,13.4,IF(Y261&lt;2,14.26,IF(Y261&lt;2.05,15.57,IF(Y261&lt;2.1,16.72,IF(Y261&lt;2.15,17.92,IF(Y261&lt;2.2,19.17,IF(Y261&lt;2.25,20,IF(Y261&lt;3,25,IF(Y261&lt;10,0,0))))))))))))))))))))))))))))</f>
        <v>0</v>
      </c>
      <c r="AC261" s="12"/>
      <c r="AF261" s="5"/>
      <c r="AG261" s="5"/>
      <c r="AH261" s="5"/>
    </row>
    <row r="262" spans="17:34" x14ac:dyDescent="0.25">
      <c r="Q262" s="91"/>
      <c r="R262" s="92">
        <v>41645</v>
      </c>
      <c r="S262" s="93">
        <v>5.3333333333326296</v>
      </c>
      <c r="T262" s="94">
        <f>$L$10*COS($M$10*S262*24+$N$10)</f>
        <v>0.10545994244766284</v>
      </c>
      <c r="U262" s="94">
        <f>$L$11*COS($M$11*S262*24+$N$11)</f>
        <v>9.3726480867833806E-2</v>
      </c>
      <c r="V262" s="94">
        <f>$L$12*COS($M$12*S262*24+$N$12)</f>
        <v>0.2726642352611422</v>
      </c>
      <c r="W262" s="94">
        <f>$L$13*COS($M$13*S262*24+$N$13)</f>
        <v>-0.20140569903764544</v>
      </c>
      <c r="X262" s="94">
        <f>(T262+U262+V262+W262)*$AE$8</f>
        <v>0.33805619942374177</v>
      </c>
      <c r="Y262" s="95">
        <f t="shared" si="20"/>
        <v>0.33805619942374177</v>
      </c>
      <c r="Z262" s="94">
        <f>(0.5*$N$29*Y262^3)/1000</f>
        <v>1.989637431998894E-2</v>
      </c>
      <c r="AA262" s="94">
        <f>(0.5*$I$29*$J$29*$K$29*$M$29*$L$29*$N$29*Y262^3)*0.82/1000</f>
        <v>6.4408589723054591E-2</v>
      </c>
      <c r="AB262" s="103">
        <f>IF(Y262&lt;1,0,IF(Y262&lt;1.05,2,IF(Y262&lt;1.1,2.28,IF(Y262&lt;1.15,2.5,IF(Y262&lt;1.2,3.08,IF(Y262&lt;1.25,3.44,IF(Y262&lt;1.3,3.85,IF(Y262&lt;1.35,4.31,IF(Y262&lt;1.4,5,IF(Y262&lt;1.45,5.36,IF(Y262&lt;1.5,5.75,IF(Y262&lt;1.55,6.59,IF(Y262&lt;1.6,7.28,IF(Y262&lt;1.65,8.01,IF(Y262&lt;1.7,8.79,IF(Y262&lt;1.75,10,IF(Y262&lt;1.8,10.5,IF(Y262&lt;1.85,11.42,IF(Y262&lt;1.9,12.38,IF(Y262&lt;1.95,13.4,IF(Y262&lt;2,14.26,IF(Y262&lt;2.05,15.57,IF(Y262&lt;2.1,16.72,IF(Y262&lt;2.15,17.92,IF(Y262&lt;2.2,19.17,IF(Y262&lt;2.25,20,IF(Y262&lt;3,25,IF(Y262&lt;10,0,0))))))))))))))))))))))))))))</f>
        <v>0</v>
      </c>
      <c r="AC262" s="12"/>
      <c r="AF262" s="5"/>
      <c r="AG262" s="5"/>
      <c r="AH262" s="5"/>
    </row>
    <row r="263" spans="17:34" x14ac:dyDescent="0.25">
      <c r="Q263" s="91"/>
      <c r="R263" s="92">
        <v>41645</v>
      </c>
      <c r="S263" s="93">
        <v>5.35416666666596</v>
      </c>
      <c r="T263" s="94">
        <f>$L$10*COS($M$10*S263*24+$N$10)</f>
        <v>9.6083909403757009E-2</v>
      </c>
      <c r="U263" s="94">
        <f>$L$11*COS($M$11*S263*24+$N$11)</f>
        <v>0.10118294185512705</v>
      </c>
      <c r="V263" s="94">
        <f>$L$12*COS($M$12*S263*24+$N$12)</f>
        <v>-5.436642358185978E-2</v>
      </c>
      <c r="W263" s="94">
        <f>$L$13*COS($M$13*S263*24+$N$13)</f>
        <v>-9.3293516728253617E-2</v>
      </c>
      <c r="X263" s="94">
        <f>(T263+U263+V263+W263)*$AE$8</f>
        <v>6.2008638685963312E-2</v>
      </c>
      <c r="Y263" s="95">
        <f t="shared" ref="Y263:Y326" si="21">ABS(X263)</f>
        <v>6.2008638685963312E-2</v>
      </c>
      <c r="Z263" s="94">
        <f>(0.5*$N$29*Y263^3)/1000</f>
        <v>1.2279023213200468E-4</v>
      </c>
      <c r="AA263" s="94">
        <f>(0.5*$I$29*$J$29*$K$29*$M$29*$L$29*$N$29*Y263^3)*0.82/1000</f>
        <v>3.9749682812528233E-4</v>
      </c>
      <c r="AB263" s="103">
        <f>IF(Y263&lt;1,0,IF(Y263&lt;1.05,2,IF(Y263&lt;1.1,2.28,IF(Y263&lt;1.15,2.5,IF(Y263&lt;1.2,3.08,IF(Y263&lt;1.25,3.44,IF(Y263&lt;1.3,3.85,IF(Y263&lt;1.35,4.31,IF(Y263&lt;1.4,5,IF(Y263&lt;1.45,5.36,IF(Y263&lt;1.5,5.75,IF(Y263&lt;1.55,6.59,IF(Y263&lt;1.6,7.28,IF(Y263&lt;1.65,8.01,IF(Y263&lt;1.7,8.79,IF(Y263&lt;1.75,10,IF(Y263&lt;1.8,10.5,IF(Y263&lt;1.85,11.42,IF(Y263&lt;1.9,12.38,IF(Y263&lt;1.95,13.4,IF(Y263&lt;2,14.26,IF(Y263&lt;2.05,15.57,IF(Y263&lt;2.1,16.72,IF(Y263&lt;2.15,17.92,IF(Y263&lt;2.2,19.17,IF(Y263&lt;2.25,20,IF(Y263&lt;3,25,IF(Y263&lt;10,0,0))))))))))))))))))))))))))))</f>
        <v>0</v>
      </c>
      <c r="AC263" s="12"/>
      <c r="AF263" s="5"/>
      <c r="AG263" s="5"/>
      <c r="AH263" s="5"/>
    </row>
    <row r="264" spans="17:34" x14ac:dyDescent="0.25">
      <c r="Q264" s="91"/>
      <c r="R264" s="92">
        <v>41645</v>
      </c>
      <c r="S264" s="93">
        <v>5.3749999999992903</v>
      </c>
      <c r="T264" s="94">
        <f>$L$10*COS($M$10*S264*24+$N$10)</f>
        <v>8.5284976565916548E-2</v>
      </c>
      <c r="U264" s="94">
        <f>$L$11*COS($M$11*S264*24+$N$11)</f>
        <v>0.10689800580648005</v>
      </c>
      <c r="V264" s="94">
        <f>$L$12*COS($M$12*S264*24+$N$12)</f>
        <v>-0.37793712700409271</v>
      </c>
      <c r="W264" s="94">
        <f>$L$13*COS($M$13*S264*24+$N$13)</f>
        <v>2.1176464571340321E-2</v>
      </c>
      <c r="X264" s="94">
        <f>(T264+U264+V264+W264)*$AE$8</f>
        <v>-0.20572210007544472</v>
      </c>
      <c r="Y264" s="95">
        <f t="shared" si="21"/>
        <v>0.20572210007544472</v>
      </c>
      <c r="Z264" s="94">
        <f>(0.5*$N$29*Y264^3)/1000</f>
        <v>4.4838396833683288E-3</v>
      </c>
      <c r="AA264" s="94">
        <f>(0.5*$I$29*$J$29*$K$29*$M$29*$L$29*$N$29*Y264^3)*0.82/1000</f>
        <v>1.4515096364058667E-2</v>
      </c>
      <c r="AB264" s="103">
        <f>IF(Y264&lt;1,0,IF(Y264&lt;1.05,2,IF(Y264&lt;1.1,2.28,IF(Y264&lt;1.15,2.5,IF(Y264&lt;1.2,3.08,IF(Y264&lt;1.25,3.44,IF(Y264&lt;1.3,3.85,IF(Y264&lt;1.35,4.31,IF(Y264&lt;1.4,5,IF(Y264&lt;1.45,5.36,IF(Y264&lt;1.5,5.75,IF(Y264&lt;1.55,6.59,IF(Y264&lt;1.6,7.28,IF(Y264&lt;1.65,8.01,IF(Y264&lt;1.7,8.79,IF(Y264&lt;1.75,10,IF(Y264&lt;1.8,10.5,IF(Y264&lt;1.85,11.42,IF(Y264&lt;1.9,12.38,IF(Y264&lt;1.95,13.4,IF(Y264&lt;2,14.26,IF(Y264&lt;2.05,15.57,IF(Y264&lt;2.1,16.72,IF(Y264&lt;2.15,17.92,IF(Y264&lt;2.2,19.17,IF(Y264&lt;2.25,20,IF(Y264&lt;3,25,IF(Y264&lt;10,0,0))))))))))))))))))))))))))))</f>
        <v>0</v>
      </c>
      <c r="AC264" s="12"/>
      <c r="AF264" s="5"/>
      <c r="AG264" s="5"/>
      <c r="AH264" s="5"/>
    </row>
    <row r="265" spans="17:34" x14ac:dyDescent="0.25">
      <c r="Q265" s="91"/>
      <c r="R265" s="92">
        <v>41645</v>
      </c>
      <c r="S265" s="93">
        <v>5.3958333333326101</v>
      </c>
      <c r="T265" s="94">
        <f>$L$10*COS($M$10*S265*24+$N$10)</f>
        <v>7.3223064563990928E-2</v>
      </c>
      <c r="U265" s="94">
        <f>$L$11*COS($M$11*S265*24+$N$11)</f>
        <v>0.1107733142906913</v>
      </c>
      <c r="V265" s="94">
        <f>$L$12*COS($M$12*S265*24+$N$12)</f>
        <v>-0.677455381779831</v>
      </c>
      <c r="W265" s="94">
        <f>$L$13*COS($M$13*S265*24+$N$13)</f>
        <v>0.13420330480611267</v>
      </c>
      <c r="X265" s="94">
        <f>(T265+U265+V265+W265)*$AE$8</f>
        <v>-0.44906962264879513</v>
      </c>
      <c r="Y265" s="95">
        <f t="shared" si="21"/>
        <v>0.44906962264879513</v>
      </c>
      <c r="Z265" s="94">
        <f>(0.5*$N$29*Y265^3)/1000</f>
        <v>4.6638896211011742E-2</v>
      </c>
      <c r="AA265" s="94">
        <f>(0.5*$I$29*$J$29*$K$29*$M$29*$L$29*$N$29*Y265^3)*0.82/1000</f>
        <v>0.15097954445766831</v>
      </c>
      <c r="AB265" s="103">
        <f>IF(Y265&lt;1,0,IF(Y265&lt;1.05,2,IF(Y265&lt;1.1,2.28,IF(Y265&lt;1.15,2.5,IF(Y265&lt;1.2,3.08,IF(Y265&lt;1.25,3.44,IF(Y265&lt;1.3,3.85,IF(Y265&lt;1.35,4.31,IF(Y265&lt;1.4,5,IF(Y265&lt;1.45,5.36,IF(Y265&lt;1.5,5.75,IF(Y265&lt;1.55,6.59,IF(Y265&lt;1.6,7.28,IF(Y265&lt;1.65,8.01,IF(Y265&lt;1.7,8.79,IF(Y265&lt;1.75,10,IF(Y265&lt;1.8,10.5,IF(Y265&lt;1.85,11.42,IF(Y265&lt;1.9,12.38,IF(Y265&lt;1.95,13.4,IF(Y265&lt;2,14.26,IF(Y265&lt;2.05,15.57,IF(Y265&lt;2.1,16.72,IF(Y265&lt;2.15,17.92,IF(Y265&lt;2.2,19.17,IF(Y265&lt;2.25,20,IF(Y265&lt;3,25,IF(Y265&lt;10,0,0))))))))))))))))))))))))))))</f>
        <v>0</v>
      </c>
      <c r="AC265" s="12"/>
      <c r="AF265" s="5"/>
      <c r="AG265" s="5"/>
      <c r="AH265" s="5"/>
    </row>
    <row r="266" spans="17:34" x14ac:dyDescent="0.25">
      <c r="Q266" s="91"/>
      <c r="R266" s="92">
        <v>41645</v>
      </c>
      <c r="S266" s="93">
        <v>5.4166666666659404</v>
      </c>
      <c r="T266" s="94">
        <f>$L$10*COS($M$10*S266*24+$N$10)</f>
        <v>6.0076797396601968E-2</v>
      </c>
      <c r="U266" s="94">
        <f>$L$11*COS($M$11*S266*24+$N$11)</f>
        <v>0.11274217177011711</v>
      </c>
      <c r="V266" s="94">
        <f>$L$12*COS($M$12*S266*24+$N$12)</f>
        <v>-0.93385942623825213</v>
      </c>
      <c r="W266" s="94">
        <f>$L$13*COS($M$13*S266*24+$N$13)</f>
        <v>0.23808441159985963</v>
      </c>
      <c r="X266" s="94">
        <f>(T266+U266+V266+W266)*$AE$8</f>
        <v>-0.65369505683959173</v>
      </c>
      <c r="Y266" s="95">
        <f t="shared" si="21"/>
        <v>0.65369505683959173</v>
      </c>
      <c r="Z266" s="94">
        <f>(0.5*$N$29*Y266^3)/1000</f>
        <v>0.14385760699432484</v>
      </c>
      <c r="AA266" s="94">
        <f>(0.5*$I$29*$J$29*$K$29*$M$29*$L$29*$N$29*Y266^3)*0.82/1000</f>
        <v>0.4656961835568767</v>
      </c>
      <c r="AB266" s="103">
        <f>IF(Y266&lt;1,0,IF(Y266&lt;1.05,2,IF(Y266&lt;1.1,2.28,IF(Y266&lt;1.15,2.5,IF(Y266&lt;1.2,3.08,IF(Y266&lt;1.25,3.44,IF(Y266&lt;1.3,3.85,IF(Y266&lt;1.35,4.31,IF(Y266&lt;1.4,5,IF(Y266&lt;1.45,5.36,IF(Y266&lt;1.5,5.75,IF(Y266&lt;1.55,6.59,IF(Y266&lt;1.6,7.28,IF(Y266&lt;1.65,8.01,IF(Y266&lt;1.7,8.79,IF(Y266&lt;1.75,10,IF(Y266&lt;1.8,10.5,IF(Y266&lt;1.85,11.42,IF(Y266&lt;1.9,12.38,IF(Y266&lt;1.95,13.4,IF(Y266&lt;2,14.26,IF(Y266&lt;2.05,15.57,IF(Y266&lt;2.1,16.72,IF(Y266&lt;2.15,17.92,IF(Y266&lt;2.2,19.17,IF(Y266&lt;2.25,20,IF(Y266&lt;3,25,IF(Y266&lt;10,0,0))))))))))))))))))))))))))))</f>
        <v>0</v>
      </c>
      <c r="AC266" s="12"/>
      <c r="AF266" s="5"/>
      <c r="AG266" s="5"/>
      <c r="AH266" s="5"/>
    </row>
    <row r="267" spans="17:34" x14ac:dyDescent="0.25">
      <c r="Q267" s="91"/>
      <c r="R267" s="92">
        <v>41645</v>
      </c>
      <c r="S267" s="93">
        <v>5.4374999999992797</v>
      </c>
      <c r="T267" s="94">
        <f>$L$10*COS($M$10*S267*24+$N$10)</f>
        <v>4.604085720105644E-2</v>
      </c>
      <c r="U267" s="94">
        <f>$L$11*COS($M$11*S267*24+$N$11)</f>
        <v>0.11277069345631033</v>
      </c>
      <c r="V267" s="94">
        <f>$L$12*COS($M$12*S267*24+$N$12)</f>
        <v>-1.1308313475006309</v>
      </c>
      <c r="W267" s="94">
        <f>$L$13*COS($M$13*S267*24+$N$13)</f>
        <v>0.32574045919619715</v>
      </c>
      <c r="X267" s="94">
        <f>(T267+U267+V267+W267)*$AE$8</f>
        <v>-0.80784917205883378</v>
      </c>
      <c r="Y267" s="95">
        <f t="shared" si="21"/>
        <v>0.80784917205883378</v>
      </c>
      <c r="Z267" s="94">
        <f>(0.5*$N$29*Y267^3)/1000</f>
        <v>0.2715176597218027</v>
      </c>
      <c r="AA267" s="94">
        <f>(0.5*$I$29*$J$29*$K$29*$M$29*$L$29*$N$29*Y267^3)*0.82/1000</f>
        <v>0.87895760636228615</v>
      </c>
      <c r="AB267" s="103">
        <f>IF(Y267&lt;1,0,IF(Y267&lt;1.05,2,IF(Y267&lt;1.1,2.28,IF(Y267&lt;1.15,2.5,IF(Y267&lt;1.2,3.08,IF(Y267&lt;1.25,3.44,IF(Y267&lt;1.3,3.85,IF(Y267&lt;1.35,4.31,IF(Y267&lt;1.4,5,IF(Y267&lt;1.45,5.36,IF(Y267&lt;1.5,5.75,IF(Y267&lt;1.55,6.59,IF(Y267&lt;1.6,7.28,IF(Y267&lt;1.65,8.01,IF(Y267&lt;1.7,8.79,IF(Y267&lt;1.75,10,IF(Y267&lt;1.8,10.5,IF(Y267&lt;1.85,11.42,IF(Y267&lt;1.9,12.38,IF(Y267&lt;1.95,13.4,IF(Y267&lt;2,14.26,IF(Y267&lt;2.05,15.57,IF(Y267&lt;2.1,16.72,IF(Y267&lt;2.15,17.92,IF(Y267&lt;2.2,19.17,IF(Y267&lt;2.25,20,IF(Y267&lt;3,25,IF(Y267&lt;10,0,0))))))))))))))))))))))))))))</f>
        <v>0</v>
      </c>
      <c r="AC267" s="12"/>
      <c r="AF267" s="5"/>
      <c r="AG267" s="5"/>
      <c r="AH267" s="5"/>
    </row>
    <row r="268" spans="17:34" x14ac:dyDescent="0.25">
      <c r="Q268" s="91"/>
      <c r="R268" s="92">
        <v>41645</v>
      </c>
      <c r="S268" s="93">
        <v>5.4583333333326003</v>
      </c>
      <c r="T268" s="94">
        <f>$L$10*COS($M$10*S268*24+$N$10)</f>
        <v>3.1323101219399047E-2</v>
      </c>
      <c r="U268" s="94">
        <f>$L$11*COS($M$11*S268*24+$N$11)</f>
        <v>0.11085838848017091</v>
      </c>
      <c r="V268" s="94">
        <f>$L$12*COS($M$12*S268*24+$N$12)</f>
        <v>-1.2558355763346711</v>
      </c>
      <c r="W268" s="94">
        <f>$L$13*COS($M$13*S268*24+$N$13)</f>
        <v>0.39119783280981801</v>
      </c>
      <c r="X268" s="94">
        <f>(T268+U268+V268+W268)*$AE$8</f>
        <v>-0.90307031728160403</v>
      </c>
      <c r="Y268" s="95">
        <f t="shared" si="21"/>
        <v>0.90307031728160403</v>
      </c>
      <c r="Z268" s="94">
        <f>(0.5*$N$29*Y268^3)/1000</f>
        <v>0.37929047150035772</v>
      </c>
      <c r="AA268" s="94">
        <f>(0.5*$I$29*$J$29*$K$29*$M$29*$L$29*$N$29*Y268^3)*0.82/1000</f>
        <v>1.2278400060149277</v>
      </c>
      <c r="AB268" s="103">
        <f>IF(Y268&lt;1,0,IF(Y268&lt;1.05,2,IF(Y268&lt;1.1,2.28,IF(Y268&lt;1.15,2.5,IF(Y268&lt;1.2,3.08,IF(Y268&lt;1.25,3.44,IF(Y268&lt;1.3,3.85,IF(Y268&lt;1.35,4.31,IF(Y268&lt;1.4,5,IF(Y268&lt;1.45,5.36,IF(Y268&lt;1.5,5.75,IF(Y268&lt;1.55,6.59,IF(Y268&lt;1.6,7.28,IF(Y268&lt;1.65,8.01,IF(Y268&lt;1.7,8.79,IF(Y268&lt;1.75,10,IF(Y268&lt;1.8,10.5,IF(Y268&lt;1.85,11.42,IF(Y268&lt;1.9,12.38,IF(Y268&lt;1.95,13.4,IF(Y268&lt;2,14.26,IF(Y268&lt;2.05,15.57,IF(Y268&lt;2.1,16.72,IF(Y268&lt;2.15,17.92,IF(Y268&lt;2.2,19.17,IF(Y268&lt;2.25,20,IF(Y268&lt;3,25,IF(Y268&lt;10,0,0))))))))))))))))))))))))))))</f>
        <v>0</v>
      </c>
      <c r="AC268" s="12"/>
      <c r="AF268" s="5"/>
      <c r="AG268" s="5"/>
      <c r="AH268" s="5"/>
    </row>
    <row r="269" spans="17:34" x14ac:dyDescent="0.25">
      <c r="Q269" s="91"/>
      <c r="R269" s="92">
        <v>41645</v>
      </c>
      <c r="S269" s="93">
        <v>5.4791666666659298</v>
      </c>
      <c r="T269" s="94">
        <f>$L$10*COS($M$10*S269*24+$N$10)</f>
        <v>1.6141483655219408E-2</v>
      </c>
      <c r="U269" s="94">
        <f>$L$11*COS($M$11*S269*24+$N$11)</f>
        <v>0.10703816833998213</v>
      </c>
      <c r="V269" s="94">
        <f>$L$12*COS($M$12*S269*24+$N$12)</f>
        <v>-1.3009166683563869</v>
      </c>
      <c r="W269" s="94">
        <f>$L$13*COS($M$13*S269*24+$N$13)</f>
        <v>0.42999572060247876</v>
      </c>
      <c r="X269" s="94">
        <f>(T269+U269+V269+W269)*$AE$8</f>
        <v>-0.93467661969838334</v>
      </c>
      <c r="Y269" s="95">
        <f t="shared" si="21"/>
        <v>0.93467661969838334</v>
      </c>
      <c r="Z269" s="94">
        <f>(0.5*$N$29*Y269^3)/1000</f>
        <v>0.4205245616359945</v>
      </c>
      <c r="AA269" s="94">
        <f>(0.5*$I$29*$J$29*$K$29*$M$29*$L$29*$N$29*Y269^3)*0.82/1000</f>
        <v>1.3613230995392331</v>
      </c>
      <c r="AB269" s="103">
        <f>IF(Y269&lt;1,0,IF(Y269&lt;1.05,2,IF(Y269&lt;1.1,2.28,IF(Y269&lt;1.15,2.5,IF(Y269&lt;1.2,3.08,IF(Y269&lt;1.25,3.44,IF(Y269&lt;1.3,3.85,IF(Y269&lt;1.35,4.31,IF(Y269&lt;1.4,5,IF(Y269&lt;1.45,5.36,IF(Y269&lt;1.5,5.75,IF(Y269&lt;1.55,6.59,IF(Y269&lt;1.6,7.28,IF(Y269&lt;1.65,8.01,IF(Y269&lt;1.7,8.79,IF(Y269&lt;1.75,10,IF(Y269&lt;1.8,10.5,IF(Y269&lt;1.85,11.42,IF(Y269&lt;1.9,12.38,IF(Y269&lt;1.95,13.4,IF(Y269&lt;2,14.26,IF(Y269&lt;2.05,15.57,IF(Y269&lt;2.1,16.72,IF(Y269&lt;2.15,17.92,IF(Y269&lt;2.2,19.17,IF(Y269&lt;2.25,20,IF(Y269&lt;3,25,IF(Y269&lt;10,0,0))))))))))))))))))))))))))))</f>
        <v>0</v>
      </c>
      <c r="AC269" s="12"/>
      <c r="AF269" s="5"/>
      <c r="AG269" s="5"/>
      <c r="AH269" s="5"/>
    </row>
    <row r="270" spans="17:34" x14ac:dyDescent="0.25">
      <c r="Q270" s="91"/>
      <c r="R270" s="92">
        <v>41645</v>
      </c>
      <c r="S270" s="93">
        <v>5.4999999999992601</v>
      </c>
      <c r="T270" s="94">
        <f>$L$10*COS($M$10*S270*24+$N$10)</f>
        <v>7.2082800537586519E-4</v>
      </c>
      <c r="U270" s="94">
        <f>$L$11*COS($M$11*S270*24+$N$11)</f>
        <v>0.10137578048197191</v>
      </c>
      <c r="V270" s="94">
        <f>$L$12*COS($M$12*S270*24+$N$12)</f>
        <v>-1.2632055996638512</v>
      </c>
      <c r="W270" s="94">
        <f>$L$13*COS($M$13*S270*24+$N$13)</f>
        <v>0.43949011063761806</v>
      </c>
      <c r="X270" s="94">
        <f>(T270+U270+V270+W270)*$AE$8</f>
        <v>-0.90202360067360654</v>
      </c>
      <c r="Y270" s="95">
        <f t="shared" si="21"/>
        <v>0.90202360067360654</v>
      </c>
      <c r="Z270" s="94">
        <f>(0.5*$N$29*Y270^3)/1000</f>
        <v>0.37797313337200861</v>
      </c>
      <c r="AA270" s="94">
        <f>(0.5*$I$29*$J$29*$K$29*$M$29*$L$29*$N$29*Y270^3)*0.82/1000</f>
        <v>1.2235755159289057</v>
      </c>
      <c r="AB270" s="103">
        <f>IF(Y270&lt;1,0,IF(Y270&lt;1.05,2,IF(Y270&lt;1.1,2.28,IF(Y270&lt;1.15,2.5,IF(Y270&lt;1.2,3.08,IF(Y270&lt;1.25,3.44,IF(Y270&lt;1.3,3.85,IF(Y270&lt;1.35,4.31,IF(Y270&lt;1.4,5,IF(Y270&lt;1.45,5.36,IF(Y270&lt;1.5,5.75,IF(Y270&lt;1.55,6.59,IF(Y270&lt;1.6,7.28,IF(Y270&lt;1.65,8.01,IF(Y270&lt;1.7,8.79,IF(Y270&lt;1.75,10,IF(Y270&lt;1.8,10.5,IF(Y270&lt;1.85,11.42,IF(Y270&lt;1.9,12.38,IF(Y270&lt;1.95,13.4,IF(Y270&lt;2,14.26,IF(Y270&lt;2.05,15.57,IF(Y270&lt;2.1,16.72,IF(Y270&lt;2.15,17.92,IF(Y270&lt;2.2,19.17,IF(Y270&lt;2.25,20,IF(Y270&lt;3,25,IF(Y270&lt;10,0,0))))))))))))))))))))))))))))</f>
        <v>0</v>
      </c>
      <c r="AC270" s="12"/>
      <c r="AF270" s="5"/>
      <c r="AG270" s="5"/>
      <c r="AH270" s="5"/>
    </row>
    <row r="271" spans="17:34" x14ac:dyDescent="0.25">
      <c r="Q271" s="91"/>
      <c r="R271" s="92">
        <v>41645</v>
      </c>
      <c r="S271" s="93">
        <v>5.5208333333325896</v>
      </c>
      <c r="T271" s="94">
        <f>$L$10*COS($M$10*S271*24+$N$10)</f>
        <v>-1.4710502335231994E-2</v>
      </c>
      <c r="U271" s="94">
        <f>$L$11*COS($M$11*S271*24+$N$11)</f>
        <v>9.3968676761675363E-2</v>
      </c>
      <c r="V271" s="94">
        <f>$L$12*COS($M$12*S271*24+$N$12)</f>
        <v>-1.1451023555411821</v>
      </c>
      <c r="W271" s="94">
        <f>$L$13*COS($M$13*S271*24+$N$13)</f>
        <v>0.41903397592456271</v>
      </c>
      <c r="X271" s="94">
        <f>(T271+U271+V271+W271)*$AE$8</f>
        <v>-0.80851275648772014</v>
      </c>
      <c r="Y271" s="95">
        <f t="shared" si="21"/>
        <v>0.80851275648772014</v>
      </c>
      <c r="Z271" s="94">
        <f>(0.5*$N$29*Y271^3)/1000</f>
        <v>0.27218730055598145</v>
      </c>
      <c r="AA271" s="94">
        <f>(0.5*$I$29*$J$29*$K$29*$M$29*$L$29*$N$29*Y271^3)*0.82/1000</f>
        <v>0.881125369244948</v>
      </c>
      <c r="AB271" s="103">
        <f>IF(Y271&lt;1,0,IF(Y271&lt;1.05,2,IF(Y271&lt;1.1,2.28,IF(Y271&lt;1.15,2.5,IF(Y271&lt;1.2,3.08,IF(Y271&lt;1.25,3.44,IF(Y271&lt;1.3,3.85,IF(Y271&lt;1.35,4.31,IF(Y271&lt;1.4,5,IF(Y271&lt;1.45,5.36,IF(Y271&lt;1.5,5.75,IF(Y271&lt;1.55,6.59,IF(Y271&lt;1.6,7.28,IF(Y271&lt;1.65,8.01,IF(Y271&lt;1.7,8.79,IF(Y271&lt;1.75,10,IF(Y271&lt;1.8,10.5,IF(Y271&lt;1.85,11.42,IF(Y271&lt;1.9,12.38,IF(Y271&lt;1.95,13.4,IF(Y271&lt;2,14.26,IF(Y271&lt;2.05,15.57,IF(Y271&lt;2.1,16.72,IF(Y271&lt;2.15,17.92,IF(Y271&lt;2.2,19.17,IF(Y271&lt;2.25,20,IF(Y271&lt;3,25,IF(Y271&lt;10,0,0))))))))))))))))))))))))))))</f>
        <v>0</v>
      </c>
      <c r="AC271" s="12"/>
      <c r="AF271" s="5"/>
      <c r="AG271" s="5"/>
      <c r="AH271" s="5"/>
    </row>
    <row r="272" spans="17:34" x14ac:dyDescent="0.25">
      <c r="Q272" s="91"/>
      <c r="R272" s="92">
        <v>41645</v>
      </c>
      <c r="S272" s="93">
        <v>5.54166666666592</v>
      </c>
      <c r="T272" s="94">
        <f>$L$10*COS($M$10*S272*24+$N$10)</f>
        <v>-2.9923985890968532E-2</v>
      </c>
      <c r="U272" s="94">
        <f>$L$11*COS($M$11*S272*24+$N$11)</f>
        <v>8.4944336260316305E-2</v>
      </c>
      <c r="V272" s="94">
        <f>$L$12*COS($M$12*S272*24+$N$12)</f>
        <v>-0.9541231920300518</v>
      </c>
      <c r="W272" s="94">
        <f>$L$13*COS($M$13*S272*24+$N$13)</f>
        <v>0.37002136823863924</v>
      </c>
      <c r="X272" s="94">
        <f>(T272+U272+V272+W272)*$AE$8</f>
        <v>-0.661351841777581</v>
      </c>
      <c r="Y272" s="95">
        <f t="shared" si="21"/>
        <v>0.661351841777581</v>
      </c>
      <c r="Z272" s="94">
        <f>(0.5*$N$29*Y272^3)/1000</f>
        <v>0.14897209696975436</v>
      </c>
      <c r="AA272" s="94">
        <f>(0.5*$I$29*$J$29*$K$29*$M$29*$L$29*$N$29*Y272^3)*0.82/1000</f>
        <v>0.48225282252899165</v>
      </c>
      <c r="AB272" s="103">
        <f>IF(Y272&lt;1,0,IF(Y272&lt;1.05,2,IF(Y272&lt;1.1,2.28,IF(Y272&lt;1.15,2.5,IF(Y272&lt;1.2,3.08,IF(Y272&lt;1.25,3.44,IF(Y272&lt;1.3,3.85,IF(Y272&lt;1.35,4.31,IF(Y272&lt;1.4,5,IF(Y272&lt;1.45,5.36,IF(Y272&lt;1.5,5.75,IF(Y272&lt;1.55,6.59,IF(Y272&lt;1.6,7.28,IF(Y272&lt;1.65,8.01,IF(Y272&lt;1.7,8.79,IF(Y272&lt;1.75,10,IF(Y272&lt;1.8,10.5,IF(Y272&lt;1.85,11.42,IF(Y272&lt;1.9,12.38,IF(Y272&lt;1.95,13.4,IF(Y272&lt;2,14.26,IF(Y272&lt;2.05,15.57,IF(Y272&lt;2.1,16.72,IF(Y272&lt;2.15,17.92,IF(Y272&lt;2.2,19.17,IF(Y272&lt;2.25,20,IF(Y272&lt;3,25,IF(Y272&lt;10,0,0))))))))))))))))))))))))))))</f>
        <v>0</v>
      </c>
      <c r="AC272" s="12"/>
      <c r="AF272" s="5"/>
      <c r="AG272" s="5"/>
      <c r="AH272" s="5"/>
    </row>
    <row r="273" spans="17:34" x14ac:dyDescent="0.25">
      <c r="Q273" s="91"/>
      <c r="R273" s="92">
        <v>41645</v>
      </c>
      <c r="S273" s="93">
        <v>5.5624999999992504</v>
      </c>
      <c r="T273" s="94">
        <f>$L$10*COS($M$10*S273*24+$N$10)</f>
        <v>-4.4694327263769922E-2</v>
      </c>
      <c r="U273" s="94">
        <f>$L$11*COS($M$11*S273*24+$N$11)</f>
        <v>7.4458071321185079E-2</v>
      </c>
      <c r="V273" s="94">
        <f>$L$12*COS($M$12*S273*24+$N$12)</f>
        <v>-0.70242229085716124</v>
      </c>
      <c r="W273" s="94">
        <f>$L$13*COS($M$13*S273*24+$N$13)</f>
        <v>0.29579241579648874</v>
      </c>
      <c r="X273" s="94">
        <f>(T273+U273+V273+W273)*$AE$8</f>
        <v>-0.47108266375407171</v>
      </c>
      <c r="Y273" s="95">
        <f t="shared" si="21"/>
        <v>0.47108266375407171</v>
      </c>
      <c r="Z273" s="94">
        <f>(0.5*$N$29*Y273^3)/1000</f>
        <v>5.3839199672090957E-2</v>
      </c>
      <c r="AA273" s="94">
        <f>(0.5*$I$29*$J$29*$K$29*$M$29*$L$29*$N$29*Y273^3)*0.82/1000</f>
        <v>0.17428838374906738</v>
      </c>
      <c r="AB273" s="103">
        <f>IF(Y273&lt;1,0,IF(Y273&lt;1.05,2,IF(Y273&lt;1.1,2.28,IF(Y273&lt;1.15,2.5,IF(Y273&lt;1.2,3.08,IF(Y273&lt;1.25,3.44,IF(Y273&lt;1.3,3.85,IF(Y273&lt;1.35,4.31,IF(Y273&lt;1.4,5,IF(Y273&lt;1.45,5.36,IF(Y273&lt;1.5,5.75,IF(Y273&lt;1.55,6.59,IF(Y273&lt;1.6,7.28,IF(Y273&lt;1.65,8.01,IF(Y273&lt;1.7,8.79,IF(Y273&lt;1.75,10,IF(Y273&lt;1.8,10.5,IF(Y273&lt;1.85,11.42,IF(Y273&lt;1.9,12.38,IF(Y273&lt;1.95,13.4,IF(Y273&lt;2,14.26,IF(Y273&lt;2.05,15.57,IF(Y273&lt;2.1,16.72,IF(Y273&lt;2.15,17.92,IF(Y273&lt;2.2,19.17,IF(Y273&lt;2.25,20,IF(Y273&lt;3,25,IF(Y273&lt;10,0,0))))))))))))))))))))))))))))</f>
        <v>0</v>
      </c>
      <c r="AC273" s="12"/>
      <c r="AF273" s="5"/>
      <c r="AG273" s="5"/>
      <c r="AH273" s="5"/>
    </row>
    <row r="274" spans="17:34" x14ac:dyDescent="0.25">
      <c r="Q274" s="91"/>
      <c r="R274" s="92">
        <v>41645</v>
      </c>
      <c r="S274" s="93">
        <v>5.5833333333325799</v>
      </c>
      <c r="T274" s="94">
        <f>$L$10*COS($M$10*S274*24+$N$10)</f>
        <v>-5.8802793516706947E-2</v>
      </c>
      <c r="U274" s="94">
        <f>$L$11*COS($M$11*S274*24+$N$11)</f>
        <v>6.2690354564948425E-2</v>
      </c>
      <c r="V274" s="94">
        <f>$L$12*COS($M$12*S274*24+$N$12)</f>
        <v>-0.40601825026843547</v>
      </c>
      <c r="W274" s="94">
        <f>$L$13*COS($M$13*S274*24+$N$13)</f>
        <v>0.20140569903789424</v>
      </c>
      <c r="X274" s="94">
        <f>(T274+U274+V274+W274)*$AE$8</f>
        <v>-0.25090623772787474</v>
      </c>
      <c r="Y274" s="95">
        <f t="shared" si="21"/>
        <v>0.25090623772787474</v>
      </c>
      <c r="Z274" s="94">
        <f>(0.5*$N$29*Y274^3)/1000</f>
        <v>8.1347011782023394E-3</v>
      </c>
      <c r="AA274" s="94">
        <f>(0.5*$I$29*$J$29*$K$29*$M$29*$L$29*$N$29*Y274^3)*0.82/1000</f>
        <v>2.6333673777945616E-2</v>
      </c>
      <c r="AB274" s="103">
        <f>IF(Y274&lt;1,0,IF(Y274&lt;1.05,2,IF(Y274&lt;1.1,2.28,IF(Y274&lt;1.15,2.5,IF(Y274&lt;1.2,3.08,IF(Y274&lt;1.25,3.44,IF(Y274&lt;1.3,3.85,IF(Y274&lt;1.35,4.31,IF(Y274&lt;1.4,5,IF(Y274&lt;1.45,5.36,IF(Y274&lt;1.5,5.75,IF(Y274&lt;1.55,6.59,IF(Y274&lt;1.6,7.28,IF(Y274&lt;1.65,8.01,IF(Y274&lt;1.7,8.79,IF(Y274&lt;1.75,10,IF(Y274&lt;1.8,10.5,IF(Y274&lt;1.85,11.42,IF(Y274&lt;1.9,12.38,IF(Y274&lt;1.95,13.4,IF(Y274&lt;2,14.26,IF(Y274&lt;2.05,15.57,IF(Y274&lt;2.1,16.72,IF(Y274&lt;2.15,17.92,IF(Y274&lt;2.2,19.17,IF(Y274&lt;2.25,20,IF(Y274&lt;3,25,IF(Y274&lt;10,0,0))))))))))))))))))))))))))))</f>
        <v>0</v>
      </c>
      <c r="AC274" s="12"/>
      <c r="AF274" s="5"/>
      <c r="AG274" s="5"/>
      <c r="AH274" s="5"/>
    </row>
    <row r="275" spans="17:34" x14ac:dyDescent="0.25">
      <c r="Q275" s="91"/>
      <c r="R275" s="92">
        <v>41645</v>
      </c>
      <c r="S275" s="93">
        <v>5.6041666666659102</v>
      </c>
      <c r="T275" s="94">
        <f>$L$10*COS($M$10*S275*24+$N$10)</f>
        <v>-7.2040453374517546E-2</v>
      </c>
      <c r="U275" s="94">
        <f>$L$11*COS($M$11*S275*24+$N$11)</f>
        <v>4.9843712886981868E-2</v>
      </c>
      <c r="V275" s="94">
        <f>$L$12*COS($M$12*S275*24+$N$12)</f>
        <v>-8.3774638977947444E-2</v>
      </c>
      <c r="W275" s="94">
        <f>$L$13*COS($M$13*S275*24+$N$13)</f>
        <v>9.3293516728527121E-2</v>
      </c>
      <c r="X275" s="94">
        <f>(T275+U275+V275+W275)*$AE$8</f>
        <v>-1.584732842119501E-2</v>
      </c>
      <c r="Y275" s="95">
        <f t="shared" si="21"/>
        <v>1.584732842119501E-2</v>
      </c>
      <c r="Z275" s="94">
        <f>(0.5*$N$29*Y275^3)/1000</f>
        <v>2.0496296933546928E-6</v>
      </c>
      <c r="AA275" s="94">
        <f>(0.5*$I$29*$J$29*$K$29*$M$29*$L$29*$N$29*Y275^3)*0.82/1000</f>
        <v>6.6350660618022586E-6</v>
      </c>
      <c r="AB275" s="103">
        <f>IF(Y275&lt;1,0,IF(Y275&lt;1.05,2,IF(Y275&lt;1.1,2.28,IF(Y275&lt;1.15,2.5,IF(Y275&lt;1.2,3.08,IF(Y275&lt;1.25,3.44,IF(Y275&lt;1.3,3.85,IF(Y275&lt;1.35,4.31,IF(Y275&lt;1.4,5,IF(Y275&lt;1.45,5.36,IF(Y275&lt;1.5,5.75,IF(Y275&lt;1.55,6.59,IF(Y275&lt;1.6,7.28,IF(Y275&lt;1.65,8.01,IF(Y275&lt;1.7,8.79,IF(Y275&lt;1.75,10,IF(Y275&lt;1.8,10.5,IF(Y275&lt;1.85,11.42,IF(Y275&lt;1.9,12.38,IF(Y275&lt;1.95,13.4,IF(Y275&lt;2,14.26,IF(Y275&lt;2.05,15.57,IF(Y275&lt;2.1,16.72,IF(Y275&lt;2.15,17.92,IF(Y275&lt;2.2,19.17,IF(Y275&lt;2.25,20,IF(Y275&lt;3,25,IF(Y275&lt;10,0,0))))))))))))))))))))))))))))</f>
        <v>0</v>
      </c>
      <c r="AC275" s="12"/>
      <c r="AF275" s="5"/>
      <c r="AG275" s="5"/>
      <c r="AH275" s="5"/>
    </row>
    <row r="276" spans="17:34" x14ac:dyDescent="0.25">
      <c r="Q276" s="91"/>
      <c r="R276" s="92">
        <v>41645</v>
      </c>
      <c r="S276" s="93">
        <v>5.6249999999992397</v>
      </c>
      <c r="T276" s="94">
        <f>$L$10*COS($M$10*S276*24+$N$10)</f>
        <v>-8.4211271272028529E-2</v>
      </c>
      <c r="U276" s="94">
        <f>$L$11*COS($M$11*S276*24+$N$11)</f>
        <v>3.6139241892232624E-2</v>
      </c>
      <c r="V276" s="94">
        <f>$L$12*COS($M$12*S276*24+$N$12)</f>
        <v>0.24380050779271037</v>
      </c>
      <c r="W276" s="94">
        <f>$L$13*COS($M$13*S276*24+$N$13)</f>
        <v>-2.1176464571060781E-2</v>
      </c>
      <c r="X276" s="94">
        <f>(T276+U276+V276+W276)*$AE$8</f>
        <v>0.2181900173023171</v>
      </c>
      <c r="Y276" s="95">
        <f t="shared" si="21"/>
        <v>0.2181900173023171</v>
      </c>
      <c r="Z276" s="94">
        <f>(0.5*$N$29*Y276^3)/1000</f>
        <v>5.349483585204302E-3</v>
      </c>
      <c r="AA276" s="94">
        <f>(0.5*$I$29*$J$29*$K$29*$M$29*$L$29*$N$29*Y276^3)*0.82/1000</f>
        <v>1.7317360838124331E-2</v>
      </c>
      <c r="AB276" s="103">
        <f>IF(Y276&lt;1,0,IF(Y276&lt;1.05,2,IF(Y276&lt;1.1,2.28,IF(Y276&lt;1.15,2.5,IF(Y276&lt;1.2,3.08,IF(Y276&lt;1.25,3.44,IF(Y276&lt;1.3,3.85,IF(Y276&lt;1.35,4.31,IF(Y276&lt;1.4,5,IF(Y276&lt;1.45,5.36,IF(Y276&lt;1.5,5.75,IF(Y276&lt;1.55,6.59,IF(Y276&lt;1.6,7.28,IF(Y276&lt;1.65,8.01,IF(Y276&lt;1.7,8.79,IF(Y276&lt;1.75,10,IF(Y276&lt;1.8,10.5,IF(Y276&lt;1.85,11.42,IF(Y276&lt;1.9,12.38,IF(Y276&lt;1.95,13.4,IF(Y276&lt;2,14.26,IF(Y276&lt;2.05,15.57,IF(Y276&lt;2.1,16.72,IF(Y276&lt;2.15,17.92,IF(Y276&lt;2.2,19.17,IF(Y276&lt;2.25,20,IF(Y276&lt;3,25,IF(Y276&lt;10,0,0))))))))))))))))))))))))))))</f>
        <v>0</v>
      </c>
      <c r="AC276" s="12"/>
      <c r="AF276" s="5"/>
      <c r="AG276" s="5"/>
      <c r="AH276" s="5"/>
    </row>
    <row r="277" spans="17:34" x14ac:dyDescent="0.25">
      <c r="Q277" s="91"/>
      <c r="R277" s="92">
        <v>41645</v>
      </c>
      <c r="S277" s="93">
        <v>5.6458333333325701</v>
      </c>
      <c r="T277" s="94">
        <f>$L$10*COS($M$10*S277*24+$N$10)</f>
        <v>-9.5135010430929673E-2</v>
      </c>
      <c r="U277" s="94">
        <f>$L$11*COS($M$11*S277*24+$N$11)</f>
        <v>2.1812800755493567E-2</v>
      </c>
      <c r="V277" s="94">
        <f>$L$12*COS($M$12*S277*24+$N$12)</f>
        <v>0.55585984842884273</v>
      </c>
      <c r="W277" s="94">
        <f>$L$13*COS($M$13*S277*24+$N$13)</f>
        <v>-0.1342033048059057</v>
      </c>
      <c r="X277" s="94">
        <f>(T277+U277+V277+W277)*$AE$8</f>
        <v>0.43541791743437613</v>
      </c>
      <c r="Y277" s="95">
        <f t="shared" si="21"/>
        <v>0.43541791743437613</v>
      </c>
      <c r="Z277" s="94">
        <f>(0.5*$N$29*Y277^3)/1000</f>
        <v>4.2513427302810679E-2</v>
      </c>
      <c r="AA277" s="94">
        <f>(0.5*$I$29*$J$29*$K$29*$M$29*$L$29*$N$29*Y277^3)*0.82/1000</f>
        <v>0.13762456680947499</v>
      </c>
      <c r="AB277" s="103">
        <f>IF(Y277&lt;1,0,IF(Y277&lt;1.05,2,IF(Y277&lt;1.1,2.28,IF(Y277&lt;1.15,2.5,IF(Y277&lt;1.2,3.08,IF(Y277&lt;1.25,3.44,IF(Y277&lt;1.3,3.85,IF(Y277&lt;1.35,4.31,IF(Y277&lt;1.4,5,IF(Y277&lt;1.45,5.36,IF(Y277&lt;1.5,5.75,IF(Y277&lt;1.55,6.59,IF(Y277&lt;1.6,7.28,IF(Y277&lt;1.65,8.01,IF(Y277&lt;1.7,8.79,IF(Y277&lt;1.75,10,IF(Y277&lt;1.8,10.5,IF(Y277&lt;1.85,11.42,IF(Y277&lt;1.9,12.38,IF(Y277&lt;1.95,13.4,IF(Y277&lt;2,14.26,IF(Y277&lt;2.05,15.57,IF(Y277&lt;2.1,16.72,IF(Y277&lt;2.15,17.92,IF(Y277&lt;2.2,19.17,IF(Y277&lt;2.25,20,IF(Y277&lt;3,25,IF(Y277&lt;10,0,0))))))))))))))))))))))))))))</f>
        <v>0</v>
      </c>
      <c r="AC277" s="12"/>
      <c r="AF277" s="5"/>
      <c r="AG277" s="5"/>
      <c r="AH277" s="5"/>
    </row>
    <row r="278" spans="17:34" x14ac:dyDescent="0.25">
      <c r="Q278" s="91"/>
      <c r="R278" s="92">
        <v>41645</v>
      </c>
      <c r="S278" s="93">
        <v>5.6666666666658996</v>
      </c>
      <c r="T278" s="94">
        <f>$L$10*COS($M$10*S278*24+$N$10)</f>
        <v>-0.10464990197342709</v>
      </c>
      <c r="U278" s="94">
        <f>$L$11*COS($M$11*S278*24+$N$11)</f>
        <v>7.1109529950248926E-3</v>
      </c>
      <c r="V278" s="94">
        <f>$L$12*COS($M$12*S278*24+$N$12)</f>
        <v>0.8325434889720057</v>
      </c>
      <c r="W278" s="94">
        <f>$L$13*COS($M$13*S278*24+$N$13)</f>
        <v>-0.23808441159966634</v>
      </c>
      <c r="X278" s="94">
        <f>(T278+U278+V278+W278)*$AE$8</f>
        <v>0.62115016049242144</v>
      </c>
      <c r="Y278" s="95">
        <f t="shared" si="21"/>
        <v>0.62115016049242144</v>
      </c>
      <c r="Z278" s="94">
        <f>(0.5*$N$29*Y278^3)/1000</f>
        <v>0.12342326597607348</v>
      </c>
      <c r="AA278" s="94">
        <f>(0.5*$I$29*$J$29*$K$29*$M$29*$L$29*$N$29*Y278^3)*0.82/1000</f>
        <v>0.39954608677350106</v>
      </c>
      <c r="AB278" s="103">
        <f>IF(Y278&lt;1,0,IF(Y278&lt;1.05,2,IF(Y278&lt;1.1,2.28,IF(Y278&lt;1.15,2.5,IF(Y278&lt;1.2,3.08,IF(Y278&lt;1.25,3.44,IF(Y278&lt;1.3,3.85,IF(Y278&lt;1.35,4.31,IF(Y278&lt;1.4,5,IF(Y278&lt;1.45,5.36,IF(Y278&lt;1.5,5.75,IF(Y278&lt;1.55,6.59,IF(Y278&lt;1.6,7.28,IF(Y278&lt;1.65,8.01,IF(Y278&lt;1.7,8.79,IF(Y278&lt;1.75,10,IF(Y278&lt;1.8,10.5,IF(Y278&lt;1.85,11.42,IF(Y278&lt;1.9,12.38,IF(Y278&lt;1.95,13.4,IF(Y278&lt;2,14.26,IF(Y278&lt;2.05,15.57,IF(Y278&lt;2.1,16.72,IF(Y278&lt;2.15,17.92,IF(Y278&lt;2.2,19.17,IF(Y278&lt;2.25,20,IF(Y278&lt;3,25,IF(Y278&lt;10,0,0))))))))))))))))))))))))))))</f>
        <v>0</v>
      </c>
      <c r="AC278" s="12"/>
      <c r="AF278" s="5"/>
      <c r="AG278" s="5"/>
      <c r="AH278" s="5"/>
    </row>
    <row r="279" spans="17:34" x14ac:dyDescent="0.25">
      <c r="Q279" s="91"/>
      <c r="R279" s="92">
        <v>41645</v>
      </c>
      <c r="S279" s="93">
        <v>5.6874999999992299</v>
      </c>
      <c r="T279" s="94">
        <f>$L$10*COS($M$10*S279*24+$N$10)</f>
        <v>-0.11261504054607492</v>
      </c>
      <c r="U279" s="94">
        <f>$L$11*COS($M$11*S279*24+$N$11)</f>
        <v>-7.7132769796938961E-3</v>
      </c>
      <c r="V279" s="94">
        <f>$L$12*COS($M$12*S279*24+$N$12)</f>
        <v>1.0562428946158737</v>
      </c>
      <c r="W279" s="94">
        <f>$L$13*COS($M$13*S279*24+$N$13)</f>
        <v>-0.32574045919600897</v>
      </c>
      <c r="X279" s="94">
        <f>(T279+U279+V279+W279)*$AE$8</f>
        <v>0.76271764736762004</v>
      </c>
      <c r="Y279" s="95">
        <f t="shared" si="21"/>
        <v>0.76271764736762004</v>
      </c>
      <c r="Z279" s="94">
        <f>(0.5*$N$29*Y279^3)/1000</f>
        <v>0.22850652928648688</v>
      </c>
      <c r="AA279" s="94">
        <f>(0.5*$I$29*$J$29*$K$29*$M$29*$L$29*$N$29*Y279^3)*0.82/1000</f>
        <v>0.7397218738022151</v>
      </c>
      <c r="AB279" s="103">
        <f>IF(Y279&lt;1,0,IF(Y279&lt;1.05,2,IF(Y279&lt;1.1,2.28,IF(Y279&lt;1.15,2.5,IF(Y279&lt;1.2,3.08,IF(Y279&lt;1.25,3.44,IF(Y279&lt;1.3,3.85,IF(Y279&lt;1.35,4.31,IF(Y279&lt;1.4,5,IF(Y279&lt;1.45,5.36,IF(Y279&lt;1.5,5.75,IF(Y279&lt;1.55,6.59,IF(Y279&lt;1.6,7.28,IF(Y279&lt;1.65,8.01,IF(Y279&lt;1.7,8.79,IF(Y279&lt;1.75,10,IF(Y279&lt;1.8,10.5,IF(Y279&lt;1.85,11.42,IF(Y279&lt;1.9,12.38,IF(Y279&lt;1.95,13.4,IF(Y279&lt;2,14.26,IF(Y279&lt;2.05,15.57,IF(Y279&lt;2.1,16.72,IF(Y279&lt;2.15,17.92,IF(Y279&lt;2.2,19.17,IF(Y279&lt;2.25,20,IF(Y279&lt;3,25,IF(Y279&lt;10,0,0))))))))))))))))))))))))))))</f>
        <v>0</v>
      </c>
      <c r="AC279" s="12"/>
      <c r="AF279" s="5"/>
      <c r="AG279" s="5"/>
      <c r="AH279" s="5"/>
    </row>
    <row r="280" spans="17:34" x14ac:dyDescent="0.25">
      <c r="Q280" s="91"/>
      <c r="R280" s="92">
        <v>41645</v>
      </c>
      <c r="S280" s="93">
        <v>5.7083333333325603</v>
      </c>
      <c r="T280" s="94">
        <f>$L$10*COS($M$10*S280*24+$N$10)</f>
        <v>-0.11891247097714933</v>
      </c>
      <c r="U280" s="94">
        <f>$L$11*COS($M$11*S280*24+$N$11)</f>
        <v>-2.2404758514568138E-2</v>
      </c>
      <c r="V280" s="94">
        <f>$L$12*COS($M$12*S280*24+$N$12)</f>
        <v>1.212721521549317</v>
      </c>
      <c r="W280" s="94">
        <f>$L$13*COS($M$13*S280*24+$N$13)</f>
        <v>-0.39119783280971848</v>
      </c>
      <c r="X280" s="94">
        <f>(T280+U280+V280+W280)*$AE$8</f>
        <v>0.8502580740598511</v>
      </c>
      <c r="Y280" s="95">
        <f t="shared" si="21"/>
        <v>0.8502580740598511</v>
      </c>
      <c r="Z280" s="94">
        <f>(0.5*$N$29*Y280^3)/1000</f>
        <v>0.3165625408694524</v>
      </c>
      <c r="AA280" s="94">
        <f>(0.5*$I$29*$J$29*$K$29*$M$29*$L$29*$N$29*Y280^3)*0.82/1000</f>
        <v>1.0247770015094686</v>
      </c>
      <c r="AB280" s="103">
        <f>IF(Y280&lt;1,0,IF(Y280&lt;1.05,2,IF(Y280&lt;1.1,2.28,IF(Y280&lt;1.15,2.5,IF(Y280&lt;1.2,3.08,IF(Y280&lt;1.25,3.44,IF(Y280&lt;1.3,3.85,IF(Y280&lt;1.35,4.31,IF(Y280&lt;1.4,5,IF(Y280&lt;1.45,5.36,IF(Y280&lt;1.5,5.75,IF(Y280&lt;1.55,6.59,IF(Y280&lt;1.6,7.28,IF(Y280&lt;1.65,8.01,IF(Y280&lt;1.7,8.79,IF(Y280&lt;1.75,10,IF(Y280&lt;1.8,10.5,IF(Y280&lt;1.85,11.42,IF(Y280&lt;1.9,12.38,IF(Y280&lt;1.95,13.4,IF(Y280&lt;2,14.26,IF(Y280&lt;2.05,15.57,IF(Y280&lt;2.1,16.72,IF(Y280&lt;2.15,17.92,IF(Y280&lt;2.2,19.17,IF(Y280&lt;2.25,20,IF(Y280&lt;3,25,IF(Y280&lt;10,0,0))))))))))))))))))))))))))))</f>
        <v>0</v>
      </c>
      <c r="AC280" s="12"/>
      <c r="AF280" s="5"/>
      <c r="AG280" s="5"/>
      <c r="AH280" s="5"/>
    </row>
    <row r="281" spans="17:34" x14ac:dyDescent="0.25">
      <c r="Q281" s="91"/>
      <c r="R281" s="92">
        <v>41645</v>
      </c>
      <c r="S281" s="93">
        <v>5.7291666666658898</v>
      </c>
      <c r="T281" s="94">
        <f>$L$10*COS($M$10*S281*24+$N$10)</f>
        <v>-0.12344893506641268</v>
      </c>
      <c r="U281" s="94">
        <f>$L$11*COS($M$11*S281*24+$N$11)</f>
        <v>-3.671064560681303E-2</v>
      </c>
      <c r="V281" s="94">
        <f>$L$12*COS($M$12*S281*24+$N$12)</f>
        <v>1.2920208505646265</v>
      </c>
      <c r="W281" s="94">
        <f>$L$13*COS($M$13*S281*24+$N$13)</f>
        <v>-0.42999572060243269</v>
      </c>
      <c r="X281" s="94">
        <f>(T281+U281+V281+W281)*$AE$8</f>
        <v>0.87733193661121001</v>
      </c>
      <c r="Y281" s="95">
        <f t="shared" si="21"/>
        <v>0.87733193661121001</v>
      </c>
      <c r="Z281" s="94">
        <f>(0.5*$N$29*Y281^3)/1000</f>
        <v>0.34777554951056017</v>
      </c>
      <c r="AA281" s="94">
        <f>(0.5*$I$29*$J$29*$K$29*$M$29*$L$29*$N$29*Y281^3)*0.82/1000</f>
        <v>1.1258198264611248</v>
      </c>
      <c r="AB281" s="103">
        <f>IF(Y281&lt;1,0,IF(Y281&lt;1.05,2,IF(Y281&lt;1.1,2.28,IF(Y281&lt;1.15,2.5,IF(Y281&lt;1.2,3.08,IF(Y281&lt;1.25,3.44,IF(Y281&lt;1.3,3.85,IF(Y281&lt;1.35,4.31,IF(Y281&lt;1.4,5,IF(Y281&lt;1.45,5.36,IF(Y281&lt;1.5,5.75,IF(Y281&lt;1.55,6.59,IF(Y281&lt;1.6,7.28,IF(Y281&lt;1.65,8.01,IF(Y281&lt;1.7,8.79,IF(Y281&lt;1.75,10,IF(Y281&lt;1.8,10.5,IF(Y281&lt;1.85,11.42,IF(Y281&lt;1.9,12.38,IF(Y281&lt;1.95,13.4,IF(Y281&lt;2,14.26,IF(Y281&lt;2.05,15.57,IF(Y281&lt;2.1,16.72,IF(Y281&lt;2.15,17.92,IF(Y281&lt;2.2,19.17,IF(Y281&lt;2.25,20,IF(Y281&lt;3,25,IF(Y281&lt;10,0,0))))))))))))))))))))))))))))</f>
        <v>0</v>
      </c>
      <c r="AC281" s="12"/>
      <c r="AF281" s="5"/>
      <c r="AG281" s="5"/>
      <c r="AH281" s="5"/>
    </row>
    <row r="282" spans="17:34" x14ac:dyDescent="0.25">
      <c r="Q282" s="91"/>
      <c r="R282" s="92">
        <v>41645</v>
      </c>
      <c r="S282" s="93">
        <v>5.7499999999992202</v>
      </c>
      <c r="T282" s="94">
        <f>$L$10*COS($M$10*S282*24+$N$10)</f>
        <v>-0.1261572526391837</v>
      </c>
      <c r="U282" s="94">
        <f>$L$11*COS($M$11*S282*24+$N$11)</f>
        <v>-5.0384728481125643E-2</v>
      </c>
      <c r="V282" s="94">
        <f>$L$12*COS($M$12*S282*24+$N$12)</f>
        <v>1.2890941611822633</v>
      </c>
      <c r="W282" s="94">
        <f>$L$13*COS($M$13*S282*24+$N$13)</f>
        <v>-0.43949011063762849</v>
      </c>
      <c r="X282" s="94">
        <f>(T282+U282+V282+W282)*$AE$8</f>
        <v>0.84132758678040687</v>
      </c>
      <c r="Y282" s="95">
        <f t="shared" si="21"/>
        <v>0.84132758678040687</v>
      </c>
      <c r="Z282" s="94">
        <f>(0.5*$N$29*Y282^3)/1000</f>
        <v>0.3066921199440456</v>
      </c>
      <c r="AA282" s="94">
        <f>(0.5*$I$29*$J$29*$K$29*$M$29*$L$29*$N$29*Y282^3)*0.82/1000</f>
        <v>0.99282445168536926</v>
      </c>
      <c r="AB282" s="103">
        <f>IF(Y282&lt;1,0,IF(Y282&lt;1.05,2,IF(Y282&lt;1.1,2.28,IF(Y282&lt;1.15,2.5,IF(Y282&lt;1.2,3.08,IF(Y282&lt;1.25,3.44,IF(Y282&lt;1.3,3.85,IF(Y282&lt;1.35,4.31,IF(Y282&lt;1.4,5,IF(Y282&lt;1.45,5.36,IF(Y282&lt;1.5,5.75,IF(Y282&lt;1.55,6.59,IF(Y282&lt;1.6,7.28,IF(Y282&lt;1.65,8.01,IF(Y282&lt;1.7,8.79,IF(Y282&lt;1.75,10,IF(Y282&lt;1.8,10.5,IF(Y282&lt;1.85,11.42,IF(Y282&lt;1.9,12.38,IF(Y282&lt;1.95,13.4,IF(Y282&lt;2,14.26,IF(Y282&lt;2.05,15.57,IF(Y282&lt;2.1,16.72,IF(Y282&lt;2.15,17.92,IF(Y282&lt;2.2,19.17,IF(Y282&lt;2.25,20,IF(Y282&lt;3,25,IF(Y282&lt;10,0,0))))))))))))))))))))))))))))</f>
        <v>0</v>
      </c>
      <c r="AC282" s="12"/>
      <c r="AF282" s="5"/>
      <c r="AG282" s="5"/>
      <c r="AH282" s="5"/>
    </row>
    <row r="283" spans="17:34" x14ac:dyDescent="0.25">
      <c r="Q283" s="91"/>
      <c r="R283" s="92">
        <v>41645</v>
      </c>
      <c r="S283" s="93">
        <v>5.7708333333325497</v>
      </c>
      <c r="T283" s="94">
        <f>$L$10*COS($M$10*S283*24+$N$10)</f>
        <v>-0.12699731641277456</v>
      </c>
      <c r="U283" s="94">
        <f>$L$11*COS($M$11*S283*24+$N$11)</f>
        <v>-6.3191670953851406E-2</v>
      </c>
      <c r="V283" s="94">
        <f>$L$12*COS($M$12*S283*24+$N$12)</f>
        <v>1.2041277120178626</v>
      </c>
      <c r="W283" s="94">
        <f>$L$13*COS($M$13*S283*24+$N$13)</f>
        <v>-0.41903397592462899</v>
      </c>
      <c r="X283" s="94">
        <f>(T283+U283+V283+W283)*$AE$8</f>
        <v>0.74363093590825946</v>
      </c>
      <c r="Y283" s="95">
        <f t="shared" si="21"/>
        <v>0.74363093590825946</v>
      </c>
      <c r="Z283" s="94">
        <f>(0.5*$N$29*Y283^3)/1000</f>
        <v>0.21177738184945483</v>
      </c>
      <c r="AA283" s="94">
        <f>(0.5*$I$29*$J$29*$K$29*$M$29*$L$29*$N$29*Y283^3)*0.82/1000</f>
        <v>0.68556623839050224</v>
      </c>
      <c r="AB283" s="103">
        <f>IF(Y283&lt;1,0,IF(Y283&lt;1.05,2,IF(Y283&lt;1.1,2.28,IF(Y283&lt;1.15,2.5,IF(Y283&lt;1.2,3.08,IF(Y283&lt;1.25,3.44,IF(Y283&lt;1.3,3.85,IF(Y283&lt;1.35,4.31,IF(Y283&lt;1.4,5,IF(Y283&lt;1.45,5.36,IF(Y283&lt;1.5,5.75,IF(Y283&lt;1.55,6.59,IF(Y283&lt;1.6,7.28,IF(Y283&lt;1.65,8.01,IF(Y283&lt;1.7,8.79,IF(Y283&lt;1.75,10,IF(Y283&lt;1.8,10.5,IF(Y283&lt;1.85,11.42,IF(Y283&lt;1.9,12.38,IF(Y283&lt;1.95,13.4,IF(Y283&lt;2,14.26,IF(Y283&lt;2.05,15.57,IF(Y283&lt;2.1,16.72,IF(Y283&lt;2.15,17.92,IF(Y283&lt;2.2,19.17,IF(Y283&lt;2.25,20,IF(Y283&lt;3,25,IF(Y283&lt;10,0,0))))))))))))))))))))))))))))</f>
        <v>0</v>
      </c>
      <c r="AC283" s="12"/>
      <c r="AF283" s="5"/>
      <c r="AG283" s="5"/>
      <c r="AH283" s="5"/>
    </row>
    <row r="284" spans="17:34" x14ac:dyDescent="0.25">
      <c r="Q284" s="91"/>
      <c r="R284" s="92">
        <v>41645</v>
      </c>
      <c r="S284" s="93">
        <v>5.79166666666588</v>
      </c>
      <c r="T284" s="94">
        <f>$L$10*COS($M$10*S284*24+$N$10)</f>
        <v>-0.12595668594239376</v>
      </c>
      <c r="U284" s="94">
        <f>$L$11*COS($M$11*S284*24+$N$11)</f>
        <v>-7.4911060658518089E-2</v>
      </c>
      <c r="V284" s="94">
        <f>$L$12*COS($M$12*S284*24+$N$12)</f>
        <v>1.0425288870228153</v>
      </c>
      <c r="W284" s="94">
        <f>$L$13*COS($M$13*S284*24+$N$13)</f>
        <v>-0.37002136823876358</v>
      </c>
      <c r="X284" s="94">
        <f>(T284+U284+V284+W284)*$AE$8</f>
        <v>0.58954971522892485</v>
      </c>
      <c r="Y284" s="95">
        <f t="shared" si="21"/>
        <v>0.58954971522892485</v>
      </c>
      <c r="Z284" s="94">
        <f>(0.5*$N$29*Y284^3)/1000</f>
        <v>0.10552820009654176</v>
      </c>
      <c r="AA284" s="94">
        <f>(0.5*$I$29*$J$29*$K$29*$M$29*$L$29*$N$29*Y284^3)*0.82/1000</f>
        <v>0.34161613743877062</v>
      </c>
      <c r="AB284" s="103">
        <f>IF(Y284&lt;1,0,IF(Y284&lt;1.05,2,IF(Y284&lt;1.1,2.28,IF(Y284&lt;1.15,2.5,IF(Y284&lt;1.2,3.08,IF(Y284&lt;1.25,3.44,IF(Y284&lt;1.3,3.85,IF(Y284&lt;1.35,4.31,IF(Y284&lt;1.4,5,IF(Y284&lt;1.45,5.36,IF(Y284&lt;1.5,5.75,IF(Y284&lt;1.55,6.59,IF(Y284&lt;1.6,7.28,IF(Y284&lt;1.65,8.01,IF(Y284&lt;1.7,8.79,IF(Y284&lt;1.75,10,IF(Y284&lt;1.8,10.5,IF(Y284&lt;1.85,11.42,IF(Y284&lt;1.9,12.38,IF(Y284&lt;1.95,13.4,IF(Y284&lt;2,14.26,IF(Y284&lt;2.05,15.57,IF(Y284&lt;2.1,16.72,IF(Y284&lt;2.15,17.92,IF(Y284&lt;2.2,19.17,IF(Y284&lt;2.25,20,IF(Y284&lt;3,25,IF(Y284&lt;10,0,0))))))))))))))))))))))))))))</f>
        <v>0</v>
      </c>
      <c r="AC284" s="12"/>
      <c r="AF284" s="5"/>
      <c r="AG284" s="5"/>
      <c r="AH284" s="5"/>
    </row>
    <row r="285" spans="17:34" x14ac:dyDescent="0.25">
      <c r="Q285" s="91"/>
      <c r="R285" s="92">
        <v>41645</v>
      </c>
      <c r="S285" s="93">
        <v>5.8124999999992104</v>
      </c>
      <c r="T285" s="94">
        <f>$L$10*COS($M$10*S285*24+$N$10)</f>
        <v>-0.12305077185080855</v>
      </c>
      <c r="U285" s="94">
        <f>$L$11*COS($M$11*S285*24+$N$11)</f>
        <v>-8.5341202426739815E-2</v>
      </c>
      <c r="V285" s="94">
        <f>$L$12*COS($M$12*S285*24+$N$12)</f>
        <v>0.81458206198811178</v>
      </c>
      <c r="W285" s="94">
        <f>$L$13*COS($M$13*S285*24+$N$13)</f>
        <v>-0.29579241579664967</v>
      </c>
      <c r="X285" s="94">
        <f>(T285+U285+V285+W285)*$AE$8</f>
        <v>0.38799708989239229</v>
      </c>
      <c r="Y285" s="95">
        <f t="shared" si="21"/>
        <v>0.38799708989239229</v>
      </c>
      <c r="Z285" s="94">
        <f>(0.5*$N$29*Y285^3)/1000</f>
        <v>3.0081025221751326E-2</v>
      </c>
      <c r="AA285" s="94">
        <f>(0.5*$I$29*$J$29*$K$29*$M$29*$L$29*$N$29*Y285^3)*0.82/1000</f>
        <v>9.7378365565335578E-2</v>
      </c>
      <c r="AB285" s="103">
        <f>IF(Y285&lt;1,0,IF(Y285&lt;1.05,2,IF(Y285&lt;1.1,2.28,IF(Y285&lt;1.15,2.5,IF(Y285&lt;1.2,3.08,IF(Y285&lt;1.25,3.44,IF(Y285&lt;1.3,3.85,IF(Y285&lt;1.35,4.31,IF(Y285&lt;1.4,5,IF(Y285&lt;1.45,5.36,IF(Y285&lt;1.5,5.75,IF(Y285&lt;1.55,6.59,IF(Y285&lt;1.6,7.28,IF(Y285&lt;1.65,8.01,IF(Y285&lt;1.7,8.79,IF(Y285&lt;1.75,10,IF(Y285&lt;1.8,10.5,IF(Y285&lt;1.85,11.42,IF(Y285&lt;1.9,12.38,IF(Y285&lt;1.95,13.4,IF(Y285&lt;2,14.26,IF(Y285&lt;2.05,15.57,IF(Y285&lt;2.1,16.72,IF(Y285&lt;2.15,17.92,IF(Y285&lt;2.2,19.17,IF(Y285&lt;2.25,20,IF(Y285&lt;3,25,IF(Y285&lt;10,0,0))))))))))))))))))))))))))))</f>
        <v>0</v>
      </c>
      <c r="AC285" s="12"/>
      <c r="AF285" s="5"/>
      <c r="AG285" s="5"/>
      <c r="AH285" s="5"/>
    </row>
    <row r="286" spans="17:34" x14ac:dyDescent="0.25">
      <c r="Q286" s="91"/>
      <c r="R286" s="92">
        <v>41645</v>
      </c>
      <c r="S286" s="93">
        <v>5.8333333333325399</v>
      </c>
      <c r="T286" s="94">
        <f>$L$10*COS($M$10*S286*24+$N$10)</f>
        <v>-0.11832260761352763</v>
      </c>
      <c r="U286" s="94">
        <f>$L$11*COS($M$11*S286*24+$N$11)</f>
        <v>-9.4302589539040554E-2</v>
      </c>
      <c r="V286" s="94">
        <f>$L$12*COS($M$12*S286*24+$N$12)</f>
        <v>0.53479409245012421</v>
      </c>
      <c r="W286" s="94">
        <f>$L$13*COS($M$13*S286*24+$N$13)</f>
        <v>-0.2014056990380875</v>
      </c>
      <c r="X286" s="94">
        <f>(T286+U286+V286+W286)*$AE$8</f>
        <v>0.15095399532433568</v>
      </c>
      <c r="Y286" s="95">
        <f t="shared" si="21"/>
        <v>0.15095399532433568</v>
      </c>
      <c r="Z286" s="94">
        <f>(0.5*$N$29*Y286^3)/1000</f>
        <v>1.7714996269202609E-3</v>
      </c>
      <c r="AA286" s="94">
        <f>(0.5*$I$29*$J$29*$K$29*$M$29*$L$29*$N$29*Y286^3)*0.82/1000</f>
        <v>5.7347027568847419E-3</v>
      </c>
      <c r="AB286" s="103">
        <f>IF(Y286&lt;1,0,IF(Y286&lt;1.05,2,IF(Y286&lt;1.1,2.28,IF(Y286&lt;1.15,2.5,IF(Y286&lt;1.2,3.08,IF(Y286&lt;1.25,3.44,IF(Y286&lt;1.3,3.85,IF(Y286&lt;1.35,4.31,IF(Y286&lt;1.4,5,IF(Y286&lt;1.45,5.36,IF(Y286&lt;1.5,5.75,IF(Y286&lt;1.55,6.59,IF(Y286&lt;1.6,7.28,IF(Y286&lt;1.65,8.01,IF(Y286&lt;1.7,8.79,IF(Y286&lt;1.75,10,IF(Y286&lt;1.8,10.5,IF(Y286&lt;1.85,11.42,IF(Y286&lt;1.9,12.38,IF(Y286&lt;1.95,13.4,IF(Y286&lt;2,14.26,IF(Y286&lt;2.05,15.57,IF(Y286&lt;2.1,16.72,IF(Y286&lt;2.15,17.92,IF(Y286&lt;2.2,19.17,IF(Y286&lt;2.25,20,IF(Y286&lt;3,25,IF(Y286&lt;10,0,0))))))))))))))))))))))))))))</f>
        <v>0</v>
      </c>
      <c r="AC286" s="12"/>
      <c r="AF286" s="5"/>
      <c r="AG286" s="5"/>
      <c r="AH286" s="5"/>
    </row>
    <row r="287" spans="17:34" x14ac:dyDescent="0.25">
      <c r="Q287" s="91"/>
      <c r="R287" s="92">
        <v>41645</v>
      </c>
      <c r="S287" s="93">
        <v>5.8541666666658703</v>
      </c>
      <c r="T287" s="94">
        <f>$L$10*COS($M$10*S287*24+$N$10)</f>
        <v>-0.11184221227911662</v>
      </c>
      <c r="U287" s="94">
        <f>$L$11*COS($M$11*S287*24+$N$11)</f>
        <v>-0.10164099310397713</v>
      </c>
      <c r="V287" s="94">
        <f>$L$12*COS($M$12*S287*24+$N$12)</f>
        <v>0.22097107706470254</v>
      </c>
      <c r="W287" s="94">
        <f>$L$13*COS($M$13*S287*24+$N$13)</f>
        <v>-9.3293516728739506E-2</v>
      </c>
      <c r="X287" s="94">
        <f>(T287+U287+V287+W287)*$AE$8</f>
        <v>-0.10725705630891338</v>
      </c>
      <c r="Y287" s="95">
        <f t="shared" si="21"/>
        <v>0.10725705630891338</v>
      </c>
      <c r="Z287" s="94">
        <f>(0.5*$N$29*Y287^3)/1000</f>
        <v>6.3545507064005559E-4</v>
      </c>
      <c r="AA287" s="94">
        <f>(0.5*$I$29*$J$29*$K$29*$M$29*$L$29*$N$29*Y287^3)*0.82/1000</f>
        <v>2.0570966485673136E-3</v>
      </c>
      <c r="AB287" s="103">
        <f>IF(Y287&lt;1,0,IF(Y287&lt;1.05,2,IF(Y287&lt;1.1,2.28,IF(Y287&lt;1.15,2.5,IF(Y287&lt;1.2,3.08,IF(Y287&lt;1.25,3.44,IF(Y287&lt;1.3,3.85,IF(Y287&lt;1.35,4.31,IF(Y287&lt;1.4,5,IF(Y287&lt;1.45,5.36,IF(Y287&lt;1.5,5.75,IF(Y287&lt;1.55,6.59,IF(Y287&lt;1.6,7.28,IF(Y287&lt;1.65,8.01,IF(Y287&lt;1.7,8.79,IF(Y287&lt;1.75,10,IF(Y287&lt;1.8,10.5,IF(Y287&lt;1.85,11.42,IF(Y287&lt;1.9,12.38,IF(Y287&lt;1.95,13.4,IF(Y287&lt;2,14.26,IF(Y287&lt;2.05,15.57,IF(Y287&lt;2.1,16.72,IF(Y287&lt;2.15,17.92,IF(Y287&lt;2.2,19.17,IF(Y287&lt;2.25,20,IF(Y287&lt;3,25,IF(Y287&lt;10,0,0))))))))))))))))))))))))))))</f>
        <v>0</v>
      </c>
      <c r="AC287" s="12"/>
      <c r="AF287" s="5"/>
      <c r="AG287" s="5"/>
      <c r="AH287" s="5"/>
    </row>
    <row r="288" spans="17:34" x14ac:dyDescent="0.25">
      <c r="Q288" s="91"/>
      <c r="R288" s="92">
        <v>41645</v>
      </c>
      <c r="S288" s="93">
        <v>5.8749999999991998</v>
      </c>
      <c r="T288" s="94">
        <f>$L$10*COS($M$10*S288*24+$N$10)</f>
        <v>-0.10370555356207806</v>
      </c>
      <c r="U288" s="94">
        <f>$L$11*COS($M$11*S288*24+$N$11)</f>
        <v>-0.10723011639621113</v>
      </c>
      <c r="V288" s="94">
        <f>$L$12*COS($M$12*S288*24+$N$12)</f>
        <v>-0.10691484747585236</v>
      </c>
      <c r="W288" s="94">
        <f>$L$13*COS($M$13*S288*24+$N$13)</f>
        <v>2.1176464570843694E-2</v>
      </c>
      <c r="X288" s="94">
        <f>(T288+U288+V288+W288)*$AE$8</f>
        <v>-0.3708425660791223</v>
      </c>
      <c r="Y288" s="95">
        <f t="shared" si="21"/>
        <v>0.3708425660791223</v>
      </c>
      <c r="Z288" s="94">
        <f>(0.5*$N$29*Y288^3)/1000</f>
        <v>2.6264912705121445E-2</v>
      </c>
      <c r="AA288" s="94">
        <f>(0.5*$I$29*$J$29*$K$29*$M$29*$L$29*$N$29*Y288^3)*0.82/1000</f>
        <v>8.502483715520244E-2</v>
      </c>
      <c r="AB288" s="103">
        <f>IF(Y288&lt;1,0,IF(Y288&lt;1.05,2,IF(Y288&lt;1.1,2.28,IF(Y288&lt;1.15,2.5,IF(Y288&lt;1.2,3.08,IF(Y288&lt;1.25,3.44,IF(Y288&lt;1.3,3.85,IF(Y288&lt;1.35,4.31,IF(Y288&lt;1.4,5,IF(Y288&lt;1.45,5.36,IF(Y288&lt;1.5,5.75,IF(Y288&lt;1.55,6.59,IF(Y288&lt;1.6,7.28,IF(Y288&lt;1.65,8.01,IF(Y288&lt;1.7,8.79,IF(Y288&lt;1.75,10,IF(Y288&lt;1.8,10.5,IF(Y288&lt;1.85,11.42,IF(Y288&lt;1.9,12.38,IF(Y288&lt;1.95,13.4,IF(Y288&lt;2,14.26,IF(Y288&lt;2.05,15.57,IF(Y288&lt;2.1,16.72,IF(Y288&lt;2.15,17.92,IF(Y288&lt;2.2,19.17,IF(Y288&lt;2.25,20,IF(Y288&lt;3,25,IF(Y288&lt;10,0,0))))))))))))))))))))))))))))</f>
        <v>0</v>
      </c>
      <c r="AC288" s="12"/>
      <c r="AF288" s="5"/>
      <c r="AG288" s="5"/>
      <c r="AH288" s="5"/>
    </row>
    <row r="289" spans="17:34" x14ac:dyDescent="0.25">
      <c r="Q289" s="91"/>
      <c r="R289" s="92">
        <v>41645</v>
      </c>
      <c r="S289" s="93">
        <v>5.8958333333325301</v>
      </c>
      <c r="T289" s="94">
        <f>$L$10*COS($M$10*S289*24+$N$10)</f>
        <v>-9.4033126663779568E-2</v>
      </c>
      <c r="U289" s="94">
        <f>$L$11*COS($M$11*S289*24+$N$11)</f>
        <v>-0.11097376847133693</v>
      </c>
      <c r="V289" s="94">
        <f>$L$12*COS($M$12*S289*24+$N$12)</f>
        <v>-0.42799656122398866</v>
      </c>
      <c r="W289" s="94">
        <f>$L$13*COS($M$13*S289*24+$N$13)</f>
        <v>0.13420330480568679</v>
      </c>
      <c r="X289" s="94">
        <f>(T289+U289+V289+W289)*$AE$8</f>
        <v>-0.62350018944177299</v>
      </c>
      <c r="Y289" s="95">
        <f t="shared" si="21"/>
        <v>0.62350018944177299</v>
      </c>
      <c r="Z289" s="94">
        <f>(0.5*$N$29*Y289^3)/1000</f>
        <v>0.12482943313859901</v>
      </c>
      <c r="AA289" s="94">
        <f>(0.5*$I$29*$J$29*$K$29*$M$29*$L$29*$N$29*Y289^3)*0.82/1000</f>
        <v>0.40409813441778714</v>
      </c>
      <c r="AB289" s="103">
        <f>IF(Y289&lt;1,0,IF(Y289&lt;1.05,2,IF(Y289&lt;1.1,2.28,IF(Y289&lt;1.15,2.5,IF(Y289&lt;1.2,3.08,IF(Y289&lt;1.25,3.44,IF(Y289&lt;1.3,3.85,IF(Y289&lt;1.35,4.31,IF(Y289&lt;1.4,5,IF(Y289&lt;1.45,5.36,IF(Y289&lt;1.5,5.75,IF(Y289&lt;1.55,6.59,IF(Y289&lt;1.6,7.28,IF(Y289&lt;1.65,8.01,IF(Y289&lt;1.7,8.79,IF(Y289&lt;1.75,10,IF(Y289&lt;1.8,10.5,IF(Y289&lt;1.85,11.42,IF(Y289&lt;1.9,12.38,IF(Y289&lt;1.95,13.4,IF(Y289&lt;2,14.26,IF(Y289&lt;2.05,15.57,IF(Y289&lt;2.1,16.72,IF(Y289&lt;2.15,17.92,IF(Y289&lt;2.2,19.17,IF(Y289&lt;2.25,20,IF(Y289&lt;3,25,IF(Y289&lt;10,0,0))))))))))))))))))))))))))))</f>
        <v>0</v>
      </c>
      <c r="AC289" s="12"/>
      <c r="AF289" s="5"/>
      <c r="AG289" s="5"/>
      <c r="AH289" s="5"/>
    </row>
    <row r="290" spans="17:34" x14ac:dyDescent="0.25">
      <c r="Q290" s="91"/>
      <c r="R290" s="92">
        <v>41645</v>
      </c>
      <c r="S290" s="93">
        <v>5.9166666666658596</v>
      </c>
      <c r="T290" s="94">
        <f>$L$10*COS($M$10*S290*24+$N$10)</f>
        <v>-8.2968169867572647E-2</v>
      </c>
      <c r="U290" s="94">
        <f>$L$11*COS($M$11*S290*24+$N$11)</f>
        <v>-0.11280751964874125</v>
      </c>
      <c r="V290" s="94">
        <f>$L$12*COS($M$12*S290*24+$N$12)</f>
        <v>-0.72183997374652775</v>
      </c>
      <c r="W290" s="94">
        <f>$L$13*COS($M$13*S290*24+$N$13)</f>
        <v>0.23808441159947308</v>
      </c>
      <c r="X290" s="94">
        <f>(T290+U290+V290+W290)*$AE$8</f>
        <v>-0.84941406457921054</v>
      </c>
      <c r="Y290" s="95">
        <f t="shared" si="21"/>
        <v>0.84941406457921054</v>
      </c>
      <c r="Z290" s="94">
        <f>(0.5*$N$29*Y290^3)/1000</f>
        <v>0.3156207680241585</v>
      </c>
      <c r="AA290" s="94">
        <f>(0.5*$I$29*$J$29*$K$29*$M$29*$L$29*$N$29*Y290^3)*0.82/1000</f>
        <v>1.0217282922406696</v>
      </c>
      <c r="AB290" s="103">
        <f>IF(Y290&lt;1,0,IF(Y290&lt;1.05,2,IF(Y290&lt;1.1,2.28,IF(Y290&lt;1.15,2.5,IF(Y290&lt;1.2,3.08,IF(Y290&lt;1.25,3.44,IF(Y290&lt;1.3,3.85,IF(Y290&lt;1.35,4.31,IF(Y290&lt;1.4,5,IF(Y290&lt;1.45,5.36,IF(Y290&lt;1.5,5.75,IF(Y290&lt;1.55,6.59,IF(Y290&lt;1.6,7.28,IF(Y290&lt;1.65,8.01,IF(Y290&lt;1.7,8.79,IF(Y290&lt;1.75,10,IF(Y290&lt;1.8,10.5,IF(Y290&lt;1.85,11.42,IF(Y290&lt;1.9,12.38,IF(Y290&lt;1.95,13.4,IF(Y290&lt;2,14.26,IF(Y290&lt;2.05,15.57,IF(Y290&lt;2.1,16.72,IF(Y290&lt;2.15,17.92,IF(Y290&lt;2.2,19.17,IF(Y290&lt;2.25,20,IF(Y290&lt;3,25,IF(Y290&lt;10,0,0))))))))))))))))))))))))))))</f>
        <v>0</v>
      </c>
      <c r="AC290" s="12"/>
      <c r="AF290" s="5"/>
      <c r="AG290" s="5"/>
      <c r="AH290" s="5"/>
    </row>
    <row r="291" spans="17:34" x14ac:dyDescent="0.25">
      <c r="Q291" s="91"/>
      <c r="R291" s="92">
        <v>41645</v>
      </c>
      <c r="S291" s="93">
        <v>5.93749999999919</v>
      </c>
      <c r="T291" s="94">
        <f>$L$10*COS($M$10*S291*24+$N$10)</f>
        <v>-7.0674543333211659E-2</v>
      </c>
      <c r="U291" s="94">
        <f>$L$11*COS($M$11*S291*24+$N$11)</f>
        <v>-0.11269981037098946</v>
      </c>
      <c r="V291" s="94">
        <f>$L$12*COS($M$12*S291*24+$N$12)</f>
        <v>-0.9697444782897765</v>
      </c>
      <c r="W291" s="94">
        <f>$L$13*COS($M$13*S291*24+$N$13)</f>
        <v>0.32574045919586286</v>
      </c>
      <c r="X291" s="94">
        <f>(T291+U291+V291+W291)*$AE$8</f>
        <v>-1.0342229659976434</v>
      </c>
      <c r="Y291" s="95">
        <f t="shared" si="21"/>
        <v>1.0342229659976434</v>
      </c>
      <c r="Z291" s="94">
        <f>(0.5*$N$29*Y291^3)/1000</f>
        <v>0.56970464648085573</v>
      </c>
      <c r="AA291" s="94">
        <f>(0.5*$I$29*$J$29*$K$29*$M$29*$L$29*$N$29*Y291^3)*0.82/1000</f>
        <v>1.8442492209064794</v>
      </c>
      <c r="AB291" s="103">
        <f>IF(Y291&lt;1,0,IF(Y291&lt;1.05,2,IF(Y291&lt;1.1,2.28,IF(Y291&lt;1.15,2.5,IF(Y291&lt;1.2,3.08,IF(Y291&lt;1.25,3.44,IF(Y291&lt;1.3,3.85,IF(Y291&lt;1.35,4.31,IF(Y291&lt;1.4,5,IF(Y291&lt;1.45,5.36,IF(Y291&lt;1.5,5.75,IF(Y291&lt;1.55,6.59,IF(Y291&lt;1.6,7.28,IF(Y291&lt;1.65,8.01,IF(Y291&lt;1.7,8.79,IF(Y291&lt;1.75,10,IF(Y291&lt;1.8,10.5,IF(Y291&lt;1.85,11.42,IF(Y291&lt;1.9,12.38,IF(Y291&lt;1.95,13.4,IF(Y291&lt;2,14.26,IF(Y291&lt;2.05,15.57,IF(Y291&lt;2.1,16.72,IF(Y291&lt;2.15,17.92,IF(Y291&lt;2.2,19.17,IF(Y291&lt;2.25,20,IF(Y291&lt;3,25,IF(Y291&lt;10,0,0))))))))))))))))))))))))))))</f>
        <v>2</v>
      </c>
      <c r="AC291" s="12"/>
      <c r="AF291" s="5"/>
      <c r="AG291" s="5"/>
      <c r="AH291" s="5"/>
    </row>
    <row r="292" spans="17:34" x14ac:dyDescent="0.25">
      <c r="Q292" s="91"/>
      <c r="R292" s="92">
        <v>41645</v>
      </c>
      <c r="S292" s="93">
        <v>5.9583333333325204</v>
      </c>
      <c r="T292" s="94">
        <f>$L$10*COS($M$10*S292*24+$N$10)</f>
        <v>-5.7334302503394899E-2</v>
      </c>
      <c r="U292" s="94">
        <f>$L$11*COS($M$11*S292*24+$N$11)</f>
        <v>-0.11065249435584844</v>
      </c>
      <c r="V292" s="94">
        <f>$L$12*COS($M$12*S292*24+$N$12)</f>
        <v>-1.155933084611994</v>
      </c>
      <c r="W292" s="94">
        <f>$L$13*COS($M$13*S292*24+$N$13)</f>
        <v>0.39119783280961334</v>
      </c>
      <c r="X292" s="94">
        <f>(T292+U292+V292+W292)*$AE$8</f>
        <v>-1.1659025608270301</v>
      </c>
      <c r="Y292" s="95">
        <f t="shared" si="21"/>
        <v>1.1659025608270301</v>
      </c>
      <c r="Z292" s="94">
        <f>(0.5*$N$29*Y292^3)/1000</f>
        <v>0.81619512719446641</v>
      </c>
      <c r="AA292" s="94">
        <f>(0.5*$I$29*$J$29*$K$29*$M$29*$L$29*$N$29*Y292^3)*0.82/1000</f>
        <v>2.6421887845470513</v>
      </c>
      <c r="AB292" s="103">
        <f>IF(Y292&lt;1,0,IF(Y292&lt;1.05,2,IF(Y292&lt;1.1,2.28,IF(Y292&lt;1.15,2.5,IF(Y292&lt;1.2,3.08,IF(Y292&lt;1.25,3.44,IF(Y292&lt;1.3,3.85,IF(Y292&lt;1.35,4.31,IF(Y292&lt;1.4,5,IF(Y292&lt;1.45,5.36,IF(Y292&lt;1.5,5.75,IF(Y292&lt;1.55,6.59,IF(Y292&lt;1.6,7.28,IF(Y292&lt;1.65,8.01,IF(Y292&lt;1.7,8.79,IF(Y292&lt;1.75,10,IF(Y292&lt;1.8,10.5,IF(Y292&lt;1.85,11.42,IF(Y292&lt;1.9,12.38,IF(Y292&lt;1.95,13.4,IF(Y292&lt;2,14.26,IF(Y292&lt;2.05,15.57,IF(Y292&lt;2.1,16.72,IF(Y292&lt;2.15,17.92,IF(Y292&lt;2.2,19.17,IF(Y292&lt;2.25,20,IF(Y292&lt;3,25,IF(Y292&lt;10,0,0))))))))))))))))))))))))))))</f>
        <v>3.08</v>
      </c>
      <c r="AC292" s="12"/>
      <c r="AF292" s="5"/>
      <c r="AG292" s="5"/>
      <c r="AH292" s="5"/>
    </row>
    <row r="293" spans="17:34" x14ac:dyDescent="0.25">
      <c r="Q293" s="91"/>
      <c r="R293" s="92">
        <v>41645</v>
      </c>
      <c r="S293" s="93">
        <v>5.9791666666658498</v>
      </c>
      <c r="T293" s="94">
        <f>$L$10*COS($M$10*S293*24+$N$10)</f>
        <v>-4.3145002057626732E-2</v>
      </c>
      <c r="U293" s="94">
        <f>$L$11*COS($M$11*S293*24+$N$11)</f>
        <v>-0.10670080669309641</v>
      </c>
      <c r="V293" s="94">
        <f>$L$12*COS($M$12*S293*24+$N$12)</f>
        <v>-1.2685564887625531</v>
      </c>
      <c r="W293" s="94">
        <f>$L$13*COS($M$13*S293*24+$N$13)</f>
        <v>0.42999572060238395</v>
      </c>
      <c r="X293" s="94">
        <f>(T293+U293+V293+W293)*$AE$8</f>
        <v>-1.2355082211386152</v>
      </c>
      <c r="Y293" s="95">
        <f t="shared" si="21"/>
        <v>1.2355082211386152</v>
      </c>
      <c r="Z293" s="94">
        <f>(0.5*$N$29*Y293^3)/1000</f>
        <v>0.97127933272745648</v>
      </c>
      <c r="AA293" s="94">
        <f>(0.5*$I$29*$J$29*$K$29*$M$29*$L$29*$N$29*Y293^3)*0.82/1000</f>
        <v>3.1442277392859057</v>
      </c>
      <c r="AB293" s="103">
        <f>IF(Y293&lt;1,0,IF(Y293&lt;1.05,2,IF(Y293&lt;1.1,2.28,IF(Y293&lt;1.15,2.5,IF(Y293&lt;1.2,3.08,IF(Y293&lt;1.25,3.44,IF(Y293&lt;1.3,3.85,IF(Y293&lt;1.35,4.31,IF(Y293&lt;1.4,5,IF(Y293&lt;1.45,5.36,IF(Y293&lt;1.5,5.75,IF(Y293&lt;1.55,6.59,IF(Y293&lt;1.6,7.28,IF(Y293&lt;1.65,8.01,IF(Y293&lt;1.7,8.79,IF(Y293&lt;1.75,10,IF(Y293&lt;1.8,10.5,IF(Y293&lt;1.85,11.42,IF(Y293&lt;1.9,12.38,IF(Y293&lt;1.95,13.4,IF(Y293&lt;2,14.26,IF(Y293&lt;2.05,15.57,IF(Y293&lt;2.1,16.72,IF(Y293&lt;2.15,17.92,IF(Y293&lt;2.2,19.17,IF(Y293&lt;2.25,20,IF(Y293&lt;3,25,IF(Y293&lt;10,0,0))))))))))))))))))))))))))))</f>
        <v>3.44</v>
      </c>
      <c r="AC293" s="12"/>
      <c r="AF293" s="5"/>
      <c r="AG293" s="5"/>
      <c r="AH293" s="5"/>
    </row>
    <row r="294" spans="17:34" x14ac:dyDescent="0.25">
      <c r="Q294" s="91"/>
      <c r="R294" s="92">
        <v>41646</v>
      </c>
      <c r="S294" s="93">
        <v>5.9999999999991802</v>
      </c>
      <c r="T294" s="94">
        <f>$L$10*COS($M$10*S294*24+$N$10)</f>
        <v>-2.8316770338994421E-2</v>
      </c>
      <c r="U294" s="94">
        <f>$L$11*COS($M$11*S294*24+$N$11)</f>
        <v>-0.10091275743518771</v>
      </c>
      <c r="V294" s="94">
        <f>$L$12*COS($M$12*S294*24+$N$12)</f>
        <v>-1.3004471793985486</v>
      </c>
      <c r="W294" s="94">
        <f>$L$13*COS($M$13*S294*24+$N$13)</f>
        <v>0.43949011063763893</v>
      </c>
      <c r="X294" s="94">
        <f>(T294+U294+V294+W294)*$AE$8</f>
        <v>-1.2377332456688648</v>
      </c>
      <c r="Y294" s="95">
        <f t="shared" si="21"/>
        <v>1.2377332456688648</v>
      </c>
      <c r="Z294" s="94">
        <f>(0.5*$N$29*Y294^3)/1000</f>
        <v>0.9765363142628386</v>
      </c>
      <c r="AA294" s="94">
        <f>(0.5*$I$29*$J$29*$K$29*$M$29*$L$29*$N$29*Y294^3)*0.82/1000</f>
        <v>3.1612456522708823</v>
      </c>
      <c r="AB294" s="103">
        <f>IF(Y294&lt;1,0,IF(Y294&lt;1.05,2,IF(Y294&lt;1.1,2.28,IF(Y294&lt;1.15,2.5,IF(Y294&lt;1.2,3.08,IF(Y294&lt;1.25,3.44,IF(Y294&lt;1.3,3.85,IF(Y294&lt;1.35,4.31,IF(Y294&lt;1.4,5,IF(Y294&lt;1.45,5.36,IF(Y294&lt;1.5,5.75,IF(Y294&lt;1.55,6.59,IF(Y294&lt;1.6,7.28,IF(Y294&lt;1.65,8.01,IF(Y294&lt;1.7,8.79,IF(Y294&lt;1.75,10,IF(Y294&lt;1.8,10.5,IF(Y294&lt;1.85,11.42,IF(Y294&lt;1.9,12.38,IF(Y294&lt;1.95,13.4,IF(Y294&lt;2,14.26,IF(Y294&lt;2.05,15.57,IF(Y294&lt;2.1,16.72,IF(Y294&lt;2.15,17.92,IF(Y294&lt;2.2,19.17,IF(Y294&lt;2.25,20,IF(Y294&lt;3,25,IF(Y294&lt;10,0,0))))))))))))))))))))))))))))</f>
        <v>3.44</v>
      </c>
      <c r="AC294" s="12"/>
      <c r="AF294" s="5"/>
      <c r="AG294" s="5"/>
      <c r="AH294" s="5"/>
    </row>
    <row r="295" spans="17:34" x14ac:dyDescent="0.25">
      <c r="Q295" s="91"/>
      <c r="R295" s="92">
        <v>41646</v>
      </c>
      <c r="S295" s="93">
        <v>6.0208333333325097</v>
      </c>
      <c r="T295" s="94">
        <f>$L$10*COS($M$10*S295*24+$N$10)</f>
        <v>-1.3069197578452965E-2</v>
      </c>
      <c r="U295" s="94">
        <f>$L$11*COS($M$11*S295*24+$N$11)</f>
        <v>-9.33879611182937E-2</v>
      </c>
      <c r="V295" s="94">
        <f>$L$12*COS($M$12*S295*24+$N$12)</f>
        <v>-1.2495755882558219</v>
      </c>
      <c r="W295" s="94">
        <f>$L$13*COS($M$13*S295*24+$N$13)</f>
        <v>0.41903397592469527</v>
      </c>
      <c r="X295" s="94">
        <f>(T295+U295+V295+W295)*$AE$8</f>
        <v>-1.1712484637848417</v>
      </c>
      <c r="Y295" s="95">
        <f t="shared" si="21"/>
        <v>1.1712484637848417</v>
      </c>
      <c r="Z295" s="94">
        <f>(0.5*$N$29*Y295^3)/1000</f>
        <v>0.82747395262318091</v>
      </c>
      <c r="AA295" s="94">
        <f>(0.5*$I$29*$J$29*$K$29*$M$29*$L$29*$N$29*Y295^3)*0.82/1000</f>
        <v>2.6787006247402769</v>
      </c>
      <c r="AB295" s="103">
        <f>IF(Y295&lt;1,0,IF(Y295&lt;1.05,2,IF(Y295&lt;1.1,2.28,IF(Y295&lt;1.15,2.5,IF(Y295&lt;1.2,3.08,IF(Y295&lt;1.25,3.44,IF(Y295&lt;1.3,3.85,IF(Y295&lt;1.35,4.31,IF(Y295&lt;1.4,5,IF(Y295&lt;1.45,5.36,IF(Y295&lt;1.5,5.75,IF(Y295&lt;1.55,6.59,IF(Y295&lt;1.6,7.28,IF(Y295&lt;1.65,8.01,IF(Y295&lt;1.7,8.79,IF(Y295&lt;1.75,10,IF(Y295&lt;1.8,10.5,IF(Y295&lt;1.85,11.42,IF(Y295&lt;1.9,12.38,IF(Y295&lt;1.95,13.4,IF(Y295&lt;2,14.26,IF(Y295&lt;2.05,15.57,IF(Y295&lt;2.1,16.72,IF(Y295&lt;2.15,17.92,IF(Y295&lt;2.2,19.17,IF(Y295&lt;2.25,20,IF(Y295&lt;3,25,IF(Y295&lt;10,0,0))))))))))))))))))))))))))))</f>
        <v>3.08</v>
      </c>
      <c r="AC295" s="12"/>
      <c r="AF295" s="5"/>
      <c r="AG295" s="5"/>
      <c r="AH295" s="5"/>
    </row>
    <row r="296" spans="17:34" x14ac:dyDescent="0.25">
      <c r="Q296" s="91"/>
      <c r="R296" s="92">
        <v>41646</v>
      </c>
      <c r="S296" s="93">
        <v>6.0416666666658401</v>
      </c>
      <c r="T296" s="94">
        <f>$L$10*COS($M$10*S296*24+$N$10)</f>
        <v>2.3719160013230983E-3</v>
      </c>
      <c r="U296" s="94">
        <f>$L$11*COS($M$11*S296*24+$N$11)</f>
        <v>-8.4255922358136864E-2</v>
      </c>
      <c r="V296" s="94">
        <f>$L$12*COS($M$12*S296*24+$N$12)</f>
        <v>-1.1191792547188022</v>
      </c>
      <c r="W296" s="94">
        <f>$L$13*COS($M$13*S296*24+$N$13)</f>
        <v>0.37002136823888115</v>
      </c>
      <c r="X296" s="94">
        <f>(T296+U296+V296+W296)*$AE$8</f>
        <v>-1.0388023660459187</v>
      </c>
      <c r="Y296" s="95">
        <f t="shared" si="21"/>
        <v>1.0388023660459187</v>
      </c>
      <c r="Z296" s="94">
        <f>(0.5*$N$29*Y296^3)/1000</f>
        <v>0.57730593122518403</v>
      </c>
      <c r="AA296" s="94">
        <f>(0.5*$I$29*$J$29*$K$29*$M$29*$L$29*$N$29*Y296^3)*0.82/1000</f>
        <v>1.8688561177506799</v>
      </c>
      <c r="AB296" s="103">
        <f>IF(Y296&lt;1,0,IF(Y296&lt;1.05,2,IF(Y296&lt;1.1,2.28,IF(Y296&lt;1.15,2.5,IF(Y296&lt;1.2,3.08,IF(Y296&lt;1.25,3.44,IF(Y296&lt;1.3,3.85,IF(Y296&lt;1.35,4.31,IF(Y296&lt;1.4,5,IF(Y296&lt;1.45,5.36,IF(Y296&lt;1.5,5.75,IF(Y296&lt;1.55,6.59,IF(Y296&lt;1.6,7.28,IF(Y296&lt;1.65,8.01,IF(Y296&lt;1.7,8.79,IF(Y296&lt;1.75,10,IF(Y296&lt;1.8,10.5,IF(Y296&lt;1.85,11.42,IF(Y296&lt;1.9,12.38,IF(Y296&lt;1.95,13.4,IF(Y296&lt;2,14.26,IF(Y296&lt;2.05,15.57,IF(Y296&lt;2.1,16.72,IF(Y296&lt;2.15,17.92,IF(Y296&lt;2.2,19.17,IF(Y296&lt;2.25,20,IF(Y296&lt;3,25,IF(Y296&lt;10,0,0))))))))))))))))))))))))))))</f>
        <v>2</v>
      </c>
      <c r="AC296" s="12"/>
      <c r="AF296" s="5"/>
      <c r="AG296" s="5"/>
      <c r="AH296" s="5"/>
    </row>
    <row r="297" spans="17:34" x14ac:dyDescent="0.25">
      <c r="Q297" s="91"/>
      <c r="R297" s="92">
        <v>41646</v>
      </c>
      <c r="S297" s="93">
        <v>6.0624999999991704</v>
      </c>
      <c r="T297" s="94">
        <f>$L$10*COS($M$10*S297*24+$N$10)</f>
        <v>1.7777904045405586E-2</v>
      </c>
      <c r="U297" s="94">
        <f>$L$11*COS($M$11*S297*24+$N$11)</f>
        <v>-7.3673807026131133E-2</v>
      </c>
      <c r="V297" s="94">
        <f>$L$12*COS($M$12*S297*24+$N$12)</f>
        <v>-0.91755678427494713</v>
      </c>
      <c r="W297" s="94">
        <f>$L$13*COS($M$13*S297*24+$N$13)</f>
        <v>0.29579241579681981</v>
      </c>
      <c r="X297" s="94">
        <f>(T297+U297+V297+W297)*$AE$8</f>
        <v>-0.84707533932356616</v>
      </c>
      <c r="Y297" s="95">
        <f t="shared" si="21"/>
        <v>0.84707533932356616</v>
      </c>
      <c r="Z297" s="94">
        <f>(0.5*$N$29*Y297^3)/1000</f>
        <v>0.31302090614600236</v>
      </c>
      <c r="AA297" s="94">
        <f>(0.5*$I$29*$J$29*$K$29*$M$29*$L$29*$N$29*Y297^3)*0.82/1000</f>
        <v>1.0133120132566871</v>
      </c>
      <c r="AB297" s="103">
        <f>IF(Y297&lt;1,0,IF(Y297&lt;1.05,2,IF(Y297&lt;1.1,2.28,IF(Y297&lt;1.15,2.5,IF(Y297&lt;1.2,3.08,IF(Y297&lt;1.25,3.44,IF(Y297&lt;1.3,3.85,IF(Y297&lt;1.35,4.31,IF(Y297&lt;1.4,5,IF(Y297&lt;1.45,5.36,IF(Y297&lt;1.5,5.75,IF(Y297&lt;1.55,6.59,IF(Y297&lt;1.6,7.28,IF(Y297&lt;1.65,8.01,IF(Y297&lt;1.7,8.79,IF(Y297&lt;1.75,10,IF(Y297&lt;1.8,10.5,IF(Y297&lt;1.85,11.42,IF(Y297&lt;1.9,12.38,IF(Y297&lt;1.95,13.4,IF(Y297&lt;2,14.26,IF(Y297&lt;2.05,15.57,IF(Y297&lt;2.1,16.72,IF(Y297&lt;2.15,17.92,IF(Y297&lt;2.2,19.17,IF(Y297&lt;2.25,20,IF(Y297&lt;3,25,IF(Y297&lt;10,0,0))))))))))))))))))))))))))))</f>
        <v>0</v>
      </c>
      <c r="AC297" s="12"/>
      <c r="AF297" s="5"/>
      <c r="AG297" s="5"/>
      <c r="AH297" s="5"/>
    </row>
    <row r="298" spans="17:34" x14ac:dyDescent="0.25">
      <c r="Q298" s="91"/>
      <c r="R298" s="92">
        <v>41646</v>
      </c>
      <c r="S298" s="93">
        <v>6.0833333333324999</v>
      </c>
      <c r="T298" s="94">
        <f>$L$10*COS($M$10*S298*24+$N$10)</f>
        <v>3.2920620370427395E-2</v>
      </c>
      <c r="U298" s="94">
        <f>$L$11*COS($M$11*S298*24+$N$11)</f>
        <v>-6.1823737364773798E-2</v>
      </c>
      <c r="V298" s="94">
        <f>$L$12*COS($M$12*S298*24+$N$12)</f>
        <v>-0.65753971362651298</v>
      </c>
      <c r="W298" s="94">
        <f>$L$13*COS($M$13*S298*24+$N$13)</f>
        <v>0.20140569903829184</v>
      </c>
      <c r="X298" s="94">
        <f>(T298+U298+V298+W298)*$AE$8</f>
        <v>-0.60629641447820948</v>
      </c>
      <c r="Y298" s="95">
        <f t="shared" si="21"/>
        <v>0.60629641447820948</v>
      </c>
      <c r="Z298" s="94">
        <f>(0.5*$N$29*Y298^3)/1000</f>
        <v>0.11477894504954812</v>
      </c>
      <c r="AA298" s="94">
        <f>(0.5*$I$29*$J$29*$K$29*$M$29*$L$29*$N$29*Y298^3)*0.82/1000</f>
        <v>0.37156267074821908</v>
      </c>
      <c r="AB298" s="103">
        <f>IF(Y298&lt;1,0,IF(Y298&lt;1.05,2,IF(Y298&lt;1.1,2.28,IF(Y298&lt;1.15,2.5,IF(Y298&lt;1.2,3.08,IF(Y298&lt;1.25,3.44,IF(Y298&lt;1.3,3.85,IF(Y298&lt;1.35,4.31,IF(Y298&lt;1.4,5,IF(Y298&lt;1.45,5.36,IF(Y298&lt;1.5,5.75,IF(Y298&lt;1.55,6.59,IF(Y298&lt;1.6,7.28,IF(Y298&lt;1.65,8.01,IF(Y298&lt;1.7,8.79,IF(Y298&lt;1.75,10,IF(Y298&lt;1.8,10.5,IF(Y298&lt;1.85,11.42,IF(Y298&lt;1.9,12.38,IF(Y298&lt;1.95,13.4,IF(Y298&lt;2,14.26,IF(Y298&lt;2.05,15.57,IF(Y298&lt;2.1,16.72,IF(Y298&lt;2.15,17.92,IF(Y298&lt;2.2,19.17,IF(Y298&lt;2.25,20,IF(Y298&lt;3,25,IF(Y298&lt;10,0,0))))))))))))))))))))))))))))</f>
        <v>0</v>
      </c>
      <c r="AC298" s="12"/>
      <c r="AF298" s="5"/>
      <c r="AG298" s="5"/>
      <c r="AH298" s="5"/>
    </row>
    <row r="299" spans="17:34" x14ac:dyDescent="0.25">
      <c r="Q299" s="91"/>
      <c r="R299" s="92">
        <v>41646</v>
      </c>
      <c r="S299" s="93">
        <v>6.1041666666658303</v>
      </c>
      <c r="T299" s="94">
        <f>$L$10*COS($M$10*S299*24+$N$10)</f>
        <v>4.7575817565222729E-2</v>
      </c>
      <c r="U299" s="94">
        <f>$L$11*COS($M$11*S299*24+$N$11)</f>
        <v>-4.8909657594358724E-2</v>
      </c>
      <c r="V299" s="94">
        <f>$L$12*COS($M$12*S299*24+$N$12)</f>
        <v>-0.35567589370450448</v>
      </c>
      <c r="W299" s="94">
        <f>$L$13*COS($M$13*S299*24+$N$13)</f>
        <v>9.3293516728951906E-2</v>
      </c>
      <c r="X299" s="94">
        <f>(T299+U299+V299+W299)*$AE$8</f>
        <v>-0.32964527125586068</v>
      </c>
      <c r="Y299" s="95">
        <f t="shared" si="21"/>
        <v>0.32964527125586068</v>
      </c>
      <c r="Z299" s="94">
        <f>(0.5*$N$29*Y299^3)/1000</f>
        <v>1.8447935844137352E-2</v>
      </c>
      <c r="AA299" s="94">
        <f>(0.5*$I$29*$J$29*$K$29*$M$29*$L$29*$N$29*Y299^3)*0.82/1000</f>
        <v>5.9719701283893804E-2</v>
      </c>
      <c r="AB299" s="103">
        <f>IF(Y299&lt;1,0,IF(Y299&lt;1.05,2,IF(Y299&lt;1.1,2.28,IF(Y299&lt;1.15,2.5,IF(Y299&lt;1.2,3.08,IF(Y299&lt;1.25,3.44,IF(Y299&lt;1.3,3.85,IF(Y299&lt;1.35,4.31,IF(Y299&lt;1.4,5,IF(Y299&lt;1.45,5.36,IF(Y299&lt;1.5,5.75,IF(Y299&lt;1.55,6.59,IF(Y299&lt;1.6,7.28,IF(Y299&lt;1.65,8.01,IF(Y299&lt;1.7,8.79,IF(Y299&lt;1.75,10,IF(Y299&lt;1.8,10.5,IF(Y299&lt;1.85,11.42,IF(Y299&lt;1.9,12.38,IF(Y299&lt;1.95,13.4,IF(Y299&lt;2,14.26,IF(Y299&lt;2.05,15.57,IF(Y299&lt;2.1,16.72,IF(Y299&lt;2.15,17.92,IF(Y299&lt;2.2,19.17,IF(Y299&lt;2.25,20,IF(Y299&lt;3,25,IF(Y299&lt;10,0,0))))))))))))))))))))))))))))</f>
        <v>0</v>
      </c>
      <c r="AC299" s="12"/>
      <c r="AF299" s="5"/>
      <c r="AG299" s="5"/>
      <c r="AH299" s="5"/>
    </row>
    <row r="300" spans="17:34" x14ac:dyDescent="0.25">
      <c r="Q300" s="91"/>
      <c r="R300" s="92">
        <v>41646</v>
      </c>
      <c r="S300" s="93">
        <v>6.1249999999991598</v>
      </c>
      <c r="T300" s="94">
        <f>$L$10*COS($M$10*S300*24+$N$10)</f>
        <v>6.1526467854817614E-2</v>
      </c>
      <c r="U300" s="94">
        <f>$L$11*COS($M$11*S300*24+$N$11)</f>
        <v>-3.5153823955140898E-2</v>
      </c>
      <c r="V300" s="94">
        <f>$L$12*COS($M$12*S300*24+$N$12)</f>
        <v>-3.1176361234501224E-2</v>
      </c>
      <c r="W300" s="94">
        <f>$L$13*COS($M$13*S300*24+$N$13)</f>
        <v>-2.1176464570626607E-2</v>
      </c>
      <c r="X300" s="94">
        <f>(T300+U300+V300+W300)*$AE$8</f>
        <v>-3.2475227381813895E-2</v>
      </c>
      <c r="Y300" s="95">
        <f t="shared" si="21"/>
        <v>3.2475227381813895E-2</v>
      </c>
      <c r="Z300" s="94">
        <f>(0.5*$N$29*Y300^3)/1000</f>
        <v>1.7638588591262077E-5</v>
      </c>
      <c r="AA300" s="94">
        <f>(0.5*$I$29*$J$29*$K$29*$M$29*$L$29*$N$29*Y300^3)*0.82/1000</f>
        <v>5.7099680454191518E-5</v>
      </c>
      <c r="AB300" s="103">
        <f>IF(Y300&lt;1,0,IF(Y300&lt;1.05,2,IF(Y300&lt;1.1,2.28,IF(Y300&lt;1.15,2.5,IF(Y300&lt;1.2,3.08,IF(Y300&lt;1.25,3.44,IF(Y300&lt;1.3,3.85,IF(Y300&lt;1.35,4.31,IF(Y300&lt;1.4,5,IF(Y300&lt;1.45,5.36,IF(Y300&lt;1.5,5.75,IF(Y300&lt;1.55,6.59,IF(Y300&lt;1.6,7.28,IF(Y300&lt;1.65,8.01,IF(Y300&lt;1.7,8.79,IF(Y300&lt;1.75,10,IF(Y300&lt;1.8,10.5,IF(Y300&lt;1.85,11.42,IF(Y300&lt;1.9,12.38,IF(Y300&lt;1.95,13.4,IF(Y300&lt;2,14.26,IF(Y300&lt;2.05,15.57,IF(Y300&lt;2.1,16.72,IF(Y300&lt;2.15,17.92,IF(Y300&lt;2.2,19.17,IF(Y300&lt;2.25,20,IF(Y300&lt;3,25,IF(Y300&lt;10,0,0))))))))))))))))))))))))))))</f>
        <v>0</v>
      </c>
      <c r="AC300" s="12"/>
      <c r="AF300" s="5"/>
      <c r="AG300" s="5"/>
      <c r="AH300" s="5"/>
    </row>
    <row r="301" spans="17:34" x14ac:dyDescent="0.25">
      <c r="Q301" s="91"/>
      <c r="R301" s="92">
        <v>41646</v>
      </c>
      <c r="S301" s="93">
        <v>6.1458333333324902</v>
      </c>
      <c r="T301" s="94">
        <f>$L$10*COS($M$10*S301*24+$N$10)</f>
        <v>7.4565977049350432E-2</v>
      </c>
      <c r="U301" s="94">
        <f>$L$11*COS($M$11*S301*24+$N$11)</f>
        <v>-2.0792979592619363E-2</v>
      </c>
      <c r="V301" s="94">
        <f>$L$12*COS($M$12*S301*24+$N$12)</f>
        <v>0.29530727857503941</v>
      </c>
      <c r="W301" s="94">
        <f>$L$13*COS($M$13*S301*24+$N$13)</f>
        <v>-0.13420330480547982</v>
      </c>
      <c r="X301" s="94">
        <f>(T301+U301+V301+W301)*$AE$8</f>
        <v>0.26859621403286338</v>
      </c>
      <c r="Y301" s="95">
        <f t="shared" si="21"/>
        <v>0.26859621403286338</v>
      </c>
      <c r="Z301" s="94">
        <f>(0.5*$N$29*Y301^3)/1000</f>
        <v>9.9794565020372965E-3</v>
      </c>
      <c r="AA301" s="94">
        <f>(0.5*$I$29*$J$29*$K$29*$M$29*$L$29*$N$29*Y301^3)*0.82/1000</f>
        <v>3.230552004909943E-2</v>
      </c>
      <c r="AB301" s="103">
        <f>IF(Y301&lt;1,0,IF(Y301&lt;1.05,2,IF(Y301&lt;1.1,2.28,IF(Y301&lt;1.15,2.5,IF(Y301&lt;1.2,3.08,IF(Y301&lt;1.25,3.44,IF(Y301&lt;1.3,3.85,IF(Y301&lt;1.35,4.31,IF(Y301&lt;1.4,5,IF(Y301&lt;1.45,5.36,IF(Y301&lt;1.5,5.75,IF(Y301&lt;1.55,6.59,IF(Y301&lt;1.6,7.28,IF(Y301&lt;1.65,8.01,IF(Y301&lt;1.7,8.79,IF(Y301&lt;1.75,10,IF(Y301&lt;1.8,10.5,IF(Y301&lt;1.85,11.42,IF(Y301&lt;1.9,12.38,IF(Y301&lt;1.95,13.4,IF(Y301&lt;2,14.26,IF(Y301&lt;2.05,15.57,IF(Y301&lt;2.1,16.72,IF(Y301&lt;2.15,17.92,IF(Y301&lt;2.2,19.17,IF(Y301&lt;2.25,20,IF(Y301&lt;3,25,IF(Y301&lt;10,0,0))))))))))))))))))))))))))))</f>
        <v>0</v>
      </c>
      <c r="AC301" s="12"/>
      <c r="AF301" s="5"/>
      <c r="AG301" s="5"/>
      <c r="AH301" s="5"/>
    </row>
    <row r="302" spans="17:34" x14ac:dyDescent="0.25">
      <c r="Q302" s="91"/>
      <c r="R302" s="92">
        <v>41646</v>
      </c>
      <c r="S302" s="93">
        <v>6.1666666666658196</v>
      </c>
      <c r="T302" s="94">
        <f>$L$10*COS($M$10*S302*24+$N$10)</f>
        <v>8.650124398275362E-2</v>
      </c>
      <c r="U302" s="94">
        <f>$L$11*COS($M$11*S302*24+$N$11)</f>
        <v>-6.0742801176966949E-3</v>
      </c>
      <c r="V302" s="94">
        <f>$L$12*COS($M$12*S302*24+$N$12)</f>
        <v>0.60299714914280156</v>
      </c>
      <c r="W302" s="94">
        <f>$L$13*COS($M$13*S302*24+$N$13)</f>
        <v>-0.23808441159929028</v>
      </c>
      <c r="X302" s="94">
        <f>(T302+U302+V302+W302)*$AE$8</f>
        <v>0.55667462676071022</v>
      </c>
      <c r="Y302" s="95">
        <f t="shared" si="21"/>
        <v>0.55667462676071022</v>
      </c>
      <c r="Z302" s="94">
        <f>(0.5*$N$29*Y302^3)/1000</f>
        <v>8.884060529766602E-2</v>
      </c>
      <c r="AA302" s="94">
        <f>(0.5*$I$29*$J$29*$K$29*$M$29*$L$29*$N$29*Y302^3)*0.82/1000</f>
        <v>0.28759501632498347</v>
      </c>
      <c r="AB302" s="103">
        <f>IF(Y302&lt;1,0,IF(Y302&lt;1.05,2,IF(Y302&lt;1.1,2.28,IF(Y302&lt;1.15,2.5,IF(Y302&lt;1.2,3.08,IF(Y302&lt;1.25,3.44,IF(Y302&lt;1.3,3.85,IF(Y302&lt;1.35,4.31,IF(Y302&lt;1.4,5,IF(Y302&lt;1.45,5.36,IF(Y302&lt;1.5,5.75,IF(Y302&lt;1.55,6.59,IF(Y302&lt;1.6,7.28,IF(Y302&lt;1.65,8.01,IF(Y302&lt;1.7,8.79,IF(Y302&lt;1.75,10,IF(Y302&lt;1.8,10.5,IF(Y302&lt;1.85,11.42,IF(Y302&lt;1.9,12.38,IF(Y302&lt;1.95,13.4,IF(Y302&lt;2,14.26,IF(Y302&lt;2.05,15.57,IF(Y302&lt;2.1,16.72,IF(Y302&lt;2.15,17.92,IF(Y302&lt;2.2,19.17,IF(Y302&lt;2.25,20,IF(Y302&lt;3,25,IF(Y302&lt;10,0,0))))))))))))))))))))))))))))</f>
        <v>0</v>
      </c>
      <c r="AC302" s="12"/>
      <c r="AF302" s="5"/>
      <c r="AG302" s="5"/>
      <c r="AH302" s="5"/>
    </row>
    <row r="303" spans="17:34" x14ac:dyDescent="0.25">
      <c r="Q303" s="91"/>
      <c r="R303" s="92">
        <v>41646</v>
      </c>
      <c r="S303" s="93">
        <v>6.18749999999915</v>
      </c>
      <c r="T303" s="94">
        <f>$L$10*COS($M$10*S303*24+$N$10)</f>
        <v>9.7155520134226833E-2</v>
      </c>
      <c r="U303" s="94">
        <f>$L$11*COS($M$11*S303*24+$N$11)</f>
        <v>8.7489600357088457E-3</v>
      </c>
      <c r="V303" s="94">
        <f>$L$12*COS($M$12*S303*24+$N$12)</f>
        <v>0.87231143571167358</v>
      </c>
      <c r="W303" s="94">
        <f>$L$13*COS($M$13*S303*24+$N$13)</f>
        <v>-0.32574045919570832</v>
      </c>
      <c r="X303" s="94">
        <f>(T303+U303+V303+W303)*$AE$8</f>
        <v>0.81559432085737626</v>
      </c>
      <c r="Y303" s="95">
        <f t="shared" si="21"/>
        <v>0.81559432085737626</v>
      </c>
      <c r="Z303" s="94">
        <f>(0.5*$N$29*Y303^3)/1000</f>
        <v>0.27940219147743472</v>
      </c>
      <c r="AA303" s="94">
        <f>(0.5*$I$29*$J$29*$K$29*$M$29*$L$29*$N$29*Y303^3)*0.82/1000</f>
        <v>0.90448143109736368</v>
      </c>
      <c r="AB303" s="103">
        <f>IF(Y303&lt;1,0,IF(Y303&lt;1.05,2,IF(Y303&lt;1.1,2.28,IF(Y303&lt;1.15,2.5,IF(Y303&lt;1.2,3.08,IF(Y303&lt;1.25,3.44,IF(Y303&lt;1.3,3.85,IF(Y303&lt;1.35,4.31,IF(Y303&lt;1.4,5,IF(Y303&lt;1.45,5.36,IF(Y303&lt;1.5,5.75,IF(Y303&lt;1.55,6.59,IF(Y303&lt;1.6,7.28,IF(Y303&lt;1.65,8.01,IF(Y303&lt;1.7,8.79,IF(Y303&lt;1.75,10,IF(Y303&lt;1.8,10.5,IF(Y303&lt;1.85,11.42,IF(Y303&lt;1.9,12.38,IF(Y303&lt;1.95,13.4,IF(Y303&lt;2,14.26,IF(Y303&lt;2.05,15.57,IF(Y303&lt;2.1,16.72,IF(Y303&lt;2.15,17.92,IF(Y303&lt;2.2,19.17,IF(Y303&lt;2.25,20,IF(Y303&lt;3,25,IF(Y303&lt;10,0,0))))))))))))))))))))))))))))</f>
        <v>0</v>
      </c>
      <c r="AC303" s="12"/>
      <c r="AF303" s="5"/>
      <c r="AG303" s="5"/>
      <c r="AH303" s="5"/>
    </row>
    <row r="304" spans="17:34" x14ac:dyDescent="0.25">
      <c r="Q304" s="91"/>
      <c r="R304" s="92">
        <v>41646</v>
      </c>
      <c r="S304" s="93">
        <v>6.2083333333324804</v>
      </c>
      <c r="T304" s="94">
        <f>$L$10*COS($M$10*S304*24+$N$10)</f>
        <v>0.10637102708452521</v>
      </c>
      <c r="U304" s="94">
        <f>$L$11*COS($M$11*S304*24+$N$11)</f>
        <v>2.3421627248714619E-2</v>
      </c>
      <c r="V304" s="94">
        <f>$L$12*COS($M$12*S304*24+$N$12)</f>
        <v>1.0861105994944209</v>
      </c>
      <c r="W304" s="94">
        <f>$L$13*COS($M$13*S304*24+$N$13)</f>
        <v>-0.39119783280951381</v>
      </c>
      <c r="X304" s="94">
        <f>(T304+U304+V304+W304)*$AE$8</f>
        <v>1.0308817762726834</v>
      </c>
      <c r="Y304" s="95">
        <f t="shared" si="21"/>
        <v>1.0308817762726834</v>
      </c>
      <c r="Z304" s="94">
        <f>(0.5*$N$29*Y304^3)/1000</f>
        <v>0.56420095378617108</v>
      </c>
      <c r="AA304" s="94">
        <f>(0.5*$I$29*$J$29*$K$29*$M$29*$L$29*$N$29*Y304^3)*0.82/1000</f>
        <v>1.8264326539766156</v>
      </c>
      <c r="AB304" s="103">
        <f>IF(Y304&lt;1,0,IF(Y304&lt;1.05,2,IF(Y304&lt;1.1,2.28,IF(Y304&lt;1.15,2.5,IF(Y304&lt;1.2,3.08,IF(Y304&lt;1.25,3.44,IF(Y304&lt;1.3,3.85,IF(Y304&lt;1.35,4.31,IF(Y304&lt;1.4,5,IF(Y304&lt;1.45,5.36,IF(Y304&lt;1.5,5.75,IF(Y304&lt;1.55,6.59,IF(Y304&lt;1.6,7.28,IF(Y304&lt;1.65,8.01,IF(Y304&lt;1.7,8.79,IF(Y304&lt;1.75,10,IF(Y304&lt;1.8,10.5,IF(Y304&lt;1.85,11.42,IF(Y304&lt;1.9,12.38,IF(Y304&lt;1.95,13.4,IF(Y304&lt;2,14.26,IF(Y304&lt;2.05,15.57,IF(Y304&lt;2.1,16.72,IF(Y304&lt;2.15,17.92,IF(Y304&lt;2.2,19.17,IF(Y304&lt;2.25,20,IF(Y304&lt;3,25,IF(Y304&lt;10,0,0))))))))))))))))))))))))))))</f>
        <v>2</v>
      </c>
      <c r="AC304" s="12"/>
      <c r="AF304" s="5"/>
      <c r="AG304" s="5"/>
      <c r="AH304" s="5"/>
    </row>
    <row r="305" spans="17:34" x14ac:dyDescent="0.25">
      <c r="Q305" s="91"/>
      <c r="R305" s="92">
        <v>41646</v>
      </c>
      <c r="S305" s="93">
        <v>6.2291666666658099</v>
      </c>
      <c r="T305" s="94">
        <f>$L$10*COS($M$10*S305*24+$N$10)</f>
        <v>0.11401129304537584</v>
      </c>
      <c r="U305" s="94">
        <f>$L$11*COS($M$11*S305*24+$N$11)</f>
        <v>3.7691199320184277E-2</v>
      </c>
      <c r="V305" s="94">
        <f>$L$12*COS($M$12*S305*24+$N$12)</f>
        <v>1.2307881619524503</v>
      </c>
      <c r="W305" s="94">
        <f>$L$13*COS($M$13*S305*24+$N$13)</f>
        <v>-0.42999572060233787</v>
      </c>
      <c r="X305" s="94">
        <f>(T305+U305+V305+W305)*$AE$8</f>
        <v>1.1906186671445906</v>
      </c>
      <c r="Y305" s="95">
        <f t="shared" si="21"/>
        <v>1.1906186671445906</v>
      </c>
      <c r="Z305" s="94">
        <f>(0.5*$N$29*Y305^3)/1000</f>
        <v>0.86921115489482648</v>
      </c>
      <c r="AA305" s="94">
        <f>(0.5*$I$29*$J$29*$K$29*$M$29*$L$29*$N$29*Y305^3)*0.82/1000</f>
        <v>2.8138123940540365</v>
      </c>
      <c r="AB305" s="103">
        <f>IF(Y305&lt;1,0,IF(Y305&lt;1.05,2,IF(Y305&lt;1.1,2.28,IF(Y305&lt;1.15,2.5,IF(Y305&lt;1.2,3.08,IF(Y305&lt;1.25,3.44,IF(Y305&lt;1.3,3.85,IF(Y305&lt;1.35,4.31,IF(Y305&lt;1.4,5,IF(Y305&lt;1.45,5.36,IF(Y305&lt;1.5,5.75,IF(Y305&lt;1.55,6.59,IF(Y305&lt;1.6,7.28,IF(Y305&lt;1.65,8.01,IF(Y305&lt;1.7,8.79,IF(Y305&lt;1.75,10,IF(Y305&lt;1.8,10.5,IF(Y305&lt;1.85,11.42,IF(Y305&lt;1.9,12.38,IF(Y305&lt;1.95,13.4,IF(Y305&lt;2,14.26,IF(Y305&lt;2.05,15.57,IF(Y305&lt;2.1,16.72,IF(Y305&lt;2.15,17.92,IF(Y305&lt;2.2,19.17,IF(Y305&lt;2.25,20,IF(Y305&lt;3,25,IF(Y305&lt;10,0,0))))))))))))))))))))))))))))</f>
        <v>3.08</v>
      </c>
      <c r="AC305" s="12"/>
      <c r="AF305" s="5"/>
      <c r="AG305" s="5"/>
      <c r="AH305" s="5"/>
    </row>
    <row r="306" spans="17:34" x14ac:dyDescent="0.25">
      <c r="Q306" s="91"/>
      <c r="R306" s="92">
        <v>41646</v>
      </c>
      <c r="S306" s="93">
        <v>6.2499999999991402</v>
      </c>
      <c r="T306" s="94">
        <f>$L$10*COS($M$10*S306*24+$N$10)</f>
        <v>0.11996317386050154</v>
      </c>
      <c r="U306" s="94">
        <f>$L$11*COS($M$11*S306*24+$N$11)</f>
        <v>5.1312091470181717E-2</v>
      </c>
      <c r="V306" s="94">
        <f>$L$12*COS($M$12*S306*24+$N$12)</f>
        <v>1.2971366401669187</v>
      </c>
      <c r="W306" s="94">
        <f>$L$13*COS($M$13*S306*24+$N$13)</f>
        <v>-0.43949011063765003</v>
      </c>
      <c r="X306" s="94">
        <f>(T306+U306+V306+W306)*$AE$8</f>
        <v>1.2861522435749397</v>
      </c>
      <c r="Y306" s="95">
        <f t="shared" si="21"/>
        <v>1.2861522435749397</v>
      </c>
      <c r="Z306" s="94">
        <f>(0.5*$N$29*Y306^3)/1000</f>
        <v>1.0956815987082793</v>
      </c>
      <c r="AA306" s="94">
        <f>(0.5*$I$29*$J$29*$K$29*$M$29*$L$29*$N$29*Y306^3)*0.82/1000</f>
        <v>3.5469430471763119</v>
      </c>
      <c r="AB306" s="103">
        <f>IF(Y306&lt;1,0,IF(Y306&lt;1.05,2,IF(Y306&lt;1.1,2.28,IF(Y306&lt;1.15,2.5,IF(Y306&lt;1.2,3.08,IF(Y306&lt;1.25,3.44,IF(Y306&lt;1.3,3.85,IF(Y306&lt;1.35,4.31,IF(Y306&lt;1.4,5,IF(Y306&lt;1.45,5.36,IF(Y306&lt;1.5,5.75,IF(Y306&lt;1.55,6.59,IF(Y306&lt;1.6,7.28,IF(Y306&lt;1.65,8.01,IF(Y306&lt;1.7,8.79,IF(Y306&lt;1.75,10,IF(Y306&lt;1.8,10.5,IF(Y306&lt;1.85,11.42,IF(Y306&lt;1.9,12.38,IF(Y306&lt;1.95,13.4,IF(Y306&lt;2,14.26,IF(Y306&lt;2.05,15.57,IF(Y306&lt;2.1,16.72,IF(Y306&lt;2.15,17.92,IF(Y306&lt;2.2,19.17,IF(Y306&lt;2.25,20,IF(Y306&lt;3,25,IF(Y306&lt;10,0,0))))))))))))))))))))))))))))</f>
        <v>3.85</v>
      </c>
      <c r="AC306" s="12"/>
      <c r="AF306" s="5"/>
      <c r="AG306" s="5"/>
      <c r="AH306" s="5"/>
    </row>
    <row r="307" spans="17:34" x14ac:dyDescent="0.25">
      <c r="Q307" s="91"/>
      <c r="R307" s="92">
        <v>41646</v>
      </c>
      <c r="S307" s="93">
        <v>6.2708333333324697</v>
      </c>
      <c r="T307" s="94">
        <f>$L$10*COS($M$10*S307*24+$N$10)</f>
        <v>0.12413852854939939</v>
      </c>
      <c r="U307" s="94">
        <f>$L$11*COS($M$11*S307*24+$N$11)</f>
        <v>6.4049882947712911E-2</v>
      </c>
      <c r="V307" s="94">
        <f>$L$12*COS($M$12*S307*24+$N$12)</f>
        <v>1.2809335239608712</v>
      </c>
      <c r="W307" s="94">
        <f>$L$13*COS($M$13*S307*24+$N$13)</f>
        <v>-0.41903397592476538</v>
      </c>
      <c r="X307" s="94">
        <f>(T307+U307+V307+W307)*$AE$8</f>
        <v>1.3126099494165224</v>
      </c>
      <c r="Y307" s="95">
        <f t="shared" si="21"/>
        <v>1.3126099494165224</v>
      </c>
      <c r="Z307" s="94">
        <f>(0.5*$N$29*Y307^3)/1000</f>
        <v>1.164700614300594</v>
      </c>
      <c r="AA307" s="94">
        <f>(0.5*$I$29*$J$29*$K$29*$M$29*$L$29*$N$29*Y307^3)*0.82/1000</f>
        <v>3.7703715667085573</v>
      </c>
      <c r="AB307" s="103">
        <f>IF(Y307&lt;1,0,IF(Y307&lt;1.05,2,IF(Y307&lt;1.1,2.28,IF(Y307&lt;1.15,2.5,IF(Y307&lt;1.2,3.08,IF(Y307&lt;1.25,3.44,IF(Y307&lt;1.3,3.85,IF(Y307&lt;1.35,4.31,IF(Y307&lt;1.4,5,IF(Y307&lt;1.45,5.36,IF(Y307&lt;1.5,5.75,IF(Y307&lt;1.55,6.59,IF(Y307&lt;1.6,7.28,IF(Y307&lt;1.65,8.01,IF(Y307&lt;1.7,8.79,IF(Y307&lt;1.75,10,IF(Y307&lt;1.8,10.5,IF(Y307&lt;1.85,11.42,IF(Y307&lt;1.9,12.38,IF(Y307&lt;1.95,13.4,IF(Y307&lt;2,14.26,IF(Y307&lt;2.05,15.57,IF(Y307&lt;2.1,16.72,IF(Y307&lt;2.15,17.92,IF(Y307&lt;2.2,19.17,IF(Y307&lt;2.25,20,IF(Y307&lt;3,25,IF(Y307&lt;10,0,0))))))))))))))))))))))))))))</f>
        <v>4.3099999999999996</v>
      </c>
      <c r="AC307" s="12"/>
      <c r="AF307" s="5"/>
      <c r="AG307" s="5"/>
      <c r="AH307" s="5"/>
    </row>
    <row r="308" spans="17:34" x14ac:dyDescent="0.25">
      <c r="Q308" s="91"/>
      <c r="R308" s="92">
        <v>41646</v>
      </c>
      <c r="S308" s="93">
        <v>6.2916666666658001</v>
      </c>
      <c r="T308" s="94">
        <f>$L$10*COS($M$10*S308*24+$N$10)</f>
        <v>0.12647552458086592</v>
      </c>
      <c r="U308" s="94">
        <f>$L$11*COS($M$11*S308*24+$N$11)</f>
        <v>7.5685351501315251E-2</v>
      </c>
      <c r="V308" s="94">
        <f>$L$12*COS($M$12*S308*24+$N$12)</f>
        <v>1.1832100023671137</v>
      </c>
      <c r="W308" s="94">
        <f>$L$13*COS($M$13*S308*24+$N$13)</f>
        <v>-0.37002136823899878</v>
      </c>
      <c r="X308" s="94">
        <f>(T308+U308+V308+W308)*$AE$8</f>
        <v>1.26918688776287</v>
      </c>
      <c r="Y308" s="95">
        <f t="shared" si="21"/>
        <v>1.26918688776287</v>
      </c>
      <c r="Z308" s="94">
        <f>(0.5*$N$29*Y308^3)/1000</f>
        <v>1.0528923228179492</v>
      </c>
      <c r="AA308" s="94">
        <f>(0.5*$I$29*$J$29*$K$29*$M$29*$L$29*$N$29*Y308^3)*0.82/1000</f>
        <v>3.408425502670827</v>
      </c>
      <c r="AB308" s="103">
        <f>IF(Y308&lt;1,0,IF(Y308&lt;1.05,2,IF(Y308&lt;1.1,2.28,IF(Y308&lt;1.15,2.5,IF(Y308&lt;1.2,3.08,IF(Y308&lt;1.25,3.44,IF(Y308&lt;1.3,3.85,IF(Y308&lt;1.35,4.31,IF(Y308&lt;1.4,5,IF(Y308&lt;1.45,5.36,IF(Y308&lt;1.5,5.75,IF(Y308&lt;1.55,6.59,IF(Y308&lt;1.6,7.28,IF(Y308&lt;1.65,8.01,IF(Y308&lt;1.7,8.79,IF(Y308&lt;1.75,10,IF(Y308&lt;1.8,10.5,IF(Y308&lt;1.85,11.42,IF(Y308&lt;1.9,12.38,IF(Y308&lt;1.95,13.4,IF(Y308&lt;2,14.26,IF(Y308&lt;2.05,15.57,IF(Y308&lt;2.1,16.72,IF(Y308&lt;2.15,17.92,IF(Y308&lt;2.2,19.17,IF(Y308&lt;2.25,20,IF(Y308&lt;3,25,IF(Y308&lt;10,0,0))))))))))))))))))))))))))))</f>
        <v>3.85</v>
      </c>
      <c r="AC308" s="12"/>
      <c r="AF308" s="5"/>
      <c r="AG308" s="5"/>
      <c r="AH308" s="5"/>
    </row>
    <row r="309" spans="17:34" x14ac:dyDescent="0.25">
      <c r="Q309" s="91"/>
      <c r="R309" s="92">
        <v>41646</v>
      </c>
      <c r="S309" s="93">
        <v>6.3124999999991296</v>
      </c>
      <c r="T309" s="94">
        <f>$L$10*COS($M$10*S309*24+$N$10)</f>
        <v>0.12693955354656056</v>
      </c>
      <c r="U309" s="94">
        <f>$L$11*COS($M$11*S309*24+$N$11)</f>
        <v>8.6018246277638086E-2</v>
      </c>
      <c r="V309" s="94">
        <f>$L$12*COS($M$12*S309*24+$N$12)</f>
        <v>1.0101853373123959</v>
      </c>
      <c r="W309" s="94">
        <f>$L$13*COS($M$13*S309*24+$N$13)</f>
        <v>-0.29579241579698068</v>
      </c>
      <c r="X309" s="94">
        <f>(T309+U309+V309+W309)*$AE$8</f>
        <v>1.1591884016745175</v>
      </c>
      <c r="Y309" s="95">
        <f t="shared" si="21"/>
        <v>1.1591884016745175</v>
      </c>
      <c r="Z309" s="94">
        <f>(0.5*$N$29*Y309^3)/1000</f>
        <v>0.80217534627024523</v>
      </c>
      <c r="AA309" s="94">
        <f>(0.5*$I$29*$J$29*$K$29*$M$29*$L$29*$N$29*Y309^3)*0.82/1000</f>
        <v>2.5968039167800598</v>
      </c>
      <c r="AB309" s="103">
        <f>IF(Y309&lt;1,0,IF(Y309&lt;1.05,2,IF(Y309&lt;1.1,2.28,IF(Y309&lt;1.15,2.5,IF(Y309&lt;1.2,3.08,IF(Y309&lt;1.25,3.44,IF(Y309&lt;1.3,3.85,IF(Y309&lt;1.35,4.31,IF(Y309&lt;1.4,5,IF(Y309&lt;1.45,5.36,IF(Y309&lt;1.5,5.75,IF(Y309&lt;1.55,6.59,IF(Y309&lt;1.6,7.28,IF(Y309&lt;1.65,8.01,IF(Y309&lt;1.7,8.79,IF(Y309&lt;1.75,10,IF(Y309&lt;1.8,10.5,IF(Y309&lt;1.85,11.42,IF(Y309&lt;1.9,12.38,IF(Y309&lt;1.95,13.4,IF(Y309&lt;2,14.26,IF(Y309&lt;2.05,15.57,IF(Y309&lt;2.1,16.72,IF(Y309&lt;2.15,17.92,IF(Y309&lt;2.2,19.17,IF(Y309&lt;2.25,20,IF(Y309&lt;3,25,IF(Y309&lt;10,0,0))))))))))))))))))))))))))))</f>
        <v>3.08</v>
      </c>
      <c r="AC309" s="12"/>
      <c r="AF309" s="5"/>
      <c r="AG309" s="5"/>
      <c r="AH309" s="5"/>
    </row>
    <row r="310" spans="17:34" x14ac:dyDescent="0.25">
      <c r="Q310" s="91"/>
      <c r="R310" s="92">
        <v>41646</v>
      </c>
      <c r="S310" s="93">
        <v>6.33333333333246</v>
      </c>
      <c r="T310" s="94">
        <f>$L$10*COS($M$10*S310*24+$N$10)</f>
        <v>0.12552374367446859</v>
      </c>
      <c r="U310" s="94">
        <f>$L$11*COS($M$11*S310*24+$N$11)</f>
        <v>9.4870734215039859E-2</v>
      </c>
      <c r="V310" s="94">
        <f>$L$12*COS($M$12*S310*24+$N$12)</f>
        <v>0.77287106106864134</v>
      </c>
      <c r="W310" s="94">
        <f>$L$13*COS($M$13*S310*24+$N$13)</f>
        <v>-0.20140569903848507</v>
      </c>
      <c r="X310" s="94">
        <f>(T310+U310+V310+W310)*$AE$8</f>
        <v>0.98982479989958083</v>
      </c>
      <c r="Y310" s="95">
        <f t="shared" si="21"/>
        <v>0.98982479989958083</v>
      </c>
      <c r="Z310" s="94">
        <f>(0.5*$N$29*Y310^3)/1000</f>
        <v>0.49943873440642256</v>
      </c>
      <c r="AA310" s="94">
        <f>(0.5*$I$29*$J$29*$K$29*$M$29*$L$29*$N$29*Y310^3)*0.82/1000</f>
        <v>1.6167842451509919</v>
      </c>
      <c r="AB310" s="103">
        <f>IF(Y310&lt;1,0,IF(Y310&lt;1.05,2,IF(Y310&lt;1.1,2.28,IF(Y310&lt;1.15,2.5,IF(Y310&lt;1.2,3.08,IF(Y310&lt;1.25,3.44,IF(Y310&lt;1.3,3.85,IF(Y310&lt;1.35,4.31,IF(Y310&lt;1.4,5,IF(Y310&lt;1.45,5.36,IF(Y310&lt;1.5,5.75,IF(Y310&lt;1.55,6.59,IF(Y310&lt;1.6,7.28,IF(Y310&lt;1.65,8.01,IF(Y310&lt;1.7,8.79,IF(Y310&lt;1.75,10,IF(Y310&lt;1.8,10.5,IF(Y310&lt;1.85,11.42,IF(Y310&lt;1.9,12.38,IF(Y310&lt;1.95,13.4,IF(Y310&lt;2,14.26,IF(Y310&lt;2.05,15.57,IF(Y310&lt;2.1,16.72,IF(Y310&lt;2.15,17.92,IF(Y310&lt;2.2,19.17,IF(Y310&lt;2.25,20,IF(Y310&lt;3,25,IF(Y310&lt;10,0,0))))))))))))))))))))))))))))</f>
        <v>0</v>
      </c>
      <c r="AC310" s="12"/>
      <c r="AF310" s="5"/>
      <c r="AG310" s="5"/>
      <c r="AH310" s="5"/>
    </row>
    <row r="311" spans="17:34" x14ac:dyDescent="0.25">
      <c r="Q311" s="91"/>
      <c r="R311" s="92">
        <v>41646</v>
      </c>
      <c r="S311" s="93">
        <v>6.3541666666657903</v>
      </c>
      <c r="T311" s="94">
        <f>$L$10*COS($M$10*S311*24+$N$10)</f>
        <v>0.1222490615924859</v>
      </c>
      <c r="U311" s="94">
        <f>$L$11*COS($M$11*S311*24+$N$11)</f>
        <v>0.10209046061842579</v>
      </c>
      <c r="V311" s="94">
        <f>$L$12*COS($M$12*S311*24+$N$12)</f>
        <v>0.48637018690064521</v>
      </c>
      <c r="W311" s="94">
        <f>$L$13*COS($M$13*S311*24+$N$13)</f>
        <v>-9.3293516729176532E-2</v>
      </c>
      <c r="X311" s="94">
        <f>(T311+U311+V311+W311)*$AE$8</f>
        <v>0.77177024047797538</v>
      </c>
      <c r="Y311" s="95">
        <f t="shared" si="21"/>
        <v>0.77177024047797538</v>
      </c>
      <c r="Z311" s="94">
        <f>(0.5*$N$29*Y311^3)/1000</f>
        <v>0.23673982019441253</v>
      </c>
      <c r="AA311" s="94">
        <f>(0.5*$I$29*$J$29*$K$29*$M$29*$L$29*$N$29*Y311^3)*0.82/1000</f>
        <v>0.76637470248499562</v>
      </c>
      <c r="AB311" s="103">
        <f>IF(Y311&lt;1,0,IF(Y311&lt;1.05,2,IF(Y311&lt;1.1,2.28,IF(Y311&lt;1.15,2.5,IF(Y311&lt;1.2,3.08,IF(Y311&lt;1.25,3.44,IF(Y311&lt;1.3,3.85,IF(Y311&lt;1.35,4.31,IF(Y311&lt;1.4,5,IF(Y311&lt;1.45,5.36,IF(Y311&lt;1.5,5.75,IF(Y311&lt;1.55,6.59,IF(Y311&lt;1.6,7.28,IF(Y311&lt;1.65,8.01,IF(Y311&lt;1.7,8.79,IF(Y311&lt;1.75,10,IF(Y311&lt;1.8,10.5,IF(Y311&lt;1.85,11.42,IF(Y311&lt;1.9,12.38,IF(Y311&lt;1.95,13.4,IF(Y311&lt;2,14.26,IF(Y311&lt;2.05,15.57,IF(Y311&lt;2.1,16.72,IF(Y311&lt;2.15,17.92,IF(Y311&lt;2.2,19.17,IF(Y311&lt;2.25,20,IF(Y311&lt;3,25,IF(Y311&lt;10,0,0))))))))))))))))))))))))))))</f>
        <v>0</v>
      </c>
      <c r="AC311" s="12"/>
      <c r="AF311" s="5"/>
      <c r="AG311" s="5"/>
      <c r="AH311" s="5"/>
    </row>
    <row r="312" spans="17:34" x14ac:dyDescent="0.25">
      <c r="Q312" s="91"/>
      <c r="R312" s="92">
        <v>41646</v>
      </c>
      <c r="S312" s="93">
        <v>6.3749999999991198</v>
      </c>
      <c r="T312" s="94">
        <f>$L$10*COS($M$10*S312*24+$N$10)</f>
        <v>0.11716400183511506</v>
      </c>
      <c r="U312" s="94">
        <f>$L$11*COS($M$11*S312*24+$N$11)</f>
        <v>0.1075531712416872</v>
      </c>
      <c r="V312" s="94">
        <f>$L$12*COS($M$12*S312*24+$N$12)</f>
        <v>0.168916032126771</v>
      </c>
      <c r="W312" s="94">
        <f>$L$13*COS($M$13*S312*24+$N$13)</f>
        <v>2.1176464570397031E-2</v>
      </c>
      <c r="X312" s="94">
        <f>(T312+U312+V312+W312)*$AE$8</f>
        <v>0.51851208721746289</v>
      </c>
      <c r="Y312" s="95">
        <f t="shared" si="21"/>
        <v>0.51851208721746289</v>
      </c>
      <c r="Z312" s="94">
        <f>(0.5*$N$29*Y312^3)/1000</f>
        <v>7.179329459098642E-2</v>
      </c>
      <c r="AA312" s="94">
        <f>(0.5*$I$29*$J$29*$K$29*$M$29*$L$29*$N$29*Y312^3)*0.82/1000</f>
        <v>0.2324094220287975</v>
      </c>
      <c r="AB312" s="103">
        <f>IF(Y312&lt;1,0,IF(Y312&lt;1.05,2,IF(Y312&lt;1.1,2.28,IF(Y312&lt;1.15,2.5,IF(Y312&lt;1.2,3.08,IF(Y312&lt;1.25,3.44,IF(Y312&lt;1.3,3.85,IF(Y312&lt;1.35,4.31,IF(Y312&lt;1.4,5,IF(Y312&lt;1.45,5.36,IF(Y312&lt;1.5,5.75,IF(Y312&lt;1.55,6.59,IF(Y312&lt;1.6,7.28,IF(Y312&lt;1.65,8.01,IF(Y312&lt;1.7,8.79,IF(Y312&lt;1.75,10,IF(Y312&lt;1.8,10.5,IF(Y312&lt;1.85,11.42,IF(Y312&lt;1.9,12.38,IF(Y312&lt;1.95,13.4,IF(Y312&lt;2,14.26,IF(Y312&lt;2.05,15.57,IF(Y312&lt;2.1,16.72,IF(Y312&lt;2.15,17.92,IF(Y312&lt;2.2,19.17,IF(Y312&lt;2.25,20,IF(Y312&lt;3,25,IF(Y312&lt;10,0,0))))))))))))))))))))))))))))</f>
        <v>0</v>
      </c>
      <c r="AC312" s="12"/>
      <c r="AF312" s="5"/>
      <c r="AG312" s="5"/>
      <c r="AH312" s="5"/>
    </row>
    <row r="313" spans="17:34" x14ac:dyDescent="0.25">
      <c r="Q313" s="91"/>
      <c r="R313" s="92">
        <v>41646</v>
      </c>
      <c r="S313" s="93">
        <v>6.3958333333324502</v>
      </c>
      <c r="T313" s="94">
        <f>$L$10*COS($M$10*S313*24+$N$10)</f>
        <v>0.11034386869134363</v>
      </c>
      <c r="U313" s="94">
        <f>$L$11*COS($M$11*S313*24+$N$11)</f>
        <v>0.11116485075068816</v>
      </c>
      <c r="V313" s="94">
        <f>$L$12*COS($M$12*S313*24+$N$12)</f>
        <v>-0.15928817575905413</v>
      </c>
      <c r="W313" s="94">
        <f>$L$13*COS($M$13*S313*24+$N$13)</f>
        <v>0.13420330480527282</v>
      </c>
      <c r="X313" s="94">
        <f>(T313+U313+V313+W313)*$AE$8</f>
        <v>0.24552981061031309</v>
      </c>
      <c r="Y313" s="95">
        <f t="shared" si="21"/>
        <v>0.24552981061031309</v>
      </c>
      <c r="Z313" s="94">
        <f>(0.5*$N$29*Y313^3)/1000</f>
        <v>7.6228946107963595E-3</v>
      </c>
      <c r="AA313" s="94">
        <f>(0.5*$I$29*$J$29*$K$29*$M$29*$L$29*$N$29*Y313^3)*0.82/1000</f>
        <v>2.4676852354732919E-2</v>
      </c>
      <c r="AB313" s="103">
        <f>IF(Y313&lt;1,0,IF(Y313&lt;1.05,2,IF(Y313&lt;1.1,2.28,IF(Y313&lt;1.15,2.5,IF(Y313&lt;1.2,3.08,IF(Y313&lt;1.25,3.44,IF(Y313&lt;1.3,3.85,IF(Y313&lt;1.35,4.31,IF(Y313&lt;1.4,5,IF(Y313&lt;1.45,5.36,IF(Y313&lt;1.5,5.75,IF(Y313&lt;1.55,6.59,IF(Y313&lt;1.6,7.28,IF(Y313&lt;1.65,8.01,IF(Y313&lt;1.7,8.79,IF(Y313&lt;1.75,10,IF(Y313&lt;1.8,10.5,IF(Y313&lt;1.85,11.42,IF(Y313&lt;1.9,12.38,IF(Y313&lt;1.95,13.4,IF(Y313&lt;2,14.26,IF(Y313&lt;2.05,15.57,IF(Y313&lt;2.1,16.72,IF(Y313&lt;2.15,17.92,IF(Y313&lt;2.2,19.17,IF(Y313&lt;2.25,20,IF(Y313&lt;3,25,IF(Y313&lt;10,0,0))))))))))))))))))))))))))))</f>
        <v>0</v>
      </c>
      <c r="AC313" s="12"/>
      <c r="AF313" s="5"/>
      <c r="AG313" s="5"/>
      <c r="AH313" s="5"/>
    </row>
    <row r="314" spans="17:34" x14ac:dyDescent="0.25">
      <c r="Q314" s="91"/>
      <c r="R314" s="92">
        <v>41646</v>
      </c>
      <c r="S314" s="93">
        <v>6.4166666666657797</v>
      </c>
      <c r="T314" s="94">
        <f>$L$10*COS($M$10*S314*24+$N$10)</f>
        <v>0.10188966102877857</v>
      </c>
      <c r="U314" s="94">
        <f>$L$11*COS($M$11*S314*24+$N$11)</f>
        <v>0.11286334076303309</v>
      </c>
      <c r="V314" s="94">
        <f>$L$12*COS($M$12*S314*24+$N$12)</f>
        <v>-0.47735506081079626</v>
      </c>
      <c r="W314" s="94">
        <f>$L$13*COS($M$13*S314*24+$N$13)</f>
        <v>0.23808441159910754</v>
      </c>
      <c r="X314" s="94">
        <f>(T314+U314+V314+W314)*$AE$8</f>
        <v>-3.0647059274846317E-2</v>
      </c>
      <c r="Y314" s="95">
        <f t="shared" si="21"/>
        <v>3.0647059274846317E-2</v>
      </c>
      <c r="Z314" s="94">
        <f>(0.5*$N$29*Y314^3)/1000</f>
        <v>1.4824281525059601E-5</v>
      </c>
      <c r="AA314" s="94">
        <f>(0.5*$I$29*$J$29*$K$29*$M$29*$L$29*$N$29*Y314^3)*0.82/1000</f>
        <v>4.7989199003326375E-5</v>
      </c>
      <c r="AB314" s="103">
        <f>IF(Y314&lt;1,0,IF(Y314&lt;1.05,2,IF(Y314&lt;1.1,2.28,IF(Y314&lt;1.15,2.5,IF(Y314&lt;1.2,3.08,IF(Y314&lt;1.25,3.44,IF(Y314&lt;1.3,3.85,IF(Y314&lt;1.35,4.31,IF(Y314&lt;1.4,5,IF(Y314&lt;1.45,5.36,IF(Y314&lt;1.5,5.75,IF(Y314&lt;1.55,6.59,IF(Y314&lt;1.6,7.28,IF(Y314&lt;1.65,8.01,IF(Y314&lt;1.7,8.79,IF(Y314&lt;1.75,10,IF(Y314&lt;1.8,10.5,IF(Y314&lt;1.85,11.42,IF(Y314&lt;1.9,12.38,IF(Y314&lt;1.95,13.4,IF(Y314&lt;2,14.26,IF(Y314&lt;2.05,15.57,IF(Y314&lt;2.1,16.72,IF(Y314&lt;2.15,17.92,IF(Y314&lt;2.2,19.17,IF(Y314&lt;2.25,20,IF(Y314&lt;3,25,IF(Y314&lt;10,0,0))))))))))))))))))))))))))))</f>
        <v>0</v>
      </c>
      <c r="AC314" s="12"/>
      <c r="AF314" s="5"/>
      <c r="AG314" s="5"/>
      <c r="AH314" s="5"/>
    </row>
    <row r="315" spans="17:34" x14ac:dyDescent="0.25">
      <c r="Q315" s="91"/>
      <c r="R315" s="92">
        <v>41646</v>
      </c>
      <c r="S315" s="93">
        <v>6.43749999999911</v>
      </c>
      <c r="T315" s="94">
        <f>$L$10*COS($M$10*S315*24+$N$10)</f>
        <v>9.1926576608578864E-2</v>
      </c>
      <c r="U315" s="94">
        <f>$L$11*COS($M$11*S315*24+$N$11)</f>
        <v>0.11261940961754599</v>
      </c>
      <c r="V315" s="94">
        <f>$L$12*COS($M$12*S315*24+$N$12)</f>
        <v>-0.76504240052064221</v>
      </c>
      <c r="W315" s="94">
        <f>$L$13*COS($M$13*S315*24+$N$13)</f>
        <v>0.32574045919556227</v>
      </c>
      <c r="X315" s="94">
        <f>(T315+U315+V315+W315)*$AE$8</f>
        <v>-0.29344494387369385</v>
      </c>
      <c r="Y315" s="95">
        <f t="shared" si="21"/>
        <v>0.29344494387369385</v>
      </c>
      <c r="Z315" s="94">
        <f>(0.5*$N$29*Y315^3)/1000</f>
        <v>1.3013290410017742E-2</v>
      </c>
      <c r="AA315" s="94">
        <f>(0.5*$I$29*$J$29*$K$29*$M$29*$L$29*$N$29*Y315^3)*0.82/1000</f>
        <v>4.2126654308253859E-2</v>
      </c>
      <c r="AB315" s="103">
        <f>IF(Y315&lt;1,0,IF(Y315&lt;1.05,2,IF(Y315&lt;1.1,2.28,IF(Y315&lt;1.15,2.5,IF(Y315&lt;1.2,3.08,IF(Y315&lt;1.25,3.44,IF(Y315&lt;1.3,3.85,IF(Y315&lt;1.35,4.31,IF(Y315&lt;1.4,5,IF(Y315&lt;1.45,5.36,IF(Y315&lt;1.5,5.75,IF(Y315&lt;1.55,6.59,IF(Y315&lt;1.6,7.28,IF(Y315&lt;1.65,8.01,IF(Y315&lt;1.7,8.79,IF(Y315&lt;1.75,10,IF(Y315&lt;1.8,10.5,IF(Y315&lt;1.85,11.42,IF(Y315&lt;1.9,12.38,IF(Y315&lt;1.95,13.4,IF(Y315&lt;2,14.26,IF(Y315&lt;2.05,15.57,IF(Y315&lt;2.1,16.72,IF(Y315&lt;2.15,17.92,IF(Y315&lt;2.2,19.17,IF(Y315&lt;2.25,20,IF(Y315&lt;3,25,IF(Y315&lt;10,0,0))))))))))))))))))))))))))))</f>
        <v>0</v>
      </c>
      <c r="AC315" s="12"/>
      <c r="AF315" s="5"/>
      <c r="AG315" s="5"/>
      <c r="AH315" s="5"/>
    </row>
    <row r="316" spans="17:34" x14ac:dyDescent="0.25">
      <c r="Q316" s="91"/>
      <c r="R316" s="92">
        <v>41646</v>
      </c>
      <c r="S316" s="93">
        <v>6.4583333333324404</v>
      </c>
      <c r="T316" s="94">
        <f>$L$10*COS($M$10*S316*24+$N$10)</f>
        <v>8.0602158040704017E-2</v>
      </c>
      <c r="U316" s="94">
        <f>$L$11*COS($M$11*S316*24+$N$11)</f>
        <v>0.11043725546231335</v>
      </c>
      <c r="V316" s="94">
        <f>$L$12*COS($M$12*S316*24+$N$12)</f>
        <v>-1.0040413692396333</v>
      </c>
      <c r="W316" s="94">
        <f>$L$13*COS($M$13*S316*24+$N$13)</f>
        <v>0.39119783280940862</v>
      </c>
      <c r="X316" s="94">
        <f>(T316+U316+V316+W316)*$AE$8</f>
        <v>-0.5272551536590091</v>
      </c>
      <c r="Y316" s="95">
        <f t="shared" si="21"/>
        <v>0.5272551536590091</v>
      </c>
      <c r="Z316" s="94">
        <f>(0.5*$N$29*Y316^3)/1000</f>
        <v>7.5486576478231038E-2</v>
      </c>
      <c r="AA316" s="94">
        <f>(0.5*$I$29*$J$29*$K$29*$M$29*$L$29*$N$29*Y316^3)*0.82/1000</f>
        <v>0.24436532283672222</v>
      </c>
      <c r="AB316" s="103">
        <f>IF(Y316&lt;1,0,IF(Y316&lt;1.05,2,IF(Y316&lt;1.1,2.28,IF(Y316&lt;1.15,2.5,IF(Y316&lt;1.2,3.08,IF(Y316&lt;1.25,3.44,IF(Y316&lt;1.3,3.85,IF(Y316&lt;1.35,4.31,IF(Y316&lt;1.4,5,IF(Y316&lt;1.45,5.36,IF(Y316&lt;1.5,5.75,IF(Y316&lt;1.55,6.59,IF(Y316&lt;1.6,7.28,IF(Y316&lt;1.65,8.01,IF(Y316&lt;1.7,8.79,IF(Y316&lt;1.75,10,IF(Y316&lt;1.8,10.5,IF(Y316&lt;1.85,11.42,IF(Y316&lt;1.9,12.38,IF(Y316&lt;1.95,13.4,IF(Y316&lt;2,14.26,IF(Y316&lt;2.05,15.57,IF(Y316&lt;2.1,16.72,IF(Y316&lt;2.15,17.92,IF(Y316&lt;2.2,19.17,IF(Y316&lt;2.25,20,IF(Y316&lt;3,25,IF(Y316&lt;10,0,0))))))))))))))))))))))))))))</f>
        <v>0</v>
      </c>
      <c r="AC316" s="12"/>
      <c r="AF316" s="5"/>
      <c r="AG316" s="5"/>
      <c r="AH316" s="5"/>
    </row>
    <row r="317" spans="17:34" x14ac:dyDescent="0.25">
      <c r="Q317" s="91"/>
      <c r="R317" s="92">
        <v>41646</v>
      </c>
      <c r="S317" s="93">
        <v>6.4791666666657699</v>
      </c>
      <c r="T317" s="94">
        <f>$L$10*COS($M$10*S317*24+$N$10)</f>
        <v>6.8084107835872501E-2</v>
      </c>
      <c r="U317" s="94">
        <f>$L$11*COS($M$11*S317*24+$N$11)</f>
        <v>0.1063544340029524</v>
      </c>
      <c r="V317" s="94">
        <f>$L$12*COS($M$12*S317*24+$N$12)</f>
        <v>-1.1791417375118565</v>
      </c>
      <c r="W317" s="94">
        <f>$L$13*COS($M$13*S317*24+$N$13)</f>
        <v>0.42999572060228913</v>
      </c>
      <c r="X317" s="94">
        <f>(T317+U317+V317+W317)*$AE$8</f>
        <v>-0.71838434383842831</v>
      </c>
      <c r="Y317" s="95">
        <f t="shared" si="21"/>
        <v>0.71838434383842831</v>
      </c>
      <c r="Z317" s="94">
        <f>(0.5*$N$29*Y317^3)/1000</f>
        <v>0.19093159731744519</v>
      </c>
      <c r="AA317" s="94">
        <f>(0.5*$I$29*$J$29*$K$29*$M$29*$L$29*$N$29*Y317^3)*0.82/1000</f>
        <v>0.61808421569712557</v>
      </c>
      <c r="AB317" s="103">
        <f>IF(Y317&lt;1,0,IF(Y317&lt;1.05,2,IF(Y317&lt;1.1,2.28,IF(Y317&lt;1.15,2.5,IF(Y317&lt;1.2,3.08,IF(Y317&lt;1.25,3.44,IF(Y317&lt;1.3,3.85,IF(Y317&lt;1.35,4.31,IF(Y317&lt;1.4,5,IF(Y317&lt;1.45,5.36,IF(Y317&lt;1.5,5.75,IF(Y317&lt;1.55,6.59,IF(Y317&lt;1.6,7.28,IF(Y317&lt;1.65,8.01,IF(Y317&lt;1.7,8.79,IF(Y317&lt;1.75,10,IF(Y317&lt;1.8,10.5,IF(Y317&lt;1.85,11.42,IF(Y317&lt;1.9,12.38,IF(Y317&lt;1.95,13.4,IF(Y317&lt;2,14.26,IF(Y317&lt;2.05,15.57,IF(Y317&lt;2.1,16.72,IF(Y317&lt;2.15,17.92,IF(Y317&lt;2.2,19.17,IF(Y317&lt;2.25,20,IF(Y317&lt;3,25,IF(Y317&lt;10,0,0))))))))))))))))))))))))))))</f>
        <v>0</v>
      </c>
      <c r="AC317" s="12"/>
      <c r="AF317" s="5"/>
      <c r="AG317" s="5"/>
      <c r="AH317" s="5"/>
    </row>
    <row r="318" spans="17:34" x14ac:dyDescent="0.25">
      <c r="Q318" s="91"/>
      <c r="R318" s="92">
        <v>41646</v>
      </c>
      <c r="S318" s="93">
        <v>6.4999999999991003</v>
      </c>
      <c r="T318" s="94">
        <f>$L$10*COS($M$10*S318*24+$N$10)</f>
        <v>5.4557804910987336E-2</v>
      </c>
      <c r="U318" s="94">
        <f>$L$11*COS($M$11*S318*24+$N$11)</f>
        <v>0.10044121215459158</v>
      </c>
      <c r="V318" s="94">
        <f>$L$12*COS($M$12*S318*24+$N$12)</f>
        <v>-1.2791998724023632</v>
      </c>
      <c r="W318" s="94">
        <f>$L$13*COS($M$13*S318*24+$N$13)</f>
        <v>0.43949011063766052</v>
      </c>
      <c r="X318" s="94">
        <f>(T318+U318+V318+W318)*$AE$8</f>
        <v>-0.85588843087390476</v>
      </c>
      <c r="Y318" s="95">
        <f t="shared" si="21"/>
        <v>0.85588843087390476</v>
      </c>
      <c r="Z318" s="94">
        <f>(0.5*$N$29*Y318^3)/1000</f>
        <v>0.32289304984662637</v>
      </c>
      <c r="AA318" s="94">
        <f>(0.5*$I$29*$J$29*$K$29*$M$29*$L$29*$N$29*Y318^3)*0.82/1000</f>
        <v>1.0452701400527697</v>
      </c>
      <c r="AB318" s="103">
        <f>IF(Y318&lt;1,0,IF(Y318&lt;1.05,2,IF(Y318&lt;1.1,2.28,IF(Y318&lt;1.15,2.5,IF(Y318&lt;1.2,3.08,IF(Y318&lt;1.25,3.44,IF(Y318&lt;1.3,3.85,IF(Y318&lt;1.35,4.31,IF(Y318&lt;1.4,5,IF(Y318&lt;1.45,5.36,IF(Y318&lt;1.5,5.75,IF(Y318&lt;1.55,6.59,IF(Y318&lt;1.6,7.28,IF(Y318&lt;1.65,8.01,IF(Y318&lt;1.7,8.79,IF(Y318&lt;1.75,10,IF(Y318&lt;1.8,10.5,IF(Y318&lt;1.85,11.42,IF(Y318&lt;1.9,12.38,IF(Y318&lt;1.95,13.4,IF(Y318&lt;2,14.26,IF(Y318&lt;2.05,15.57,IF(Y318&lt;2.1,16.72,IF(Y318&lt;2.15,17.92,IF(Y318&lt;2.2,19.17,IF(Y318&lt;2.25,20,IF(Y318&lt;3,25,IF(Y318&lt;10,0,0))))))))))))))))))))))))))))</f>
        <v>0</v>
      </c>
      <c r="AC318" s="12"/>
      <c r="AF318" s="5"/>
      <c r="AG318" s="5"/>
      <c r="AH318" s="5"/>
    </row>
    <row r="319" spans="17:34" x14ac:dyDescent="0.25">
      <c r="Q319" s="91"/>
      <c r="R319" s="92">
        <v>41646</v>
      </c>
      <c r="S319" s="93">
        <v>6.5208333333324298</v>
      </c>
      <c r="T319" s="94">
        <f>$L$10*COS($M$10*S319*24+$N$10)</f>
        <v>4.0223559325909847E-2</v>
      </c>
      <c r="U319" s="94">
        <f>$L$11*COS($M$11*S319*24+$N$11)</f>
        <v>9.2799358721445638E-2</v>
      </c>
      <c r="V319" s="94">
        <f>$L$12*COS($M$12*S319*24+$N$12)</f>
        <v>-1.2978479339209985</v>
      </c>
      <c r="W319" s="94">
        <f>$L$13*COS($M$13*S319*24+$N$13)</f>
        <v>0.41903397592483166</v>
      </c>
      <c r="X319" s="94">
        <f>(T319+U319+V319+W319)*$AE$8</f>
        <v>-0.93223879993601433</v>
      </c>
      <c r="Y319" s="95">
        <f t="shared" si="21"/>
        <v>0.93223879993601433</v>
      </c>
      <c r="Z319" s="94">
        <f>(0.5*$N$29*Y319^3)/1000</f>
        <v>0.41724270490461485</v>
      </c>
      <c r="AA319" s="94">
        <f>(0.5*$I$29*$J$29*$K$29*$M$29*$L$29*$N$29*Y319^3)*0.82/1000</f>
        <v>1.3506990652130941</v>
      </c>
      <c r="AB319" s="103">
        <f>IF(Y319&lt;1,0,IF(Y319&lt;1.05,2,IF(Y319&lt;1.1,2.28,IF(Y319&lt;1.15,2.5,IF(Y319&lt;1.2,3.08,IF(Y319&lt;1.25,3.44,IF(Y319&lt;1.3,3.85,IF(Y319&lt;1.35,4.31,IF(Y319&lt;1.4,5,IF(Y319&lt;1.45,5.36,IF(Y319&lt;1.5,5.75,IF(Y319&lt;1.55,6.59,IF(Y319&lt;1.6,7.28,IF(Y319&lt;1.65,8.01,IF(Y319&lt;1.7,8.79,IF(Y319&lt;1.75,10,IF(Y319&lt;1.8,10.5,IF(Y319&lt;1.85,11.42,IF(Y319&lt;1.9,12.38,IF(Y319&lt;1.95,13.4,IF(Y319&lt;2,14.26,IF(Y319&lt;2.05,15.57,IF(Y319&lt;2.1,16.72,IF(Y319&lt;2.15,17.92,IF(Y319&lt;2.2,19.17,IF(Y319&lt;2.25,20,IF(Y319&lt;3,25,IF(Y319&lt;10,0,0))))))))))))))))))))))))))))</f>
        <v>0</v>
      </c>
      <c r="AC319" s="12"/>
      <c r="AF319" s="5"/>
      <c r="AG319" s="5"/>
      <c r="AH319" s="5"/>
    </row>
    <row r="320" spans="17:34" x14ac:dyDescent="0.25">
      <c r="Q320" s="91"/>
      <c r="R320" s="92">
        <v>41646</v>
      </c>
      <c r="S320" s="93">
        <v>6.5416666666657601</v>
      </c>
      <c r="T320" s="94">
        <f>$L$10*COS($M$10*S320*24+$N$10)</f>
        <v>2.5293645906004719E-2</v>
      </c>
      <c r="U320" s="94">
        <f>$L$11*COS($M$11*S320*24+$N$11)</f>
        <v>8.3560392916865789E-2</v>
      </c>
      <c r="V320" s="94">
        <f>$L$12*COS($M$12*S320*24+$N$12)</f>
        <v>-1.2338991332873517</v>
      </c>
      <c r="W320" s="94">
        <f>$L$13*COS($M$13*S320*24+$N$13)</f>
        <v>0.37002136823912318</v>
      </c>
      <c r="X320" s="94">
        <f>(T320+U320+V320+W320)*$AE$8</f>
        <v>-0.94377965778169759</v>
      </c>
      <c r="Y320" s="95">
        <f t="shared" si="21"/>
        <v>0.94377965778169759</v>
      </c>
      <c r="Z320" s="94">
        <f>(0.5*$N$29*Y320^3)/1000</f>
        <v>0.43293138027039468</v>
      </c>
      <c r="AA320" s="94">
        <f>(0.5*$I$29*$J$29*$K$29*$M$29*$L$29*$N$29*Y320^3)*0.82/1000</f>
        <v>1.4014864819897037</v>
      </c>
      <c r="AB320" s="103">
        <f>IF(Y320&lt;1,0,IF(Y320&lt;1.05,2,IF(Y320&lt;1.1,2.28,IF(Y320&lt;1.15,2.5,IF(Y320&lt;1.2,3.08,IF(Y320&lt;1.25,3.44,IF(Y320&lt;1.3,3.85,IF(Y320&lt;1.35,4.31,IF(Y320&lt;1.4,5,IF(Y320&lt;1.45,5.36,IF(Y320&lt;1.5,5.75,IF(Y320&lt;1.55,6.59,IF(Y320&lt;1.6,7.28,IF(Y320&lt;1.65,8.01,IF(Y320&lt;1.7,8.79,IF(Y320&lt;1.75,10,IF(Y320&lt;1.8,10.5,IF(Y320&lt;1.85,11.42,IF(Y320&lt;1.9,12.38,IF(Y320&lt;1.95,13.4,IF(Y320&lt;2,14.26,IF(Y320&lt;2.05,15.57,IF(Y320&lt;2.1,16.72,IF(Y320&lt;2.15,17.92,IF(Y320&lt;2.2,19.17,IF(Y320&lt;2.25,20,IF(Y320&lt;3,25,IF(Y320&lt;10,0,0))))))))))))))))))))))))))))</f>
        <v>0</v>
      </c>
      <c r="AC320" s="12"/>
      <c r="AF320" s="5"/>
      <c r="AG320" s="5"/>
      <c r="AH320" s="5"/>
    </row>
    <row r="321" spans="17:34" x14ac:dyDescent="0.25">
      <c r="Q321" s="91"/>
      <c r="R321" s="92">
        <v>41646</v>
      </c>
      <c r="S321" s="93">
        <v>6.5624999999990896</v>
      </c>
      <c r="T321" s="94">
        <f>$L$10*COS($M$10*S321*24+$N$10)</f>
        <v>9.9891606793231606E-3</v>
      </c>
      <c r="U321" s="94">
        <f>$L$11*COS($M$11*S321*24+$N$11)</f>
        <v>7.2883320867504195E-2</v>
      </c>
      <c r="V321" s="94">
        <f>$L$12*COS($M$12*S321*24+$N$12)</f>
        <v>-1.0914232618326571</v>
      </c>
      <c r="W321" s="94">
        <f>$L$13*COS($M$13*S321*24+$N$13)</f>
        <v>0.29579241579715082</v>
      </c>
      <c r="X321" s="94">
        <f>(T321+U321+V321+W321)*$AE$8</f>
        <v>-0.89094795561084883</v>
      </c>
      <c r="Y321" s="95">
        <f t="shared" si="21"/>
        <v>0.89094795561084883</v>
      </c>
      <c r="Z321" s="94">
        <f>(0.5*$N$29*Y321^3)/1000</f>
        <v>0.36422037394871576</v>
      </c>
      <c r="AA321" s="94">
        <f>(0.5*$I$29*$J$29*$K$29*$M$29*$L$29*$N$29*Y321^3)*0.82/1000</f>
        <v>1.1790550507924598</v>
      </c>
      <c r="AB321" s="103">
        <f>IF(Y321&lt;1,0,IF(Y321&lt;1.05,2,IF(Y321&lt;1.1,2.28,IF(Y321&lt;1.15,2.5,IF(Y321&lt;1.2,3.08,IF(Y321&lt;1.25,3.44,IF(Y321&lt;1.3,3.85,IF(Y321&lt;1.35,4.31,IF(Y321&lt;1.4,5,IF(Y321&lt;1.45,5.36,IF(Y321&lt;1.5,5.75,IF(Y321&lt;1.55,6.59,IF(Y321&lt;1.6,7.28,IF(Y321&lt;1.65,8.01,IF(Y321&lt;1.7,8.79,IF(Y321&lt;1.75,10,IF(Y321&lt;1.8,10.5,IF(Y321&lt;1.85,11.42,IF(Y321&lt;1.9,12.38,IF(Y321&lt;1.95,13.4,IF(Y321&lt;2,14.26,IF(Y321&lt;2.05,15.57,IF(Y321&lt;2.1,16.72,IF(Y321&lt;2.15,17.92,IF(Y321&lt;2.2,19.17,IF(Y321&lt;2.25,20,IF(Y321&lt;3,25,IF(Y321&lt;10,0,0))))))))))))))))))))))))))))</f>
        <v>0</v>
      </c>
      <c r="AC321" s="12"/>
      <c r="AF321" s="5"/>
      <c r="AG321" s="5"/>
      <c r="AH321" s="5"/>
    </row>
    <row r="322" spans="17:34" x14ac:dyDescent="0.25">
      <c r="Q322" s="91"/>
      <c r="R322" s="92">
        <v>41646</v>
      </c>
      <c r="S322" s="93">
        <v>6.58333333333242</v>
      </c>
      <c r="T322" s="94">
        <f>$L$10*COS($M$10*S322*24+$N$10)</f>
        <v>-5.4632533187873511E-3</v>
      </c>
      <c r="U322" s="94">
        <f>$L$11*COS($M$11*S322*24+$N$11)</f>
        <v>6.0951899057190326E-2</v>
      </c>
      <c r="V322" s="94">
        <f>$L$12*COS($M$12*S322*24+$N$12)</f>
        <v>-0.87948768377347442</v>
      </c>
      <c r="W322" s="94">
        <f>$L$13*COS($M$13*S322*24+$N$13)</f>
        <v>0.2014056990386783</v>
      </c>
      <c r="X322" s="94">
        <f>(T322+U322+V322+W322)*$AE$8</f>
        <v>-0.77824167374549136</v>
      </c>
      <c r="Y322" s="95">
        <f t="shared" si="21"/>
        <v>0.77824167374549136</v>
      </c>
      <c r="Z322" s="94">
        <f>(0.5*$N$29*Y322^3)/1000</f>
        <v>0.24274521502546537</v>
      </c>
      <c r="AA322" s="94">
        <f>(0.5*$I$29*$J$29*$K$29*$M$29*$L$29*$N$29*Y322^3)*0.82/1000</f>
        <v>0.78581538075016255</v>
      </c>
      <c r="AB322" s="103">
        <f>IF(Y322&lt;1,0,IF(Y322&lt;1.05,2,IF(Y322&lt;1.1,2.28,IF(Y322&lt;1.15,2.5,IF(Y322&lt;1.2,3.08,IF(Y322&lt;1.25,3.44,IF(Y322&lt;1.3,3.85,IF(Y322&lt;1.35,4.31,IF(Y322&lt;1.4,5,IF(Y322&lt;1.45,5.36,IF(Y322&lt;1.5,5.75,IF(Y322&lt;1.55,6.59,IF(Y322&lt;1.6,7.28,IF(Y322&lt;1.65,8.01,IF(Y322&lt;1.7,8.79,IF(Y322&lt;1.75,10,IF(Y322&lt;1.8,10.5,IF(Y322&lt;1.85,11.42,IF(Y322&lt;1.9,12.38,IF(Y322&lt;1.95,13.4,IF(Y322&lt;2,14.26,IF(Y322&lt;2.05,15.57,IF(Y322&lt;2.1,16.72,IF(Y322&lt;2.15,17.92,IF(Y322&lt;2.2,19.17,IF(Y322&lt;2.25,20,IF(Y322&lt;3,25,IF(Y322&lt;10,0,0))))))))))))))))))))))))))))</f>
        <v>0</v>
      </c>
      <c r="AC322" s="12"/>
      <c r="AF322" s="5"/>
      <c r="AG322" s="5"/>
      <c r="AH322" s="5"/>
    </row>
    <row r="323" spans="17:34" x14ac:dyDescent="0.25">
      <c r="Q323" s="91"/>
      <c r="R323" s="92">
        <v>41646</v>
      </c>
      <c r="S323" s="93">
        <v>6.6041666666657504</v>
      </c>
      <c r="T323" s="94">
        <f>$L$10*COS($M$10*S323*24+$N$10)</f>
        <v>-2.0834762386303822E-2</v>
      </c>
      <c r="U323" s="94">
        <f>$L$11*COS($M$11*S323*24+$N$11)</f>
        <v>4.797147180774973E-2</v>
      </c>
      <c r="V323" s="94">
        <f>$L$12*COS($M$12*S323*24+$N$12)</f>
        <v>-0.61158027644011137</v>
      </c>
      <c r="W323" s="94">
        <f>$L$13*COS($M$13*S323*24+$N$13)</f>
        <v>9.3293516729388931E-2</v>
      </c>
      <c r="X323" s="94">
        <f>(T323+U323+V323+W323)*$AE$8</f>
        <v>-0.61393756286159573</v>
      </c>
      <c r="Y323" s="95">
        <f t="shared" si="21"/>
        <v>0.61393756286159573</v>
      </c>
      <c r="Z323" s="94">
        <f>(0.5*$N$29*Y323^3)/1000</f>
        <v>0.11917354179605115</v>
      </c>
      <c r="AA323" s="94">
        <f>(0.5*$I$29*$J$29*$K$29*$M$29*$L$29*$N$29*Y323^3)*0.82/1000</f>
        <v>0.38578886966725623</v>
      </c>
      <c r="AB323" s="103">
        <f>IF(Y323&lt;1,0,IF(Y323&lt;1.05,2,IF(Y323&lt;1.1,2.28,IF(Y323&lt;1.15,2.5,IF(Y323&lt;1.2,3.08,IF(Y323&lt;1.25,3.44,IF(Y323&lt;1.3,3.85,IF(Y323&lt;1.35,4.31,IF(Y323&lt;1.4,5,IF(Y323&lt;1.45,5.36,IF(Y323&lt;1.5,5.75,IF(Y323&lt;1.55,6.59,IF(Y323&lt;1.6,7.28,IF(Y323&lt;1.65,8.01,IF(Y323&lt;1.7,8.79,IF(Y323&lt;1.75,10,IF(Y323&lt;1.8,10.5,IF(Y323&lt;1.85,11.42,IF(Y323&lt;1.9,12.38,IF(Y323&lt;1.95,13.4,IF(Y323&lt;2,14.26,IF(Y323&lt;2.05,15.57,IF(Y323&lt;2.1,16.72,IF(Y323&lt;2.15,17.92,IF(Y323&lt;2.2,19.17,IF(Y323&lt;2.25,20,IF(Y323&lt;3,25,IF(Y323&lt;10,0,0))))))))))))))))))))))))))))</f>
        <v>0</v>
      </c>
      <c r="AC323" s="12"/>
      <c r="AF323" s="5"/>
      <c r="AG323" s="5"/>
      <c r="AH323" s="5"/>
    </row>
    <row r="324" spans="17:34" x14ac:dyDescent="0.25">
      <c r="Q324" s="91"/>
      <c r="R324" s="92">
        <v>41646</v>
      </c>
      <c r="S324" s="93">
        <v>6.6249999999990798</v>
      </c>
      <c r="T324" s="94">
        <f>$L$10*COS($M$10*S324*24+$N$10)</f>
        <v>-3.5897730936575736E-2</v>
      </c>
      <c r="U324" s="94">
        <f>$L$11*COS($M$11*S324*24+$N$11)</f>
        <v>3.4165437224858451E-2</v>
      </c>
      <c r="V324" s="94">
        <f>$L$12*COS($M$12*S324*24+$N$12)</f>
        <v>-0.30475104285278698</v>
      </c>
      <c r="W324" s="94">
        <f>$L$13*COS($M$13*S324*24+$N$13)</f>
        <v>-2.1176464570179944E-2</v>
      </c>
      <c r="X324" s="94">
        <f>(T324+U324+V324+W324)*$AE$8</f>
        <v>-0.40957475141835531</v>
      </c>
      <c r="Y324" s="95">
        <f t="shared" si="21"/>
        <v>0.40957475141835531</v>
      </c>
      <c r="Z324" s="94">
        <f>(0.5*$N$29*Y324^3)/1000</f>
        <v>3.5383986288428558E-2</v>
      </c>
      <c r="AA324" s="94">
        <f>(0.5*$I$29*$J$29*$K$29*$M$29*$L$29*$N$29*Y324^3)*0.82/1000</f>
        <v>0.11454512359711432</v>
      </c>
      <c r="AB324" s="103">
        <f>IF(Y324&lt;1,0,IF(Y324&lt;1.05,2,IF(Y324&lt;1.1,2.28,IF(Y324&lt;1.15,2.5,IF(Y324&lt;1.2,3.08,IF(Y324&lt;1.25,3.44,IF(Y324&lt;1.3,3.85,IF(Y324&lt;1.35,4.31,IF(Y324&lt;1.4,5,IF(Y324&lt;1.45,5.36,IF(Y324&lt;1.5,5.75,IF(Y324&lt;1.55,6.59,IF(Y324&lt;1.6,7.28,IF(Y324&lt;1.65,8.01,IF(Y324&lt;1.7,8.79,IF(Y324&lt;1.75,10,IF(Y324&lt;1.8,10.5,IF(Y324&lt;1.85,11.42,IF(Y324&lt;1.9,12.38,IF(Y324&lt;1.95,13.4,IF(Y324&lt;2,14.26,IF(Y324&lt;2.05,15.57,IF(Y324&lt;2.1,16.72,IF(Y324&lt;2.15,17.92,IF(Y324&lt;2.2,19.17,IF(Y324&lt;2.25,20,IF(Y324&lt;3,25,IF(Y324&lt;10,0,0))))))))))))))))))))))))))))</f>
        <v>0</v>
      </c>
      <c r="AC324" s="12"/>
      <c r="AF324" s="5"/>
      <c r="AG324" s="5"/>
      <c r="AH324" s="5"/>
    </row>
    <row r="325" spans="17:34" x14ac:dyDescent="0.25">
      <c r="Q325" s="91"/>
      <c r="R325" s="92">
        <v>41646</v>
      </c>
      <c r="S325" s="93">
        <v>6.6458333333324102</v>
      </c>
      <c r="T325" s="94">
        <f>$L$10*COS($M$10*S325*24+$N$10)</f>
        <v>-5.0429092537574577E-2</v>
      </c>
      <c r="U325" s="94">
        <f>$L$11*COS($M$11*S325*24+$N$11)</f>
        <v>1.9771402431413142E-2</v>
      </c>
      <c r="V325" s="94">
        <f>$L$12*COS($M$12*S325*24+$N$12)</f>
        <v>2.1472974375540417E-2</v>
      </c>
      <c r="W325" s="94">
        <f>$L$13*COS($M$13*S325*24+$N$13)</f>
        <v>-0.13420330480505394</v>
      </c>
      <c r="X325" s="94">
        <f>(T325+U325+V325+W325)*$AE$8</f>
        <v>-0.17923502566959371</v>
      </c>
      <c r="Y325" s="95">
        <f t="shared" si="21"/>
        <v>0.17923502566959371</v>
      </c>
      <c r="Z325" s="94">
        <f>(0.5*$N$29*Y325^3)/1000</f>
        <v>2.9653494245781616E-3</v>
      </c>
      <c r="AA325" s="94">
        <f>(0.5*$I$29*$J$29*$K$29*$M$29*$L$29*$N$29*Y325^3)*0.82/1000</f>
        <v>9.5994361284843892E-3</v>
      </c>
      <c r="AB325" s="103">
        <f>IF(Y325&lt;1,0,IF(Y325&lt;1.05,2,IF(Y325&lt;1.1,2.28,IF(Y325&lt;1.15,2.5,IF(Y325&lt;1.2,3.08,IF(Y325&lt;1.25,3.44,IF(Y325&lt;1.3,3.85,IF(Y325&lt;1.35,4.31,IF(Y325&lt;1.4,5,IF(Y325&lt;1.45,5.36,IF(Y325&lt;1.5,5.75,IF(Y325&lt;1.55,6.59,IF(Y325&lt;1.6,7.28,IF(Y325&lt;1.65,8.01,IF(Y325&lt;1.7,8.79,IF(Y325&lt;1.75,10,IF(Y325&lt;1.8,10.5,IF(Y325&lt;1.85,11.42,IF(Y325&lt;1.9,12.38,IF(Y325&lt;1.95,13.4,IF(Y325&lt;2,14.26,IF(Y325&lt;2.05,15.57,IF(Y325&lt;2.1,16.72,IF(Y325&lt;2.15,17.92,IF(Y325&lt;2.2,19.17,IF(Y325&lt;2.25,20,IF(Y325&lt;3,25,IF(Y325&lt;10,0,0))))))))))))))))))))))))))))</f>
        <v>0</v>
      </c>
      <c r="AC325" s="12"/>
      <c r="AF325" s="5"/>
      <c r="AG325" s="5"/>
      <c r="AH325" s="5"/>
    </row>
    <row r="326" spans="17:34" x14ac:dyDescent="0.25">
      <c r="Q326" s="91"/>
      <c r="R326" s="92">
        <v>41646</v>
      </c>
      <c r="S326" s="93">
        <v>6.6666666666657397</v>
      </c>
      <c r="T326" s="94">
        <f>$L$10*COS($M$10*S326*24+$N$10)</f>
        <v>-6.4213653286847763E-2</v>
      </c>
      <c r="U326" s="94">
        <f>$L$11*COS($M$11*S326*24+$N$11)</f>
        <v>5.037094258296476E-3</v>
      </c>
      <c r="V326" s="94">
        <f>$L$12*COS($M$12*S326*24+$N$12)</f>
        <v>0.34633042140859244</v>
      </c>
      <c r="W326" s="94">
        <f>$L$13*COS($M$13*S326*24+$N$13)</f>
        <v>-0.23808441159891425</v>
      </c>
      <c r="X326" s="94">
        <f>(T326+U326+V326+W326)*$AE$8</f>
        <v>6.1336813476408625E-2</v>
      </c>
      <c r="Y326" s="95">
        <f t="shared" si="21"/>
        <v>6.1336813476408625E-2</v>
      </c>
      <c r="Z326" s="94">
        <f>(0.5*$N$29*Y326^3)/1000</f>
        <v>1.1884224829438428E-4</v>
      </c>
      <c r="AA326" s="94">
        <f>(0.5*$I$29*$J$29*$K$29*$M$29*$L$29*$N$29*Y326^3)*0.82/1000</f>
        <v>3.8471640556482235E-4</v>
      </c>
      <c r="AB326" s="103">
        <f>IF(Y326&lt;1,0,IF(Y326&lt;1.05,2,IF(Y326&lt;1.1,2.28,IF(Y326&lt;1.15,2.5,IF(Y326&lt;1.2,3.08,IF(Y326&lt;1.25,3.44,IF(Y326&lt;1.3,3.85,IF(Y326&lt;1.35,4.31,IF(Y326&lt;1.4,5,IF(Y326&lt;1.45,5.36,IF(Y326&lt;1.5,5.75,IF(Y326&lt;1.55,6.59,IF(Y326&lt;1.6,7.28,IF(Y326&lt;1.65,8.01,IF(Y326&lt;1.7,8.79,IF(Y326&lt;1.75,10,IF(Y326&lt;1.8,10.5,IF(Y326&lt;1.85,11.42,IF(Y326&lt;1.9,12.38,IF(Y326&lt;1.95,13.4,IF(Y326&lt;2,14.26,IF(Y326&lt;2.05,15.57,IF(Y326&lt;2.1,16.72,IF(Y326&lt;2.15,17.92,IF(Y326&lt;2.2,19.17,IF(Y326&lt;2.25,20,IF(Y326&lt;3,25,IF(Y326&lt;10,0,0))))))))))))))))))))))))))))</f>
        <v>0</v>
      </c>
      <c r="AC326" s="12"/>
      <c r="AF326" s="5"/>
      <c r="AG326" s="5"/>
      <c r="AH326" s="5"/>
    </row>
    <row r="327" spans="17:34" x14ac:dyDescent="0.25">
      <c r="Q327" s="91"/>
      <c r="R327" s="92">
        <v>41646</v>
      </c>
      <c r="S327" s="93">
        <v>6.6874999999990701</v>
      </c>
      <c r="T327" s="94">
        <f>$L$10*COS($M$10*S327*24+$N$10)</f>
        <v>-7.704727860274159E-2</v>
      </c>
      <c r="U327" s="94">
        <f>$L$11*COS($M$11*S327*24+$N$11)</f>
        <v>-9.7839042289218324E-3</v>
      </c>
      <c r="V327" s="94">
        <f>$L$12*COS($M$12*S327*24+$N$12)</f>
        <v>0.64914691485333986</v>
      </c>
      <c r="W327" s="94">
        <f>$L$13*COS($M$13*S327*24+$N$13)</f>
        <v>-0.32574045919541617</v>
      </c>
      <c r="X327" s="94">
        <f>(T327+U327+V327+W327)*$AE$8</f>
        <v>0.29571909103282529</v>
      </c>
      <c r="Y327" s="95">
        <f t="shared" ref="Y327:Y390" si="22">ABS(X327)</f>
        <v>0.29571909103282529</v>
      </c>
      <c r="Z327" s="94">
        <f>(0.5*$N$29*Y327^3)/1000</f>
        <v>1.3318193390130845E-2</v>
      </c>
      <c r="AA327" s="94">
        <f>(0.5*$I$29*$J$29*$K$29*$M$29*$L$29*$N$29*Y327^3)*0.82/1000</f>
        <v>4.3113686952272419E-2</v>
      </c>
      <c r="AB327" s="103">
        <f>IF(Y327&lt;1,0,IF(Y327&lt;1.05,2,IF(Y327&lt;1.1,2.28,IF(Y327&lt;1.15,2.5,IF(Y327&lt;1.2,3.08,IF(Y327&lt;1.25,3.44,IF(Y327&lt;1.3,3.85,IF(Y327&lt;1.35,4.31,IF(Y327&lt;1.4,5,IF(Y327&lt;1.45,5.36,IF(Y327&lt;1.5,5.75,IF(Y327&lt;1.55,6.59,IF(Y327&lt;1.6,7.28,IF(Y327&lt;1.65,8.01,IF(Y327&lt;1.7,8.79,IF(Y327&lt;1.75,10,IF(Y327&lt;1.8,10.5,IF(Y327&lt;1.85,11.42,IF(Y327&lt;1.9,12.38,IF(Y327&lt;1.95,13.4,IF(Y327&lt;2,14.26,IF(Y327&lt;2.05,15.57,IF(Y327&lt;2.1,16.72,IF(Y327&lt;2.15,17.92,IF(Y327&lt;2.2,19.17,IF(Y327&lt;2.25,20,IF(Y327&lt;3,25,IF(Y327&lt;10,0,0))))))))))))))))))))))))))))</f>
        <v>0</v>
      </c>
      <c r="AC327" s="12"/>
      <c r="AF327" s="5"/>
      <c r="AG327" s="5"/>
      <c r="AH327" s="5"/>
    </row>
    <row r="328" spans="17:34" x14ac:dyDescent="0.25">
      <c r="Q328" s="91"/>
      <c r="R328" s="92">
        <v>41646</v>
      </c>
      <c r="S328" s="93">
        <v>6.7083333333323996</v>
      </c>
      <c r="T328" s="94">
        <f>$L$10*COS($M$10*S328*24+$N$10)</f>
        <v>-8.873991623893579E-2</v>
      </c>
      <c r="U328" s="94">
        <f>$L$11*COS($M$11*S328*24+$N$11)</f>
        <v>-2.4436517991289534E-2</v>
      </c>
      <c r="V328" s="94">
        <f>$L$12*COS($M$12*S328*24+$N$12)</f>
        <v>0.91065078850543368</v>
      </c>
      <c r="W328" s="94">
        <f>$L$13*COS($M$13*S328*24+$N$13)</f>
        <v>-0.39119783280930914</v>
      </c>
      <c r="X328" s="94">
        <f>(T328+U328+V328+W328)*$AE$8</f>
        <v>0.50784565183237396</v>
      </c>
      <c r="Y328" s="95">
        <f t="shared" si="22"/>
        <v>0.50784565183237396</v>
      </c>
      <c r="Z328" s="94">
        <f>(0.5*$N$29*Y328^3)/1000</f>
        <v>6.7453182391061933E-2</v>
      </c>
      <c r="AA328" s="94">
        <f>(0.5*$I$29*$J$29*$K$29*$M$29*$L$29*$N$29*Y328^3)*0.82/1000</f>
        <v>0.21835960061203219</v>
      </c>
      <c r="AB328" s="103">
        <f>IF(Y328&lt;1,0,IF(Y328&lt;1.05,2,IF(Y328&lt;1.1,2.28,IF(Y328&lt;1.15,2.5,IF(Y328&lt;1.2,3.08,IF(Y328&lt;1.25,3.44,IF(Y328&lt;1.3,3.85,IF(Y328&lt;1.35,4.31,IF(Y328&lt;1.4,5,IF(Y328&lt;1.45,5.36,IF(Y328&lt;1.5,5.75,IF(Y328&lt;1.55,6.59,IF(Y328&lt;1.6,7.28,IF(Y328&lt;1.65,8.01,IF(Y328&lt;1.7,8.79,IF(Y328&lt;1.75,10,IF(Y328&lt;1.8,10.5,IF(Y328&lt;1.85,11.42,IF(Y328&lt;1.9,12.38,IF(Y328&lt;1.95,13.4,IF(Y328&lt;2,14.26,IF(Y328&lt;2.05,15.57,IF(Y328&lt;2.1,16.72,IF(Y328&lt;2.15,17.92,IF(Y328&lt;2.2,19.17,IF(Y328&lt;2.25,20,IF(Y328&lt;3,25,IF(Y328&lt;10,0,0))))))))))))))))))))))))))))</f>
        <v>0</v>
      </c>
      <c r="AC328" s="12"/>
      <c r="AF328" s="5"/>
      <c r="AG328" s="5"/>
      <c r="AH328" s="5"/>
    </row>
    <row r="329" spans="17:34" x14ac:dyDescent="0.25">
      <c r="Q329" s="91"/>
      <c r="R329" s="92">
        <v>41646</v>
      </c>
      <c r="S329" s="93">
        <v>6.7291666666657299</v>
      </c>
      <c r="T329" s="94">
        <f>$L$10*COS($M$10*S329*24+$N$10)</f>
        <v>-9.9118410754665667E-2</v>
      </c>
      <c r="U329" s="94">
        <f>$L$11*COS($M$11*S329*24+$N$11)</f>
        <v>-3.8668569955207219E-2</v>
      </c>
      <c r="V329" s="94">
        <f>$L$12*COS($M$12*S329*24+$N$12)</f>
        <v>1.1141995692062496</v>
      </c>
      <c r="W329" s="94">
        <f>$L$13*COS($M$13*S329*24+$N$13)</f>
        <v>-0.42999572060224306</v>
      </c>
      <c r="X329" s="94">
        <f>(T329+U329+V329+W329)*$AE$8</f>
        <v>0.68302108486766711</v>
      </c>
      <c r="Y329" s="95">
        <f t="shared" si="22"/>
        <v>0.68302108486766711</v>
      </c>
      <c r="Z329" s="94">
        <f>(0.5*$N$29*Y329^3)/1000</f>
        <v>0.16410037017602963</v>
      </c>
      <c r="AA329" s="94">
        <f>(0.5*$I$29*$J$29*$K$29*$M$29*$L$29*$N$29*Y329^3)*0.82/1000</f>
        <v>0.53122610411740334</v>
      </c>
      <c r="AB329" s="103">
        <f>IF(Y329&lt;1,0,IF(Y329&lt;1.05,2,IF(Y329&lt;1.1,2.28,IF(Y329&lt;1.15,2.5,IF(Y329&lt;1.2,3.08,IF(Y329&lt;1.25,3.44,IF(Y329&lt;1.3,3.85,IF(Y329&lt;1.35,4.31,IF(Y329&lt;1.4,5,IF(Y329&lt;1.45,5.36,IF(Y329&lt;1.5,5.75,IF(Y329&lt;1.55,6.59,IF(Y329&lt;1.6,7.28,IF(Y329&lt;1.65,8.01,IF(Y329&lt;1.7,8.79,IF(Y329&lt;1.75,10,IF(Y329&lt;1.8,10.5,IF(Y329&lt;1.85,11.42,IF(Y329&lt;1.9,12.38,IF(Y329&lt;1.95,13.4,IF(Y329&lt;2,14.26,IF(Y329&lt;2.05,15.57,IF(Y329&lt;2.1,16.72,IF(Y329&lt;2.15,17.92,IF(Y329&lt;2.2,19.17,IF(Y329&lt;2.25,20,IF(Y329&lt;3,25,IF(Y329&lt;10,0,0))))))))))))))))))))))))))))</f>
        <v>0</v>
      </c>
      <c r="AC329" s="12"/>
      <c r="AF329" s="5"/>
      <c r="AG329" s="5"/>
      <c r="AH329" s="5"/>
    </row>
    <row r="330" spans="17:34" x14ac:dyDescent="0.25">
      <c r="Q330" s="91"/>
      <c r="R330" s="92">
        <v>41646</v>
      </c>
      <c r="S330" s="93">
        <v>6.7499999999990603</v>
      </c>
      <c r="T330" s="94">
        <f>$L$10*COS($M$10*S330*24+$N$10)</f>
        <v>-0.10802906776135786</v>
      </c>
      <c r="U330" s="94">
        <f>$L$11*COS($M$11*S330*24+$N$11)</f>
        <v>-5.2235121076102779E-2</v>
      </c>
      <c r="V330" s="94">
        <f>$L$12*COS($M$12*S330*24+$N$12)</f>
        <v>1.2468391271679784</v>
      </c>
      <c r="W330" s="94">
        <f>$L$13*COS($M$13*S330*24+$N$13)</f>
        <v>-0.43949011063767096</v>
      </c>
      <c r="X330" s="94">
        <f>(T330+U330+V330+W330)*$AE$8</f>
        <v>0.80885603461605871</v>
      </c>
      <c r="Y330" s="95">
        <f t="shared" si="22"/>
        <v>0.80885603461605871</v>
      </c>
      <c r="Z330" s="94">
        <f>(0.5*$N$29*Y330^3)/1000</f>
        <v>0.27253414340898302</v>
      </c>
      <c r="AA330" s="94">
        <f>(0.5*$I$29*$J$29*$K$29*$M$29*$L$29*$N$29*Y330^3)*0.82/1000</f>
        <v>0.8822481697440776</v>
      </c>
      <c r="AB330" s="103">
        <f>IF(Y330&lt;1,0,IF(Y330&lt;1.05,2,IF(Y330&lt;1.1,2.28,IF(Y330&lt;1.15,2.5,IF(Y330&lt;1.2,3.08,IF(Y330&lt;1.25,3.44,IF(Y330&lt;1.3,3.85,IF(Y330&lt;1.35,4.31,IF(Y330&lt;1.4,5,IF(Y330&lt;1.45,5.36,IF(Y330&lt;1.5,5.75,IF(Y330&lt;1.55,6.59,IF(Y330&lt;1.6,7.28,IF(Y330&lt;1.65,8.01,IF(Y330&lt;1.7,8.79,IF(Y330&lt;1.75,10,IF(Y330&lt;1.8,10.5,IF(Y330&lt;1.85,11.42,IF(Y330&lt;1.9,12.38,IF(Y330&lt;1.95,13.4,IF(Y330&lt;2,14.26,IF(Y330&lt;2.05,15.57,IF(Y330&lt;2.1,16.72,IF(Y330&lt;2.15,17.92,IF(Y330&lt;2.2,19.17,IF(Y330&lt;2.25,20,IF(Y330&lt;3,25,IF(Y330&lt;10,0,0))))))))))))))))))))))))))))</f>
        <v>0</v>
      </c>
      <c r="AC330" s="12"/>
      <c r="AF330" s="5"/>
      <c r="AG330" s="5"/>
      <c r="AH330" s="5"/>
    </row>
    <row r="331" spans="17:34" x14ac:dyDescent="0.25">
      <c r="Q331" s="91"/>
      <c r="R331" s="92">
        <v>41646</v>
      </c>
      <c r="S331" s="93">
        <v>6.7708333333323898</v>
      </c>
      <c r="T331" s="94">
        <f>$L$10*COS($M$10*S331*24+$N$10)</f>
        <v>-0.11533992997191277</v>
      </c>
      <c r="U331" s="94">
        <f>$L$11*COS($M$11*S331*24+$N$11)</f>
        <v>-6.4902685832835511E-2</v>
      </c>
      <c r="V331" s="94">
        <f>$L$12*COS($M$12*S331*24+$N$12)</f>
        <v>1.3001280949556793</v>
      </c>
      <c r="W331" s="94">
        <f>$L$13*COS($M$13*S331*24+$N$13)</f>
        <v>-0.41903397592490177</v>
      </c>
      <c r="X331" s="94">
        <f>(T331+U331+V331+W331)*$AE$8</f>
        <v>0.87606437903253642</v>
      </c>
      <c r="Y331" s="95">
        <f t="shared" si="22"/>
        <v>0.87606437903253642</v>
      </c>
      <c r="Z331" s="94">
        <f>(0.5*$N$29*Y331^3)/1000</f>
        <v>0.34627034176791166</v>
      </c>
      <c r="AA331" s="94">
        <f>(0.5*$I$29*$J$29*$K$29*$M$29*$L$29*$N$29*Y331^3)*0.82/1000</f>
        <v>1.12094716441803</v>
      </c>
      <c r="AB331" s="103">
        <f>IF(Y331&lt;1,0,IF(Y331&lt;1.05,2,IF(Y331&lt;1.1,2.28,IF(Y331&lt;1.15,2.5,IF(Y331&lt;1.2,3.08,IF(Y331&lt;1.25,3.44,IF(Y331&lt;1.3,3.85,IF(Y331&lt;1.35,4.31,IF(Y331&lt;1.4,5,IF(Y331&lt;1.45,5.36,IF(Y331&lt;1.5,5.75,IF(Y331&lt;1.55,6.59,IF(Y331&lt;1.6,7.28,IF(Y331&lt;1.65,8.01,IF(Y331&lt;1.7,8.79,IF(Y331&lt;1.75,10,IF(Y331&lt;1.8,10.5,IF(Y331&lt;1.85,11.42,IF(Y331&lt;1.9,12.38,IF(Y331&lt;1.95,13.4,IF(Y331&lt;2,14.26,IF(Y331&lt;2.05,15.57,IF(Y331&lt;2.1,16.72,IF(Y331&lt;2.15,17.92,IF(Y331&lt;2.2,19.17,IF(Y331&lt;2.25,20,IF(Y331&lt;3,25,IF(Y331&lt;10,0,0))))))))))))))))))))))))))))</f>
        <v>0</v>
      </c>
      <c r="AC331" s="12"/>
      <c r="AF331" s="5"/>
      <c r="AG331" s="5"/>
      <c r="AH331" s="5"/>
    </row>
    <row r="332" spans="17:34" x14ac:dyDescent="0.25">
      <c r="Q332" s="91"/>
      <c r="R332" s="92">
        <v>41646</v>
      </c>
      <c r="S332" s="93">
        <v>6.7916666666657202</v>
      </c>
      <c r="T332" s="94">
        <f>$L$10*COS($M$10*S332*24+$N$10)</f>
        <v>-0.12094273134681068</v>
      </c>
      <c r="U332" s="94">
        <f>$L$11*COS($M$11*S332*24+$N$11)</f>
        <v>-7.6453250602594447E-2</v>
      </c>
      <c r="V332" s="94">
        <f>$L$12*COS($M$12*S332*24+$N$12)</f>
        <v>1.2706750879459618</v>
      </c>
      <c r="W332" s="94">
        <f>$L$13*COS($M$13*S332*24+$N$13)</f>
        <v>-0.37002136823924076</v>
      </c>
      <c r="X332" s="94">
        <f>(T332+U332+V332+W332)*$AE$8</f>
        <v>0.87907217219664491</v>
      </c>
      <c r="Y332" s="95">
        <f t="shared" si="22"/>
        <v>0.87907217219664491</v>
      </c>
      <c r="Z332" s="94">
        <f>(0.5*$N$29*Y332^3)/1000</f>
        <v>0.34984915230026614</v>
      </c>
      <c r="AA332" s="94">
        <f>(0.5*$I$29*$J$29*$K$29*$M$29*$L$29*$N$29*Y332^3)*0.82/1000</f>
        <v>1.1325324982867937</v>
      </c>
      <c r="AB332" s="103">
        <f>IF(Y332&lt;1,0,IF(Y332&lt;1.05,2,IF(Y332&lt;1.1,2.28,IF(Y332&lt;1.15,2.5,IF(Y332&lt;1.2,3.08,IF(Y332&lt;1.25,3.44,IF(Y332&lt;1.3,3.85,IF(Y332&lt;1.35,4.31,IF(Y332&lt;1.4,5,IF(Y332&lt;1.45,5.36,IF(Y332&lt;1.5,5.75,IF(Y332&lt;1.55,6.59,IF(Y332&lt;1.6,7.28,IF(Y332&lt;1.65,8.01,IF(Y332&lt;1.7,8.79,IF(Y332&lt;1.75,10,IF(Y332&lt;1.8,10.5,IF(Y332&lt;1.85,11.42,IF(Y332&lt;1.9,12.38,IF(Y332&lt;1.95,13.4,IF(Y332&lt;2,14.26,IF(Y332&lt;2.05,15.57,IF(Y332&lt;2.1,16.72,IF(Y332&lt;2.15,17.92,IF(Y332&lt;2.2,19.17,IF(Y332&lt;2.25,20,IF(Y332&lt;3,25,IF(Y332&lt;10,0,0))))))))))))))))))))))))))))</f>
        <v>0</v>
      </c>
      <c r="AC332" s="12"/>
      <c r="AF332" s="5"/>
      <c r="AG332" s="5"/>
      <c r="AH332" s="5"/>
    </row>
    <row r="333" spans="17:34" x14ac:dyDescent="0.25">
      <c r="Q333" s="91"/>
      <c r="R333" s="92">
        <v>41646</v>
      </c>
      <c r="S333" s="93">
        <v>6.8124999999990496</v>
      </c>
      <c r="T333" s="94">
        <f>$L$10*COS($M$10*S333*24+$N$10)</f>
        <v>-0.1247545003981993</v>
      </c>
      <c r="U333" s="94">
        <f>$L$11*COS($M$11*S333*24+$N$11)</f>
        <v>-8.6688025758549017E-2</v>
      </c>
      <c r="V333" s="94">
        <f>$L$12*COS($M$12*S333*24+$N$12)</f>
        <v>1.1603545367992998</v>
      </c>
      <c r="W333" s="94">
        <f>$L$13*COS($M$13*S333*24+$N$13)</f>
        <v>-0.29579241579731175</v>
      </c>
      <c r="X333" s="94">
        <f>(T333+U333+V333+W333)*$AE$8</f>
        <v>0.81639949355654973</v>
      </c>
      <c r="Y333" s="95">
        <f t="shared" si="22"/>
        <v>0.81639949355654973</v>
      </c>
      <c r="Z333" s="94">
        <f>(0.5*$N$29*Y333^3)/1000</f>
        <v>0.2802305046831281</v>
      </c>
      <c r="AA333" s="94">
        <f>(0.5*$I$29*$J$29*$K$29*$M$29*$L$29*$N$29*Y333^3)*0.82/1000</f>
        <v>0.90716284855411589</v>
      </c>
      <c r="AB333" s="103">
        <f>IF(Y333&lt;1,0,IF(Y333&lt;1.05,2,IF(Y333&lt;1.1,2.28,IF(Y333&lt;1.15,2.5,IF(Y333&lt;1.2,3.08,IF(Y333&lt;1.25,3.44,IF(Y333&lt;1.3,3.85,IF(Y333&lt;1.35,4.31,IF(Y333&lt;1.4,5,IF(Y333&lt;1.45,5.36,IF(Y333&lt;1.5,5.75,IF(Y333&lt;1.55,6.59,IF(Y333&lt;1.6,7.28,IF(Y333&lt;1.65,8.01,IF(Y333&lt;1.7,8.79,IF(Y333&lt;1.75,10,IF(Y333&lt;1.8,10.5,IF(Y333&lt;1.85,11.42,IF(Y333&lt;1.9,12.38,IF(Y333&lt;1.95,13.4,IF(Y333&lt;2,14.26,IF(Y333&lt;2.05,15.57,IF(Y333&lt;2.1,16.72,IF(Y333&lt;2.15,17.92,IF(Y333&lt;2.2,19.17,IF(Y333&lt;2.25,20,IF(Y333&lt;3,25,IF(Y333&lt;10,0,0))))))))))))))))))))))))))))</f>
        <v>0</v>
      </c>
      <c r="AC333" s="12"/>
      <c r="AF333" s="5"/>
      <c r="AG333" s="5"/>
      <c r="AH333" s="5"/>
    </row>
    <row r="334" spans="17:34" x14ac:dyDescent="0.25">
      <c r="Q334" s="91"/>
      <c r="R334" s="92">
        <v>41646</v>
      </c>
      <c r="S334" s="93">
        <v>6.83333333333238</v>
      </c>
      <c r="T334" s="94">
        <f>$L$10*COS($M$10*S334*24+$N$10)</f>
        <v>-0.1267187889087715</v>
      </c>
      <c r="U334" s="94">
        <f>$L$11*COS($M$11*S334*24+$N$11)</f>
        <v>-9.5430866915155857E-2</v>
      </c>
      <c r="V334" s="94">
        <f>$L$12*COS($M$12*S334*24+$N$12)</f>
        <v>0.97618739606470906</v>
      </c>
      <c r="W334" s="94">
        <f>$L$13*COS($M$13*S334*24+$N$13)</f>
        <v>-0.20140569903887154</v>
      </c>
      <c r="X334" s="94">
        <f>(T334+U334+V334+W334)*$AE$8</f>
        <v>0.6907900515023877</v>
      </c>
      <c r="Y334" s="95">
        <f t="shared" si="22"/>
        <v>0.6907900515023877</v>
      </c>
      <c r="Z334" s="94">
        <f>(0.5*$N$29*Y334^3)/1000</f>
        <v>0.16976394240136417</v>
      </c>
      <c r="AA334" s="94">
        <f>(0.5*$I$29*$J$29*$K$29*$M$29*$L$29*$N$29*Y334^3)*0.82/1000</f>
        <v>0.54956023343974825</v>
      </c>
      <c r="AB334" s="103">
        <f>IF(Y334&lt;1,0,IF(Y334&lt;1.05,2,IF(Y334&lt;1.1,2.28,IF(Y334&lt;1.15,2.5,IF(Y334&lt;1.2,3.08,IF(Y334&lt;1.25,3.44,IF(Y334&lt;1.3,3.85,IF(Y334&lt;1.35,4.31,IF(Y334&lt;1.4,5,IF(Y334&lt;1.45,5.36,IF(Y334&lt;1.5,5.75,IF(Y334&lt;1.55,6.59,IF(Y334&lt;1.6,7.28,IF(Y334&lt;1.65,8.01,IF(Y334&lt;1.7,8.79,IF(Y334&lt;1.75,10,IF(Y334&lt;1.8,10.5,IF(Y334&lt;1.85,11.42,IF(Y334&lt;1.9,12.38,IF(Y334&lt;1.95,13.4,IF(Y334&lt;2,14.26,IF(Y334&lt;2.05,15.57,IF(Y334&lt;2.1,16.72,IF(Y334&lt;2.15,17.92,IF(Y334&lt;2.2,19.17,IF(Y334&lt;2.25,20,IF(Y334&lt;3,25,IF(Y334&lt;10,0,0))))))))))))))))))))))))))))</f>
        <v>0</v>
      </c>
      <c r="AC334" s="12"/>
      <c r="AF334" s="5"/>
      <c r="AG334" s="5"/>
      <c r="AH334" s="5"/>
    </row>
    <row r="335" spans="17:34" x14ac:dyDescent="0.25">
      <c r="Q335" s="91"/>
      <c r="R335" s="92">
        <v>41646</v>
      </c>
      <c r="S335" s="93">
        <v>6.8541666666657104</v>
      </c>
      <c r="T335" s="94">
        <f>$L$10*COS($M$10*S335*24+$N$10)</f>
        <v>-0.12680650786940745</v>
      </c>
      <c r="U335" s="94">
        <f>$L$11*COS($M$11*S335*24+$N$11)</f>
        <v>-0.10253130644025846</v>
      </c>
      <c r="V335" s="94">
        <f>$L$12*COS($M$12*S335*24+$N$12)</f>
        <v>0.72989432078864758</v>
      </c>
      <c r="W335" s="94">
        <f>$L$13*COS($M$13*S335*24+$N$13)</f>
        <v>-9.3293516729601317E-2</v>
      </c>
      <c r="X335" s="94">
        <f>(T335+U335+V335+W335)*$AE$8</f>
        <v>0.50907873718672547</v>
      </c>
      <c r="Y335" s="95">
        <f t="shared" si="22"/>
        <v>0.50907873718672547</v>
      </c>
      <c r="Z335" s="94">
        <f>(0.5*$N$29*Y335^3)/1000</f>
        <v>6.7945719743123606E-2</v>
      </c>
      <c r="AA335" s="94">
        <f>(0.5*$I$29*$J$29*$K$29*$M$29*$L$29*$N$29*Y335^3)*0.82/1000</f>
        <v>0.21995404368603227</v>
      </c>
      <c r="AB335" s="103">
        <f>IF(Y335&lt;1,0,IF(Y335&lt;1.05,2,IF(Y335&lt;1.1,2.28,IF(Y335&lt;1.15,2.5,IF(Y335&lt;1.2,3.08,IF(Y335&lt;1.25,3.44,IF(Y335&lt;1.3,3.85,IF(Y335&lt;1.35,4.31,IF(Y335&lt;1.4,5,IF(Y335&lt;1.45,5.36,IF(Y335&lt;1.5,5.75,IF(Y335&lt;1.55,6.59,IF(Y335&lt;1.6,7.28,IF(Y335&lt;1.65,8.01,IF(Y335&lt;1.7,8.79,IF(Y335&lt;1.75,10,IF(Y335&lt;1.8,10.5,IF(Y335&lt;1.85,11.42,IF(Y335&lt;1.9,12.38,IF(Y335&lt;1.95,13.4,IF(Y335&lt;2,14.26,IF(Y335&lt;2.05,15.57,IF(Y335&lt;2.1,16.72,IF(Y335&lt;2.15,17.92,IF(Y335&lt;2.2,19.17,IF(Y335&lt;2.25,20,IF(Y335&lt;3,25,IF(Y335&lt;10,0,0))))))))))))))))))))))))))))</f>
        <v>0</v>
      </c>
      <c r="AC335" s="12"/>
      <c r="AF335" s="5"/>
      <c r="AG335" s="5"/>
      <c r="AH335" s="5"/>
    </row>
    <row r="336" spans="17:34" x14ac:dyDescent="0.25">
      <c r="Q336" s="91"/>
      <c r="R336" s="92">
        <v>41646</v>
      </c>
      <c r="S336" s="93">
        <v>6.8749999999990399</v>
      </c>
      <c r="T336" s="94">
        <f>$L$10*COS($M$10*S336*24+$N$10)</f>
        <v>-0.12501635825624605</v>
      </c>
      <c r="U336" s="94">
        <f>$L$11*COS($M$11*S336*24+$N$11)</f>
        <v>-0.10786714306043871</v>
      </c>
      <c r="V336" s="94">
        <f>$L$12*COS($M$12*S336*24+$N$12)</f>
        <v>0.43714974759496622</v>
      </c>
      <c r="W336" s="94">
        <f>$L$13*COS($M$13*S336*24+$N$13)</f>
        <v>2.1176464569962861E-2</v>
      </c>
      <c r="X336" s="94">
        <f>(T336+U336+V336+W336)*$AE$8</f>
        <v>0.2818033885603054</v>
      </c>
      <c r="Y336" s="95">
        <f t="shared" si="22"/>
        <v>0.2818033885603054</v>
      </c>
      <c r="Z336" s="94">
        <f>(0.5*$N$29*Y336^3)/1000</f>
        <v>1.1525130776182618E-2</v>
      </c>
      <c r="AA336" s="94">
        <f>(0.5*$I$29*$J$29*$K$29*$M$29*$L$29*$N$29*Y336^3)*0.82/1000</f>
        <v>3.7309180443088313E-2</v>
      </c>
      <c r="AB336" s="103">
        <f>IF(Y336&lt;1,0,IF(Y336&lt;1.05,2,IF(Y336&lt;1.1,2.28,IF(Y336&lt;1.15,2.5,IF(Y336&lt;1.2,3.08,IF(Y336&lt;1.25,3.44,IF(Y336&lt;1.3,3.85,IF(Y336&lt;1.35,4.31,IF(Y336&lt;1.4,5,IF(Y336&lt;1.45,5.36,IF(Y336&lt;1.5,5.75,IF(Y336&lt;1.55,6.59,IF(Y336&lt;1.6,7.28,IF(Y336&lt;1.65,8.01,IF(Y336&lt;1.7,8.79,IF(Y336&lt;1.75,10,IF(Y336&lt;1.8,10.5,IF(Y336&lt;1.85,11.42,IF(Y336&lt;1.9,12.38,IF(Y336&lt;1.95,13.4,IF(Y336&lt;2,14.26,IF(Y336&lt;2.05,15.57,IF(Y336&lt;2.1,16.72,IF(Y336&lt;2.15,17.92,IF(Y336&lt;2.2,19.17,IF(Y336&lt;2.25,20,IF(Y336&lt;3,25,IF(Y336&lt;10,0,0))))))))))))))))))))))))))))</f>
        <v>0</v>
      </c>
      <c r="AC336" s="12"/>
      <c r="AF336" s="5"/>
      <c r="AG336" s="5"/>
      <c r="AH336" s="5"/>
    </row>
    <row r="337" spans="17:34" x14ac:dyDescent="0.25">
      <c r="Q337" s="91"/>
      <c r="R337" s="92">
        <v>41646</v>
      </c>
      <c r="S337" s="93">
        <v>6.8958333333323703</v>
      </c>
      <c r="T337" s="94">
        <f>$L$10*COS($M$10*S337*24+$N$10)</f>
        <v>-0.12137485026783605</v>
      </c>
      <c r="U337" s="94">
        <f>$L$11*COS($M$11*S337*24+$N$11)</f>
        <v>-0.11134654499156156</v>
      </c>
      <c r="V337" s="94">
        <f>$L$12*COS($M$12*S337*24+$N$12)</f>
        <v>0.11658435156195264</v>
      </c>
      <c r="W337" s="94">
        <f>$L$13*COS($M$13*S337*24+$N$13)</f>
        <v>0.13420330480484693</v>
      </c>
      <c r="X337" s="94">
        <f>(T337+U337+V337+W337)*$AE$8</f>
        <v>2.2582826384252453E-2</v>
      </c>
      <c r="Y337" s="95">
        <f t="shared" si="22"/>
        <v>2.2582826384252453E-2</v>
      </c>
      <c r="Z337" s="94">
        <f>(0.5*$N$29*Y337^3)/1000</f>
        <v>5.9311938197818789E-6</v>
      </c>
      <c r="AA337" s="94">
        <f>(0.5*$I$29*$J$29*$K$29*$M$29*$L$29*$N$29*Y337^3)*0.82/1000</f>
        <v>1.9200474577041452E-5</v>
      </c>
      <c r="AB337" s="103">
        <f>IF(Y337&lt;1,0,IF(Y337&lt;1.05,2,IF(Y337&lt;1.1,2.28,IF(Y337&lt;1.15,2.5,IF(Y337&lt;1.2,3.08,IF(Y337&lt;1.25,3.44,IF(Y337&lt;1.3,3.85,IF(Y337&lt;1.35,4.31,IF(Y337&lt;1.4,5,IF(Y337&lt;1.45,5.36,IF(Y337&lt;1.5,5.75,IF(Y337&lt;1.55,6.59,IF(Y337&lt;1.6,7.28,IF(Y337&lt;1.65,8.01,IF(Y337&lt;1.7,8.79,IF(Y337&lt;1.75,10,IF(Y337&lt;1.8,10.5,IF(Y337&lt;1.85,11.42,IF(Y337&lt;1.9,12.38,IF(Y337&lt;1.95,13.4,IF(Y337&lt;2,14.26,IF(Y337&lt;2.05,15.57,IF(Y337&lt;2.1,16.72,IF(Y337&lt;2.15,17.92,IF(Y337&lt;2.2,19.17,IF(Y337&lt;2.25,20,IF(Y337&lt;3,25,IF(Y337&lt;10,0,0))))))))))))))))))))))))))))</f>
        <v>0</v>
      </c>
      <c r="AC337" s="12"/>
      <c r="AF337" s="5"/>
      <c r="AG337" s="5"/>
      <c r="AH337" s="5"/>
    </row>
    <row r="338" spans="17:34" x14ac:dyDescent="0.25">
      <c r="Q338" s="91"/>
      <c r="R338" s="92">
        <v>41646</v>
      </c>
      <c r="S338" s="93">
        <v>6.9166666666656997</v>
      </c>
      <c r="T338" s="94">
        <f>$L$10*COS($M$10*S338*24+$N$10)</f>
        <v>-0.11593591073748886</v>
      </c>
      <c r="U338" s="94">
        <f>$L$11*COS($M$11*S338*24+$N$11)</f>
        <v>-0.11290963039881607</v>
      </c>
      <c r="V338" s="94">
        <f>$L$12*COS($M$12*S338*24+$N$12)</f>
        <v>-0.21140063606064288</v>
      </c>
      <c r="W338" s="94">
        <f>$L$13*COS($M$13*S338*24+$N$13)</f>
        <v>0.23808441159873145</v>
      </c>
      <c r="X338" s="94">
        <f>(T338+U338+V338+W338)*$AE$8</f>
        <v>-0.25270220699777046</v>
      </c>
      <c r="Y338" s="95">
        <f t="shared" si="22"/>
        <v>0.25270220699777046</v>
      </c>
      <c r="Z338" s="94">
        <f>(0.5*$N$29*Y338^3)/1000</f>
        <v>8.3106373924720211E-3</v>
      </c>
      <c r="AA338" s="94">
        <f>(0.5*$I$29*$J$29*$K$29*$M$29*$L$29*$N$29*Y338^3)*0.82/1000</f>
        <v>2.6903214904387875E-2</v>
      </c>
      <c r="AB338" s="103">
        <f>IF(Y338&lt;1,0,IF(Y338&lt;1.05,2,IF(Y338&lt;1.1,2.28,IF(Y338&lt;1.15,2.5,IF(Y338&lt;1.2,3.08,IF(Y338&lt;1.25,3.44,IF(Y338&lt;1.3,3.85,IF(Y338&lt;1.35,4.31,IF(Y338&lt;1.4,5,IF(Y338&lt;1.45,5.36,IF(Y338&lt;1.5,5.75,IF(Y338&lt;1.55,6.59,IF(Y338&lt;1.6,7.28,IF(Y338&lt;1.65,8.01,IF(Y338&lt;1.7,8.79,IF(Y338&lt;1.75,10,IF(Y338&lt;1.8,10.5,IF(Y338&lt;1.85,11.42,IF(Y338&lt;1.9,12.38,IF(Y338&lt;1.95,13.4,IF(Y338&lt;2,14.26,IF(Y338&lt;2.05,15.57,IF(Y338&lt;2.1,16.72,IF(Y338&lt;2.15,17.92,IF(Y338&lt;2.2,19.17,IF(Y338&lt;2.25,20,IF(Y338&lt;3,25,IF(Y338&lt;10,0,0))))))))))))))))))))))))))))</f>
        <v>0</v>
      </c>
      <c r="AC338" s="12"/>
      <c r="AF338" s="5"/>
      <c r="AG338" s="5"/>
      <c r="AH338" s="5"/>
    </row>
    <row r="339" spans="17:34" x14ac:dyDescent="0.25">
      <c r="Q339" s="91"/>
      <c r="R339" s="92">
        <v>41646</v>
      </c>
      <c r="S339" s="93">
        <v>6.9374999999990301</v>
      </c>
      <c r="T339" s="94">
        <f>$L$10*COS($M$10*S339*24+$N$10)</f>
        <v>-0.10878008453463145</v>
      </c>
      <c r="U339" s="94">
        <f>$L$11*COS($M$11*S339*24+$N$11)</f>
        <v>-0.11252949798594479</v>
      </c>
      <c r="V339" s="94">
        <f>$L$12*COS($M$12*S339*24+$N$12)</f>
        <v>-0.52593179081169505</v>
      </c>
      <c r="W339" s="94">
        <f>$L$13*COS($M$13*S339*24+$N$13)</f>
        <v>0.32574045919527006</v>
      </c>
      <c r="X339" s="94">
        <f>(T339+U339+V339+W339)*$AE$8</f>
        <v>-0.5268761426712516</v>
      </c>
      <c r="Y339" s="95">
        <f t="shared" si="22"/>
        <v>0.5268761426712516</v>
      </c>
      <c r="Z339" s="94">
        <f>(0.5*$N$29*Y339^3)/1000</f>
        <v>7.5323905631772492E-2</v>
      </c>
      <c r="AA339" s="94">
        <f>(0.5*$I$29*$J$29*$K$29*$M$29*$L$29*$N$29*Y339^3)*0.82/1000</f>
        <v>0.24383872439014362</v>
      </c>
      <c r="AB339" s="103">
        <f>IF(Y339&lt;1,0,IF(Y339&lt;1.05,2,IF(Y339&lt;1.1,2.28,IF(Y339&lt;1.15,2.5,IF(Y339&lt;1.2,3.08,IF(Y339&lt;1.25,3.44,IF(Y339&lt;1.3,3.85,IF(Y339&lt;1.35,4.31,IF(Y339&lt;1.4,5,IF(Y339&lt;1.45,5.36,IF(Y339&lt;1.5,5.75,IF(Y339&lt;1.55,6.59,IF(Y339&lt;1.6,7.28,IF(Y339&lt;1.65,8.01,IF(Y339&lt;1.7,8.79,IF(Y339&lt;1.75,10,IF(Y339&lt;1.8,10.5,IF(Y339&lt;1.85,11.42,IF(Y339&lt;1.9,12.38,IF(Y339&lt;1.95,13.4,IF(Y339&lt;2,14.26,IF(Y339&lt;2.05,15.57,IF(Y339&lt;2.1,16.72,IF(Y339&lt;2.15,17.92,IF(Y339&lt;2.2,19.17,IF(Y339&lt;2.25,20,IF(Y339&lt;3,25,IF(Y339&lt;10,0,0))))))))))))))))))))))))))))</f>
        <v>0</v>
      </c>
      <c r="AC339" s="12"/>
      <c r="AF339" s="5"/>
      <c r="AG339" s="5"/>
      <c r="AH339" s="5"/>
    </row>
    <row r="340" spans="17:34" x14ac:dyDescent="0.25">
      <c r="Q340" s="91"/>
      <c r="R340" s="92">
        <v>41646</v>
      </c>
      <c r="S340" s="93">
        <v>6.9583333333323596</v>
      </c>
      <c r="T340" s="94">
        <f>$L$10*COS($M$10*S340*24+$N$10)</f>
        <v>-0.10001334178155231</v>
      </c>
      <c r="U340" s="94">
        <f>$L$11*COS($M$11*S340*24+$N$11)</f>
        <v>-0.11021268997681387</v>
      </c>
      <c r="V340" s="94">
        <f>$L$12*COS($M$12*S340*24+$N$12)</f>
        <v>-0.8069919090169686</v>
      </c>
      <c r="W340" s="94">
        <f>$L$13*COS($M$13*S340*24+$N$13)</f>
        <v>0.39119783280920967</v>
      </c>
      <c r="X340" s="94">
        <f>(T340+U340+V340+W340)*$AE$8</f>
        <v>-0.78252513495765652</v>
      </c>
      <c r="Y340" s="95">
        <f t="shared" si="22"/>
        <v>0.78252513495765652</v>
      </c>
      <c r="Z340" s="94">
        <f>(0.5*$N$29*Y340^3)/1000</f>
        <v>0.24677554368628954</v>
      </c>
      <c r="AA340" s="94">
        <f>(0.5*$I$29*$J$29*$K$29*$M$29*$L$29*$N$29*Y340^3)*0.82/1000</f>
        <v>0.79886237016588235</v>
      </c>
      <c r="AB340" s="103">
        <f>IF(Y340&lt;1,0,IF(Y340&lt;1.05,2,IF(Y340&lt;1.1,2.28,IF(Y340&lt;1.15,2.5,IF(Y340&lt;1.2,3.08,IF(Y340&lt;1.25,3.44,IF(Y340&lt;1.3,3.85,IF(Y340&lt;1.35,4.31,IF(Y340&lt;1.4,5,IF(Y340&lt;1.45,5.36,IF(Y340&lt;1.5,5.75,IF(Y340&lt;1.55,6.59,IF(Y340&lt;1.6,7.28,IF(Y340&lt;1.65,8.01,IF(Y340&lt;1.7,8.79,IF(Y340&lt;1.75,10,IF(Y340&lt;1.8,10.5,IF(Y340&lt;1.85,11.42,IF(Y340&lt;1.9,12.38,IF(Y340&lt;1.95,13.4,IF(Y340&lt;2,14.26,IF(Y340&lt;2.05,15.57,IF(Y340&lt;2.1,16.72,IF(Y340&lt;2.15,17.92,IF(Y340&lt;2.2,19.17,IF(Y340&lt;2.25,20,IF(Y340&lt;3,25,IF(Y340&lt;10,0,0))))))))))))))))))))))))))))</f>
        <v>0</v>
      </c>
      <c r="AC340" s="12"/>
      <c r="AF340" s="5"/>
      <c r="AG340" s="5"/>
      <c r="AH340" s="5"/>
    </row>
    <row r="341" spans="17:34" x14ac:dyDescent="0.25">
      <c r="Q341" s="91"/>
      <c r="R341" s="92">
        <v>41646</v>
      </c>
      <c r="S341" s="93">
        <v>6.97916666666569</v>
      </c>
      <c r="T341" s="94">
        <f>$L$10*COS($M$10*S341*24+$N$10)</f>
        <v>-8.9765508549384129E-2</v>
      </c>
      <c r="U341" s="94">
        <f>$L$11*COS($M$11*S341*24+$N$11)</f>
        <v>-0.10599907952124472</v>
      </c>
      <c r="V341" s="94">
        <f>$L$12*COS($M$12*S341*24+$N$12)</f>
        <v>-1.0366939306957008</v>
      </c>
      <c r="W341" s="94">
        <f>$L$13*COS($M$13*S341*24+$N$13)</f>
        <v>0.42999572060219698</v>
      </c>
      <c r="X341" s="94">
        <f>(T341+U341+V341+W341)*$AE$8</f>
        <v>-1.0030784977051659</v>
      </c>
      <c r="Y341" s="95">
        <f t="shared" si="22"/>
        <v>1.0030784977051659</v>
      </c>
      <c r="Z341" s="94">
        <f>(0.5*$N$29*Y341^3)/1000</f>
        <v>0.51977093617364789</v>
      </c>
      <c r="AA341" s="94">
        <f>(0.5*$I$29*$J$29*$K$29*$M$29*$L$29*$N$29*Y341^3)*0.82/1000</f>
        <v>1.6826036965108269</v>
      </c>
      <c r="AB341" s="103">
        <f>IF(Y341&lt;1,0,IF(Y341&lt;1.05,2,IF(Y341&lt;1.1,2.28,IF(Y341&lt;1.15,2.5,IF(Y341&lt;1.2,3.08,IF(Y341&lt;1.25,3.44,IF(Y341&lt;1.3,3.85,IF(Y341&lt;1.35,4.31,IF(Y341&lt;1.4,5,IF(Y341&lt;1.45,5.36,IF(Y341&lt;1.5,5.75,IF(Y341&lt;1.55,6.59,IF(Y341&lt;1.6,7.28,IF(Y341&lt;1.65,8.01,IF(Y341&lt;1.7,8.79,IF(Y341&lt;1.75,10,IF(Y341&lt;1.8,10.5,IF(Y341&lt;1.85,11.42,IF(Y341&lt;1.9,12.38,IF(Y341&lt;1.95,13.4,IF(Y341&lt;2,14.26,IF(Y341&lt;2.05,15.57,IF(Y341&lt;2.1,16.72,IF(Y341&lt;2.15,17.92,IF(Y341&lt;2.2,19.17,IF(Y341&lt;2.25,20,IF(Y341&lt;3,25,IF(Y341&lt;10,0,0))))))))))))))))))))))))))))</f>
        <v>2</v>
      </c>
      <c r="AC341" s="12"/>
      <c r="AF341" s="5"/>
      <c r="AG341" s="5"/>
      <c r="AH341" s="5"/>
    </row>
    <row r="342" spans="17:34" x14ac:dyDescent="0.25">
      <c r="Q342" s="91"/>
      <c r="R342" s="92">
        <v>41647</v>
      </c>
      <c r="S342" s="93">
        <v>6.9999999999990203</v>
      </c>
      <c r="T342" s="94">
        <f>$L$10*COS($M$10*S342*24+$N$10)</f>
        <v>-7.8188344273026927E-2</v>
      </c>
      <c r="U342" s="94">
        <f>$L$11*COS($M$11*S342*24+$N$11)</f>
        <v>-9.9961184462890124E-2</v>
      </c>
      <c r="V342" s="94">
        <f>$L$12*COS($M$12*S342*24+$N$12)</f>
        <v>-1.2004192971363319</v>
      </c>
      <c r="W342" s="94">
        <f>$L$13*COS($M$13*S342*24+$N$13)</f>
        <v>0.43949011063768201</v>
      </c>
      <c r="X342" s="94">
        <f>(T342+U342+V342+W342)*$AE$8</f>
        <v>-1.1738483940432085</v>
      </c>
      <c r="Y342" s="95">
        <f t="shared" si="22"/>
        <v>1.1738483940432085</v>
      </c>
      <c r="Z342" s="94">
        <f>(0.5*$N$29*Y342^3)/1000</f>
        <v>0.83299665880205764</v>
      </c>
      <c r="AA342" s="94">
        <f>(0.5*$I$29*$J$29*$K$29*$M$29*$L$29*$N$29*Y342^3)*0.82/1000</f>
        <v>2.6965787421658662</v>
      </c>
      <c r="AB342" s="103">
        <f>IF(Y342&lt;1,0,IF(Y342&lt;1.05,2,IF(Y342&lt;1.1,2.28,IF(Y342&lt;1.15,2.5,IF(Y342&lt;1.2,3.08,IF(Y342&lt;1.25,3.44,IF(Y342&lt;1.3,3.85,IF(Y342&lt;1.35,4.31,IF(Y342&lt;1.4,5,IF(Y342&lt;1.45,5.36,IF(Y342&lt;1.5,5.75,IF(Y342&lt;1.55,6.59,IF(Y342&lt;1.6,7.28,IF(Y342&lt;1.65,8.01,IF(Y342&lt;1.7,8.79,IF(Y342&lt;1.75,10,IF(Y342&lt;1.8,10.5,IF(Y342&lt;1.85,11.42,IF(Y342&lt;1.9,12.38,IF(Y342&lt;1.95,13.4,IF(Y342&lt;2,14.26,IF(Y342&lt;2.05,15.57,IF(Y342&lt;2.1,16.72,IF(Y342&lt;2.15,17.92,IF(Y342&lt;2.2,19.17,IF(Y342&lt;2.25,20,IF(Y342&lt;3,25,IF(Y342&lt;10,0,0))))))))))))))))))))))))))))</f>
        <v>3.08</v>
      </c>
      <c r="AC342" s="12"/>
      <c r="AF342" s="5"/>
      <c r="AG342" s="5"/>
      <c r="AH342" s="5"/>
    </row>
    <row r="343" spans="17:34" x14ac:dyDescent="0.25">
      <c r="Q343" s="91"/>
      <c r="R343" s="92">
        <v>41647</v>
      </c>
      <c r="S343" s="93">
        <v>7.0208333333323498</v>
      </c>
      <c r="T343" s="94">
        <f>$L$10*COS($M$10*S343*24+$N$10)</f>
        <v>-6.5453294356457858E-2</v>
      </c>
      <c r="U343" s="94">
        <f>$L$11*COS($M$11*S343*24+$N$11)</f>
        <v>-9.2202919279481502E-2</v>
      </c>
      <c r="V343" s="94">
        <f>$L$12*COS($M$12*S343*24+$N$12)</f>
        <v>-1.2877482964687037</v>
      </c>
      <c r="W343" s="94">
        <f>$L$13*COS($M$13*S343*24+$N$13)</f>
        <v>0.41903397592496805</v>
      </c>
      <c r="X343" s="94">
        <f>(T343+U343+V343+W343)*$AE$8</f>
        <v>-1.2829631677245938</v>
      </c>
      <c r="Y343" s="95">
        <f t="shared" si="22"/>
        <v>1.2829631677245938</v>
      </c>
      <c r="Z343" s="94">
        <f>(0.5*$N$29*Y343^3)/1000</f>
        <v>1.087551406874868</v>
      </c>
      <c r="AA343" s="94">
        <f>(0.5*$I$29*$J$29*$K$29*$M$29*$L$29*$N$29*Y343^3)*0.82/1000</f>
        <v>3.5206239710599254</v>
      </c>
      <c r="AB343" s="103">
        <f>IF(Y343&lt;1,0,IF(Y343&lt;1.05,2,IF(Y343&lt;1.1,2.28,IF(Y343&lt;1.15,2.5,IF(Y343&lt;1.2,3.08,IF(Y343&lt;1.25,3.44,IF(Y343&lt;1.3,3.85,IF(Y343&lt;1.35,4.31,IF(Y343&lt;1.4,5,IF(Y343&lt;1.45,5.36,IF(Y343&lt;1.5,5.75,IF(Y343&lt;1.55,6.59,IF(Y343&lt;1.6,7.28,IF(Y343&lt;1.65,8.01,IF(Y343&lt;1.7,8.79,IF(Y343&lt;1.75,10,IF(Y343&lt;1.8,10.5,IF(Y343&lt;1.85,11.42,IF(Y343&lt;1.9,12.38,IF(Y343&lt;1.95,13.4,IF(Y343&lt;2,14.26,IF(Y343&lt;2.05,15.57,IF(Y343&lt;2.1,16.72,IF(Y343&lt;2.15,17.92,IF(Y343&lt;2.2,19.17,IF(Y343&lt;2.25,20,IF(Y343&lt;3,25,IF(Y343&lt;10,0,0))))))))))))))))))))))))))))</f>
        <v>3.85</v>
      </c>
      <c r="AC343" s="12"/>
      <c r="AF343" s="5"/>
      <c r="AG343" s="5"/>
      <c r="AH343" s="5"/>
    </row>
    <row r="344" spans="17:34" x14ac:dyDescent="0.25">
      <c r="Q344" s="91"/>
      <c r="R344" s="92">
        <v>41647</v>
      </c>
      <c r="S344" s="93">
        <v>7.0416666666656802</v>
      </c>
      <c r="T344" s="94">
        <f>$L$10*COS($M$10*S344*24+$N$10)</f>
        <v>-5.1748951249902891E-2</v>
      </c>
      <c r="U344" s="94">
        <f>$L$11*COS($M$11*S344*24+$N$11)</f>
        <v>-8.2857806675008194E-2</v>
      </c>
      <c r="V344" s="94">
        <f>$L$12*COS($M$12*S344*24+$N$12)</f>
        <v>-1.2931231887363825</v>
      </c>
      <c r="W344" s="94">
        <f>$L$13*COS($M$13*S344*24+$N$13)</f>
        <v>0.37002136823935838</v>
      </c>
      <c r="X344" s="94">
        <f>(T344+U344+V344+W344)*$AE$8</f>
        <v>-1.3221357230274189</v>
      </c>
      <c r="Y344" s="95">
        <f t="shared" si="22"/>
        <v>1.3221357230274189</v>
      </c>
      <c r="Z344" s="94">
        <f>(0.5*$N$29*Y344^3)/1000</f>
        <v>1.1902422108339976</v>
      </c>
      <c r="AA344" s="94">
        <f>(0.5*$I$29*$J$29*$K$29*$M$29*$L$29*$N$29*Y344^3)*0.82/1000</f>
        <v>3.8530548830522307</v>
      </c>
      <c r="AB344" s="103">
        <f>IF(Y344&lt;1,0,IF(Y344&lt;1.05,2,IF(Y344&lt;1.1,2.28,IF(Y344&lt;1.15,2.5,IF(Y344&lt;1.2,3.08,IF(Y344&lt;1.25,3.44,IF(Y344&lt;1.3,3.85,IF(Y344&lt;1.35,4.31,IF(Y344&lt;1.4,5,IF(Y344&lt;1.45,5.36,IF(Y344&lt;1.5,5.75,IF(Y344&lt;1.55,6.59,IF(Y344&lt;1.6,7.28,IF(Y344&lt;1.65,8.01,IF(Y344&lt;1.7,8.79,IF(Y344&lt;1.75,10,IF(Y344&lt;1.8,10.5,IF(Y344&lt;1.85,11.42,IF(Y344&lt;1.9,12.38,IF(Y344&lt;1.95,13.4,IF(Y344&lt;2,14.26,IF(Y344&lt;2.05,15.57,IF(Y344&lt;2.1,16.72,IF(Y344&lt;2.15,17.92,IF(Y344&lt;2.2,19.17,IF(Y344&lt;2.25,20,IF(Y344&lt;3,25,IF(Y344&lt;10,0,0))))))))))))))))))))))))))))</f>
        <v>4.3099999999999996</v>
      </c>
      <c r="AC344" s="12"/>
      <c r="AF344" s="5"/>
      <c r="AG344" s="5"/>
      <c r="AH344" s="5"/>
    </row>
    <row r="345" spans="17:34" x14ac:dyDescent="0.25">
      <c r="Q345" s="91"/>
      <c r="R345" s="92">
        <v>41647</v>
      </c>
      <c r="S345" s="93">
        <v>7.0624999999990097</v>
      </c>
      <c r="T345" s="94">
        <f>$L$10*COS($M$10*S345*24+$N$10)</f>
        <v>-3.7278261597638612E-2</v>
      </c>
      <c r="U345" s="94">
        <f>$L$11*COS($M$11*S345*24+$N$11)</f>
        <v>-7.2086679603049111E-2</v>
      </c>
      <c r="V345" s="94">
        <f>$L$12*COS($M$12*S345*24+$N$12)</f>
        <v>-1.2162019082596134</v>
      </c>
      <c r="W345" s="94">
        <f>$L$13*COS($M$13*S345*24+$N$13)</f>
        <v>0.29579241579747267</v>
      </c>
      <c r="X345" s="94">
        <f>(T345+U345+V345+W345)*$AE$8</f>
        <v>-1.2872180420785353</v>
      </c>
      <c r="Y345" s="95">
        <f t="shared" si="22"/>
        <v>1.2872180420785353</v>
      </c>
      <c r="Z345" s="94">
        <f>(0.5*$N$29*Y345^3)/1000</f>
        <v>1.0984077389099101</v>
      </c>
      <c r="AA345" s="94">
        <f>(0.5*$I$29*$J$29*$K$29*$M$29*$L$29*$N$29*Y345^3)*0.82/1000</f>
        <v>3.5557681146459146</v>
      </c>
      <c r="AB345" s="103">
        <f>IF(Y345&lt;1,0,IF(Y345&lt;1.05,2,IF(Y345&lt;1.1,2.28,IF(Y345&lt;1.15,2.5,IF(Y345&lt;1.2,3.08,IF(Y345&lt;1.25,3.44,IF(Y345&lt;1.3,3.85,IF(Y345&lt;1.35,4.31,IF(Y345&lt;1.4,5,IF(Y345&lt;1.45,5.36,IF(Y345&lt;1.5,5.75,IF(Y345&lt;1.55,6.59,IF(Y345&lt;1.6,7.28,IF(Y345&lt;1.65,8.01,IF(Y345&lt;1.7,8.79,IF(Y345&lt;1.75,10,IF(Y345&lt;1.8,10.5,IF(Y345&lt;1.85,11.42,IF(Y345&lt;1.9,12.38,IF(Y345&lt;1.95,13.4,IF(Y345&lt;2,14.26,IF(Y345&lt;2.05,15.57,IF(Y345&lt;2.1,16.72,IF(Y345&lt;2.15,17.92,IF(Y345&lt;2.2,19.17,IF(Y345&lt;2.25,20,IF(Y345&lt;3,25,IF(Y345&lt;10,0,0))))))))))))))))))))))))))))</f>
        <v>3.85</v>
      </c>
      <c r="AC345" s="12"/>
      <c r="AF345" s="5"/>
      <c r="AG345" s="5"/>
      <c r="AH345" s="5"/>
    </row>
    <row r="346" spans="17:34" x14ac:dyDescent="0.25">
      <c r="Q346" s="91"/>
      <c r="R346" s="92">
        <v>41647</v>
      </c>
      <c r="S346" s="93">
        <v>7.0833333333323401</v>
      </c>
      <c r="T346" s="94">
        <f>$L$10*COS($M$10*S346*24+$N$10)</f>
        <v>-2.2255520815537107E-2</v>
      </c>
      <c r="U346" s="94">
        <f>$L$11*COS($M$11*S346*24+$N$11)</f>
        <v>-6.0074913270262265E-2</v>
      </c>
      <c r="V346" s="94">
        <f>$L$12*COS($M$12*S346*24+$N$12)</f>
        <v>-1.061879833174818</v>
      </c>
      <c r="W346" s="94">
        <f>$L$13*COS($M$13*S346*24+$N$13)</f>
        <v>0.20140569903907588</v>
      </c>
      <c r="X346" s="94">
        <f>(T346+U346+V346+W346)*$AE$8</f>
        <v>-1.1785057102769267</v>
      </c>
      <c r="Y346" s="95">
        <f t="shared" si="22"/>
        <v>1.1785057102769267</v>
      </c>
      <c r="Z346" s="94">
        <f>(0.5*$N$29*Y346^3)/1000</f>
        <v>0.84295094636379952</v>
      </c>
      <c r="AA346" s="94">
        <f>(0.5*$I$29*$J$29*$K$29*$M$29*$L$29*$N$29*Y346^3)*0.82/1000</f>
        <v>2.7288027852622716</v>
      </c>
      <c r="AB346" s="103">
        <f>IF(Y346&lt;1,0,IF(Y346&lt;1.05,2,IF(Y346&lt;1.1,2.28,IF(Y346&lt;1.15,2.5,IF(Y346&lt;1.2,3.08,IF(Y346&lt;1.25,3.44,IF(Y346&lt;1.3,3.85,IF(Y346&lt;1.35,4.31,IF(Y346&lt;1.4,5,IF(Y346&lt;1.45,5.36,IF(Y346&lt;1.5,5.75,IF(Y346&lt;1.55,6.59,IF(Y346&lt;1.6,7.28,IF(Y346&lt;1.65,8.01,IF(Y346&lt;1.7,8.79,IF(Y346&lt;1.75,10,IF(Y346&lt;1.8,10.5,IF(Y346&lt;1.85,11.42,IF(Y346&lt;1.9,12.38,IF(Y346&lt;1.95,13.4,IF(Y346&lt;2,14.26,IF(Y346&lt;2.05,15.57,IF(Y346&lt;2.1,16.72,IF(Y346&lt;2.15,17.92,IF(Y346&lt;2.2,19.17,IF(Y346&lt;2.25,20,IF(Y346&lt;3,25,IF(Y346&lt;10,0,0))))))))))))))))))))))))))))</f>
        <v>3.08</v>
      </c>
      <c r="AC346" s="12"/>
      <c r="AF346" s="5"/>
      <c r="AG346" s="5"/>
      <c r="AH346" s="5"/>
    </row>
    <row r="347" spans="17:34" x14ac:dyDescent="0.25">
      <c r="Q347" s="91"/>
      <c r="R347" s="92">
        <v>41647</v>
      </c>
      <c r="S347" s="93">
        <v>7.1041666666656704</v>
      </c>
      <c r="T347" s="94">
        <f>$L$10*COS($M$10*S347*24+$N$10)</f>
        <v>-6.9031996054672662E-3</v>
      </c>
      <c r="U347" s="94">
        <f>$L$11*COS($M$11*S347*24+$N$11)</f>
        <v>-4.7029234758352564E-2</v>
      </c>
      <c r="V347" s="94">
        <f>$L$12*COS($M$12*S347*24+$N$12)</f>
        <v>-0.83997823670645277</v>
      </c>
      <c r="W347" s="94">
        <f>$L$13*COS($M$13*S347*24+$N$13)</f>
        <v>9.3293516729813716E-2</v>
      </c>
      <c r="X347" s="94">
        <f>(T347+U347+V347+W347)*$AE$8</f>
        <v>-1.0007714429255736</v>
      </c>
      <c r="Y347" s="95">
        <f t="shared" si="22"/>
        <v>1.0007714429255736</v>
      </c>
      <c r="Z347" s="94">
        <f>(0.5*$N$29*Y347^3)/1000</f>
        <v>0.5161927990233196</v>
      </c>
      <c r="AA347" s="94">
        <f>(0.5*$I$29*$J$29*$K$29*$M$29*$L$29*$N$29*Y347^3)*0.82/1000</f>
        <v>1.6710205425159417</v>
      </c>
      <c r="AB347" s="103">
        <f>IF(Y347&lt;1,0,IF(Y347&lt;1.05,2,IF(Y347&lt;1.1,2.28,IF(Y347&lt;1.15,2.5,IF(Y347&lt;1.2,3.08,IF(Y347&lt;1.25,3.44,IF(Y347&lt;1.3,3.85,IF(Y347&lt;1.35,4.31,IF(Y347&lt;1.4,5,IF(Y347&lt;1.45,5.36,IF(Y347&lt;1.5,5.75,IF(Y347&lt;1.55,6.59,IF(Y347&lt;1.6,7.28,IF(Y347&lt;1.65,8.01,IF(Y347&lt;1.7,8.79,IF(Y347&lt;1.75,10,IF(Y347&lt;1.8,10.5,IF(Y347&lt;1.85,11.42,IF(Y347&lt;1.9,12.38,IF(Y347&lt;1.95,13.4,IF(Y347&lt;2,14.26,IF(Y347&lt;2.05,15.57,IF(Y347&lt;2.1,16.72,IF(Y347&lt;2.15,17.92,IF(Y347&lt;2.2,19.17,IF(Y347&lt;2.25,20,IF(Y347&lt;3,25,IF(Y347&lt;10,0,0))))))))))))))))))))))))))))</f>
        <v>2</v>
      </c>
      <c r="AC347" s="12"/>
      <c r="AF347" s="5"/>
      <c r="AG347" s="5"/>
      <c r="AH347" s="5"/>
    </row>
    <row r="348" spans="17:34" x14ac:dyDescent="0.25">
      <c r="Q348" s="91"/>
      <c r="R348" s="92">
        <v>41647</v>
      </c>
      <c r="S348" s="93">
        <v>7.1249999999989999</v>
      </c>
      <c r="T348" s="94">
        <f>$L$10*COS($M$10*S348*24+$N$10)</f>
        <v>8.5513505975428061E-3</v>
      </c>
      <c r="U348" s="94">
        <f>$L$11*COS($M$11*S348*24+$N$11)</f>
        <v>-3.3174165172127998E-2</v>
      </c>
      <c r="V348" s="94">
        <f>$L$12*COS($M$12*S348*24+$N$12)</f>
        <v>-0.56461924756919735</v>
      </c>
      <c r="W348" s="94">
        <f>$L$13*COS($M$13*S348*24+$N$13)</f>
        <v>-2.117646456974577E-2</v>
      </c>
      <c r="X348" s="94">
        <f>(T348+U348+V348+W348)*$AE$8</f>
        <v>-0.76302315839191026</v>
      </c>
      <c r="Y348" s="95">
        <f t="shared" si="22"/>
        <v>0.76302315839191026</v>
      </c>
      <c r="Z348" s="94">
        <f>(0.5*$N$29*Y348^3)/1000</f>
        <v>0.22878122817842245</v>
      </c>
      <c r="AA348" s="94">
        <f>(0.5*$I$29*$J$29*$K$29*$M$29*$L$29*$N$29*Y348^3)*0.82/1000</f>
        <v>0.74061112970097853</v>
      </c>
      <c r="AB348" s="103">
        <f>IF(Y348&lt;1,0,IF(Y348&lt;1.05,2,IF(Y348&lt;1.1,2.28,IF(Y348&lt;1.15,2.5,IF(Y348&lt;1.2,3.08,IF(Y348&lt;1.25,3.44,IF(Y348&lt;1.3,3.85,IF(Y348&lt;1.35,4.31,IF(Y348&lt;1.4,5,IF(Y348&lt;1.45,5.36,IF(Y348&lt;1.5,5.75,IF(Y348&lt;1.55,6.59,IF(Y348&lt;1.6,7.28,IF(Y348&lt;1.65,8.01,IF(Y348&lt;1.7,8.79,IF(Y348&lt;1.75,10,IF(Y348&lt;1.8,10.5,IF(Y348&lt;1.85,11.42,IF(Y348&lt;1.9,12.38,IF(Y348&lt;1.95,13.4,IF(Y348&lt;2,14.26,IF(Y348&lt;2.05,15.57,IF(Y348&lt;2.1,16.72,IF(Y348&lt;2.15,17.92,IF(Y348&lt;2.2,19.17,IF(Y348&lt;2.25,20,IF(Y348&lt;3,25,IF(Y348&lt;10,0,0))))))))))))))))))))))))))))</f>
        <v>0</v>
      </c>
      <c r="AC348" s="12"/>
      <c r="AF348" s="5"/>
      <c r="AG348" s="5"/>
      <c r="AH348" s="5"/>
    </row>
    <row r="349" spans="17:34" x14ac:dyDescent="0.25">
      <c r="Q349" s="91"/>
      <c r="R349" s="92">
        <v>41647</v>
      </c>
      <c r="S349" s="93">
        <v>7.1458333333323303</v>
      </c>
      <c r="T349" s="94">
        <f>$L$10*COS($M$10*S349*24+$N$10)</f>
        <v>2.387926445656522E-2</v>
      </c>
      <c r="U349" s="94">
        <f>$L$11*COS($M$11*S349*24+$N$11)</f>
        <v>-1.8748155545599318E-2</v>
      </c>
      <c r="V349" s="94">
        <f>$L$12*COS($M$12*S349*24+$N$12)</f>
        <v>-0.25332709789656865</v>
      </c>
      <c r="W349" s="94">
        <f>$L$13*COS($M$13*S349*24+$N$13)</f>
        <v>-0.13420330480463996</v>
      </c>
      <c r="X349" s="94">
        <f>(T349+U349+V349+W349)*$AE$8</f>
        <v>-0.47799911723780342</v>
      </c>
      <c r="Y349" s="95">
        <f t="shared" si="22"/>
        <v>0.47799911723780342</v>
      </c>
      <c r="Z349" s="94">
        <f>(0.5*$N$29*Y349^3)/1000</f>
        <v>5.6245594658652219E-2</v>
      </c>
      <c r="AA349" s="94">
        <f>(0.5*$I$29*$J$29*$K$29*$M$29*$L$29*$N$29*Y349^3)*0.82/1000</f>
        <v>0.18207837125675747</v>
      </c>
      <c r="AB349" s="103">
        <f>IF(Y349&lt;1,0,IF(Y349&lt;1.05,2,IF(Y349&lt;1.1,2.28,IF(Y349&lt;1.15,2.5,IF(Y349&lt;1.2,3.08,IF(Y349&lt;1.25,3.44,IF(Y349&lt;1.3,3.85,IF(Y349&lt;1.35,4.31,IF(Y349&lt;1.4,5,IF(Y349&lt;1.45,5.36,IF(Y349&lt;1.5,5.75,IF(Y349&lt;1.55,6.59,IF(Y349&lt;1.6,7.28,IF(Y349&lt;1.65,8.01,IF(Y349&lt;1.7,8.79,IF(Y349&lt;1.75,10,IF(Y349&lt;1.8,10.5,IF(Y349&lt;1.85,11.42,IF(Y349&lt;1.9,12.38,IF(Y349&lt;1.95,13.4,IF(Y349&lt;2,14.26,IF(Y349&lt;2.05,15.57,IF(Y349&lt;2.1,16.72,IF(Y349&lt;2.15,17.92,IF(Y349&lt;2.2,19.17,IF(Y349&lt;2.25,20,IF(Y349&lt;3,25,IF(Y349&lt;10,0,0))))))))))))))))))))))))))))</f>
        <v>0</v>
      </c>
      <c r="AC349" s="12"/>
      <c r="AF349" s="5"/>
      <c r="AG349" s="5"/>
      <c r="AH349" s="5"/>
    </row>
    <row r="350" spans="17:34" x14ac:dyDescent="0.25">
      <c r="Q350" s="91"/>
      <c r="R350" s="92">
        <v>41647</v>
      </c>
      <c r="S350" s="93">
        <v>7.1666666666656598</v>
      </c>
      <c r="T350" s="94">
        <f>$L$10*COS($M$10*S350*24+$N$10)</f>
        <v>3.8853551983297416E-2</v>
      </c>
      <c r="U350" s="94">
        <f>$L$11*COS($M$11*S350*24+$N$11)</f>
        <v>-3.9994830087266391E-3</v>
      </c>
      <c r="V350" s="94">
        <f>$L$12*COS($M$12*S350*24+$N$12)</f>
        <v>7.4087143461406046E-2</v>
      </c>
      <c r="W350" s="94">
        <f>$L$13*COS($M$13*S350*24+$N$13)</f>
        <v>-0.23808441159854871</v>
      </c>
      <c r="X350" s="94">
        <f>(T350+U350+V350+W350)*$AE$8</f>
        <v>-0.16142899895321486</v>
      </c>
      <c r="Y350" s="95">
        <f t="shared" si="22"/>
        <v>0.16142899895321486</v>
      </c>
      <c r="Z350" s="94">
        <f>(0.5*$N$29*Y350^3)/1000</f>
        <v>2.1664660611993439E-3</v>
      </c>
      <c r="AA350" s="94">
        <f>(0.5*$I$29*$J$29*$K$29*$M$29*$L$29*$N$29*Y350^3)*0.82/1000</f>
        <v>7.0132890264595817E-3</v>
      </c>
      <c r="AB350" s="103">
        <f>IF(Y350&lt;1,0,IF(Y350&lt;1.05,2,IF(Y350&lt;1.1,2.28,IF(Y350&lt;1.15,2.5,IF(Y350&lt;1.2,3.08,IF(Y350&lt;1.25,3.44,IF(Y350&lt;1.3,3.85,IF(Y350&lt;1.35,4.31,IF(Y350&lt;1.4,5,IF(Y350&lt;1.45,5.36,IF(Y350&lt;1.5,5.75,IF(Y350&lt;1.55,6.59,IF(Y350&lt;1.6,7.28,IF(Y350&lt;1.65,8.01,IF(Y350&lt;1.7,8.79,IF(Y350&lt;1.75,10,IF(Y350&lt;1.8,10.5,IF(Y350&lt;1.85,11.42,IF(Y350&lt;1.9,12.38,IF(Y350&lt;1.95,13.4,IF(Y350&lt;2,14.26,IF(Y350&lt;2.05,15.57,IF(Y350&lt;2.1,16.72,IF(Y350&lt;2.15,17.92,IF(Y350&lt;2.2,19.17,IF(Y350&lt;2.25,20,IF(Y350&lt;3,25,IF(Y350&lt;10,0,0))))))))))))))))))))))))))))</f>
        <v>0</v>
      </c>
      <c r="AC350" s="12"/>
      <c r="AF350" s="5"/>
      <c r="AG350" s="5"/>
      <c r="AH350" s="5"/>
    </row>
    <row r="351" spans="17:34" x14ac:dyDescent="0.25">
      <c r="Q351" s="91"/>
      <c r="R351" s="92">
        <v>41647</v>
      </c>
      <c r="S351" s="93">
        <v>7.1874999999989901</v>
      </c>
      <c r="T351" s="94">
        <f>$L$10*COS($M$10*S351*24+$N$10)</f>
        <v>5.3252460016691691E-2</v>
      </c>
      <c r="U351" s="94">
        <f>$L$11*COS($M$11*S351*24+$N$11)</f>
        <v>1.0818022156739325E-2</v>
      </c>
      <c r="V351" s="94">
        <f>$L$12*COS($M$12*S351*24+$N$12)</f>
        <v>0.39678637513623244</v>
      </c>
      <c r="W351" s="94">
        <f>$L$13*COS($M$13*S351*24+$N$13)</f>
        <v>-0.32574045919511557</v>
      </c>
      <c r="X351" s="94">
        <f>(T351+U351+V351+W351)*$AE$8</f>
        <v>0.16889549764318487</v>
      </c>
      <c r="Y351" s="95">
        <f t="shared" si="22"/>
        <v>0.16889549764318487</v>
      </c>
      <c r="Z351" s="94">
        <f>(0.5*$N$29*Y351^3)/1000</f>
        <v>2.4811981370216709E-3</v>
      </c>
      <c r="AA351" s="94">
        <f>(0.5*$I$29*$J$29*$K$29*$M$29*$L$29*$N$29*Y351^3)*0.82/1000</f>
        <v>8.0321404422152524E-3</v>
      </c>
      <c r="AB351" s="103">
        <f>IF(Y351&lt;1,0,IF(Y351&lt;1.05,2,IF(Y351&lt;1.1,2.28,IF(Y351&lt;1.15,2.5,IF(Y351&lt;1.2,3.08,IF(Y351&lt;1.25,3.44,IF(Y351&lt;1.3,3.85,IF(Y351&lt;1.35,4.31,IF(Y351&lt;1.4,5,IF(Y351&lt;1.45,5.36,IF(Y351&lt;1.5,5.75,IF(Y351&lt;1.55,6.59,IF(Y351&lt;1.6,7.28,IF(Y351&lt;1.65,8.01,IF(Y351&lt;1.7,8.79,IF(Y351&lt;1.75,10,IF(Y351&lt;1.8,10.5,IF(Y351&lt;1.85,11.42,IF(Y351&lt;1.9,12.38,IF(Y351&lt;1.95,13.4,IF(Y351&lt;2,14.26,IF(Y351&lt;2.05,15.57,IF(Y351&lt;2.1,16.72,IF(Y351&lt;2.15,17.92,IF(Y351&lt;2.2,19.17,IF(Y351&lt;2.25,20,IF(Y351&lt;3,25,IF(Y351&lt;10,0,0))))))))))))))))))))))))))))</f>
        <v>0</v>
      </c>
      <c r="AC351" s="12"/>
      <c r="AF351" s="5"/>
      <c r="AG351" s="5"/>
      <c r="AH351" s="5"/>
    </row>
    <row r="352" spans="17:34" x14ac:dyDescent="0.25">
      <c r="Q352" s="91"/>
      <c r="R352" s="92">
        <v>41647</v>
      </c>
      <c r="S352" s="93">
        <v>7.2083333333323196</v>
      </c>
      <c r="T352" s="94">
        <f>$L$10*COS($M$10*S352*24+$N$10)</f>
        <v>6.6862756149772856E-2</v>
      </c>
      <c r="U352" s="94">
        <f>$L$11*COS($M$11*S352*24+$N$11)</f>
        <v>2.5449345033243434E-2</v>
      </c>
      <c r="V352" s="94">
        <f>$L$12*COS($M$12*S352*24+$N$12)</f>
        <v>0.69423356558612015</v>
      </c>
      <c r="W352" s="94">
        <f>$L$13*COS($M$13*S352*24+$N$13)</f>
        <v>-0.39119783280910447</v>
      </c>
      <c r="X352" s="94">
        <f>(T352+U352+V352+W352)*$AE$8</f>
        <v>0.49418479245003988</v>
      </c>
      <c r="Y352" s="95">
        <f t="shared" si="22"/>
        <v>0.49418479245003988</v>
      </c>
      <c r="Z352" s="94">
        <f>(0.5*$N$29*Y352^3)/1000</f>
        <v>6.2154898162190463E-2</v>
      </c>
      <c r="AA352" s="94">
        <f>(0.5*$I$29*$J$29*$K$29*$M$29*$L$29*$N$29*Y352^3)*0.82/1000</f>
        <v>0.20120798245059307</v>
      </c>
      <c r="AB352" s="103">
        <f>IF(Y352&lt;1,0,IF(Y352&lt;1.05,2,IF(Y352&lt;1.1,2.28,IF(Y352&lt;1.15,2.5,IF(Y352&lt;1.2,3.08,IF(Y352&lt;1.25,3.44,IF(Y352&lt;1.3,3.85,IF(Y352&lt;1.35,4.31,IF(Y352&lt;1.4,5,IF(Y352&lt;1.45,5.36,IF(Y352&lt;1.5,5.75,IF(Y352&lt;1.55,6.59,IF(Y352&lt;1.6,7.28,IF(Y352&lt;1.65,8.01,IF(Y352&lt;1.7,8.79,IF(Y352&lt;1.75,10,IF(Y352&lt;1.8,10.5,IF(Y352&lt;1.85,11.42,IF(Y352&lt;1.9,12.38,IF(Y352&lt;1.95,13.4,IF(Y352&lt;2,14.26,IF(Y352&lt;2.05,15.57,IF(Y352&lt;2.1,16.72,IF(Y352&lt;2.15,17.92,IF(Y352&lt;2.2,19.17,IF(Y352&lt;2.25,20,IF(Y352&lt;3,25,IF(Y352&lt;10,0,0))))))))))))))))))))))))))))</f>
        <v>0</v>
      </c>
      <c r="AC352" s="12"/>
      <c r="AF352" s="5"/>
      <c r="AG352" s="5"/>
      <c r="AH352" s="5"/>
    </row>
    <row r="353" spans="17:34" x14ac:dyDescent="0.25">
      <c r="Q353" s="91"/>
      <c r="R353" s="92">
        <v>41647</v>
      </c>
      <c r="S353" s="93">
        <v>7.22916666666565</v>
      </c>
      <c r="T353" s="94">
        <f>$L$10*COS($M$10*S353*24+$N$10)</f>
        <v>7.9482886473221923E-2</v>
      </c>
      <c r="U353" s="94">
        <f>$L$11*COS($M$11*S353*24+$N$11)</f>
        <v>3.9642674971464925E-2</v>
      </c>
      <c r="V353" s="94">
        <f>$L$12*COS($M$12*S353*24+$N$12)</f>
        <v>0.94749875857742072</v>
      </c>
      <c r="W353" s="94">
        <f>$L$13*COS($M$13*S353*24+$N$13)</f>
        <v>-0.42999572060215091</v>
      </c>
      <c r="X353" s="94">
        <f>(T353+U353+V353+W353)*$AE$8</f>
        <v>0.79578574927494561</v>
      </c>
      <c r="Y353" s="95">
        <f t="shared" si="22"/>
        <v>0.79578574927494561</v>
      </c>
      <c r="Z353" s="94">
        <f>(0.5*$N$29*Y353^3)/1000</f>
        <v>0.2595348615857791</v>
      </c>
      <c r="AA353" s="94">
        <f>(0.5*$I$29*$J$29*$K$29*$M$29*$L$29*$N$29*Y353^3)*0.82/1000</f>
        <v>0.84016686406599028</v>
      </c>
      <c r="AB353" s="103">
        <f>IF(Y353&lt;1,0,IF(Y353&lt;1.05,2,IF(Y353&lt;1.1,2.28,IF(Y353&lt;1.15,2.5,IF(Y353&lt;1.2,3.08,IF(Y353&lt;1.25,3.44,IF(Y353&lt;1.3,3.85,IF(Y353&lt;1.35,4.31,IF(Y353&lt;1.4,5,IF(Y353&lt;1.45,5.36,IF(Y353&lt;1.5,5.75,IF(Y353&lt;1.55,6.59,IF(Y353&lt;1.6,7.28,IF(Y353&lt;1.65,8.01,IF(Y353&lt;1.7,8.79,IF(Y353&lt;1.75,10,IF(Y353&lt;1.8,10.5,IF(Y353&lt;1.85,11.42,IF(Y353&lt;1.9,12.38,IF(Y353&lt;1.95,13.4,IF(Y353&lt;2,14.26,IF(Y353&lt;2.05,15.57,IF(Y353&lt;2.1,16.72,IF(Y353&lt;2.15,17.92,IF(Y353&lt;2.2,19.17,IF(Y353&lt;2.25,20,IF(Y353&lt;3,25,IF(Y353&lt;10,0,0))))))))))))))))))))))))))))</f>
        <v>0</v>
      </c>
      <c r="AC353" s="12"/>
      <c r="AF353" s="5"/>
      <c r="AG353" s="5"/>
      <c r="AH353" s="5"/>
    </row>
    <row r="354" spans="17:34" x14ac:dyDescent="0.25">
      <c r="Q354" s="91"/>
      <c r="R354" s="92">
        <v>41647</v>
      </c>
      <c r="S354" s="93">
        <v>7.2499999999989804</v>
      </c>
      <c r="T354" s="94">
        <f>$L$10*COS($M$10*S354*24+$N$10)</f>
        <v>9.092596037290826E-2</v>
      </c>
      <c r="U354" s="94">
        <f>$L$11*COS($M$11*S354*24+$N$11)</f>
        <v>5.3153739347661919E-2</v>
      </c>
      <c r="V354" s="94">
        <f>$L$12*COS($M$12*S354*24+$N$12)</f>
        <v>1.1404638021395728</v>
      </c>
      <c r="W354" s="94">
        <f>$L$13*COS($M$13*S354*24+$N$13)</f>
        <v>-0.43949011063769244</v>
      </c>
      <c r="X354" s="94">
        <f>(T354+U354+V354+W354)*$AE$8</f>
        <v>1.056316739028063</v>
      </c>
      <c r="Y354" s="95">
        <f t="shared" si="22"/>
        <v>1.056316739028063</v>
      </c>
      <c r="Z354" s="94">
        <f>(0.5*$N$29*Y354^3)/1000</f>
        <v>0.60700143089471714</v>
      </c>
      <c r="AA354" s="94">
        <f>(0.5*$I$29*$J$29*$K$29*$M$29*$L$29*$N$29*Y354^3)*0.82/1000</f>
        <v>1.9649864590920423</v>
      </c>
      <c r="AB354" s="103">
        <f>IF(Y354&lt;1,0,IF(Y354&lt;1.05,2,IF(Y354&lt;1.1,2.28,IF(Y354&lt;1.15,2.5,IF(Y354&lt;1.2,3.08,IF(Y354&lt;1.25,3.44,IF(Y354&lt;1.3,3.85,IF(Y354&lt;1.35,4.31,IF(Y354&lt;1.4,5,IF(Y354&lt;1.45,5.36,IF(Y354&lt;1.5,5.75,IF(Y354&lt;1.55,6.59,IF(Y354&lt;1.6,7.28,IF(Y354&lt;1.65,8.01,IF(Y354&lt;1.7,8.79,IF(Y354&lt;1.75,10,IF(Y354&lt;1.8,10.5,IF(Y354&lt;1.85,11.42,IF(Y354&lt;1.9,12.38,IF(Y354&lt;1.95,13.4,IF(Y354&lt;2,14.26,IF(Y354&lt;2.05,15.57,IF(Y354&lt;2.1,16.72,IF(Y354&lt;2.15,17.92,IF(Y354&lt;2.2,19.17,IF(Y354&lt;2.25,20,IF(Y354&lt;3,25,IF(Y354&lt;10,0,0))))))))))))))))))))))))))))</f>
        <v>2.2799999999999998</v>
      </c>
      <c r="AC354" s="12"/>
      <c r="AF354" s="5"/>
      <c r="AG354" s="5"/>
      <c r="AH354" s="5"/>
    </row>
    <row r="355" spans="17:34" x14ac:dyDescent="0.25">
      <c r="Q355" s="91"/>
      <c r="R355" s="92">
        <v>41647</v>
      </c>
      <c r="S355" s="93">
        <v>7.2708333333323099</v>
      </c>
      <c r="T355" s="94">
        <f>$L$10*COS($M$10*S355*24+$N$10)</f>
        <v>0.10102251817972571</v>
      </c>
      <c r="U355" s="94">
        <f>$L$11*COS($M$11*S355*24+$N$11)</f>
        <v>6.5750007588735726E-2</v>
      </c>
      <c r="V355" s="94">
        <f>$L$12*COS($M$12*S355*24+$N$12)</f>
        <v>1.260848130355223</v>
      </c>
      <c r="W355" s="94">
        <f>$L$13*COS($M$13*S355*24+$N$13)</f>
        <v>-0.41903397592503433</v>
      </c>
      <c r="X355" s="94">
        <f>(T355+U355+V355+W355)*$AE$8</f>
        <v>1.2607333502483127</v>
      </c>
      <c r="Y355" s="95">
        <f t="shared" si="22"/>
        <v>1.2607333502483127</v>
      </c>
      <c r="Z355" s="94">
        <f>(0.5*$N$29*Y355^3)/1000</f>
        <v>1.031993479433182</v>
      </c>
      <c r="AA355" s="94">
        <f>(0.5*$I$29*$J$29*$K$29*$M$29*$L$29*$N$29*Y355^3)*0.82/1000</f>
        <v>3.3407717177345684</v>
      </c>
      <c r="AB355" s="103">
        <f>IF(Y355&lt;1,0,IF(Y355&lt;1.05,2,IF(Y355&lt;1.1,2.28,IF(Y355&lt;1.15,2.5,IF(Y355&lt;1.2,3.08,IF(Y355&lt;1.25,3.44,IF(Y355&lt;1.3,3.85,IF(Y355&lt;1.35,4.31,IF(Y355&lt;1.4,5,IF(Y355&lt;1.45,5.36,IF(Y355&lt;1.5,5.75,IF(Y355&lt;1.55,6.59,IF(Y355&lt;1.6,7.28,IF(Y355&lt;1.65,8.01,IF(Y355&lt;1.7,8.79,IF(Y355&lt;1.75,10,IF(Y355&lt;1.8,10.5,IF(Y355&lt;1.85,11.42,IF(Y355&lt;1.9,12.38,IF(Y355&lt;1.95,13.4,IF(Y355&lt;2,14.26,IF(Y355&lt;2.05,15.57,IF(Y355&lt;2.1,16.72,IF(Y355&lt;2.15,17.92,IF(Y355&lt;2.2,19.17,IF(Y355&lt;2.25,20,IF(Y355&lt;3,25,IF(Y355&lt;10,0,0))))))))))))))))))))))))))))</f>
        <v>3.85</v>
      </c>
      <c r="AC355" s="12"/>
      <c r="AF355" s="5"/>
      <c r="AG355" s="5"/>
      <c r="AH355" s="5"/>
    </row>
    <row r="356" spans="17:34" x14ac:dyDescent="0.25">
      <c r="Q356" s="91"/>
      <c r="R356" s="92">
        <v>41647</v>
      </c>
      <c r="S356" s="93">
        <v>7.2916666666656402</v>
      </c>
      <c r="T356" s="94">
        <f>$L$10*COS($M$10*S356*24+$N$10)</f>
        <v>0.10962304068580772</v>
      </c>
      <c r="U356" s="94">
        <f>$L$11*COS($M$11*S356*24+$N$11)</f>
        <v>7.7214693112121729E-2</v>
      </c>
      <c r="V356" s="94">
        <f>$L$12*COS($M$12*S356*24+$N$12)</f>
        <v>1.3009903157927962</v>
      </c>
      <c r="W356" s="94">
        <f>$L$13*COS($M$13*S356*24+$N$13)</f>
        <v>-0.37002136823948273</v>
      </c>
      <c r="X356" s="94">
        <f>(T356+U356+V356+W356)*$AE$8</f>
        <v>1.3972583516890535</v>
      </c>
      <c r="Y356" s="95">
        <f t="shared" si="22"/>
        <v>1.3972583516890535</v>
      </c>
      <c r="Z356" s="94">
        <f>(0.5*$N$29*Y356^3)/1000</f>
        <v>1.404873988454189</v>
      </c>
      <c r="AA356" s="94">
        <f>(0.5*$I$29*$J$29*$K$29*$M$29*$L$29*$N$29*Y356^3)*0.82/1000</f>
        <v>4.5478613781421613</v>
      </c>
      <c r="AB356" s="103">
        <f>IF(Y356&lt;1,0,IF(Y356&lt;1.05,2,IF(Y356&lt;1.1,2.28,IF(Y356&lt;1.15,2.5,IF(Y356&lt;1.2,3.08,IF(Y356&lt;1.25,3.44,IF(Y356&lt;1.3,3.85,IF(Y356&lt;1.35,4.31,IF(Y356&lt;1.4,5,IF(Y356&lt;1.45,5.36,IF(Y356&lt;1.5,5.75,IF(Y356&lt;1.55,6.59,IF(Y356&lt;1.6,7.28,IF(Y356&lt;1.65,8.01,IF(Y356&lt;1.7,8.79,IF(Y356&lt;1.75,10,IF(Y356&lt;1.8,10.5,IF(Y356&lt;1.85,11.42,IF(Y356&lt;1.9,12.38,IF(Y356&lt;1.95,13.4,IF(Y356&lt;2,14.26,IF(Y356&lt;2.05,15.57,IF(Y356&lt;2.1,16.72,IF(Y356&lt;2.15,17.92,IF(Y356&lt;2.2,19.17,IF(Y356&lt;2.25,20,IF(Y356&lt;3,25,IF(Y356&lt;10,0,0))))))))))))))))))))))))))))</f>
        <v>5</v>
      </c>
      <c r="AC356" s="12"/>
      <c r="AF356" s="5"/>
      <c r="AG356" s="5"/>
      <c r="AH356" s="5"/>
    </row>
    <row r="357" spans="17:34" x14ac:dyDescent="0.25">
      <c r="Q357" s="91"/>
      <c r="R357" s="92">
        <v>41647</v>
      </c>
      <c r="S357" s="93">
        <v>7.3124999999989697</v>
      </c>
      <c r="T357" s="94">
        <f>$L$10*COS($M$10*S357*24+$N$10)</f>
        <v>0.1166001633638617</v>
      </c>
      <c r="U357" s="94">
        <f>$L$11*COS($M$11*S357*24+$N$11)</f>
        <v>8.7350484305581969E-2</v>
      </c>
      <c r="V357" s="94">
        <f>$L$12*COS($M$12*S357*24+$N$12)</f>
        <v>1.2583356534900068</v>
      </c>
      <c r="W357" s="94">
        <f>$L$13*COS($M$13*S357*24+$N$13)</f>
        <v>-0.29579241579764282</v>
      </c>
      <c r="X357" s="94">
        <f>(T357+U357+V357+W357)*$AE$8</f>
        <v>1.4581173567022596</v>
      </c>
      <c r="Y357" s="95">
        <f t="shared" si="22"/>
        <v>1.4581173567022596</v>
      </c>
      <c r="Z357" s="94">
        <f>(0.5*$N$29*Y357^3)/1000</f>
        <v>1.5965578809537293</v>
      </c>
      <c r="AA357" s="94">
        <f>(0.5*$I$29*$J$29*$K$29*$M$29*$L$29*$N$29*Y357^3)*0.82/1000</f>
        <v>5.1683809255713351</v>
      </c>
      <c r="AB357" s="103">
        <f>IF(Y357&lt;1,0,IF(Y357&lt;1.05,2,IF(Y357&lt;1.1,2.28,IF(Y357&lt;1.15,2.5,IF(Y357&lt;1.2,3.08,IF(Y357&lt;1.25,3.44,IF(Y357&lt;1.3,3.85,IF(Y357&lt;1.35,4.31,IF(Y357&lt;1.4,5,IF(Y357&lt;1.45,5.36,IF(Y357&lt;1.5,5.75,IF(Y357&lt;1.55,6.59,IF(Y357&lt;1.6,7.28,IF(Y357&lt;1.65,8.01,IF(Y357&lt;1.7,8.79,IF(Y357&lt;1.75,10,IF(Y357&lt;1.8,10.5,IF(Y357&lt;1.85,11.42,IF(Y357&lt;1.9,12.38,IF(Y357&lt;1.95,13.4,IF(Y357&lt;2,14.26,IF(Y357&lt;2.05,15.57,IF(Y357&lt;2.1,16.72,IF(Y357&lt;2.15,17.92,IF(Y357&lt;2.2,19.17,IF(Y357&lt;2.25,20,IF(Y357&lt;3,25,IF(Y357&lt;10,0,0))))))))))))))))))))))))))))</f>
        <v>5.75</v>
      </c>
      <c r="AC357" s="12"/>
      <c r="AF357" s="5"/>
      <c r="AG357" s="5"/>
      <c r="AH357" s="5"/>
    </row>
    <row r="358" spans="17:34" x14ac:dyDescent="0.25">
      <c r="Q358" s="91"/>
      <c r="R358" s="92">
        <v>41647</v>
      </c>
      <c r="S358" s="93">
        <v>7.3333333333323001</v>
      </c>
      <c r="T358" s="94">
        <f>$L$10*COS($M$10*S358*24+$N$10)</f>
        <v>0.12185056249941281</v>
      </c>
      <c r="U358" s="94">
        <f>$L$11*COS($M$11*S358*24+$N$11)</f>
        <v>9.5982940335341355E-2</v>
      </c>
      <c r="V358" s="94">
        <f>$L$12*COS($M$12*S358*24+$N$12)</f>
        <v>1.1355987459594588</v>
      </c>
      <c r="W358" s="94">
        <f>$L$13*COS($M$13*S358*24+$N$13)</f>
        <v>-0.20140569903926911</v>
      </c>
      <c r="X358" s="94">
        <f>(T358+U358+V358+W358)*$AE$8</f>
        <v>1.4400331871936798</v>
      </c>
      <c r="Y358" s="95">
        <f t="shared" si="22"/>
        <v>1.4400331871936798</v>
      </c>
      <c r="Z358" s="94">
        <f>(0.5*$N$29*Y358^3)/1000</f>
        <v>1.537888084661029</v>
      </c>
      <c r="AA358" s="94">
        <f>(0.5*$I$29*$J$29*$K$29*$M$29*$L$29*$N$29*Y358^3)*0.82/1000</f>
        <v>4.9784549230857822</v>
      </c>
      <c r="AB358" s="103">
        <f>IF(Y358&lt;1,0,IF(Y358&lt;1.05,2,IF(Y358&lt;1.1,2.28,IF(Y358&lt;1.15,2.5,IF(Y358&lt;1.2,3.08,IF(Y358&lt;1.25,3.44,IF(Y358&lt;1.3,3.85,IF(Y358&lt;1.35,4.31,IF(Y358&lt;1.4,5,IF(Y358&lt;1.45,5.36,IF(Y358&lt;1.5,5.75,IF(Y358&lt;1.55,6.59,IF(Y358&lt;1.6,7.28,IF(Y358&lt;1.65,8.01,IF(Y358&lt;1.7,8.79,IF(Y358&lt;1.75,10,IF(Y358&lt;1.8,10.5,IF(Y358&lt;1.85,11.42,IF(Y358&lt;1.9,12.38,IF(Y358&lt;1.95,13.4,IF(Y358&lt;2,14.26,IF(Y358&lt;2.05,15.57,IF(Y358&lt;2.1,16.72,IF(Y358&lt;2.15,17.92,IF(Y358&lt;2.2,19.17,IF(Y358&lt;2.25,20,IF(Y358&lt;3,25,IF(Y358&lt;10,0,0))))))))))))))))))))))))))))</f>
        <v>5.36</v>
      </c>
      <c r="AC358" s="12"/>
    </row>
    <row r="359" spans="17:34" x14ac:dyDescent="0.25">
      <c r="Q359" s="91"/>
      <c r="R359" s="92">
        <v>41647</v>
      </c>
      <c r="S359" s="93">
        <v>7.3541666666656296</v>
      </c>
      <c r="T359" s="94">
        <f>$L$10*COS($M$10*S359*24+$N$10)</f>
        <v>0.12529648530435672</v>
      </c>
      <c r="U359" s="94">
        <f>$L$11*COS($M$11*S359*24+$N$11)</f>
        <v>0.10296349333938802</v>
      </c>
      <c r="V359" s="94">
        <f>$L$12*COS($M$12*S359*24+$N$12)</f>
        <v>0.94059074207869109</v>
      </c>
      <c r="W359" s="94">
        <f>$L$13*COS($M$13*S359*24+$N$13)</f>
        <v>-9.3293516730038342E-2</v>
      </c>
      <c r="X359" s="94">
        <f>(T359+U359+V359+W359)*$AE$8</f>
        <v>1.344446504990497</v>
      </c>
      <c r="Y359" s="95">
        <f t="shared" si="22"/>
        <v>1.344446504990497</v>
      </c>
      <c r="Z359" s="94">
        <f>(0.5*$N$29*Y359^3)/1000</f>
        <v>1.2515200410563276</v>
      </c>
      <c r="AA359" s="94">
        <f>(0.5*$I$29*$J$29*$K$29*$M$29*$L$29*$N$29*Y359^3)*0.82/1000</f>
        <v>4.0514236191060098</v>
      </c>
      <c r="AB359" s="103">
        <f>IF(Y359&lt;1,0,IF(Y359&lt;1.05,2,IF(Y359&lt;1.1,2.28,IF(Y359&lt;1.15,2.5,IF(Y359&lt;1.2,3.08,IF(Y359&lt;1.25,3.44,IF(Y359&lt;1.3,3.85,IF(Y359&lt;1.35,4.31,IF(Y359&lt;1.4,5,IF(Y359&lt;1.45,5.36,IF(Y359&lt;1.5,5.75,IF(Y359&lt;1.55,6.59,IF(Y359&lt;1.6,7.28,IF(Y359&lt;1.65,8.01,IF(Y359&lt;1.7,8.79,IF(Y359&lt;1.75,10,IF(Y359&lt;1.8,10.5,IF(Y359&lt;1.85,11.42,IF(Y359&lt;1.9,12.38,IF(Y359&lt;1.95,13.4,IF(Y359&lt;2,14.26,IF(Y359&lt;2.05,15.57,IF(Y359&lt;2.1,16.72,IF(Y359&lt;2.15,17.92,IF(Y359&lt;2.2,19.17,IF(Y359&lt;2.25,20,IF(Y359&lt;3,25,IF(Y359&lt;10,0,0))))))))))))))))))))))))))))</f>
        <v>4.3099999999999996</v>
      </c>
      <c r="AC359" s="12"/>
    </row>
    <row r="360" spans="17:34" x14ac:dyDescent="0.25">
      <c r="Q360" s="91"/>
      <c r="R360" s="92">
        <v>41647</v>
      </c>
      <c r="S360" s="93">
        <v>7.3749999999989599</v>
      </c>
      <c r="T360" s="94">
        <f>$L$10*COS($M$10*S360*24+$N$10)</f>
        <v>0.12688690135248223</v>
      </c>
      <c r="U360" s="94">
        <f>$L$11*COS($M$11*S360*24+$N$11)</f>
        <v>0.10817200533707719</v>
      </c>
      <c r="V360" s="94">
        <f>$L$12*COS($M$12*S360*24+$N$12)</f>
        <v>0.68572222462413368</v>
      </c>
      <c r="W360" s="94">
        <f>$L$13*COS($M$13*S360*24+$N$13)</f>
        <v>2.1176464569516194E-2</v>
      </c>
      <c r="X360" s="94">
        <f>(T360+U360+V360+W360)*$AE$8</f>
        <v>1.1774469948540116</v>
      </c>
      <c r="Y360" s="95">
        <f t="shared" si="22"/>
        <v>1.1774469948540116</v>
      </c>
      <c r="Z360" s="94">
        <f>(0.5*$N$29*Y360^3)/1000</f>
        <v>0.84068118135150738</v>
      </c>
      <c r="AA360" s="94">
        <f>(0.5*$I$29*$J$29*$K$29*$M$29*$L$29*$N$29*Y360^3)*0.82/1000</f>
        <v>2.7214550966284894</v>
      </c>
      <c r="AB360" s="103">
        <f>IF(Y360&lt;1,0,IF(Y360&lt;1.05,2,IF(Y360&lt;1.1,2.28,IF(Y360&lt;1.15,2.5,IF(Y360&lt;1.2,3.08,IF(Y360&lt;1.25,3.44,IF(Y360&lt;1.3,3.85,IF(Y360&lt;1.35,4.31,IF(Y360&lt;1.4,5,IF(Y360&lt;1.45,5.36,IF(Y360&lt;1.5,5.75,IF(Y360&lt;1.55,6.59,IF(Y360&lt;1.6,7.28,IF(Y360&lt;1.65,8.01,IF(Y360&lt;1.7,8.79,IF(Y360&lt;1.75,10,IF(Y360&lt;1.8,10.5,IF(Y360&lt;1.85,11.42,IF(Y360&lt;1.9,12.38,IF(Y360&lt;1.95,13.4,IF(Y360&lt;2,14.26,IF(Y360&lt;2.05,15.57,IF(Y360&lt;2.1,16.72,IF(Y360&lt;2.15,17.92,IF(Y360&lt;2.2,19.17,IF(Y360&lt;2.25,20,IF(Y360&lt;3,25,IF(Y360&lt;10,0,0))))))))))))))))))))))))))))</f>
        <v>3.08</v>
      </c>
      <c r="AC360" s="12"/>
    </row>
    <row r="361" spans="17:34" x14ac:dyDescent="0.25">
      <c r="Q361" s="91"/>
      <c r="R361" s="92">
        <v>41647</v>
      </c>
      <c r="S361" s="93">
        <v>7.3958333333322903</v>
      </c>
      <c r="T361" s="94">
        <f>$L$10*COS($M$10*S361*24+$N$10)</f>
        <v>0.12659825828542576</v>
      </c>
      <c r="U361" s="94">
        <f>$L$11*COS($M$11*S361*24+$N$11)</f>
        <v>0.11151883584960517</v>
      </c>
      <c r="V361" s="94">
        <f>$L$12*COS($M$12*S361*24+$N$12)</f>
        <v>0.38721338338300831</v>
      </c>
      <c r="W361" s="94">
        <f>$L$13*COS($M$13*S361*24+$N$13)</f>
        <v>0.13420330480443299</v>
      </c>
      <c r="X361" s="94">
        <f>(T361+U361+V361+W361)*$AE$8</f>
        <v>0.94941722790309035</v>
      </c>
      <c r="Y361" s="95">
        <f t="shared" si="22"/>
        <v>0.94941722790309035</v>
      </c>
      <c r="Z361" s="94">
        <f>(0.5*$N$29*Y361^3)/1000</f>
        <v>0.44073602782221594</v>
      </c>
      <c r="AA361" s="94">
        <f>(0.5*$I$29*$J$29*$K$29*$M$29*$L$29*$N$29*Y361^3)*0.82/1000</f>
        <v>1.4267517053924053</v>
      </c>
      <c r="AB361" s="103">
        <f>IF(Y361&lt;1,0,IF(Y361&lt;1.05,2,IF(Y361&lt;1.1,2.28,IF(Y361&lt;1.15,2.5,IF(Y361&lt;1.2,3.08,IF(Y361&lt;1.25,3.44,IF(Y361&lt;1.3,3.85,IF(Y361&lt;1.35,4.31,IF(Y361&lt;1.4,5,IF(Y361&lt;1.45,5.36,IF(Y361&lt;1.5,5.75,IF(Y361&lt;1.55,6.59,IF(Y361&lt;1.6,7.28,IF(Y361&lt;1.65,8.01,IF(Y361&lt;1.7,8.79,IF(Y361&lt;1.75,10,IF(Y361&lt;1.8,10.5,IF(Y361&lt;1.85,11.42,IF(Y361&lt;1.9,12.38,IF(Y361&lt;1.95,13.4,IF(Y361&lt;2,14.26,IF(Y361&lt;2.05,15.57,IF(Y361&lt;2.1,16.72,IF(Y361&lt;2.15,17.92,IF(Y361&lt;2.2,19.17,IF(Y361&lt;2.25,20,IF(Y361&lt;3,25,IF(Y361&lt;10,0,0))))))))))))))))))))))))))))</f>
        <v>0</v>
      </c>
      <c r="AC361" s="12"/>
    </row>
    <row r="362" spans="17:34" x14ac:dyDescent="0.25">
      <c r="Q362" s="91"/>
      <c r="R362" s="92">
        <v>41647</v>
      </c>
      <c r="S362" s="93">
        <v>7.4166666666656198</v>
      </c>
      <c r="T362" s="94">
        <f>$L$10*COS($M$10*S362*24+$N$10)</f>
        <v>0.12443483059787831</v>
      </c>
      <c r="U362" s="94">
        <f>$L$11*COS($M$11*S362*24+$N$11)</f>
        <v>0.11294638464686084</v>
      </c>
      <c r="V362" s="94">
        <f>$L$12*COS($M$12*S362*24+$N$12)</f>
        <v>6.4061739533889092E-2</v>
      </c>
      <c r="W362" s="94">
        <f>$L$13*COS($M$13*S362*24+$N$13)</f>
        <v>0.23808441159836591</v>
      </c>
      <c r="X362" s="94">
        <f>(T362+U362+V362+W362)*$AE$8</f>
        <v>0.67440920797124271</v>
      </c>
      <c r="Y362" s="95">
        <f t="shared" si="22"/>
        <v>0.67440920797124271</v>
      </c>
      <c r="Z362" s="94">
        <f>(0.5*$N$29*Y362^3)/1000</f>
        <v>0.1579711220089412</v>
      </c>
      <c r="AA362" s="94">
        <f>(0.5*$I$29*$J$29*$K$29*$M$29*$L$29*$N$29*Y362^3)*0.82/1000</f>
        <v>0.51138448754165522</v>
      </c>
      <c r="AB362" s="103">
        <f>IF(Y362&lt;1,0,IF(Y362&lt;1.05,2,IF(Y362&lt;1.1,2.28,IF(Y362&lt;1.15,2.5,IF(Y362&lt;1.2,3.08,IF(Y362&lt;1.25,3.44,IF(Y362&lt;1.3,3.85,IF(Y362&lt;1.35,4.31,IF(Y362&lt;1.4,5,IF(Y362&lt;1.45,5.36,IF(Y362&lt;1.5,5.75,IF(Y362&lt;1.55,6.59,IF(Y362&lt;1.6,7.28,IF(Y362&lt;1.65,8.01,IF(Y362&lt;1.7,8.79,IF(Y362&lt;1.75,10,IF(Y362&lt;1.8,10.5,IF(Y362&lt;1.85,11.42,IF(Y362&lt;1.9,12.38,IF(Y362&lt;1.95,13.4,IF(Y362&lt;2,14.26,IF(Y362&lt;2.05,15.57,IF(Y362&lt;2.1,16.72,IF(Y362&lt;2.15,17.92,IF(Y362&lt;2.2,19.17,IF(Y362&lt;2.25,20,IF(Y362&lt;3,25,IF(Y362&lt;10,0,0))))))))))))))))))))))))))))</f>
        <v>0</v>
      </c>
      <c r="AC362" s="12"/>
    </row>
    <row r="363" spans="17:34" x14ac:dyDescent="0.25">
      <c r="Q363" s="91"/>
      <c r="R363" s="92">
        <v>41647</v>
      </c>
      <c r="S363" s="93">
        <v>7.4374999999989502</v>
      </c>
      <c r="T363" s="94">
        <f>$L$10*COS($M$10*S363*24+$N$10)</f>
        <v>0.12042865633689592</v>
      </c>
      <c r="U363" s="94">
        <f>$L$11*COS($M$11*S363*24+$N$11)</f>
        <v>0.11243008306935844</v>
      </c>
      <c r="V363" s="94">
        <f>$L$12*COS($M$12*S363*24+$N$12)</f>
        <v>-0.26316688323639209</v>
      </c>
      <c r="W363" s="94">
        <f>$L$13*COS($M$13*S363*24+$N$13)</f>
        <v>0.32574045919496941</v>
      </c>
      <c r="X363" s="94">
        <f>(T363+U363+V363+W363)*$AE$8</f>
        <v>0.3692903942060396</v>
      </c>
      <c r="Y363" s="95">
        <f t="shared" si="22"/>
        <v>0.3692903942060396</v>
      </c>
      <c r="Z363" s="94">
        <f>(0.5*$N$29*Y363^3)/1000</f>
        <v>2.5936493588559064E-2</v>
      </c>
      <c r="AA363" s="94">
        <f>(0.5*$I$29*$J$29*$K$29*$M$29*$L$29*$N$29*Y363^3)*0.82/1000</f>
        <v>8.3961678018986172E-2</v>
      </c>
      <c r="AB363" s="103">
        <f>IF(Y363&lt;1,0,IF(Y363&lt;1.05,2,IF(Y363&lt;1.1,2.28,IF(Y363&lt;1.15,2.5,IF(Y363&lt;1.2,3.08,IF(Y363&lt;1.25,3.44,IF(Y363&lt;1.3,3.85,IF(Y363&lt;1.35,4.31,IF(Y363&lt;1.4,5,IF(Y363&lt;1.45,5.36,IF(Y363&lt;1.5,5.75,IF(Y363&lt;1.55,6.59,IF(Y363&lt;1.6,7.28,IF(Y363&lt;1.65,8.01,IF(Y363&lt;1.7,8.79,IF(Y363&lt;1.75,10,IF(Y363&lt;1.8,10.5,IF(Y363&lt;1.85,11.42,IF(Y363&lt;1.9,12.38,IF(Y363&lt;1.95,13.4,IF(Y363&lt;2,14.26,IF(Y363&lt;2.05,15.57,IF(Y363&lt;2.1,16.72,IF(Y363&lt;2.15,17.92,IF(Y363&lt;2.2,19.17,IF(Y363&lt;2.25,20,IF(Y363&lt;3,25,IF(Y363&lt;10,0,0))))))))))))))))))))))))))))</f>
        <v>0</v>
      </c>
      <c r="AC363" s="12"/>
    </row>
    <row r="364" spans="17:34" x14ac:dyDescent="0.25">
      <c r="Q364" s="91"/>
      <c r="R364" s="92">
        <v>41647</v>
      </c>
      <c r="S364" s="93">
        <v>7.4583333333322797</v>
      </c>
      <c r="T364" s="94">
        <f>$L$10*COS($M$10*S364*24+$N$10)</f>
        <v>0.11463906265273574</v>
      </c>
      <c r="U364" s="94">
        <f>$L$11*COS($M$11*S364*24+$N$11)</f>
        <v>0.10997881686424228</v>
      </c>
      <c r="V364" s="94">
        <f>$L$12*COS($M$12*S364*24+$N$12)</f>
        <v>-0.57364719658647345</v>
      </c>
      <c r="W364" s="94">
        <f>$L$13*COS($M$13*S364*24+$N$13)</f>
        <v>0.39119783280900494</v>
      </c>
      <c r="X364" s="94">
        <f>(T364+U364+V364+W364)*$AE$8</f>
        <v>5.2710644674386908E-2</v>
      </c>
      <c r="Y364" s="95">
        <f t="shared" si="22"/>
        <v>5.2710644674386908E-2</v>
      </c>
      <c r="Z364" s="94">
        <f>(0.5*$N$29*Y364^3)/1000</f>
        <v>7.5422723843657252E-5</v>
      </c>
      <c r="AA364" s="94">
        <f>(0.5*$I$29*$J$29*$K$29*$M$29*$L$29*$N$29*Y364^3)*0.82/1000</f>
        <v>2.4415861893796871E-4</v>
      </c>
      <c r="AB364" s="103">
        <f>IF(Y364&lt;1,0,IF(Y364&lt;1.05,2,IF(Y364&lt;1.1,2.28,IF(Y364&lt;1.15,2.5,IF(Y364&lt;1.2,3.08,IF(Y364&lt;1.25,3.44,IF(Y364&lt;1.3,3.85,IF(Y364&lt;1.35,4.31,IF(Y364&lt;1.4,5,IF(Y364&lt;1.45,5.36,IF(Y364&lt;1.5,5.75,IF(Y364&lt;1.55,6.59,IF(Y364&lt;1.6,7.28,IF(Y364&lt;1.65,8.01,IF(Y364&lt;1.7,8.79,IF(Y364&lt;1.75,10,IF(Y364&lt;1.8,10.5,IF(Y364&lt;1.85,11.42,IF(Y364&lt;1.9,12.38,IF(Y364&lt;1.95,13.4,IF(Y364&lt;2,14.26,IF(Y364&lt;2.05,15.57,IF(Y364&lt;2.1,16.72,IF(Y364&lt;2.15,17.92,IF(Y364&lt;2.2,19.17,IF(Y364&lt;2.25,20,IF(Y364&lt;3,25,IF(Y364&lt;10,0,0))))))))))))))))))))))))))))</f>
        <v>0</v>
      </c>
      <c r="AC364" s="12"/>
    </row>
    <row r="365" spans="17:34" x14ac:dyDescent="0.25">
      <c r="Q365" s="91"/>
      <c r="R365" s="92">
        <v>41647</v>
      </c>
      <c r="S365" s="93">
        <v>7.47916666666561</v>
      </c>
      <c r="T365" s="94">
        <f>$L$10*COS($M$10*S365*24+$N$10)</f>
        <v>0.10715178722729729</v>
      </c>
      <c r="U365" s="94">
        <f>$L$11*COS($M$11*S365*24+$N$11)</f>
        <v>0.10563477325819044</v>
      </c>
      <c r="V365" s="94">
        <f>$L$12*COS($M$12*S365*24+$N$12)</f>
        <v>-0.84761979806822108</v>
      </c>
      <c r="W365" s="94">
        <f>$L$13*COS($M$13*S365*24+$N$13)</f>
        <v>0.42999572060210217</v>
      </c>
      <c r="X365" s="94">
        <f>(T365+U365+V365+W365)*$AE$8</f>
        <v>-0.25604689622578897</v>
      </c>
      <c r="Y365" s="95">
        <f t="shared" si="22"/>
        <v>0.25604689622578897</v>
      </c>
      <c r="Z365" s="94">
        <f>(0.5*$N$29*Y365^3)/1000</f>
        <v>8.6450154990802049E-3</v>
      </c>
      <c r="AA365" s="94">
        <f>(0.5*$I$29*$J$29*$K$29*$M$29*$L$29*$N$29*Y365^3)*0.82/1000</f>
        <v>2.7985664497189377E-2</v>
      </c>
      <c r="AB365" s="103">
        <f>IF(Y365&lt;1,0,IF(Y365&lt;1.05,2,IF(Y365&lt;1.1,2.28,IF(Y365&lt;1.15,2.5,IF(Y365&lt;1.2,3.08,IF(Y365&lt;1.25,3.44,IF(Y365&lt;1.3,3.85,IF(Y365&lt;1.35,4.31,IF(Y365&lt;1.4,5,IF(Y365&lt;1.45,5.36,IF(Y365&lt;1.5,5.75,IF(Y365&lt;1.55,6.59,IF(Y365&lt;1.6,7.28,IF(Y365&lt;1.65,8.01,IF(Y365&lt;1.7,8.79,IF(Y365&lt;1.75,10,IF(Y365&lt;1.8,10.5,IF(Y365&lt;1.85,11.42,IF(Y365&lt;1.9,12.38,IF(Y365&lt;1.95,13.4,IF(Y365&lt;2,14.26,IF(Y365&lt;2.05,15.57,IF(Y365&lt;2.1,16.72,IF(Y365&lt;2.15,17.92,IF(Y365&lt;2.2,19.17,IF(Y365&lt;2.25,20,IF(Y365&lt;3,25,IF(Y365&lt;10,0,0))))))))))))))))))))))))))))</f>
        <v>0</v>
      </c>
      <c r="AC365" s="12"/>
    </row>
    <row r="366" spans="17:34" x14ac:dyDescent="0.25">
      <c r="Q366" s="91"/>
      <c r="R366" s="92">
        <v>41647</v>
      </c>
      <c r="S366" s="93">
        <v>7.4999999999989404</v>
      </c>
      <c r="T366" s="94">
        <f>$L$10*COS($M$10*S366*24+$N$10)</f>
        <v>9.8077708590877513E-2</v>
      </c>
      <c r="U366" s="94">
        <f>$L$11*COS($M$11*S366*24+$N$11)</f>
        <v>9.947271489914232E-2</v>
      </c>
      <c r="V366" s="94">
        <f>$L$12*COS($M$12*S366*24+$N$12)</f>
        <v>-1.0676486872021909</v>
      </c>
      <c r="W366" s="94">
        <f>$L$13*COS($M$13*S366*24+$N$13)</f>
        <v>0.43949011063770294</v>
      </c>
      <c r="X366" s="94">
        <f>(T366+U366+V366+W366)*$AE$8</f>
        <v>-0.53826019134308511</v>
      </c>
      <c r="Y366" s="95">
        <f t="shared" si="22"/>
        <v>0.53826019134308511</v>
      </c>
      <c r="Z366" s="94">
        <f>(0.5*$N$29*Y366^3)/1000</f>
        <v>8.0312660583303899E-2</v>
      </c>
      <c r="AA366" s="94">
        <f>(0.5*$I$29*$J$29*$K$29*$M$29*$L$29*$N$29*Y366^3)*0.82/1000</f>
        <v>0.25998833364730517</v>
      </c>
      <c r="AB366" s="103">
        <f>IF(Y366&lt;1,0,IF(Y366&lt;1.05,2,IF(Y366&lt;1.1,2.28,IF(Y366&lt;1.15,2.5,IF(Y366&lt;1.2,3.08,IF(Y366&lt;1.25,3.44,IF(Y366&lt;1.3,3.85,IF(Y366&lt;1.35,4.31,IF(Y366&lt;1.4,5,IF(Y366&lt;1.45,5.36,IF(Y366&lt;1.5,5.75,IF(Y366&lt;1.55,6.59,IF(Y366&lt;1.6,7.28,IF(Y366&lt;1.65,8.01,IF(Y366&lt;1.7,8.79,IF(Y366&lt;1.75,10,IF(Y366&lt;1.8,10.5,IF(Y366&lt;1.85,11.42,IF(Y366&lt;1.9,12.38,IF(Y366&lt;1.95,13.4,IF(Y366&lt;2,14.26,IF(Y366&lt;2.05,15.57,IF(Y366&lt;2.1,16.72,IF(Y366&lt;2.15,17.92,IF(Y366&lt;2.2,19.17,IF(Y366&lt;2.25,20,IF(Y366&lt;3,25,IF(Y366&lt;10,0,0))))))))))))))))))))))))))))</f>
        <v>0</v>
      </c>
      <c r="AC366" s="12"/>
    </row>
    <row r="367" spans="17:34" x14ac:dyDescent="0.25">
      <c r="Q367" s="91"/>
      <c r="R367" s="92">
        <v>41647</v>
      </c>
      <c r="S367" s="93">
        <v>7.5208333333322699</v>
      </c>
      <c r="T367" s="94">
        <f>$L$10*COS($M$10*S367*24+$N$10)</f>
        <v>8.7551204129889024E-2</v>
      </c>
      <c r="U367" s="94">
        <f>$L$11*COS($M$11*S367*24+$N$11)</f>
        <v>9.1598693162609116E-2</v>
      </c>
      <c r="V367" s="94">
        <f>$L$12*COS($M$12*S367*24+$N$12)</f>
        <v>-1.2197309169940993</v>
      </c>
      <c r="W367" s="94">
        <f>$L$13*COS($M$13*S367*24+$N$13)</f>
        <v>0.41903397592510061</v>
      </c>
      <c r="X367" s="94">
        <f>(T367+U367+V367+W367)*$AE$8</f>
        <v>-0.77693380472062579</v>
      </c>
      <c r="Y367" s="95">
        <f t="shared" si="22"/>
        <v>0.77693380472062579</v>
      </c>
      <c r="Z367" s="94">
        <f>(0.5*$N$29*Y367^3)/1000</f>
        <v>0.24152343885989225</v>
      </c>
      <c r="AA367" s="94">
        <f>(0.5*$I$29*$J$29*$K$29*$M$29*$L$29*$N$29*Y367^3)*0.82/1000</f>
        <v>0.78186024407469579</v>
      </c>
      <c r="AB367" s="103">
        <f>IF(Y367&lt;1,0,IF(Y367&lt;1.05,2,IF(Y367&lt;1.1,2.28,IF(Y367&lt;1.15,2.5,IF(Y367&lt;1.2,3.08,IF(Y367&lt;1.25,3.44,IF(Y367&lt;1.3,3.85,IF(Y367&lt;1.35,4.31,IF(Y367&lt;1.4,5,IF(Y367&lt;1.45,5.36,IF(Y367&lt;1.5,5.75,IF(Y367&lt;1.55,6.59,IF(Y367&lt;1.6,7.28,IF(Y367&lt;1.65,8.01,IF(Y367&lt;1.7,8.79,IF(Y367&lt;1.75,10,IF(Y367&lt;1.8,10.5,IF(Y367&lt;1.85,11.42,IF(Y367&lt;1.9,12.38,IF(Y367&lt;1.95,13.4,IF(Y367&lt;2,14.26,IF(Y367&lt;2.05,15.57,IF(Y367&lt;2.1,16.72,IF(Y367&lt;2.15,17.92,IF(Y367&lt;2.2,19.17,IF(Y367&lt;2.25,20,IF(Y367&lt;3,25,IF(Y367&lt;10,0,0))))))))))))))))))))))))))))</f>
        <v>0</v>
      </c>
      <c r="AC367" s="12"/>
    </row>
    <row r="368" spans="17:34" x14ac:dyDescent="0.25">
      <c r="Q368" s="91"/>
      <c r="R368" s="92">
        <v>41647</v>
      </c>
      <c r="S368" s="93">
        <v>7.5416666666656003</v>
      </c>
      <c r="T368" s="94">
        <f>$L$10*COS($M$10*S368*24+$N$10)</f>
        <v>7.5728160101680597E-2</v>
      </c>
      <c r="U368" s="94">
        <f>$L$11*COS($M$11*S368*24+$N$11)</f>
        <v>8.2148222967028811E-2</v>
      </c>
      <c r="V368" s="94">
        <f>$L$12*COS($M$12*S368*24+$N$12)</f>
        <v>-1.2941877611143247</v>
      </c>
      <c r="W368" s="94">
        <f>$L$13*COS($M$13*S368*24+$N$13)</f>
        <v>0.37002136823960036</v>
      </c>
      <c r="X368" s="94">
        <f>(T368+U368+V368+W368)*$AE$8</f>
        <v>-0.95786251225751884</v>
      </c>
      <c r="Y368" s="95">
        <f t="shared" si="22"/>
        <v>0.95786251225751884</v>
      </c>
      <c r="Z368" s="94">
        <f>(0.5*$N$29*Y368^3)/1000</f>
        <v>0.45260230254774442</v>
      </c>
      <c r="AA368" s="94">
        <f>(0.5*$I$29*$J$29*$K$29*$M$29*$L$29*$N$29*Y368^3)*0.82/1000</f>
        <v>1.4651652378303115</v>
      </c>
      <c r="AB368" s="103">
        <f>IF(Y368&lt;1,0,IF(Y368&lt;1.05,2,IF(Y368&lt;1.1,2.28,IF(Y368&lt;1.15,2.5,IF(Y368&lt;1.2,3.08,IF(Y368&lt;1.25,3.44,IF(Y368&lt;1.3,3.85,IF(Y368&lt;1.35,4.31,IF(Y368&lt;1.4,5,IF(Y368&lt;1.45,5.36,IF(Y368&lt;1.5,5.75,IF(Y368&lt;1.55,6.59,IF(Y368&lt;1.6,7.28,IF(Y368&lt;1.65,8.01,IF(Y368&lt;1.7,8.79,IF(Y368&lt;1.75,10,IF(Y368&lt;1.8,10.5,IF(Y368&lt;1.85,11.42,IF(Y368&lt;1.9,12.38,IF(Y368&lt;1.95,13.4,IF(Y368&lt;2,14.26,IF(Y368&lt;2.05,15.57,IF(Y368&lt;2.1,16.72,IF(Y368&lt;2.15,17.92,IF(Y368&lt;2.2,19.17,IF(Y368&lt;2.25,20,IF(Y368&lt;3,25,IF(Y368&lt;10,0,0))))))))))))))))))))))))))))</f>
        <v>0</v>
      </c>
      <c r="AC368" s="12"/>
    </row>
    <row r="369" spans="17:29" x14ac:dyDescent="0.25">
      <c r="Q369" s="91"/>
      <c r="R369" s="92">
        <v>41647</v>
      </c>
      <c r="S369" s="93">
        <v>7.5624999999989297</v>
      </c>
      <c r="T369" s="94">
        <f>$L$10*COS($M$10*S369*24+$N$10)</f>
        <v>6.2783663126019962E-2</v>
      </c>
      <c r="U369" s="94">
        <f>$L$11*COS($M$11*S369*24+$N$11)</f>
        <v>7.1283950510318717E-2</v>
      </c>
      <c r="V369" s="94">
        <f>$L$12*COS($M$12*S369*24+$N$12)</f>
        <v>-1.286280681611387</v>
      </c>
      <c r="W369" s="94">
        <f>$L$13*COS($M$13*S369*24+$N$13)</f>
        <v>0.29579241579780374</v>
      </c>
      <c r="X369" s="94">
        <f>(T369+U369+V369+W369)*$AE$8</f>
        <v>-1.0705258152215558</v>
      </c>
      <c r="Y369" s="95">
        <f t="shared" si="22"/>
        <v>1.0705258152215558</v>
      </c>
      <c r="Z369" s="94">
        <f>(0.5*$N$29*Y369^3)/1000</f>
        <v>0.63182770117436593</v>
      </c>
      <c r="AA369" s="94">
        <f>(0.5*$I$29*$J$29*$K$29*$M$29*$L$29*$N$29*Y369^3)*0.82/1000</f>
        <v>2.0453541196054004</v>
      </c>
      <c r="AB369" s="103">
        <f>IF(Y369&lt;1,0,IF(Y369&lt;1.05,2,IF(Y369&lt;1.1,2.28,IF(Y369&lt;1.15,2.5,IF(Y369&lt;1.2,3.08,IF(Y369&lt;1.25,3.44,IF(Y369&lt;1.3,3.85,IF(Y369&lt;1.35,4.31,IF(Y369&lt;1.4,5,IF(Y369&lt;1.45,5.36,IF(Y369&lt;1.5,5.75,IF(Y369&lt;1.55,6.59,IF(Y369&lt;1.6,7.28,IF(Y369&lt;1.65,8.01,IF(Y369&lt;1.7,8.79,IF(Y369&lt;1.75,10,IF(Y369&lt;1.8,10.5,IF(Y369&lt;1.85,11.42,IF(Y369&lt;1.9,12.38,IF(Y369&lt;1.95,13.4,IF(Y369&lt;2,14.26,IF(Y369&lt;2.05,15.57,IF(Y369&lt;2.1,16.72,IF(Y369&lt;2.15,17.92,IF(Y369&lt;2.2,19.17,IF(Y369&lt;2.25,20,IF(Y369&lt;3,25,IF(Y369&lt;10,0,0))))))))))))))))))))))))))))</f>
        <v>2.2799999999999998</v>
      </c>
      <c r="AC369" s="12"/>
    </row>
    <row r="370" spans="17:29" x14ac:dyDescent="0.25">
      <c r="Q370" s="91"/>
      <c r="R370" s="92">
        <v>41647</v>
      </c>
      <c r="S370" s="93">
        <v>7.5833333333322601</v>
      </c>
      <c r="T370" s="94">
        <f>$L$10*COS($M$10*S370*24+$N$10)</f>
        <v>4.8909407339765378E-2</v>
      </c>
      <c r="U370" s="94">
        <f>$L$11*COS($M$11*S370*24+$N$11)</f>
        <v>5.9192854066747395E-2</v>
      </c>
      <c r="V370" s="94">
        <f>$L$12*COS($M$12*S370*24+$N$12)</f>
        <v>-1.1965128961109235</v>
      </c>
      <c r="W370" s="94">
        <f>$L$13*COS($M$13*S370*24+$N$13)</f>
        <v>0.20140569903947345</v>
      </c>
      <c r="X370" s="94">
        <f>(T370+U370+V370+W370)*$AE$8</f>
        <v>-1.1087561695811714</v>
      </c>
      <c r="Y370" s="95">
        <f t="shared" si="22"/>
        <v>1.1087561695811714</v>
      </c>
      <c r="Z370" s="94">
        <f>(0.5*$N$29*Y370^3)/1000</f>
        <v>0.70196486848809048</v>
      </c>
      <c r="AA370" s="94">
        <f>(0.5*$I$29*$J$29*$K$29*$M$29*$L$29*$N$29*Y370^3)*0.82/1000</f>
        <v>2.2724023225188557</v>
      </c>
      <c r="AB370" s="103">
        <f>IF(Y370&lt;1,0,IF(Y370&lt;1.05,2,IF(Y370&lt;1.1,2.28,IF(Y370&lt;1.15,2.5,IF(Y370&lt;1.2,3.08,IF(Y370&lt;1.25,3.44,IF(Y370&lt;1.3,3.85,IF(Y370&lt;1.35,4.31,IF(Y370&lt;1.4,5,IF(Y370&lt;1.45,5.36,IF(Y370&lt;1.5,5.75,IF(Y370&lt;1.55,6.59,IF(Y370&lt;1.6,7.28,IF(Y370&lt;1.65,8.01,IF(Y370&lt;1.7,8.79,IF(Y370&lt;1.75,10,IF(Y370&lt;1.8,10.5,IF(Y370&lt;1.85,11.42,IF(Y370&lt;1.9,12.38,IF(Y370&lt;1.95,13.4,IF(Y370&lt;2,14.26,IF(Y370&lt;2.05,15.57,IF(Y370&lt;2.1,16.72,IF(Y370&lt;2.15,17.92,IF(Y370&lt;2.2,19.17,IF(Y370&lt;2.25,20,IF(Y370&lt;3,25,IF(Y370&lt;10,0,0))))))))))))))))))))))))))))</f>
        <v>2.5</v>
      </c>
      <c r="AC370" s="12"/>
    </row>
    <row r="371" spans="17:29" x14ac:dyDescent="0.25">
      <c r="Q371" s="91"/>
      <c r="R371" s="92">
        <v>41647</v>
      </c>
      <c r="S371" s="93">
        <v>7.6041666666655896</v>
      </c>
      <c r="T371" s="94">
        <f>$L$10*COS($M$10*S371*24+$N$10)</f>
        <v>3.4310855612002776E-2</v>
      </c>
      <c r="U371" s="94">
        <f>$L$11*COS($M$11*S371*24+$N$11)</f>
        <v>4.6083026019500123E-2</v>
      </c>
      <c r="V371" s="94">
        <f>$L$12*COS($M$12*S371*24+$N$12)</f>
        <v>-1.030597352340402</v>
      </c>
      <c r="W371" s="94">
        <f>$L$13*COS($M$13*S371*24+$N$13)</f>
        <v>9.3293516730262954E-2</v>
      </c>
      <c r="X371" s="94">
        <f>(T371+U371+V371+W371)*$AE$8</f>
        <v>-1.0711374424732951</v>
      </c>
      <c r="Y371" s="95">
        <f t="shared" si="22"/>
        <v>1.0711374424732951</v>
      </c>
      <c r="Z371" s="94">
        <f>(0.5*$N$29*Y371^3)/1000</f>
        <v>0.63291127299909977</v>
      </c>
      <c r="AA371" s="94">
        <f>(0.5*$I$29*$J$29*$K$29*$M$29*$L$29*$N$29*Y371^3)*0.82/1000</f>
        <v>2.0488618608637976</v>
      </c>
      <c r="AB371" s="103">
        <f>IF(Y371&lt;1,0,IF(Y371&lt;1.05,2,IF(Y371&lt;1.1,2.28,IF(Y371&lt;1.15,2.5,IF(Y371&lt;1.2,3.08,IF(Y371&lt;1.25,3.44,IF(Y371&lt;1.3,3.85,IF(Y371&lt;1.35,4.31,IF(Y371&lt;1.4,5,IF(Y371&lt;1.45,5.36,IF(Y371&lt;1.5,5.75,IF(Y371&lt;1.55,6.59,IF(Y371&lt;1.6,7.28,IF(Y371&lt;1.65,8.01,IF(Y371&lt;1.7,8.79,IF(Y371&lt;1.75,10,IF(Y371&lt;1.8,10.5,IF(Y371&lt;1.85,11.42,IF(Y371&lt;1.9,12.38,IF(Y371&lt;1.95,13.4,IF(Y371&lt;2,14.26,IF(Y371&lt;2.05,15.57,IF(Y371&lt;2.1,16.72,IF(Y371&lt;2.15,17.92,IF(Y371&lt;2.2,19.17,IF(Y371&lt;2.25,20,IF(Y371&lt;3,25,IF(Y371&lt;10,0,0))))))))))))))))))))))))))))</f>
        <v>2.2799999999999998</v>
      </c>
      <c r="AC371" s="12"/>
    </row>
    <row r="372" spans="17:29" x14ac:dyDescent="0.25">
      <c r="Q372" s="91"/>
      <c r="R372" s="92">
        <v>41647</v>
      </c>
      <c r="S372" s="93">
        <v>7.62499999999892</v>
      </c>
      <c r="T372" s="94">
        <f>$L$10*COS($M$10*S372*24+$N$10)</f>
        <v>1.9204196859005727E-2</v>
      </c>
      <c r="U372" s="94">
        <f>$L$11*COS($M$11*S372*24+$N$11)</f>
        <v>3.2180091511362072E-2</v>
      </c>
      <c r="V372" s="94">
        <f>$L$12*COS($M$12*S372*24+$N$12)</f>
        <v>-0.79909314812597076</v>
      </c>
      <c r="W372" s="94">
        <f>$L$13*COS($M$13*S372*24+$N$13)</f>
        <v>-2.117646456929911E-2</v>
      </c>
      <c r="X372" s="94">
        <f>(T372+U372+V372+W372)*$AE$8</f>
        <v>-0.96110665540612761</v>
      </c>
      <c r="Y372" s="95">
        <f t="shared" si="22"/>
        <v>0.96110665540612761</v>
      </c>
      <c r="Z372" s="94">
        <f>(0.5*$N$29*Y372^3)/1000</f>
        <v>0.45721659279896998</v>
      </c>
      <c r="AA372" s="94">
        <f>(0.5*$I$29*$J$29*$K$29*$M$29*$L$29*$N$29*Y372^3)*0.82/1000</f>
        <v>1.4801026290793138</v>
      </c>
      <c r="AB372" s="103">
        <f>IF(Y372&lt;1,0,IF(Y372&lt;1.05,2,IF(Y372&lt;1.1,2.28,IF(Y372&lt;1.15,2.5,IF(Y372&lt;1.2,3.08,IF(Y372&lt;1.25,3.44,IF(Y372&lt;1.3,3.85,IF(Y372&lt;1.35,4.31,IF(Y372&lt;1.4,5,IF(Y372&lt;1.45,5.36,IF(Y372&lt;1.5,5.75,IF(Y372&lt;1.55,6.59,IF(Y372&lt;1.6,7.28,IF(Y372&lt;1.65,8.01,IF(Y372&lt;1.7,8.79,IF(Y372&lt;1.75,10,IF(Y372&lt;1.8,10.5,IF(Y372&lt;1.85,11.42,IF(Y372&lt;1.9,12.38,IF(Y372&lt;1.95,13.4,IF(Y372&lt;2,14.26,IF(Y372&lt;2.05,15.57,IF(Y372&lt;2.1,16.72,IF(Y372&lt;2.15,17.92,IF(Y372&lt;2.2,19.17,IF(Y372&lt;2.25,20,IF(Y372&lt;3,25,IF(Y372&lt;10,0,0))))))))))))))))))))))))))))</f>
        <v>0</v>
      </c>
      <c r="AC372" s="12"/>
    </row>
    <row r="373" spans="17:29" x14ac:dyDescent="0.25">
      <c r="Q373" s="91"/>
      <c r="R373" s="92">
        <v>41647</v>
      </c>
      <c r="S373" s="93">
        <v>7.6458333333322503</v>
      </c>
      <c r="T373" s="94">
        <f>$L$10*COS($M$10*S373*24+$N$10)</f>
        <v>3.8131445179154554E-3</v>
      </c>
      <c r="U373" s="94">
        <f>$L$11*COS($M$11*S373*24+$N$11)</f>
        <v>1.7723325349916226E-2</v>
      </c>
      <c r="V373" s="94">
        <f>$L$12*COS($M$12*S373*24+$N$12)</f>
        <v>-0.51673353560249702</v>
      </c>
      <c r="W373" s="94">
        <f>$L$13*COS($M$13*S373*24+$N$13)</f>
        <v>-0.13420330480421411</v>
      </c>
      <c r="X373" s="94">
        <f>(T373+U373+V373+W373)*$AE$8</f>
        <v>-0.78675046317359931</v>
      </c>
      <c r="Y373" s="95">
        <f t="shared" si="22"/>
        <v>0.78675046317359931</v>
      </c>
      <c r="Z373" s="94">
        <f>(0.5*$N$29*Y373^3)/1000</f>
        <v>0.25079464019655134</v>
      </c>
      <c r="AA373" s="94">
        <f>(0.5*$I$29*$J$29*$K$29*$M$29*$L$29*$N$29*Y373^3)*0.82/1000</f>
        <v>0.81187299883739583</v>
      </c>
      <c r="AB373" s="103">
        <f>IF(Y373&lt;1,0,IF(Y373&lt;1.05,2,IF(Y373&lt;1.1,2.28,IF(Y373&lt;1.15,2.5,IF(Y373&lt;1.2,3.08,IF(Y373&lt;1.25,3.44,IF(Y373&lt;1.3,3.85,IF(Y373&lt;1.35,4.31,IF(Y373&lt;1.4,5,IF(Y373&lt;1.45,5.36,IF(Y373&lt;1.5,5.75,IF(Y373&lt;1.55,6.59,IF(Y373&lt;1.6,7.28,IF(Y373&lt;1.65,8.01,IF(Y373&lt;1.7,8.79,IF(Y373&lt;1.75,10,IF(Y373&lt;1.8,10.5,IF(Y373&lt;1.85,11.42,IF(Y373&lt;1.9,12.38,IF(Y373&lt;1.95,13.4,IF(Y373&lt;2,14.26,IF(Y373&lt;2.05,15.57,IF(Y373&lt;2.1,16.72,IF(Y373&lt;2.15,17.92,IF(Y373&lt;2.2,19.17,IF(Y373&lt;2.25,20,IF(Y373&lt;3,25,IF(Y373&lt;10,0,0))))))))))))))))))))))))))))</f>
        <v>0</v>
      </c>
      <c r="AC373" s="12"/>
    </row>
    <row r="374" spans="17:29" x14ac:dyDescent="0.25">
      <c r="Q374" s="91"/>
      <c r="R374" s="92">
        <v>41647</v>
      </c>
      <c r="S374" s="93">
        <v>7.6666666666655798</v>
      </c>
      <c r="T374" s="94">
        <f>$L$10*COS($M$10*S374*24+$N$10)</f>
        <v>-1.1634376409668161E-2</v>
      </c>
      <c r="U374" s="94">
        <f>$L$11*COS($M$11*S374*24+$N$11)</f>
        <v>2.9615339968176333E-3</v>
      </c>
      <c r="V374" s="94">
        <f>$L$12*COS($M$12*S374*24+$N$12)</f>
        <v>-0.20148827639110012</v>
      </c>
      <c r="W374" s="94">
        <f>$L$13*COS($M$13*S374*24+$N$13)</f>
        <v>-0.23808441159817262</v>
      </c>
      <c r="X374" s="94">
        <f>(T374+U374+V374+W374)*$AE$8</f>
        <v>-0.56030691300265401</v>
      </c>
      <c r="Y374" s="95">
        <f t="shared" si="22"/>
        <v>0.56030691300265401</v>
      </c>
      <c r="Z374" s="94">
        <f>(0.5*$N$29*Y374^3)/1000</f>
        <v>9.0591024545655985E-2</v>
      </c>
      <c r="AA374" s="94">
        <f>(0.5*$I$29*$J$29*$K$29*$M$29*$L$29*$N$29*Y374^3)*0.82/1000</f>
        <v>0.29326147762963717</v>
      </c>
      <c r="AB374" s="103">
        <f>IF(Y374&lt;1,0,IF(Y374&lt;1.05,2,IF(Y374&lt;1.1,2.28,IF(Y374&lt;1.15,2.5,IF(Y374&lt;1.2,3.08,IF(Y374&lt;1.25,3.44,IF(Y374&lt;1.3,3.85,IF(Y374&lt;1.35,4.31,IF(Y374&lt;1.4,5,IF(Y374&lt;1.45,5.36,IF(Y374&lt;1.5,5.75,IF(Y374&lt;1.55,6.59,IF(Y374&lt;1.6,7.28,IF(Y374&lt;1.65,8.01,IF(Y374&lt;1.7,8.79,IF(Y374&lt;1.75,10,IF(Y374&lt;1.8,10.5,IF(Y374&lt;1.85,11.42,IF(Y374&lt;1.9,12.38,IF(Y374&lt;1.95,13.4,IF(Y374&lt;2,14.26,IF(Y374&lt;2.05,15.57,IF(Y374&lt;2.1,16.72,IF(Y374&lt;2.15,17.92,IF(Y374&lt;2.2,19.17,IF(Y374&lt;2.25,20,IF(Y374&lt;3,25,IF(Y374&lt;10,0,0))))))))))))))))))))))))))))</f>
        <v>0</v>
      </c>
      <c r="AC374" s="12"/>
    </row>
    <row r="375" spans="17:29" x14ac:dyDescent="0.25">
      <c r="Q375" s="91"/>
      <c r="R375" s="92">
        <v>41647</v>
      </c>
      <c r="S375" s="93">
        <v>7.6874999999989102</v>
      </c>
      <c r="T375" s="94">
        <f>$L$10*COS($M$10*S375*24+$N$10)</f>
        <v>-2.6909604682856234E-2</v>
      </c>
      <c r="U375" s="94">
        <f>$L$11*COS($M$11*S375*24+$N$11)</f>
        <v>-1.1851226486350348E-2</v>
      </c>
      <c r="V375" s="94">
        <f>$L$12*COS($M$12*S375*24+$N$12)</f>
        <v>0.12657997922492414</v>
      </c>
      <c r="W375" s="94">
        <f>$L$13*COS($M$13*S375*24+$N$13)</f>
        <v>-0.32574045919482331</v>
      </c>
      <c r="X375" s="94">
        <f>(T375+U375+V375+W375)*$AE$8</f>
        <v>-0.29740163892388216</v>
      </c>
      <c r="Y375" s="95">
        <f t="shared" si="22"/>
        <v>0.29740163892388216</v>
      </c>
      <c r="Z375" s="94">
        <f>(0.5*$N$29*Y375^3)/1000</f>
        <v>1.3546818168942931E-2</v>
      </c>
      <c r="AA375" s="94">
        <f>(0.5*$I$29*$J$29*$K$29*$M$29*$L$29*$N$29*Y375^3)*0.82/1000</f>
        <v>4.3853791623716887E-2</v>
      </c>
      <c r="AB375" s="103">
        <f>IF(Y375&lt;1,0,IF(Y375&lt;1.05,2,IF(Y375&lt;1.1,2.28,IF(Y375&lt;1.15,2.5,IF(Y375&lt;1.2,3.08,IF(Y375&lt;1.25,3.44,IF(Y375&lt;1.3,3.85,IF(Y375&lt;1.35,4.31,IF(Y375&lt;1.4,5,IF(Y375&lt;1.45,5.36,IF(Y375&lt;1.5,5.75,IF(Y375&lt;1.55,6.59,IF(Y375&lt;1.6,7.28,IF(Y375&lt;1.65,8.01,IF(Y375&lt;1.7,8.79,IF(Y375&lt;1.75,10,IF(Y375&lt;1.8,10.5,IF(Y375&lt;1.85,11.42,IF(Y375&lt;1.9,12.38,IF(Y375&lt;1.95,13.4,IF(Y375&lt;2,14.26,IF(Y375&lt;2.05,15.57,IF(Y375&lt;2.1,16.72,IF(Y375&lt;2.15,17.92,IF(Y375&lt;2.2,19.17,IF(Y375&lt;2.25,20,IF(Y375&lt;3,25,IF(Y375&lt;10,0,0))))))))))))))))))))))))))))</f>
        <v>0</v>
      </c>
      <c r="AC375" s="12"/>
    </row>
    <row r="376" spans="17:29" x14ac:dyDescent="0.25">
      <c r="Q376" s="91"/>
      <c r="R376" s="92">
        <v>41647</v>
      </c>
      <c r="S376" s="93">
        <v>7.7083333333322397</v>
      </c>
      <c r="T376" s="94">
        <f>$L$10*COS($M$10*S376*24+$N$10)</f>
        <v>-4.1786330530445372E-2</v>
      </c>
      <c r="U376" s="94">
        <f>$L$11*COS($M$11*S376*24+$N$11)</f>
        <v>-2.6460022839818877E-2</v>
      </c>
      <c r="V376" s="94">
        <f>$L$12*COS($M$12*S376*24+$N$12)</f>
        <v>0.44659250749260321</v>
      </c>
      <c r="W376" s="94">
        <f>$L$13*COS($M$13*S376*24+$N$13)</f>
        <v>-0.39119783280890547</v>
      </c>
      <c r="X376" s="94">
        <f>(T376+U376+V376+W376)*$AE$8</f>
        <v>-1.6064598358208129E-2</v>
      </c>
      <c r="Y376" s="95">
        <f t="shared" si="22"/>
        <v>1.6064598358208129E-2</v>
      </c>
      <c r="Z376" s="94">
        <f>(0.5*$N$29*Y376^3)/1000</f>
        <v>2.1350932367364267E-6</v>
      </c>
      <c r="AA376" s="94">
        <f>(0.5*$I$29*$J$29*$K$29*$M$29*$L$29*$N$29*Y376^3)*0.82/1000</f>
        <v>6.911728845353852E-6</v>
      </c>
      <c r="AB376" s="103">
        <f>IF(Y376&lt;1,0,IF(Y376&lt;1.05,2,IF(Y376&lt;1.1,2.28,IF(Y376&lt;1.15,2.5,IF(Y376&lt;1.2,3.08,IF(Y376&lt;1.25,3.44,IF(Y376&lt;1.3,3.85,IF(Y376&lt;1.35,4.31,IF(Y376&lt;1.4,5,IF(Y376&lt;1.45,5.36,IF(Y376&lt;1.5,5.75,IF(Y376&lt;1.55,6.59,IF(Y376&lt;1.6,7.28,IF(Y376&lt;1.65,8.01,IF(Y376&lt;1.7,8.79,IF(Y376&lt;1.75,10,IF(Y376&lt;1.8,10.5,IF(Y376&lt;1.85,11.42,IF(Y376&lt;1.9,12.38,IF(Y376&lt;1.95,13.4,IF(Y376&lt;2,14.26,IF(Y376&lt;2.05,15.57,IF(Y376&lt;2.1,16.72,IF(Y376&lt;2.15,17.92,IF(Y376&lt;2.2,19.17,IF(Y376&lt;2.25,20,IF(Y376&lt;3,25,IF(Y376&lt;10,0,0))))))))))))))))))))))))))))</f>
        <v>0</v>
      </c>
      <c r="AC376" s="12"/>
    </row>
    <row r="377" spans="17:29" x14ac:dyDescent="0.25">
      <c r="Q377" s="91"/>
      <c r="R377" s="92">
        <v>41647</v>
      </c>
      <c r="S377" s="93">
        <v>7.7291666666655701</v>
      </c>
      <c r="T377" s="94">
        <f>$L$10*COS($M$10*S377*24+$N$10)</f>
        <v>-5.6044245575375913E-2</v>
      </c>
      <c r="U377" s="94">
        <f>$L$11*COS($M$11*S377*24+$N$11)</f>
        <v>-4.0613432104326878E-2</v>
      </c>
      <c r="V377" s="94">
        <f>$L$12*COS($M$12*S377*24+$N$12)</f>
        <v>0.73818326244191679</v>
      </c>
      <c r="W377" s="94">
        <f>$L$13*COS($M$13*S377*24+$N$13)</f>
        <v>-0.42999572060205604</v>
      </c>
      <c r="X377" s="94">
        <f>(T377+U377+V377+W377)*$AE$8</f>
        <v>0.26441233020019744</v>
      </c>
      <c r="Y377" s="95">
        <f t="shared" si="22"/>
        <v>0.26441233020019744</v>
      </c>
      <c r="Z377" s="94">
        <f>(0.5*$N$29*Y377^3)/1000</f>
        <v>9.520337390211079E-3</v>
      </c>
      <c r="AA377" s="94">
        <f>(0.5*$I$29*$J$29*$K$29*$M$29*$L$29*$N$29*Y377^3)*0.82/1000</f>
        <v>3.0819258580952479E-2</v>
      </c>
      <c r="AB377" s="103">
        <f>IF(Y377&lt;1,0,IF(Y377&lt;1.05,2,IF(Y377&lt;1.1,2.28,IF(Y377&lt;1.15,2.5,IF(Y377&lt;1.2,3.08,IF(Y377&lt;1.25,3.44,IF(Y377&lt;1.3,3.85,IF(Y377&lt;1.35,4.31,IF(Y377&lt;1.4,5,IF(Y377&lt;1.45,5.36,IF(Y377&lt;1.5,5.75,IF(Y377&lt;1.55,6.59,IF(Y377&lt;1.6,7.28,IF(Y377&lt;1.65,8.01,IF(Y377&lt;1.7,8.79,IF(Y377&lt;1.75,10,IF(Y377&lt;1.8,10.5,IF(Y377&lt;1.85,11.42,IF(Y377&lt;1.9,12.38,IF(Y377&lt;1.95,13.4,IF(Y377&lt;2,14.26,IF(Y377&lt;2.05,15.57,IF(Y377&lt;2.1,16.72,IF(Y377&lt;2.15,17.92,IF(Y377&lt;2.2,19.17,IF(Y377&lt;2.25,20,IF(Y377&lt;3,25,IF(Y377&lt;10,0,0))))))))))))))))))))))))))))</f>
        <v>0</v>
      </c>
      <c r="AC377" s="12"/>
    </row>
    <row r="378" spans="17:29" x14ac:dyDescent="0.25">
      <c r="Q378" s="91"/>
      <c r="R378" s="92">
        <v>41647</v>
      </c>
      <c r="S378" s="93">
        <v>7.7499999999989004</v>
      </c>
      <c r="T378" s="94">
        <f>$L$10*COS($M$10*S378*24+$N$10)</f>
        <v>-6.9472205365828613E-2</v>
      </c>
      <c r="U378" s="94">
        <f>$L$11*COS($M$11*S378*24+$N$11)</f>
        <v>-5.406786870615609E-2</v>
      </c>
      <c r="V378" s="94">
        <f>$L$12*COS($M$12*S378*24+$N$12)</f>
        <v>0.98279499960532613</v>
      </c>
      <c r="W378" s="94">
        <f>$L$13*COS($M$13*S378*24+$N$13)</f>
        <v>-0.43949011063771343</v>
      </c>
      <c r="X378" s="94">
        <f>(T378+U378+V378+W378)*$AE$8</f>
        <v>0.52470601861953503</v>
      </c>
      <c r="Y378" s="95">
        <f t="shared" si="22"/>
        <v>0.52470601861953503</v>
      </c>
      <c r="Z378" s="94">
        <f>(0.5*$N$29*Y378^3)/1000</f>
        <v>7.4396990248640008E-2</v>
      </c>
      <c r="AA378" s="94">
        <f>(0.5*$I$29*$J$29*$K$29*$M$29*$L$29*$N$29*Y378^3)*0.82/1000</f>
        <v>0.2408381117327818</v>
      </c>
      <c r="AB378" s="103">
        <f>IF(Y378&lt;1,0,IF(Y378&lt;1.05,2,IF(Y378&lt;1.1,2.28,IF(Y378&lt;1.15,2.5,IF(Y378&lt;1.2,3.08,IF(Y378&lt;1.25,3.44,IF(Y378&lt;1.3,3.85,IF(Y378&lt;1.35,4.31,IF(Y378&lt;1.4,5,IF(Y378&lt;1.45,5.36,IF(Y378&lt;1.5,5.75,IF(Y378&lt;1.55,6.59,IF(Y378&lt;1.6,7.28,IF(Y378&lt;1.65,8.01,IF(Y378&lt;1.7,8.79,IF(Y378&lt;1.75,10,IF(Y378&lt;1.8,10.5,IF(Y378&lt;1.85,11.42,IF(Y378&lt;1.9,12.38,IF(Y378&lt;1.95,13.4,IF(Y378&lt;2,14.26,IF(Y378&lt;2.05,15.57,IF(Y378&lt;2.1,16.72,IF(Y378&lt;2.15,17.92,IF(Y378&lt;2.2,19.17,IF(Y378&lt;2.25,20,IF(Y378&lt;3,25,IF(Y378&lt;10,0,0))))))))))))))))))))))))))))</f>
        <v>0</v>
      </c>
      <c r="AC378" s="12"/>
    </row>
    <row r="379" spans="17:29" x14ac:dyDescent="0.25">
      <c r="Q379" s="91"/>
      <c r="R379" s="92">
        <v>41647</v>
      </c>
      <c r="S379" s="93">
        <v>7.7708333333322299</v>
      </c>
      <c r="T379" s="94">
        <f>$L$10*COS($M$10*S379*24+$N$10)</f>
        <v>-8.1871356198437675E-2</v>
      </c>
      <c r="U379" s="94">
        <f>$L$11*COS($M$11*S379*24+$N$11)</f>
        <v>-6.6591776657817028E-2</v>
      </c>
      <c r="V379" s="94">
        <f>$L$12*COS($M$12*S379*24+$N$12)</f>
        <v>1.1648602850738317</v>
      </c>
      <c r="W379" s="94">
        <f>$L$13*COS($M$13*S379*24+$N$13)</f>
        <v>-0.41903397592516689</v>
      </c>
      <c r="X379" s="94">
        <f>(T379+U379+V379+W379)*$AE$8</f>
        <v>0.74670397036551261</v>
      </c>
      <c r="Y379" s="95">
        <f t="shared" si="22"/>
        <v>0.74670397036551261</v>
      </c>
      <c r="Z379" s="94">
        <f>(0.5*$N$29*Y379^3)/1000</f>
        <v>0.21441373924634802</v>
      </c>
      <c r="AA379" s="94">
        <f>(0.5*$I$29*$J$29*$K$29*$M$29*$L$29*$N$29*Y379^3)*0.82/1000</f>
        <v>0.6941006607535376</v>
      </c>
      <c r="AB379" s="103">
        <f>IF(Y379&lt;1,0,IF(Y379&lt;1.05,2,IF(Y379&lt;1.1,2.28,IF(Y379&lt;1.15,2.5,IF(Y379&lt;1.2,3.08,IF(Y379&lt;1.25,3.44,IF(Y379&lt;1.3,3.85,IF(Y379&lt;1.35,4.31,IF(Y379&lt;1.4,5,IF(Y379&lt;1.45,5.36,IF(Y379&lt;1.5,5.75,IF(Y379&lt;1.55,6.59,IF(Y379&lt;1.6,7.28,IF(Y379&lt;1.65,8.01,IF(Y379&lt;1.7,8.79,IF(Y379&lt;1.75,10,IF(Y379&lt;1.8,10.5,IF(Y379&lt;1.85,11.42,IF(Y379&lt;1.9,12.38,IF(Y379&lt;1.95,13.4,IF(Y379&lt;2,14.26,IF(Y379&lt;2.05,15.57,IF(Y379&lt;2.1,16.72,IF(Y379&lt;2.15,17.92,IF(Y379&lt;2.2,19.17,IF(Y379&lt;2.25,20,IF(Y379&lt;3,25,IF(Y379&lt;10,0,0))))))))))))))))))))))))))))</f>
        <v>0</v>
      </c>
      <c r="AC379" s="12"/>
    </row>
    <row r="380" spans="17:29" x14ac:dyDescent="0.25">
      <c r="Q380" s="91"/>
      <c r="R380" s="92">
        <v>41647</v>
      </c>
      <c r="S380" s="93">
        <v>7.7916666666655603</v>
      </c>
      <c r="T380" s="94">
        <f>$L$10*COS($M$10*S380*24+$N$10)</f>
        <v>-9.3058079928665036E-2</v>
      </c>
      <c r="U380" s="94">
        <f>$L$11*COS($M$11*S380*24+$N$11)</f>
        <v>-7.7969614724934411E-2</v>
      </c>
      <c r="V380" s="94">
        <f>$L$12*COS($M$12*S380*24+$N$12)</f>
        <v>1.272792228816976</v>
      </c>
      <c r="W380" s="94">
        <f>$L$13*COS($M$13*S380*24+$N$13)</f>
        <v>-0.37002136823971793</v>
      </c>
      <c r="X380" s="94">
        <f>(T380+U380+V380+W380)*$AE$8</f>
        <v>0.91467895740457306</v>
      </c>
      <c r="Y380" s="95">
        <f t="shared" si="22"/>
        <v>0.91467895740457306</v>
      </c>
      <c r="Z380" s="94">
        <f>(0.5*$N$29*Y380^3)/1000</f>
        <v>0.39410622366275844</v>
      </c>
      <c r="AA380" s="94">
        <f>(0.5*$I$29*$J$29*$K$29*$M$29*$L$29*$N$29*Y380^3)*0.82/1000</f>
        <v>1.2758015937454028</v>
      </c>
      <c r="AB380" s="103">
        <f>IF(Y380&lt;1,0,IF(Y380&lt;1.05,2,IF(Y380&lt;1.1,2.28,IF(Y380&lt;1.15,2.5,IF(Y380&lt;1.2,3.08,IF(Y380&lt;1.25,3.44,IF(Y380&lt;1.3,3.85,IF(Y380&lt;1.35,4.31,IF(Y380&lt;1.4,5,IF(Y380&lt;1.45,5.36,IF(Y380&lt;1.5,5.75,IF(Y380&lt;1.55,6.59,IF(Y380&lt;1.6,7.28,IF(Y380&lt;1.65,8.01,IF(Y380&lt;1.7,8.79,IF(Y380&lt;1.75,10,IF(Y380&lt;1.8,10.5,IF(Y380&lt;1.85,11.42,IF(Y380&lt;1.9,12.38,IF(Y380&lt;1.95,13.4,IF(Y380&lt;2,14.26,IF(Y380&lt;2.05,15.57,IF(Y380&lt;2.1,16.72,IF(Y380&lt;2.15,17.92,IF(Y380&lt;2.2,19.17,IF(Y380&lt;2.25,20,IF(Y380&lt;3,25,IF(Y380&lt;10,0,0))))))))))))))))))))))))))))</f>
        <v>0</v>
      </c>
      <c r="AC380" s="12"/>
    </row>
    <row r="381" spans="17:29" x14ac:dyDescent="0.25">
      <c r="Q381" s="91"/>
      <c r="R381" s="92">
        <v>41647</v>
      </c>
      <c r="S381" s="93">
        <v>7.8124999999988898</v>
      </c>
      <c r="T381" s="94">
        <f>$L$10*COS($M$10*S381*24+$N$10)</f>
        <v>-0.10286671315886774</v>
      </c>
      <c r="U381" s="94">
        <f>$L$11*COS($M$11*S381*24+$N$11)</f>
        <v>-8.8005565973124658E-2</v>
      </c>
      <c r="V381" s="94">
        <f>$L$12*COS($M$12*S381*24+$N$12)</f>
        <v>1.2997218906098065</v>
      </c>
      <c r="W381" s="94">
        <f>$L$13*COS($M$13*S381*24+$N$13)</f>
        <v>-0.29579241579796456</v>
      </c>
      <c r="X381" s="94">
        <f>(T381+U381+V381+W381)*$AE$8</f>
        <v>1.016321494599812</v>
      </c>
      <c r="Y381" s="95">
        <f t="shared" si="22"/>
        <v>1.016321494599812</v>
      </c>
      <c r="Z381" s="94">
        <f>(0.5*$N$29*Y381^3)/1000</f>
        <v>0.54063052270872203</v>
      </c>
      <c r="AA381" s="94">
        <f>(0.5*$I$29*$J$29*$K$29*$M$29*$L$29*$N$29*Y381^3)*0.82/1000</f>
        <v>1.7501303990809711</v>
      </c>
      <c r="AB381" s="103">
        <f>IF(Y381&lt;1,0,IF(Y381&lt;1.05,2,IF(Y381&lt;1.1,2.28,IF(Y381&lt;1.15,2.5,IF(Y381&lt;1.2,3.08,IF(Y381&lt;1.25,3.44,IF(Y381&lt;1.3,3.85,IF(Y381&lt;1.35,4.31,IF(Y381&lt;1.4,5,IF(Y381&lt;1.45,5.36,IF(Y381&lt;1.5,5.75,IF(Y381&lt;1.55,6.59,IF(Y381&lt;1.6,7.28,IF(Y381&lt;1.65,8.01,IF(Y381&lt;1.7,8.79,IF(Y381&lt;1.75,10,IF(Y381&lt;1.8,10.5,IF(Y381&lt;1.85,11.42,IF(Y381&lt;1.9,12.38,IF(Y381&lt;1.95,13.4,IF(Y381&lt;2,14.26,IF(Y381&lt;2.05,15.57,IF(Y381&lt;2.1,16.72,IF(Y381&lt;2.15,17.92,IF(Y381&lt;2.2,19.17,IF(Y381&lt;2.25,20,IF(Y381&lt;3,25,IF(Y381&lt;10,0,0))))))))))))))))))))))))))))</f>
        <v>2</v>
      </c>
      <c r="AC381" s="12"/>
    </row>
    <row r="382" spans="17:29" x14ac:dyDescent="0.25">
      <c r="Q382" s="91"/>
      <c r="R382" s="92">
        <v>41647</v>
      </c>
      <c r="S382" s="93">
        <v>7.8333333333322201</v>
      </c>
      <c r="T382" s="94">
        <f>$L$10*COS($M$10*S382*24+$N$10)</f>
        <v>-0.11115200053579768</v>
      </c>
      <c r="U382" s="94">
        <f>$L$11*COS($M$11*S382*24+$N$11)</f>
        <v>-9.6526907852167498E-2</v>
      </c>
      <c r="V382" s="94">
        <f>$L$12*COS($M$12*S382*24+$N$12)</f>
        <v>1.2439354290193061</v>
      </c>
      <c r="W382" s="94">
        <f>$L$13*COS($M$13*S382*24+$N$13)</f>
        <v>-0.20140569903966668</v>
      </c>
      <c r="X382" s="94">
        <f>(T382+U382+V382+W382)*$AE$8</f>
        <v>1.0435635269895929</v>
      </c>
      <c r="Y382" s="95">
        <f t="shared" si="22"/>
        <v>1.0435635269895929</v>
      </c>
      <c r="Z382" s="94">
        <f>(0.5*$N$29*Y382^3)/1000</f>
        <v>0.5852802977891568</v>
      </c>
      <c r="AA382" s="94">
        <f>(0.5*$I$29*$J$29*$K$29*$M$29*$L$29*$N$29*Y382^3)*0.82/1000</f>
        <v>1.8946707559385103</v>
      </c>
      <c r="AB382" s="103">
        <f>IF(Y382&lt;1,0,IF(Y382&lt;1.05,2,IF(Y382&lt;1.1,2.28,IF(Y382&lt;1.15,2.5,IF(Y382&lt;1.2,3.08,IF(Y382&lt;1.25,3.44,IF(Y382&lt;1.3,3.85,IF(Y382&lt;1.35,4.31,IF(Y382&lt;1.4,5,IF(Y382&lt;1.45,5.36,IF(Y382&lt;1.5,5.75,IF(Y382&lt;1.55,6.59,IF(Y382&lt;1.6,7.28,IF(Y382&lt;1.65,8.01,IF(Y382&lt;1.7,8.79,IF(Y382&lt;1.75,10,IF(Y382&lt;1.8,10.5,IF(Y382&lt;1.85,11.42,IF(Y382&lt;1.9,12.38,IF(Y382&lt;1.95,13.4,IF(Y382&lt;2,14.26,IF(Y382&lt;2.05,15.57,IF(Y382&lt;2.1,16.72,IF(Y382&lt;2.15,17.92,IF(Y382&lt;2.2,19.17,IF(Y382&lt;2.25,20,IF(Y382&lt;3,25,IF(Y382&lt;10,0,0))))))))))))))))))))))))))))</f>
        <v>2</v>
      </c>
      <c r="AC382" s="12"/>
    </row>
    <row r="383" spans="17:29" x14ac:dyDescent="0.25">
      <c r="Q383" s="91"/>
      <c r="R383" s="92">
        <v>41647</v>
      </c>
      <c r="S383" s="93">
        <v>7.8541666666655496</v>
      </c>
      <c r="T383" s="94">
        <f>$L$10*COS($M$10*S383*24+$N$10)</f>
        <v>-0.11779124582681393</v>
      </c>
      <c r="U383" s="94">
        <f>$L$11*COS($M$11*S383*24+$N$11)</f>
        <v>-0.10338698481698085</v>
      </c>
      <c r="V383" s="94">
        <f>$L$12*COS($M$12*S383*24+$N$12)</f>
        <v>1.1089831726760859</v>
      </c>
      <c r="W383" s="94">
        <f>$L$13*COS($M$13*S383*24+$N$13)</f>
        <v>-9.3293516730475354E-2</v>
      </c>
      <c r="X383" s="94">
        <f>(T383+U383+V383+W383)*$AE$8</f>
        <v>0.99313928162726972</v>
      </c>
      <c r="Y383" s="95">
        <f t="shared" si="22"/>
        <v>0.99313928162726972</v>
      </c>
      <c r="Z383" s="94">
        <f>(0.5*$N$29*Y383^3)/1000</f>
        <v>0.50447274611546611</v>
      </c>
      <c r="AA383" s="94">
        <f>(0.5*$I$29*$J$29*$K$29*$M$29*$L$29*$N$29*Y383^3)*0.82/1000</f>
        <v>1.6330803596899657</v>
      </c>
      <c r="AB383" s="103">
        <f>IF(Y383&lt;1,0,IF(Y383&lt;1.05,2,IF(Y383&lt;1.1,2.28,IF(Y383&lt;1.15,2.5,IF(Y383&lt;1.2,3.08,IF(Y383&lt;1.25,3.44,IF(Y383&lt;1.3,3.85,IF(Y383&lt;1.35,4.31,IF(Y383&lt;1.4,5,IF(Y383&lt;1.45,5.36,IF(Y383&lt;1.5,5.75,IF(Y383&lt;1.55,6.59,IF(Y383&lt;1.6,7.28,IF(Y383&lt;1.65,8.01,IF(Y383&lt;1.7,8.79,IF(Y383&lt;1.75,10,IF(Y383&lt;1.8,10.5,IF(Y383&lt;1.85,11.42,IF(Y383&lt;1.9,12.38,IF(Y383&lt;1.95,13.4,IF(Y383&lt;2,14.26,IF(Y383&lt;2.05,15.57,IF(Y383&lt;2.1,16.72,IF(Y383&lt;2.15,17.92,IF(Y383&lt;2.2,19.17,IF(Y383&lt;2.25,20,IF(Y383&lt;3,25,IF(Y383&lt;10,0,0))))))))))))))))))))))))))))</f>
        <v>0</v>
      </c>
      <c r="AC383" s="12"/>
    </row>
    <row r="384" spans="17:29" x14ac:dyDescent="0.25">
      <c r="Q384" s="91"/>
      <c r="R384" s="92">
        <v>41647</v>
      </c>
      <c r="S384" s="93">
        <v>7.87499999999888</v>
      </c>
      <c r="T384" s="94">
        <f>$L$10*COS($M$10*S384*24+$N$10)</f>
        <v>-0.12268612891968131</v>
      </c>
      <c r="U384" s="94">
        <f>$L$11*COS($M$11*S384*24+$N$11)</f>
        <v>-0.10846773232552213</v>
      </c>
      <c r="V384" s="94">
        <f>$L$12*COS($M$12*S384*24+$N$12)</f>
        <v>0.90345367238255503</v>
      </c>
      <c r="W384" s="94">
        <f>$L$13*COS($M$13*S384*24+$N$13)</f>
        <v>2.117646456906953E-2</v>
      </c>
      <c r="X384" s="94">
        <f>(T384+U384+V384+W384)*$AE$8</f>
        <v>0.86684534463302643</v>
      </c>
      <c r="Y384" s="95">
        <f t="shared" si="22"/>
        <v>0.86684534463302643</v>
      </c>
      <c r="Z384" s="94">
        <f>(0.5*$N$29*Y384^3)/1000</f>
        <v>0.33545331850155918</v>
      </c>
      <c r="AA384" s="94">
        <f>(0.5*$I$29*$J$29*$K$29*$M$29*$L$29*$N$29*Y384^3)*0.82/1000</f>
        <v>1.0859302712704539</v>
      </c>
      <c r="AB384" s="103">
        <f>IF(Y384&lt;1,0,IF(Y384&lt;1.05,2,IF(Y384&lt;1.1,2.28,IF(Y384&lt;1.15,2.5,IF(Y384&lt;1.2,3.08,IF(Y384&lt;1.25,3.44,IF(Y384&lt;1.3,3.85,IF(Y384&lt;1.35,4.31,IF(Y384&lt;1.4,5,IF(Y384&lt;1.45,5.36,IF(Y384&lt;1.5,5.75,IF(Y384&lt;1.55,6.59,IF(Y384&lt;1.6,7.28,IF(Y384&lt;1.65,8.01,IF(Y384&lt;1.7,8.79,IF(Y384&lt;1.75,10,IF(Y384&lt;1.8,10.5,IF(Y384&lt;1.85,11.42,IF(Y384&lt;1.9,12.38,IF(Y384&lt;1.95,13.4,IF(Y384&lt;2,14.26,IF(Y384&lt;2.05,15.57,IF(Y384&lt;2.1,16.72,IF(Y384&lt;2.15,17.92,IF(Y384&lt;2.2,19.17,IF(Y384&lt;2.25,20,IF(Y384&lt;3,25,IF(Y384&lt;10,0,0))))))))))))))))))))))))))))</f>
        <v>0</v>
      </c>
      <c r="AC384" s="12"/>
    </row>
    <row r="385" spans="17:29" x14ac:dyDescent="0.25">
      <c r="Q385" s="91"/>
      <c r="R385" s="92">
        <v>41647</v>
      </c>
      <c r="S385" s="93">
        <v>7.8958333333322104</v>
      </c>
      <c r="T385" s="94">
        <f>$L$10*COS($M$10*S385*24+$N$10)</f>
        <v>-0.12576416183813624</v>
      </c>
      <c r="U385" s="94">
        <f>$L$11*COS($M$11*S385*24+$N$11)</f>
        <v>-0.11168170877459702</v>
      </c>
      <c r="V385" s="94">
        <f>$L$12*COS($M$12*S385*24+$N$12)</f>
        <v>0.64042711369843486</v>
      </c>
      <c r="W385" s="94">
        <f>$L$13*COS($M$13*S385*24+$N$13)</f>
        <v>0.13420330480400713</v>
      </c>
      <c r="X385" s="94">
        <f>(T385+U385+V385+W385)*$AE$8</f>
        <v>0.67148068486213586</v>
      </c>
      <c r="Y385" s="95">
        <f t="shared" si="22"/>
        <v>0.67148068486213586</v>
      </c>
      <c r="Z385" s="94">
        <f>(0.5*$N$29*Y385^3)/1000</f>
        <v>0.15592214588981165</v>
      </c>
      <c r="AA385" s="94">
        <f>(0.5*$I$29*$J$29*$K$29*$M$29*$L$29*$N$29*Y385^3)*0.82/1000</f>
        <v>0.50475153723187105</v>
      </c>
      <c r="AB385" s="103">
        <f>IF(Y385&lt;1,0,IF(Y385&lt;1.05,2,IF(Y385&lt;1.1,2.28,IF(Y385&lt;1.15,2.5,IF(Y385&lt;1.2,3.08,IF(Y385&lt;1.25,3.44,IF(Y385&lt;1.3,3.85,IF(Y385&lt;1.35,4.31,IF(Y385&lt;1.4,5,IF(Y385&lt;1.45,5.36,IF(Y385&lt;1.5,5.75,IF(Y385&lt;1.55,6.59,IF(Y385&lt;1.6,7.28,IF(Y385&lt;1.65,8.01,IF(Y385&lt;1.7,8.79,IF(Y385&lt;1.75,10,IF(Y385&lt;1.8,10.5,IF(Y385&lt;1.85,11.42,IF(Y385&lt;1.9,12.38,IF(Y385&lt;1.95,13.4,IF(Y385&lt;2,14.26,IF(Y385&lt;2.05,15.57,IF(Y385&lt;2.1,16.72,IF(Y385&lt;2.15,17.92,IF(Y385&lt;2.2,19.17,IF(Y385&lt;2.25,20,IF(Y385&lt;3,25,IF(Y385&lt;10,0,0))))))))))))))))))))))))))))</f>
        <v>0</v>
      </c>
      <c r="AC385" s="12"/>
    </row>
    <row r="386" spans="17:29" x14ac:dyDescent="0.25">
      <c r="Q386" s="91"/>
      <c r="R386" s="92">
        <v>41647</v>
      </c>
      <c r="S386" s="93">
        <v>7.9166666666655399</v>
      </c>
      <c r="T386" s="94">
        <f>$L$10*COS($M$10*S386*24+$N$10)</f>
        <v>-0.12697976221118051</v>
      </c>
      <c r="U386" s="94">
        <f>$L$11*COS($M$11*S386*24+$N$11)</f>
        <v>-0.11297360040321594</v>
      </c>
      <c r="V386" s="94">
        <f>$L$12*COS($M$12*S386*24+$N$12)</f>
        <v>0.33664287559275036</v>
      </c>
      <c r="W386" s="94">
        <f>$L$13*COS($M$13*S386*24+$N$13)</f>
        <v>0.23808441159798985</v>
      </c>
      <c r="X386" s="94">
        <f>(T386+U386+V386+W386)*$AE$8</f>
        <v>0.41846740572042967</v>
      </c>
      <c r="Y386" s="95">
        <f t="shared" si="22"/>
        <v>0.41846740572042967</v>
      </c>
      <c r="Z386" s="94">
        <f>(0.5*$N$29*Y386^3)/1000</f>
        <v>3.7739152131990687E-2</v>
      </c>
      <c r="AA386" s="94">
        <f>(0.5*$I$29*$J$29*$K$29*$M$29*$L$29*$N$29*Y386^3)*0.82/1000</f>
        <v>0.122169272002653</v>
      </c>
      <c r="AB386" s="103">
        <f>IF(Y386&lt;1,0,IF(Y386&lt;1.05,2,IF(Y386&lt;1.1,2.28,IF(Y386&lt;1.15,2.5,IF(Y386&lt;1.2,3.08,IF(Y386&lt;1.25,3.44,IF(Y386&lt;1.3,3.85,IF(Y386&lt;1.35,4.31,IF(Y386&lt;1.4,5,IF(Y386&lt;1.45,5.36,IF(Y386&lt;1.5,5.75,IF(Y386&lt;1.55,6.59,IF(Y386&lt;1.6,7.28,IF(Y386&lt;1.65,8.01,IF(Y386&lt;1.7,8.79,IF(Y386&lt;1.75,10,IF(Y386&lt;1.8,10.5,IF(Y386&lt;1.85,11.42,IF(Y386&lt;1.9,12.38,IF(Y386&lt;1.95,13.4,IF(Y386&lt;2,14.26,IF(Y386&lt;2.05,15.57,IF(Y386&lt;2.1,16.72,IF(Y386&lt;2.15,17.92,IF(Y386&lt;2.2,19.17,IF(Y386&lt;2.25,20,IF(Y386&lt;3,25,IF(Y386&lt;10,0,0))))))))))))))))))))))))))))</f>
        <v>0</v>
      </c>
      <c r="AC386" s="12"/>
    </row>
    <row r="387" spans="17:29" x14ac:dyDescent="0.25">
      <c r="Q387" s="91"/>
      <c r="R387" s="92">
        <v>41647</v>
      </c>
      <c r="S387" s="93">
        <v>7.9374999999988702</v>
      </c>
      <c r="T387" s="94">
        <f>$L$10*COS($M$10*S387*24+$N$10)</f>
        <v>-0.12631492829917826</v>
      </c>
      <c r="U387" s="94">
        <f>$L$11*COS($M$11*S387*24+$N$11)</f>
        <v>-0.11232117326352486</v>
      </c>
      <c r="V387" s="94">
        <f>$L$12*COS($M$12*S387*24+$N$12)</f>
        <v>1.1434212896760361E-2</v>
      </c>
      <c r="W387" s="94">
        <f>$L$13*COS($M$13*S387*24+$N$13)</f>
        <v>0.32574045919466882</v>
      </c>
      <c r="X387" s="94">
        <f>(T387+U387+V387+W387)*$AE$8</f>
        <v>0.12317321316090757</v>
      </c>
      <c r="Y387" s="95">
        <f t="shared" si="22"/>
        <v>0.12317321316090757</v>
      </c>
      <c r="Z387" s="94">
        <f>(0.5*$N$29*Y387^3)/1000</f>
        <v>9.6240094651138975E-4</v>
      </c>
      <c r="AA387" s="94">
        <f>(0.5*$I$29*$J$29*$K$29*$M$29*$L$29*$N$29*Y387^3)*0.82/1000</f>
        <v>3.115486606555056E-3</v>
      </c>
      <c r="AB387" s="103">
        <f>IF(Y387&lt;1,0,IF(Y387&lt;1.05,2,IF(Y387&lt;1.1,2.28,IF(Y387&lt;1.15,2.5,IF(Y387&lt;1.2,3.08,IF(Y387&lt;1.25,3.44,IF(Y387&lt;1.3,3.85,IF(Y387&lt;1.35,4.31,IF(Y387&lt;1.4,5,IF(Y387&lt;1.45,5.36,IF(Y387&lt;1.5,5.75,IF(Y387&lt;1.55,6.59,IF(Y387&lt;1.6,7.28,IF(Y387&lt;1.65,8.01,IF(Y387&lt;1.7,8.79,IF(Y387&lt;1.75,10,IF(Y387&lt;1.8,10.5,IF(Y387&lt;1.85,11.42,IF(Y387&lt;1.9,12.38,IF(Y387&lt;1.95,13.4,IF(Y387&lt;2,14.26,IF(Y387&lt;2.05,15.57,IF(Y387&lt;2.1,16.72,IF(Y387&lt;2.15,17.92,IF(Y387&lt;2.2,19.17,IF(Y387&lt;2.25,20,IF(Y387&lt;3,25,IF(Y387&lt;10,0,0))))))))))))))))))))))))))))</f>
        <v>0</v>
      </c>
      <c r="AC387" s="12"/>
    </row>
    <row r="388" spans="17:29" x14ac:dyDescent="0.25">
      <c r="Q388" s="91"/>
      <c r="R388" s="92">
        <v>41647</v>
      </c>
      <c r="S388" s="93">
        <v>7.9583333333321997</v>
      </c>
      <c r="T388" s="94">
        <f>$L$10*COS($M$10*S388*24+$N$10)</f>
        <v>-0.12377950558033987</v>
      </c>
      <c r="U388" s="94">
        <f>$L$11*COS($M$11*S388*24+$N$11)</f>
        <v>-0.10973565587553391</v>
      </c>
      <c r="V388" s="94">
        <f>$L$12*COS($M$12*S388*24+$N$12)</f>
        <v>-0.31450213913915681</v>
      </c>
      <c r="W388" s="94">
        <f>$L$13*COS($M$13*S388*24+$N$13)</f>
        <v>0.39119783280880027</v>
      </c>
      <c r="X388" s="94">
        <f>(T388+U388+V388+W388)*$AE$8</f>
        <v>-0.19602433473278794</v>
      </c>
      <c r="Y388" s="95">
        <f t="shared" si="22"/>
        <v>0.19602433473278794</v>
      </c>
      <c r="Z388" s="94">
        <f>(0.5*$N$29*Y388^3)/1000</f>
        <v>3.8791555519125699E-3</v>
      </c>
      <c r="AA388" s="94">
        <f>(0.5*$I$29*$J$29*$K$29*$M$29*$L$29*$N$29*Y388^3)*0.82/1000</f>
        <v>1.2557611472158158E-2</v>
      </c>
      <c r="AB388" s="103">
        <f>IF(Y388&lt;1,0,IF(Y388&lt;1.05,2,IF(Y388&lt;1.1,2.28,IF(Y388&lt;1.15,2.5,IF(Y388&lt;1.2,3.08,IF(Y388&lt;1.25,3.44,IF(Y388&lt;1.3,3.85,IF(Y388&lt;1.35,4.31,IF(Y388&lt;1.4,5,IF(Y388&lt;1.45,5.36,IF(Y388&lt;1.5,5.75,IF(Y388&lt;1.55,6.59,IF(Y388&lt;1.6,7.28,IF(Y388&lt;1.65,8.01,IF(Y388&lt;1.7,8.79,IF(Y388&lt;1.75,10,IF(Y388&lt;1.8,10.5,IF(Y388&lt;1.85,11.42,IF(Y388&lt;1.9,12.38,IF(Y388&lt;1.95,13.4,IF(Y388&lt;2,14.26,IF(Y388&lt;2.05,15.57,IF(Y388&lt;2.1,16.72,IF(Y388&lt;2.15,17.92,IF(Y388&lt;2.2,19.17,IF(Y388&lt;2.25,20,IF(Y388&lt;3,25,IF(Y388&lt;10,0,0))))))))))))))))))))))))))))</f>
        <v>0</v>
      </c>
      <c r="AC388" s="12"/>
    </row>
    <row r="389" spans="17:29" x14ac:dyDescent="0.25">
      <c r="Q389" s="91"/>
      <c r="R389" s="92">
        <v>41647</v>
      </c>
      <c r="S389" s="93">
        <v>7.9791666666655301</v>
      </c>
      <c r="T389" s="94">
        <f>$L$10*COS($M$10*S389*24+$N$10)</f>
        <v>-0.11941104094973344</v>
      </c>
      <c r="U389" s="94">
        <f>$L$11*COS($M$11*S389*24+$N$11)</f>
        <v>-0.10526154598000133</v>
      </c>
      <c r="V389" s="94">
        <f>$L$12*COS($M$12*S389*24+$N$12)</f>
        <v>-0.62042313409502781</v>
      </c>
      <c r="W389" s="94">
        <f>$L$13*COS($M$13*S389*24+$N$13)</f>
        <v>0.42999572060201002</v>
      </c>
      <c r="X389" s="94">
        <f>(T389+U389+V389+W389)*$AE$8</f>
        <v>-0.51887500052844071</v>
      </c>
      <c r="Y389" s="95">
        <f t="shared" si="22"/>
        <v>0.51887500052844071</v>
      </c>
      <c r="Z389" s="94">
        <f>(0.5*$N$29*Y389^3)/1000</f>
        <v>7.1944147289664931E-2</v>
      </c>
      <c r="AA389" s="94">
        <f>(0.5*$I$29*$J$29*$K$29*$M$29*$L$29*$N$29*Y389^3)*0.82/1000</f>
        <v>0.2328977627395992</v>
      </c>
      <c r="AB389" s="103">
        <f>IF(Y389&lt;1,0,IF(Y389&lt;1.05,2,IF(Y389&lt;1.1,2.28,IF(Y389&lt;1.15,2.5,IF(Y389&lt;1.2,3.08,IF(Y389&lt;1.25,3.44,IF(Y389&lt;1.3,3.85,IF(Y389&lt;1.35,4.31,IF(Y389&lt;1.4,5,IF(Y389&lt;1.45,5.36,IF(Y389&lt;1.5,5.75,IF(Y389&lt;1.55,6.59,IF(Y389&lt;1.6,7.28,IF(Y389&lt;1.65,8.01,IF(Y389&lt;1.7,8.79,IF(Y389&lt;1.75,10,IF(Y389&lt;1.8,10.5,IF(Y389&lt;1.85,11.42,IF(Y389&lt;1.9,12.38,IF(Y389&lt;1.95,13.4,IF(Y389&lt;2,14.26,IF(Y389&lt;2.05,15.57,IF(Y389&lt;2.1,16.72,IF(Y389&lt;2.15,17.92,IF(Y389&lt;2.2,19.17,IF(Y389&lt;2.25,20,IF(Y389&lt;3,25,IF(Y389&lt;10,0,0))))))))))))))))))))))))))))</f>
        <v>0</v>
      </c>
      <c r="AC389" s="12"/>
    </row>
    <row r="390" spans="17:29" x14ac:dyDescent="0.25">
      <c r="Q390" s="91"/>
      <c r="R390" s="92">
        <v>41648</v>
      </c>
      <c r="S390" s="93">
        <v>7.9999999999988596</v>
      </c>
      <c r="T390" s="94">
        <f>$L$10*COS($M$10*S390*24+$N$10)</f>
        <v>-0.11327422668998247</v>
      </c>
      <c r="U390" s="94">
        <f>$L$11*COS($M$11*S390*24+$N$11)</f>
        <v>-9.8975844715337463E-2</v>
      </c>
      <c r="V390" s="94">
        <f>$L$12*COS($M$12*S390*24+$N$12)</f>
        <v>-0.88685953093765579</v>
      </c>
      <c r="W390" s="94">
        <f>$L$13*COS($M$13*S390*24+$N$13)</f>
        <v>0.43949011063772442</v>
      </c>
      <c r="X390" s="94">
        <f>(T390+U390+V390+W390)*$AE$8</f>
        <v>-0.8245243646315642</v>
      </c>
      <c r="Y390" s="95">
        <f t="shared" si="22"/>
        <v>0.8245243646315642</v>
      </c>
      <c r="Z390" s="94">
        <f>(0.5*$N$29*Y390^3)/1000</f>
        <v>0.28868067337324727</v>
      </c>
      <c r="AA390" s="94">
        <f>(0.5*$I$29*$J$29*$K$29*$M$29*$L$29*$N$29*Y390^3)*0.82/1000</f>
        <v>0.93451775450327113</v>
      </c>
      <c r="AB390" s="103">
        <f>IF(Y390&lt;1,0,IF(Y390&lt;1.05,2,IF(Y390&lt;1.1,2.28,IF(Y390&lt;1.15,2.5,IF(Y390&lt;1.2,3.08,IF(Y390&lt;1.25,3.44,IF(Y390&lt;1.3,3.85,IF(Y390&lt;1.35,4.31,IF(Y390&lt;1.4,5,IF(Y390&lt;1.45,5.36,IF(Y390&lt;1.5,5.75,IF(Y390&lt;1.55,6.59,IF(Y390&lt;1.6,7.28,IF(Y390&lt;1.65,8.01,IF(Y390&lt;1.7,8.79,IF(Y390&lt;1.75,10,IF(Y390&lt;1.8,10.5,IF(Y390&lt;1.85,11.42,IF(Y390&lt;1.9,12.38,IF(Y390&lt;1.95,13.4,IF(Y390&lt;2,14.26,IF(Y390&lt;2.05,15.57,IF(Y390&lt;2.1,16.72,IF(Y390&lt;2.15,17.92,IF(Y390&lt;2.2,19.17,IF(Y390&lt;2.25,20,IF(Y390&lt;3,25,IF(Y390&lt;10,0,0))))))))))))))))))))))))))))</f>
        <v>0</v>
      </c>
      <c r="AC390" s="12"/>
    </row>
    <row r="391" spans="17:29" x14ac:dyDescent="0.25">
      <c r="Q391" s="91"/>
      <c r="R391" s="92">
        <v>41648</v>
      </c>
      <c r="S391" s="93">
        <v>8.02083333333219</v>
      </c>
      <c r="T391" s="94">
        <f>$L$10*COS($M$10*S391*24+$N$10)</f>
        <v>-0.10545994244784364</v>
      </c>
      <c r="U391" s="94">
        <f>$L$11*COS($M$11*S391*24+$N$11)</f>
        <v>-9.0986731398630852E-2</v>
      </c>
      <c r="V391" s="94">
        <f>$L$12*COS($M$12*S391*24+$N$12)</f>
        <v>-1.0968549438169866</v>
      </c>
      <c r="W391" s="94">
        <f>$L$13*COS($M$13*S391*24+$N$13)</f>
        <v>0.41903397592523706</v>
      </c>
      <c r="X391" s="94">
        <f>(T391+U391+V391+W391)*$AE$8</f>
        <v>-1.09283455217278</v>
      </c>
      <c r="Y391" s="95">
        <f t="shared" ref="Y391:Y454" si="23">ABS(X391)</f>
        <v>1.09283455217278</v>
      </c>
      <c r="Z391" s="94">
        <f>(0.5*$N$29*Y391^3)/1000</f>
        <v>0.67215662261134335</v>
      </c>
      <c r="AA391" s="94">
        <f>(0.5*$I$29*$J$29*$K$29*$M$29*$L$29*$N$29*Y391^3)*0.82/1000</f>
        <v>2.1759069988904449</v>
      </c>
      <c r="AB391" s="103">
        <f>IF(Y391&lt;1,0,IF(Y391&lt;1.05,2,IF(Y391&lt;1.1,2.28,IF(Y391&lt;1.15,2.5,IF(Y391&lt;1.2,3.08,IF(Y391&lt;1.25,3.44,IF(Y391&lt;1.3,3.85,IF(Y391&lt;1.35,4.31,IF(Y391&lt;1.4,5,IF(Y391&lt;1.45,5.36,IF(Y391&lt;1.5,5.75,IF(Y391&lt;1.55,6.59,IF(Y391&lt;1.6,7.28,IF(Y391&lt;1.65,8.01,IF(Y391&lt;1.7,8.79,IF(Y391&lt;1.75,10,IF(Y391&lt;1.8,10.5,IF(Y391&lt;1.85,11.42,IF(Y391&lt;1.9,12.38,IF(Y391&lt;1.95,13.4,IF(Y391&lt;2,14.26,IF(Y391&lt;2.05,15.57,IF(Y391&lt;2.1,16.72,IF(Y391&lt;2.15,17.92,IF(Y391&lt;2.2,19.17,IF(Y391&lt;2.25,20,IF(Y391&lt;3,25,IF(Y391&lt;10,0,0))))))))))))))))))))))))))))</f>
        <v>2.2799999999999998</v>
      </c>
      <c r="AC391" s="12"/>
    </row>
    <row r="392" spans="17:29" x14ac:dyDescent="0.25">
      <c r="Q392" s="91"/>
      <c r="R392" s="92">
        <v>41648</v>
      </c>
      <c r="S392" s="93">
        <v>8.0416666666655203</v>
      </c>
      <c r="T392" s="94">
        <f>$L$10*COS($M$10*S392*24+$N$10)</f>
        <v>-9.6083909403969173E-2</v>
      </c>
      <c r="U392" s="94">
        <f>$L$11*COS($M$11*S392*24+$N$11)</f>
        <v>-8.1431701718332347E-2</v>
      </c>
      <c r="V392" s="94">
        <f>$L$12*COS($M$12*S392*24+$N$12)</f>
        <v>-1.2370449702348723</v>
      </c>
      <c r="W392" s="94">
        <f>$L$13*COS($M$13*S392*24+$N$13)</f>
        <v>0.37002136823983556</v>
      </c>
      <c r="X392" s="94">
        <f>(T392+U392+V392+W392)*$AE$8</f>
        <v>-1.3056740163966729</v>
      </c>
      <c r="Y392" s="95">
        <f t="shared" si="23"/>
        <v>1.3056740163966729</v>
      </c>
      <c r="Z392" s="94">
        <f>(0.5*$N$29*Y392^3)/1000</f>
        <v>1.1463348971656313</v>
      </c>
      <c r="AA392" s="94">
        <f>(0.5*$I$29*$J$29*$K$29*$M$29*$L$29*$N$29*Y392^3)*0.82/1000</f>
        <v>3.7109180240232913</v>
      </c>
      <c r="AB392" s="103">
        <f>IF(Y392&lt;1,0,IF(Y392&lt;1.05,2,IF(Y392&lt;1.1,2.28,IF(Y392&lt;1.15,2.5,IF(Y392&lt;1.2,3.08,IF(Y392&lt;1.25,3.44,IF(Y392&lt;1.3,3.85,IF(Y392&lt;1.35,4.31,IF(Y392&lt;1.4,5,IF(Y392&lt;1.45,5.36,IF(Y392&lt;1.5,5.75,IF(Y392&lt;1.55,6.59,IF(Y392&lt;1.6,7.28,IF(Y392&lt;1.65,8.01,IF(Y392&lt;1.7,8.79,IF(Y392&lt;1.75,10,IF(Y392&lt;1.8,10.5,IF(Y392&lt;1.85,11.42,IF(Y392&lt;1.9,12.38,IF(Y392&lt;1.95,13.4,IF(Y392&lt;2,14.26,IF(Y392&lt;2.05,15.57,IF(Y392&lt;2.1,16.72,IF(Y392&lt;2.15,17.92,IF(Y392&lt;2.2,19.17,IF(Y392&lt;2.25,20,IF(Y392&lt;3,25,IF(Y392&lt;10,0,0))))))))))))))))))))))))))))</f>
        <v>4.3099999999999996</v>
      </c>
      <c r="AC392" s="12"/>
    </row>
    <row r="393" spans="17:29" x14ac:dyDescent="0.25">
      <c r="Q393" s="91"/>
      <c r="R393" s="92">
        <v>41648</v>
      </c>
      <c r="S393" s="93">
        <v>8.0624999999988507</v>
      </c>
      <c r="T393" s="94">
        <f>$L$10*COS($M$10*S393*24+$N$10)</f>
        <v>-8.5284976566156981E-2</v>
      </c>
      <c r="U393" s="94">
        <f>$L$11*COS($M$11*S393*24+$N$11)</f>
        <v>-7.047520138098215E-2</v>
      </c>
      <c r="V393" s="94">
        <f>$L$12*COS($M$12*S393*24+$N$12)</f>
        <v>-1.298507720357772</v>
      </c>
      <c r="W393" s="94">
        <f>$L$13*COS($M$13*S393*24+$N$13)</f>
        <v>0.29579241579812549</v>
      </c>
      <c r="X393" s="94">
        <f>(T393+U393+V393+W393)*$AE$8</f>
        <v>-1.448094353133482</v>
      </c>
      <c r="Y393" s="95">
        <f t="shared" si="23"/>
        <v>1.448094353133482</v>
      </c>
      <c r="Z393" s="94">
        <f>(0.5*$N$29*Y393^3)/1000</f>
        <v>1.563859775062014</v>
      </c>
      <c r="AA393" s="94">
        <f>(0.5*$I$29*$J$29*$K$29*$M$29*$L$29*$N$29*Y393^3)*0.82/1000</f>
        <v>5.062530540308698</v>
      </c>
      <c r="AB393" s="103">
        <f>IF(Y393&lt;1,0,IF(Y393&lt;1.05,2,IF(Y393&lt;1.1,2.28,IF(Y393&lt;1.15,2.5,IF(Y393&lt;1.2,3.08,IF(Y393&lt;1.25,3.44,IF(Y393&lt;1.3,3.85,IF(Y393&lt;1.35,4.31,IF(Y393&lt;1.4,5,IF(Y393&lt;1.45,5.36,IF(Y393&lt;1.5,5.75,IF(Y393&lt;1.55,6.59,IF(Y393&lt;1.6,7.28,IF(Y393&lt;1.65,8.01,IF(Y393&lt;1.7,8.79,IF(Y393&lt;1.75,10,IF(Y393&lt;1.8,10.5,IF(Y393&lt;1.85,11.42,IF(Y393&lt;1.9,12.38,IF(Y393&lt;1.95,13.4,IF(Y393&lt;2,14.26,IF(Y393&lt;2.05,15.57,IF(Y393&lt;2.1,16.72,IF(Y393&lt;2.15,17.92,IF(Y393&lt;2.2,19.17,IF(Y393&lt;2.25,20,IF(Y393&lt;3,25,IF(Y393&lt;10,0,0))))))))))))))))))))))))))))</f>
        <v>5.36</v>
      </c>
      <c r="AC393" s="12"/>
    </row>
    <row r="394" spans="17:29" x14ac:dyDescent="0.25">
      <c r="Q394" s="91"/>
      <c r="R394" s="92">
        <v>41648</v>
      </c>
      <c r="S394" s="93">
        <v>8.0833333333321793</v>
      </c>
      <c r="T394" s="94">
        <f>$L$10*COS($M$10*S394*24+$N$10)</f>
        <v>-7.3223064564253107E-2</v>
      </c>
      <c r="U394" s="94">
        <f>$L$11*COS($M$11*S394*24+$N$11)</f>
        <v>-5.8305795937871885E-2</v>
      </c>
      <c r="V394" s="94">
        <f>$L$12*COS($M$12*S394*24+$N$12)</f>
        <v>-1.2773316185945092</v>
      </c>
      <c r="W394" s="94">
        <f>$L$13*COS($M$13*S394*24+$N$13)</f>
        <v>0.20140569903985994</v>
      </c>
      <c r="X394" s="94">
        <f>(T394+U394+V394+W394)*$AE$8</f>
        <v>-1.5093184750709676</v>
      </c>
      <c r="Y394" s="95">
        <f t="shared" si="23"/>
        <v>1.5093184750709676</v>
      </c>
      <c r="Z394" s="94">
        <f>(0.5*$N$29*Y394^3)/1000</f>
        <v>1.7707200034261827</v>
      </c>
      <c r="AA394" s="94">
        <f>(0.5*$I$29*$J$29*$K$29*$M$29*$L$29*$N$29*Y394^3)*0.82/1000</f>
        <v>5.7321789578768945</v>
      </c>
      <c r="AB394" s="103">
        <f>IF(Y394&lt;1,0,IF(Y394&lt;1.05,2,IF(Y394&lt;1.1,2.28,IF(Y394&lt;1.15,2.5,IF(Y394&lt;1.2,3.08,IF(Y394&lt;1.25,3.44,IF(Y394&lt;1.3,3.85,IF(Y394&lt;1.35,4.31,IF(Y394&lt;1.4,5,IF(Y394&lt;1.45,5.36,IF(Y394&lt;1.5,5.75,IF(Y394&lt;1.55,6.59,IF(Y394&lt;1.6,7.28,IF(Y394&lt;1.65,8.01,IF(Y394&lt;1.7,8.79,IF(Y394&lt;1.75,10,IF(Y394&lt;1.8,10.5,IF(Y394&lt;1.85,11.42,IF(Y394&lt;1.9,12.38,IF(Y394&lt;1.95,13.4,IF(Y394&lt;2,14.26,IF(Y394&lt;2.05,15.57,IF(Y394&lt;2.1,16.72,IF(Y394&lt;2.15,17.92,IF(Y394&lt;2.2,19.17,IF(Y394&lt;2.25,20,IF(Y394&lt;3,25,IF(Y394&lt;10,0,0))))))))))))))))))))))))))))</f>
        <v>6.59</v>
      </c>
      <c r="AC394" s="12"/>
    </row>
    <row r="395" spans="17:29" x14ac:dyDescent="0.25">
      <c r="Q395" s="91"/>
      <c r="R395" s="92">
        <v>41648</v>
      </c>
      <c r="S395" s="93">
        <v>8.1041666666655097</v>
      </c>
      <c r="T395" s="94">
        <f>$L$10*COS($M$10*S395*24+$N$10)</f>
        <v>-6.0076797396884672E-2</v>
      </c>
      <c r="U395" s="94">
        <f>$L$11*COS($M$11*S395*24+$N$11)</f>
        <v>-4.513292549994339E-2</v>
      </c>
      <c r="V395" s="94">
        <f>$L$12*COS($M$12*S395*24+$N$12)</f>
        <v>-1.1748643417510747</v>
      </c>
      <c r="W395" s="94">
        <f>$L$13*COS($M$13*S395*24+$N$13)</f>
        <v>9.3293516730687753E-2</v>
      </c>
      <c r="X395" s="94">
        <f>(T395+U395+V395+W395)*$AE$8</f>
        <v>-1.4834756848965185</v>
      </c>
      <c r="Y395" s="95">
        <f t="shared" si="23"/>
        <v>1.4834756848965185</v>
      </c>
      <c r="Z395" s="94">
        <f>(0.5*$N$29*Y395^3)/1000</f>
        <v>1.6813128262379862</v>
      </c>
      <c r="AA395" s="94">
        <f>(0.5*$I$29*$J$29*$K$29*$M$29*$L$29*$N$29*Y395^3)*0.82/1000</f>
        <v>5.4427498336959328</v>
      </c>
      <c r="AB395" s="103">
        <f>IF(Y395&lt;1,0,IF(Y395&lt;1.05,2,IF(Y395&lt;1.1,2.28,IF(Y395&lt;1.15,2.5,IF(Y395&lt;1.2,3.08,IF(Y395&lt;1.25,3.44,IF(Y395&lt;1.3,3.85,IF(Y395&lt;1.35,4.31,IF(Y395&lt;1.4,5,IF(Y395&lt;1.45,5.36,IF(Y395&lt;1.5,5.75,IF(Y395&lt;1.55,6.59,IF(Y395&lt;1.6,7.28,IF(Y395&lt;1.65,8.01,IF(Y395&lt;1.7,8.79,IF(Y395&lt;1.75,10,IF(Y395&lt;1.8,10.5,IF(Y395&lt;1.85,11.42,IF(Y395&lt;1.9,12.38,IF(Y395&lt;1.95,13.4,IF(Y395&lt;2,14.26,IF(Y395&lt;2.05,15.57,IF(Y395&lt;2.1,16.72,IF(Y395&lt;2.15,17.92,IF(Y395&lt;2.2,19.17,IF(Y395&lt;2.25,20,IF(Y395&lt;3,25,IF(Y395&lt;10,0,0))))))))))))))))))))))))))))</f>
        <v>5.75</v>
      </c>
      <c r="AC395" s="12"/>
    </row>
    <row r="396" spans="17:29" x14ac:dyDescent="0.25">
      <c r="Q396" s="91"/>
      <c r="R396" s="92">
        <v>41648</v>
      </c>
      <c r="S396" s="93">
        <v>8.12499999999884</v>
      </c>
      <c r="T396" s="94">
        <f>$L$10*COS($M$10*S396*24+$N$10)</f>
        <v>-4.6040857201360537E-2</v>
      </c>
      <c r="U396" s="94">
        <f>$L$11*COS($M$11*S396*24+$N$11)</f>
        <v>-3.1183300193573182E-2</v>
      </c>
      <c r="V396" s="94">
        <f>$L$12*COS($M$12*S396*24+$N$12)</f>
        <v>-0.99762705098922966</v>
      </c>
      <c r="W396" s="94">
        <f>$L$13*COS($M$13*S396*24+$N$13)</f>
        <v>-2.1176464568852447E-2</v>
      </c>
      <c r="X396" s="94">
        <f>(T396+U396+V396+W396)*$AE$8</f>
        <v>-1.3700345911912697</v>
      </c>
      <c r="Y396" s="95">
        <f t="shared" si="23"/>
        <v>1.3700345911912697</v>
      </c>
      <c r="Z396" s="94">
        <f>(0.5*$N$29*Y396^3)/1000</f>
        <v>1.3243471054323512</v>
      </c>
      <c r="AA396" s="94">
        <f>(0.5*$I$29*$J$29*$K$29*$M$29*$L$29*$N$29*Y396^3)*0.82/1000</f>
        <v>4.2871795631132184</v>
      </c>
      <c r="AB396" s="103">
        <f>IF(Y396&lt;1,0,IF(Y396&lt;1.05,2,IF(Y396&lt;1.1,2.28,IF(Y396&lt;1.15,2.5,IF(Y396&lt;1.2,3.08,IF(Y396&lt;1.25,3.44,IF(Y396&lt;1.3,3.85,IF(Y396&lt;1.35,4.31,IF(Y396&lt;1.4,5,IF(Y396&lt;1.45,5.36,IF(Y396&lt;1.5,5.75,IF(Y396&lt;1.55,6.59,IF(Y396&lt;1.6,7.28,IF(Y396&lt;1.65,8.01,IF(Y396&lt;1.7,8.79,IF(Y396&lt;1.75,10,IF(Y396&lt;1.8,10.5,IF(Y396&lt;1.85,11.42,IF(Y396&lt;1.9,12.38,IF(Y396&lt;1.95,13.4,IF(Y396&lt;2,14.26,IF(Y396&lt;2.05,15.57,IF(Y396&lt;2.1,16.72,IF(Y396&lt;2.15,17.92,IF(Y396&lt;2.2,19.17,IF(Y396&lt;2.25,20,IF(Y396&lt;3,25,IF(Y396&lt;10,0,0))))))))))))))))))))))))))))</f>
        <v>5</v>
      </c>
      <c r="AC396" s="12"/>
    </row>
    <row r="397" spans="17:29" x14ac:dyDescent="0.25">
      <c r="Q397" s="91"/>
      <c r="R397" s="92">
        <v>41648</v>
      </c>
      <c r="S397" s="93">
        <v>8.1458333333321704</v>
      </c>
      <c r="T397" s="94">
        <f>$L$10*COS($M$10*S397*24+$N$10)</f>
        <v>-3.1323101219708258E-2</v>
      </c>
      <c r="U397" s="94">
        <f>$L$11*COS($M$11*S397*24+$N$11)</f>
        <v>-1.6696998392805581E-2</v>
      </c>
      <c r="V397" s="94">
        <f>$L$12*COS($M$12*S397*24+$N$12)</f>
        <v>-0.75689937598724699</v>
      </c>
      <c r="W397" s="94">
        <f>$L$13*COS($M$13*S397*24+$N$13)</f>
        <v>-0.13420330480378823</v>
      </c>
      <c r="X397" s="94">
        <f>(T397+U397+V397+W397)*$AE$8</f>
        <v>-1.1739034755044364</v>
      </c>
      <c r="Y397" s="95">
        <f t="shared" si="23"/>
        <v>1.1739034755044364</v>
      </c>
      <c r="Z397" s="94">
        <f>(0.5*$N$29*Y397^3)/1000</f>
        <v>0.83311392648267635</v>
      </c>
      <c r="AA397" s="94">
        <f>(0.5*$I$29*$J$29*$K$29*$M$29*$L$29*$N$29*Y397^3)*0.82/1000</f>
        <v>2.6969583613772499</v>
      </c>
      <c r="AB397" s="103">
        <f>IF(Y397&lt;1,0,IF(Y397&lt;1.05,2,IF(Y397&lt;1.1,2.28,IF(Y397&lt;1.15,2.5,IF(Y397&lt;1.2,3.08,IF(Y397&lt;1.25,3.44,IF(Y397&lt;1.3,3.85,IF(Y397&lt;1.35,4.31,IF(Y397&lt;1.4,5,IF(Y397&lt;1.45,5.36,IF(Y397&lt;1.5,5.75,IF(Y397&lt;1.55,6.59,IF(Y397&lt;1.6,7.28,IF(Y397&lt;1.65,8.01,IF(Y397&lt;1.7,8.79,IF(Y397&lt;1.75,10,IF(Y397&lt;1.8,10.5,IF(Y397&lt;1.85,11.42,IF(Y397&lt;1.9,12.38,IF(Y397&lt;1.95,13.4,IF(Y397&lt;2,14.26,IF(Y397&lt;2.05,15.57,IF(Y397&lt;2.1,16.72,IF(Y397&lt;2.15,17.92,IF(Y397&lt;2.2,19.17,IF(Y397&lt;2.25,20,IF(Y397&lt;3,25,IF(Y397&lt;10,0,0))))))))))))))))))))))))))))</f>
        <v>3.08</v>
      </c>
      <c r="AC397" s="12"/>
    </row>
    <row r="398" spans="17:29" x14ac:dyDescent="0.25">
      <c r="Q398" s="91"/>
      <c r="R398" s="92">
        <v>41648</v>
      </c>
      <c r="S398" s="93">
        <v>8.1666666666655008</v>
      </c>
      <c r="T398" s="94">
        <f>$L$10*COS($M$10*S398*24+$N$10)</f>
        <v>-1.6141483655534101E-2</v>
      </c>
      <c r="U398" s="94">
        <f>$L$11*COS($M$11*S398*24+$N$11)</f>
        <v>-1.9233348789116029E-3</v>
      </c>
      <c r="V398" s="94">
        <f>$L$12*COS($M$12*S398*24+$N$12)</f>
        <v>-0.46800156349252053</v>
      </c>
      <c r="W398" s="94">
        <f>$L$13*COS($M$13*S398*24+$N$13)</f>
        <v>-0.23808441159780705</v>
      </c>
      <c r="X398" s="94">
        <f>(T398+U398+V398+W398)*$AE$8</f>
        <v>-0.90518849203096663</v>
      </c>
      <c r="Y398" s="95">
        <f t="shared" si="23"/>
        <v>0.90518849203096663</v>
      </c>
      <c r="Z398" s="94">
        <f>(0.5*$N$29*Y398^3)/1000</f>
        <v>0.38196564317067705</v>
      </c>
      <c r="AA398" s="94">
        <f>(0.5*$I$29*$J$29*$K$29*$M$29*$L$29*$N$29*Y398^3)*0.82/1000</f>
        <v>1.2365000780351463</v>
      </c>
      <c r="AB398" s="103">
        <f>IF(Y398&lt;1,0,IF(Y398&lt;1.05,2,IF(Y398&lt;1.1,2.28,IF(Y398&lt;1.15,2.5,IF(Y398&lt;1.2,3.08,IF(Y398&lt;1.25,3.44,IF(Y398&lt;1.3,3.85,IF(Y398&lt;1.35,4.31,IF(Y398&lt;1.4,5,IF(Y398&lt;1.45,5.36,IF(Y398&lt;1.5,5.75,IF(Y398&lt;1.55,6.59,IF(Y398&lt;1.6,7.28,IF(Y398&lt;1.65,8.01,IF(Y398&lt;1.7,8.79,IF(Y398&lt;1.75,10,IF(Y398&lt;1.8,10.5,IF(Y398&lt;1.85,11.42,IF(Y398&lt;1.9,12.38,IF(Y398&lt;1.95,13.4,IF(Y398&lt;2,14.26,IF(Y398&lt;2.05,15.57,IF(Y398&lt;2.1,16.72,IF(Y398&lt;2.15,17.92,IF(Y398&lt;2.2,19.17,IF(Y398&lt;2.25,20,IF(Y398&lt;3,25,IF(Y398&lt;10,0,0))))))))))))))))))))))))))))</f>
        <v>0</v>
      </c>
      <c r="AC398" s="12"/>
    </row>
    <row r="399" spans="17:29" x14ac:dyDescent="0.25">
      <c r="Q399" s="91"/>
      <c r="R399" s="92">
        <v>41648</v>
      </c>
      <c r="S399" s="93">
        <v>8.1874999999988294</v>
      </c>
      <c r="T399" s="94">
        <f>$L$10*COS($M$10*S399*24+$N$10)</f>
        <v>-7.208280056967371E-4</v>
      </c>
      <c r="U399" s="94">
        <f>$L$11*COS($M$11*S399*24+$N$11)</f>
        <v>1.2883429962098672E-2</v>
      </c>
      <c r="V399" s="94">
        <f>$L$12*COS($M$12*S399*24+$N$12)</f>
        <v>-0.1493194753392609</v>
      </c>
      <c r="W399" s="94">
        <f>$L$13*COS($M$13*S399*24+$N$13)</f>
        <v>-0.32574045919451428</v>
      </c>
      <c r="X399" s="94">
        <f>(T399+U399+V399+W399)*$AE$8</f>
        <v>-0.57862166572171658</v>
      </c>
      <c r="Y399" s="95">
        <f t="shared" si="23"/>
        <v>0.57862166572171658</v>
      </c>
      <c r="Z399" s="94">
        <f>(0.5*$N$29*Y399^3)/1000</f>
        <v>9.976800836591504E-2</v>
      </c>
      <c r="AA399" s="94">
        <f>(0.5*$I$29*$J$29*$K$29*$M$29*$L$29*$N$29*Y399^3)*0.82/1000</f>
        <v>0.32296923122675103</v>
      </c>
      <c r="AB399" s="103">
        <f>IF(Y399&lt;1,0,IF(Y399&lt;1.05,2,IF(Y399&lt;1.1,2.28,IF(Y399&lt;1.15,2.5,IF(Y399&lt;1.2,3.08,IF(Y399&lt;1.25,3.44,IF(Y399&lt;1.3,3.85,IF(Y399&lt;1.35,4.31,IF(Y399&lt;1.4,5,IF(Y399&lt;1.45,5.36,IF(Y399&lt;1.5,5.75,IF(Y399&lt;1.55,6.59,IF(Y399&lt;1.6,7.28,IF(Y399&lt;1.65,8.01,IF(Y399&lt;1.7,8.79,IF(Y399&lt;1.75,10,IF(Y399&lt;1.8,10.5,IF(Y399&lt;1.85,11.42,IF(Y399&lt;1.9,12.38,IF(Y399&lt;1.95,13.4,IF(Y399&lt;2,14.26,IF(Y399&lt;2.05,15.57,IF(Y399&lt;2.1,16.72,IF(Y399&lt;2.15,17.92,IF(Y399&lt;2.2,19.17,IF(Y399&lt;2.25,20,IF(Y399&lt;3,25,IF(Y399&lt;10,0,0))))))))))))))))))))))))))))</f>
        <v>0</v>
      </c>
      <c r="AC399" s="12"/>
    </row>
    <row r="400" spans="17:29" x14ac:dyDescent="0.25">
      <c r="Q400" s="91"/>
      <c r="R400" s="92">
        <v>41648</v>
      </c>
      <c r="S400" s="93">
        <v>8.2083333333321598</v>
      </c>
      <c r="T400" s="94">
        <f>$L$10*COS($M$10*S400*24+$N$10)</f>
        <v>1.4710502334913278E-2</v>
      </c>
      <c r="U400" s="94">
        <f>$L$11*COS($M$11*S400*24+$N$11)</f>
        <v>2.7468466057755162E-2</v>
      </c>
      <c r="V400" s="94">
        <f>$L$12*COS($M$12*S400*24+$N$12)</f>
        <v>0.17886551357682767</v>
      </c>
      <c r="W400" s="94">
        <f>$L$13*COS($M$13*S400*24+$N$13)</f>
        <v>-0.3911978328087008</v>
      </c>
      <c r="X400" s="94">
        <f>(T400+U400+V400+W400)*$AE$8</f>
        <v>-0.21269168854900586</v>
      </c>
      <c r="Y400" s="95">
        <f t="shared" si="23"/>
        <v>0.21269168854900586</v>
      </c>
      <c r="Z400" s="94">
        <f>(0.5*$N$29*Y400^3)/1000</f>
        <v>4.955172597864415E-3</v>
      </c>
      <c r="AA400" s="94">
        <f>(0.5*$I$29*$J$29*$K$29*$M$29*$L$29*$N$29*Y400^3)*0.82/1000</f>
        <v>1.6040896382921947E-2</v>
      </c>
      <c r="AB400" s="103">
        <f>IF(Y400&lt;1,0,IF(Y400&lt;1.05,2,IF(Y400&lt;1.1,2.28,IF(Y400&lt;1.15,2.5,IF(Y400&lt;1.2,3.08,IF(Y400&lt;1.25,3.44,IF(Y400&lt;1.3,3.85,IF(Y400&lt;1.35,4.31,IF(Y400&lt;1.4,5,IF(Y400&lt;1.45,5.36,IF(Y400&lt;1.5,5.75,IF(Y400&lt;1.55,6.59,IF(Y400&lt;1.6,7.28,IF(Y400&lt;1.65,8.01,IF(Y400&lt;1.7,8.79,IF(Y400&lt;1.75,10,IF(Y400&lt;1.8,10.5,IF(Y400&lt;1.85,11.42,IF(Y400&lt;1.9,12.38,IF(Y400&lt;1.95,13.4,IF(Y400&lt;2,14.26,IF(Y400&lt;2.05,15.57,IF(Y400&lt;2.1,16.72,IF(Y400&lt;2.15,17.92,IF(Y400&lt;2.2,19.17,IF(Y400&lt;2.25,20,IF(Y400&lt;3,25,IF(Y400&lt;10,0,0))))))))))))))))))))))))))))</f>
        <v>0</v>
      </c>
      <c r="AC400" s="12"/>
    </row>
    <row r="401" spans="17:29" x14ac:dyDescent="0.25">
      <c r="Q401" s="91"/>
      <c r="R401" s="92">
        <v>41648</v>
      </c>
      <c r="S401" s="93">
        <v>8.2291666666654795</v>
      </c>
      <c r="T401" s="94">
        <f>$L$10*COS($M$10*S401*24+$N$10)</f>
        <v>2.9923985890649669E-2</v>
      </c>
      <c r="U401" s="94">
        <f>$L$11*COS($M$11*S401*24+$N$11)</f>
        <v>4.1580759371887349E-2</v>
      </c>
      <c r="V401" s="94">
        <f>$L$12*COS($M$12*S401*24+$N$12)</f>
        <v>0.49566725043172</v>
      </c>
      <c r="W401" s="94">
        <f>$L$13*COS($M$13*S401*24+$N$13)</f>
        <v>-0.42999572060195063</v>
      </c>
      <c r="X401" s="94">
        <f>(T401+U401+V401+W401)*$AE$8</f>
        <v>0.17147034386538301</v>
      </c>
      <c r="Y401" s="95">
        <f t="shared" si="23"/>
        <v>0.17147034386538301</v>
      </c>
      <c r="Z401" s="94">
        <f>(0.5*$N$29*Y401^3)/1000</f>
        <v>2.5964160517647338E-3</v>
      </c>
      <c r="AA401" s="94">
        <f>(0.5*$I$29*$J$29*$K$29*$M$29*$L$29*$N$29*Y401^3)*0.82/1000</f>
        <v>8.4051241466872942E-3</v>
      </c>
      <c r="AB401" s="103">
        <f>IF(Y401&lt;1,0,IF(Y401&lt;1.05,2,IF(Y401&lt;1.1,2.28,IF(Y401&lt;1.15,2.5,IF(Y401&lt;1.2,3.08,IF(Y401&lt;1.25,3.44,IF(Y401&lt;1.3,3.85,IF(Y401&lt;1.35,4.31,IF(Y401&lt;1.4,5,IF(Y401&lt;1.45,5.36,IF(Y401&lt;1.5,5.75,IF(Y401&lt;1.55,6.59,IF(Y401&lt;1.6,7.28,IF(Y401&lt;1.65,8.01,IF(Y401&lt;1.7,8.79,IF(Y401&lt;1.75,10,IF(Y401&lt;1.8,10.5,IF(Y401&lt;1.85,11.42,IF(Y401&lt;1.9,12.38,IF(Y401&lt;1.95,13.4,IF(Y401&lt;2,14.26,IF(Y401&lt;2.05,15.57,IF(Y401&lt;2.1,16.72,IF(Y401&lt;2.15,17.92,IF(Y401&lt;2.2,19.17,IF(Y401&lt;2.25,20,IF(Y401&lt;3,25,IF(Y401&lt;10,0,0))))))))))))))))))))))))))))</f>
        <v>0</v>
      </c>
      <c r="AC401" s="12"/>
    </row>
    <row r="402" spans="17:29" x14ac:dyDescent="0.25">
      <c r="Q402" s="91"/>
      <c r="R402" s="92">
        <v>41648</v>
      </c>
      <c r="S402" s="93">
        <v>8.2499999999988205</v>
      </c>
      <c r="T402" s="94">
        <f>$L$10*COS($M$10*S402*24+$N$10)</f>
        <v>4.4694327263471258E-2</v>
      </c>
      <c r="U402" s="94">
        <f>$L$11*COS($M$11*S402*24+$N$11)</f>
        <v>5.4977431952000388E-2</v>
      </c>
      <c r="V402" s="94">
        <f>$L$12*COS($M$12*S402*24+$N$12)</f>
        <v>0.78092402852307241</v>
      </c>
      <c r="W402" s="94">
        <f>$L$13*COS($M$13*S402*24+$N$13)</f>
        <v>-0.43949011063773491</v>
      </c>
      <c r="X402" s="94">
        <f>(T402+U402+V402+W402)*$AE$8</f>
        <v>0.55138209637601143</v>
      </c>
      <c r="Y402" s="95">
        <f t="shared" si="23"/>
        <v>0.55138209637601143</v>
      </c>
      <c r="Z402" s="94">
        <f>(0.5*$N$29*Y402^3)/1000</f>
        <v>8.6330689561454357E-2</v>
      </c>
      <c r="AA402" s="94">
        <f>(0.5*$I$29*$J$29*$K$29*$M$29*$L$29*$N$29*Y402^3)*0.82/1000</f>
        <v>0.27946991120315817</v>
      </c>
      <c r="AB402" s="103">
        <f>IF(Y402&lt;1,0,IF(Y402&lt;1.05,2,IF(Y402&lt;1.1,2.28,IF(Y402&lt;1.15,2.5,IF(Y402&lt;1.2,3.08,IF(Y402&lt;1.25,3.44,IF(Y402&lt;1.3,3.85,IF(Y402&lt;1.35,4.31,IF(Y402&lt;1.4,5,IF(Y402&lt;1.45,5.36,IF(Y402&lt;1.5,5.75,IF(Y402&lt;1.55,6.59,IF(Y402&lt;1.6,7.28,IF(Y402&lt;1.65,8.01,IF(Y402&lt;1.7,8.79,IF(Y402&lt;1.75,10,IF(Y402&lt;1.8,10.5,IF(Y402&lt;1.85,11.42,IF(Y402&lt;1.9,12.38,IF(Y402&lt;1.95,13.4,IF(Y402&lt;2,14.26,IF(Y402&lt;2.05,15.57,IF(Y402&lt;2.1,16.72,IF(Y402&lt;2.15,17.92,IF(Y402&lt;2.2,19.17,IF(Y402&lt;2.25,20,IF(Y402&lt;3,25,IF(Y402&lt;10,0,0))))))))))))))))))))))))))))</f>
        <v>0</v>
      </c>
      <c r="AC402" s="12"/>
    </row>
    <row r="403" spans="17:29" x14ac:dyDescent="0.25">
      <c r="Q403" s="91"/>
      <c r="R403" s="92">
        <v>41648</v>
      </c>
      <c r="S403" s="93">
        <v>8.2708333333321509</v>
      </c>
      <c r="T403" s="94">
        <f>$L$10*COS($M$10*S403*24+$N$10)</f>
        <v>5.8802793516425735E-2</v>
      </c>
      <c r="U403" s="94">
        <f>$L$11*COS($M$11*S403*24+$N$11)</f>
        <v>6.7427921951426009E-2</v>
      </c>
      <c r="V403" s="94">
        <f>$L$12*COS($M$12*S403*24+$N$12)</f>
        <v>1.0164817065506122</v>
      </c>
      <c r="W403" s="94">
        <f>$L$13*COS($M$13*S403*24+$N$13)</f>
        <v>-0.41903397592530334</v>
      </c>
      <c r="X403" s="94">
        <f>(T403+U403+V403+W403)*$AE$8</f>
        <v>0.90459805761645073</v>
      </c>
      <c r="Y403" s="95">
        <f t="shared" si="23"/>
        <v>0.90459805761645073</v>
      </c>
      <c r="Z403" s="94">
        <f>(0.5*$N$29*Y403^3)/1000</f>
        <v>0.38121868740578368</v>
      </c>
      <c r="AA403" s="94">
        <f>(0.5*$I$29*$J$29*$K$29*$M$29*$L$29*$N$29*Y403^3)*0.82/1000</f>
        <v>1.2340820310770153</v>
      </c>
      <c r="AB403" s="103">
        <f>IF(Y403&lt;1,0,IF(Y403&lt;1.05,2,IF(Y403&lt;1.1,2.28,IF(Y403&lt;1.15,2.5,IF(Y403&lt;1.2,3.08,IF(Y403&lt;1.25,3.44,IF(Y403&lt;1.3,3.85,IF(Y403&lt;1.35,4.31,IF(Y403&lt;1.4,5,IF(Y403&lt;1.45,5.36,IF(Y403&lt;1.5,5.75,IF(Y403&lt;1.55,6.59,IF(Y403&lt;1.6,7.28,IF(Y403&lt;1.65,8.01,IF(Y403&lt;1.7,8.79,IF(Y403&lt;1.75,10,IF(Y403&lt;1.8,10.5,IF(Y403&lt;1.85,11.42,IF(Y403&lt;1.9,12.38,IF(Y403&lt;1.95,13.4,IF(Y403&lt;2,14.26,IF(Y403&lt;2.05,15.57,IF(Y403&lt;2.1,16.72,IF(Y403&lt;2.15,17.92,IF(Y403&lt;2.2,19.17,IF(Y403&lt;2.25,20,IF(Y403&lt;3,25,IF(Y403&lt;10,0,0))))))))))))))))))))))))))))</f>
        <v>0</v>
      </c>
      <c r="AC403" s="12"/>
    </row>
    <row r="404" spans="17:29" x14ac:dyDescent="0.25">
      <c r="Q404" s="91"/>
      <c r="R404" s="92">
        <v>41648</v>
      </c>
      <c r="S404" s="93">
        <v>8.2916666666654795</v>
      </c>
      <c r="T404" s="94">
        <f>$L$10*COS($M$10*S404*24+$N$10)</f>
        <v>7.2040453374253299E-2</v>
      </c>
      <c r="U404" s="94">
        <f>$L$11*COS($M$11*S404*24+$N$11)</f>
        <v>7.8717951686769358E-2</v>
      </c>
      <c r="V404" s="94">
        <f>$L$12*COS($M$12*S404*24+$N$12)</f>
        <v>1.18734906362302</v>
      </c>
      <c r="W404" s="94">
        <f>$L$13*COS($M$13*S404*24+$N$13)</f>
        <v>-0.3700213682399599</v>
      </c>
      <c r="X404" s="94">
        <f>(T404+U404+V404+W404)*$AE$8</f>
        <v>1.2101076255551033</v>
      </c>
      <c r="Y404" s="95">
        <f t="shared" si="23"/>
        <v>1.2101076255551033</v>
      </c>
      <c r="Z404" s="94">
        <f>(0.5*$N$29*Y404^3)/1000</f>
        <v>0.91259738937369306</v>
      </c>
      <c r="AA404" s="94">
        <f>(0.5*$I$29*$J$29*$K$29*$M$29*$L$29*$N$29*Y404^3)*0.82/1000</f>
        <v>2.9542624143057226</v>
      </c>
      <c r="AB404" s="103">
        <f>IF(Y404&lt;1,0,IF(Y404&lt;1.05,2,IF(Y404&lt;1.1,2.28,IF(Y404&lt;1.15,2.5,IF(Y404&lt;1.2,3.08,IF(Y404&lt;1.25,3.44,IF(Y404&lt;1.3,3.85,IF(Y404&lt;1.35,4.31,IF(Y404&lt;1.4,5,IF(Y404&lt;1.45,5.36,IF(Y404&lt;1.5,5.75,IF(Y404&lt;1.55,6.59,IF(Y404&lt;1.6,7.28,IF(Y404&lt;1.65,8.01,IF(Y404&lt;1.7,8.79,IF(Y404&lt;1.75,10,IF(Y404&lt;1.8,10.5,IF(Y404&lt;1.85,11.42,IF(Y404&lt;1.9,12.38,IF(Y404&lt;1.95,13.4,IF(Y404&lt;2,14.26,IF(Y404&lt;2.05,15.57,IF(Y404&lt;2.1,16.72,IF(Y404&lt;2.15,17.92,IF(Y404&lt;2.2,19.17,IF(Y404&lt;2.25,20,IF(Y404&lt;3,25,IF(Y404&lt;10,0,0))))))))))))))))))))))))))))</f>
        <v>3.44</v>
      </c>
      <c r="AC404" s="12"/>
    </row>
    <row r="405" spans="17:29" x14ac:dyDescent="0.25">
      <c r="Q405" s="91"/>
      <c r="R405" s="92">
        <v>41648</v>
      </c>
      <c r="S405" s="93">
        <v>8.3124999999987992</v>
      </c>
      <c r="T405" s="94">
        <f>$L$10*COS($M$10*S405*24+$N$10)</f>
        <v>8.4211271271782934E-2</v>
      </c>
      <c r="U405" s="94">
        <f>$L$11*COS($M$11*S405*24+$N$11)</f>
        <v>8.8653215438541086E-2</v>
      </c>
      <c r="V405" s="94">
        <f>$L$12*COS($M$12*S405*24+$N$12)</f>
        <v>1.2826518615729721</v>
      </c>
      <c r="W405" s="94">
        <f>$L$13*COS($M$13*S405*24+$N$13)</f>
        <v>-0.29579241579834192</v>
      </c>
      <c r="X405" s="94">
        <f>(T405+U405+V405+W405)*$AE$8</f>
        <v>1.4496549156061929</v>
      </c>
      <c r="Y405" s="95">
        <f t="shared" si="23"/>
        <v>1.4496549156061929</v>
      </c>
      <c r="Z405" s="94">
        <f>(0.5*$N$29*Y405^3)/1000</f>
        <v>1.5689211825508842</v>
      </c>
      <c r="AA405" s="94">
        <f>(0.5*$I$29*$J$29*$K$29*$M$29*$L$29*$N$29*Y405^3)*0.82/1000</f>
        <v>5.0789153405305303</v>
      </c>
      <c r="AB405" s="103">
        <f>IF(Y405&lt;1,0,IF(Y405&lt;1.05,2,IF(Y405&lt;1.1,2.28,IF(Y405&lt;1.15,2.5,IF(Y405&lt;1.2,3.08,IF(Y405&lt;1.25,3.44,IF(Y405&lt;1.3,3.85,IF(Y405&lt;1.35,4.31,IF(Y405&lt;1.4,5,IF(Y405&lt;1.45,5.36,IF(Y405&lt;1.5,5.75,IF(Y405&lt;1.55,6.59,IF(Y405&lt;1.6,7.28,IF(Y405&lt;1.65,8.01,IF(Y405&lt;1.7,8.79,IF(Y405&lt;1.75,10,IF(Y405&lt;1.8,10.5,IF(Y405&lt;1.85,11.42,IF(Y405&lt;1.9,12.38,IF(Y405&lt;1.95,13.4,IF(Y405&lt;2,14.26,IF(Y405&lt;2.05,15.57,IF(Y405&lt;2.1,16.72,IF(Y405&lt;2.15,17.92,IF(Y405&lt;2.2,19.17,IF(Y405&lt;2.25,20,IF(Y405&lt;3,25,IF(Y405&lt;10,0,0))))))))))))))))))))))))))))</f>
        <v>5.36</v>
      </c>
      <c r="AC405" s="12"/>
    </row>
    <row r="406" spans="17:29" x14ac:dyDescent="0.25">
      <c r="Q406" s="91"/>
      <c r="R406" s="92">
        <v>41648</v>
      </c>
      <c r="S406" s="93">
        <v>8.3333333333321296</v>
      </c>
      <c r="T406" s="94">
        <f>$L$10*COS($M$10*S406*24+$N$10)</f>
        <v>9.5135010430712305E-2</v>
      </c>
      <c r="U406" s="94">
        <f>$L$11*COS($M$11*S406*24+$N$11)</f>
        <v>9.7062723526756184E-2</v>
      </c>
      <c r="V406" s="94">
        <f>$L$12*COS($M$12*S406*24+$N$12)</f>
        <v>1.2963248967204735</v>
      </c>
      <c r="W406" s="94">
        <f>$L$13*COS($M$13*S406*24+$N$13)</f>
        <v>-0.20140569904010874</v>
      </c>
      <c r="X406" s="94">
        <f>(T406+U406+V406+W406)*$AE$8</f>
        <v>1.6088961645472915</v>
      </c>
      <c r="Y406" s="95">
        <f t="shared" si="23"/>
        <v>1.6088961645472915</v>
      </c>
      <c r="Z406" s="94">
        <f>(0.5*$N$29*Y406^3)/1000</f>
        <v>2.1448221109976129</v>
      </c>
      <c r="AA406" s="94">
        <f>(0.5*$I$29*$J$29*$K$29*$M$29*$L$29*$N$29*Y406^3)*0.82/1000</f>
        <v>6.9432231799837725</v>
      </c>
      <c r="AB406" s="103">
        <f>IF(Y406&lt;1,0,IF(Y406&lt;1.05,2,IF(Y406&lt;1.1,2.28,IF(Y406&lt;1.15,2.5,IF(Y406&lt;1.2,3.08,IF(Y406&lt;1.25,3.44,IF(Y406&lt;1.3,3.85,IF(Y406&lt;1.35,4.31,IF(Y406&lt;1.4,5,IF(Y406&lt;1.45,5.36,IF(Y406&lt;1.5,5.75,IF(Y406&lt;1.55,6.59,IF(Y406&lt;1.6,7.28,IF(Y406&lt;1.65,8.01,IF(Y406&lt;1.7,8.79,IF(Y406&lt;1.75,10,IF(Y406&lt;1.8,10.5,IF(Y406&lt;1.85,11.42,IF(Y406&lt;1.9,12.38,IF(Y406&lt;1.95,13.4,IF(Y406&lt;2,14.26,IF(Y406&lt;2.05,15.57,IF(Y406&lt;2.1,16.72,IF(Y406&lt;2.15,17.92,IF(Y406&lt;2.2,19.17,IF(Y406&lt;2.25,20,IF(Y406&lt;3,25,IF(Y406&lt;10,0,0))))))))))))))))))))))))))))</f>
        <v>8.01</v>
      </c>
      <c r="AC406" s="12"/>
    </row>
    <row r="407" spans="17:29" x14ac:dyDescent="0.25">
      <c r="Q407" s="91"/>
      <c r="R407" s="92">
        <v>41648</v>
      </c>
      <c r="S407" s="93">
        <v>8.3541666666654706</v>
      </c>
      <c r="T407" s="94">
        <f>$L$10*COS($M$10*S407*24+$N$10)</f>
        <v>0.10464990197324631</v>
      </c>
      <c r="U407" s="94">
        <f>$L$11*COS($M$11*S407*24+$N$11)</f>
        <v>0.10380174510854481</v>
      </c>
      <c r="V407" s="94">
        <f>$L$12*COS($M$12*S407*24+$N$12)</f>
        <v>1.2274979979384286</v>
      </c>
      <c r="W407" s="94">
        <f>$L$13*COS($M$13*S407*24+$N$13)</f>
        <v>-9.3293516730900139E-2</v>
      </c>
      <c r="X407" s="94">
        <f>(T407+U407+V407+W407)*$AE$8</f>
        <v>1.6783201603616495</v>
      </c>
      <c r="Y407" s="95">
        <f t="shared" si="23"/>
        <v>1.6783201603616495</v>
      </c>
      <c r="Z407" s="94">
        <f>(0.5*$N$29*Y407^3)/1000</f>
        <v>2.4346226798160089</v>
      </c>
      <c r="AA407" s="94">
        <f>(0.5*$I$29*$J$29*$K$29*$M$29*$L$29*$N$29*Y407^3)*0.82/1000</f>
        <v>7.8813662626548409</v>
      </c>
      <c r="AB407" s="103">
        <f>IF(Y407&lt;1,0,IF(Y407&lt;1.05,2,IF(Y407&lt;1.1,2.28,IF(Y407&lt;1.15,2.5,IF(Y407&lt;1.2,3.08,IF(Y407&lt;1.25,3.44,IF(Y407&lt;1.3,3.85,IF(Y407&lt;1.35,4.31,IF(Y407&lt;1.4,5,IF(Y407&lt;1.45,5.36,IF(Y407&lt;1.5,5.75,IF(Y407&lt;1.55,6.59,IF(Y407&lt;1.6,7.28,IF(Y407&lt;1.65,8.01,IF(Y407&lt;1.7,8.79,IF(Y407&lt;1.75,10,IF(Y407&lt;1.8,10.5,IF(Y407&lt;1.85,11.42,IF(Y407&lt;1.9,12.38,IF(Y407&lt;1.95,13.4,IF(Y407&lt;2,14.26,IF(Y407&lt;2.05,15.57,IF(Y407&lt;2.1,16.72,IF(Y407&lt;2.15,17.92,IF(Y407&lt;2.2,19.17,IF(Y407&lt;2.25,20,IF(Y407&lt;3,25,IF(Y407&lt;10,0,0))))))))))))))))))))))))))))</f>
        <v>8.7899999999999991</v>
      </c>
      <c r="AC407" s="12"/>
    </row>
    <row r="408" spans="17:29" x14ac:dyDescent="0.25">
      <c r="Q408" s="91"/>
      <c r="R408" s="92">
        <v>41648</v>
      </c>
      <c r="S408" s="93">
        <v>8.3749999999987903</v>
      </c>
      <c r="T408" s="94">
        <f>$L$10*COS($M$10*S408*24+$N$10)</f>
        <v>0.1126150405459249</v>
      </c>
      <c r="U408" s="94">
        <f>$L$11*COS($M$11*S408*24+$N$11)</f>
        <v>0.10875429905118743</v>
      </c>
      <c r="V408" s="94">
        <f>$L$12*COS($M$12*S408*24+$N$12)</f>
        <v>1.080551405563722</v>
      </c>
      <c r="W408" s="94">
        <f>$L$13*COS($M$13*S408*24+$N$13)</f>
        <v>2.1176464568585397E-2</v>
      </c>
      <c r="X408" s="94">
        <f>(T408+U408+V408+W408)*$AE$8</f>
        <v>1.6538715121617749</v>
      </c>
      <c r="Y408" s="95">
        <f t="shared" si="23"/>
        <v>1.6538715121617749</v>
      </c>
      <c r="Z408" s="94">
        <f>(0.5*$N$29*Y408^3)/1000</f>
        <v>2.3297672110139951</v>
      </c>
      <c r="AA408" s="94">
        <f>(0.5*$I$29*$J$29*$K$29*$M$29*$L$29*$N$29*Y408^3)*0.82/1000</f>
        <v>7.5419278925442423</v>
      </c>
      <c r="AB408" s="103">
        <f>IF(Y408&lt;1,0,IF(Y408&lt;1.05,2,IF(Y408&lt;1.1,2.28,IF(Y408&lt;1.15,2.5,IF(Y408&lt;1.2,3.08,IF(Y408&lt;1.25,3.44,IF(Y408&lt;1.3,3.85,IF(Y408&lt;1.35,4.31,IF(Y408&lt;1.4,5,IF(Y408&lt;1.45,5.36,IF(Y408&lt;1.5,5.75,IF(Y408&lt;1.55,6.59,IF(Y408&lt;1.6,7.28,IF(Y408&lt;1.65,8.01,IF(Y408&lt;1.7,8.79,IF(Y408&lt;1.75,10,IF(Y408&lt;1.8,10.5,IF(Y408&lt;1.85,11.42,IF(Y408&lt;1.9,12.38,IF(Y408&lt;1.95,13.4,IF(Y408&lt;2,14.26,IF(Y408&lt;2.05,15.57,IF(Y408&lt;2.1,16.72,IF(Y408&lt;2.15,17.92,IF(Y408&lt;2.2,19.17,IF(Y408&lt;2.25,20,IF(Y408&lt;3,25,IF(Y408&lt;10,0,0))))))))))))))))))))))))))))</f>
        <v>8.7899999999999991</v>
      </c>
      <c r="AC408" s="12"/>
    </row>
    <row r="409" spans="17:29" x14ac:dyDescent="0.25">
      <c r="Q409" s="91"/>
      <c r="R409" s="92">
        <v>41648</v>
      </c>
      <c r="S409" s="93">
        <v>8.3958333333321207</v>
      </c>
      <c r="T409" s="94">
        <f>$L$10*COS($M$10*S409*24+$N$10)</f>
        <v>0.11891247097703539</v>
      </c>
      <c r="U409" s="94">
        <f>$L$11*COS($M$11*S409*24+$N$11)</f>
        <v>0.11183515001167467</v>
      </c>
      <c r="V409" s="94">
        <f>$L$12*COS($M$12*S409*24+$N$12)</f>
        <v>0.86483700676022202</v>
      </c>
      <c r="W409" s="94">
        <f>$L$13*COS($M$13*S409*24+$N$13)</f>
        <v>0.1342033048035336</v>
      </c>
      <c r="X409" s="94">
        <f>(T409+U409+V409+W409)*$AE$8</f>
        <v>1.537234915690582</v>
      </c>
      <c r="Y409" s="95">
        <f t="shared" si="23"/>
        <v>1.537234915690582</v>
      </c>
      <c r="Z409" s="94">
        <f>(0.5*$N$29*Y409^3)/1000</f>
        <v>1.8708025342555648</v>
      </c>
      <c r="AA409" s="94">
        <f>(0.5*$I$29*$J$29*$K$29*$M$29*$L$29*$N$29*Y409^3)*0.82/1000</f>
        <v>6.0561663619617931</v>
      </c>
      <c r="AB409" s="103">
        <f>IF(Y409&lt;1,0,IF(Y409&lt;1.05,2,IF(Y409&lt;1.1,2.28,IF(Y409&lt;1.15,2.5,IF(Y409&lt;1.2,3.08,IF(Y409&lt;1.25,3.44,IF(Y409&lt;1.3,3.85,IF(Y409&lt;1.35,4.31,IF(Y409&lt;1.4,5,IF(Y409&lt;1.45,5.36,IF(Y409&lt;1.5,5.75,IF(Y409&lt;1.55,6.59,IF(Y409&lt;1.6,7.28,IF(Y409&lt;1.65,8.01,IF(Y409&lt;1.7,8.79,IF(Y409&lt;1.75,10,IF(Y409&lt;1.8,10.5,IF(Y409&lt;1.85,11.42,IF(Y409&lt;1.9,12.38,IF(Y409&lt;1.95,13.4,IF(Y409&lt;2,14.26,IF(Y409&lt;2.05,15.57,IF(Y409&lt;2.1,16.72,IF(Y409&lt;2.15,17.92,IF(Y409&lt;2.2,19.17,IF(Y409&lt;2.25,20,IF(Y409&lt;3,25,IF(Y409&lt;10,0,0))))))))))))))))))))))))))))</f>
        <v>6.59</v>
      </c>
      <c r="AC409" s="12"/>
    </row>
    <row r="410" spans="17:29" x14ac:dyDescent="0.25">
      <c r="Q410" s="91"/>
      <c r="R410" s="92">
        <v>41648</v>
      </c>
      <c r="S410" s="93">
        <v>8.4166666666654493</v>
      </c>
      <c r="T410" s="94">
        <f>$L$10*COS($M$10*S410*24+$N$10)</f>
        <v>0.12344893506633564</v>
      </c>
      <c r="U410" s="94">
        <f>$L$11*COS($M$11*S410*24+$N$11)</f>
        <v>0.11299127536946986</v>
      </c>
      <c r="V410" s="94">
        <f>$L$12*COS($M$12*S410*24+$N$12)</f>
        <v>0.59408316830856533</v>
      </c>
      <c r="W410" s="94">
        <f>$L$13*COS($M$13*S410*24+$N$13)</f>
        <v>0.23808441159757177</v>
      </c>
      <c r="X410" s="94">
        <f>(T410+U410+V410+W410)*$AE$8</f>
        <v>1.3357597379274284</v>
      </c>
      <c r="Y410" s="95">
        <f t="shared" si="23"/>
        <v>1.3357597379274284</v>
      </c>
      <c r="Z410" s="94">
        <f>(0.5*$N$29*Y410^3)/1000</f>
        <v>1.2274174008409868</v>
      </c>
      <c r="AA410" s="94">
        <f>(0.5*$I$29*$J$29*$K$29*$M$29*$L$29*$N$29*Y410^3)*0.82/1000</f>
        <v>3.9733984955380102</v>
      </c>
      <c r="AB410" s="103">
        <f>IF(Y410&lt;1,0,IF(Y410&lt;1.05,2,IF(Y410&lt;1.1,2.28,IF(Y410&lt;1.15,2.5,IF(Y410&lt;1.2,3.08,IF(Y410&lt;1.25,3.44,IF(Y410&lt;1.3,3.85,IF(Y410&lt;1.35,4.31,IF(Y410&lt;1.4,5,IF(Y410&lt;1.45,5.36,IF(Y410&lt;1.5,5.75,IF(Y410&lt;1.55,6.59,IF(Y410&lt;1.6,7.28,IF(Y410&lt;1.65,8.01,IF(Y410&lt;1.7,8.79,IF(Y410&lt;1.75,10,IF(Y410&lt;1.8,10.5,IF(Y410&lt;1.85,11.42,IF(Y410&lt;1.9,12.38,IF(Y410&lt;1.95,13.4,IF(Y410&lt;2,14.26,IF(Y410&lt;2.05,15.57,IF(Y410&lt;2.1,16.72,IF(Y410&lt;2.15,17.92,IF(Y410&lt;2.2,19.17,IF(Y410&lt;2.25,20,IF(Y410&lt;3,25,IF(Y410&lt;10,0,0))))))))))))))))))))))))))))</f>
        <v>4.3099999999999996</v>
      </c>
      <c r="AC410" s="12"/>
    </row>
    <row r="411" spans="17:29" x14ac:dyDescent="0.25">
      <c r="Q411" s="91"/>
      <c r="R411" s="92">
        <v>41648</v>
      </c>
      <c r="S411" s="93">
        <v>8.4374999999987796</v>
      </c>
      <c r="T411" s="94">
        <f>$L$10*COS($M$10*S411*24+$N$10)</f>
        <v>0.12615725263914596</v>
      </c>
      <c r="U411" s="94">
        <f>$L$11*COS($M$11*S411*24+$N$11)</f>
        <v>0.11220277776604273</v>
      </c>
      <c r="V411" s="94">
        <f>$L$12*COS($M$12*S411*24+$N$12)</f>
        <v>0.285521044096059</v>
      </c>
      <c r="W411" s="94">
        <f>$L$13*COS($M$13*S411*24+$N$13)</f>
        <v>0.32574045919433453</v>
      </c>
      <c r="X411" s="94">
        <f>(T411+U411+V411+W411)*$AE$8</f>
        <v>1.0620269171194776</v>
      </c>
      <c r="Y411" s="95">
        <f t="shared" si="23"/>
        <v>1.0620269171194776</v>
      </c>
      <c r="Z411" s="94">
        <f>(0.5*$N$29*Y411^3)/1000</f>
        <v>0.61689862370039039</v>
      </c>
      <c r="AA411" s="94">
        <f>(0.5*$I$29*$J$29*$K$29*$M$29*$L$29*$N$29*Y411^3)*0.82/1000</f>
        <v>1.9970256749098785</v>
      </c>
      <c r="AB411" s="103">
        <f>IF(Y411&lt;1,0,IF(Y411&lt;1.05,2,IF(Y411&lt;1.1,2.28,IF(Y411&lt;1.15,2.5,IF(Y411&lt;1.2,3.08,IF(Y411&lt;1.25,3.44,IF(Y411&lt;1.3,3.85,IF(Y411&lt;1.35,4.31,IF(Y411&lt;1.4,5,IF(Y411&lt;1.45,5.36,IF(Y411&lt;1.5,5.75,IF(Y411&lt;1.55,6.59,IF(Y411&lt;1.6,7.28,IF(Y411&lt;1.65,8.01,IF(Y411&lt;1.7,8.79,IF(Y411&lt;1.75,10,IF(Y411&lt;1.8,10.5,IF(Y411&lt;1.85,11.42,IF(Y411&lt;1.9,12.38,IF(Y411&lt;1.95,13.4,IF(Y411&lt;2,14.26,IF(Y411&lt;2.05,15.57,IF(Y411&lt;2.1,16.72,IF(Y411&lt;2.15,17.92,IF(Y411&lt;2.2,19.17,IF(Y411&lt;2.25,20,IF(Y411&lt;3,25,IF(Y411&lt;10,0,0))))))))))))))))))))))))))))</f>
        <v>2.2799999999999998</v>
      </c>
      <c r="AC411" s="12"/>
    </row>
    <row r="412" spans="17:29" x14ac:dyDescent="0.25">
      <c r="Q412" s="91"/>
      <c r="R412" s="92">
        <v>41648</v>
      </c>
      <c r="S412" s="93">
        <v>8.45833333333211</v>
      </c>
      <c r="T412" s="94">
        <f>$L$10*COS($M$10*S412*24+$N$10)</f>
        <v>0.1269973164127767</v>
      </c>
      <c r="U412" s="94">
        <f>$L$11*COS($M$11*S412*24+$N$11)</f>
        <v>0.10948322754600158</v>
      </c>
      <c r="V412" s="94">
        <f>$L$12*COS($M$12*S412*24+$N$12)</f>
        <v>-4.1212039675269943E-2</v>
      </c>
      <c r="W412" s="94">
        <f>$L$13*COS($M$13*S412*24+$N$13)</f>
        <v>0.39119783280857839</v>
      </c>
      <c r="X412" s="94">
        <f>(T412+U412+V412+W412)*$AE$8</f>
        <v>0.73308292136510844</v>
      </c>
      <c r="Y412" s="95">
        <f t="shared" si="23"/>
        <v>0.73308292136510844</v>
      </c>
      <c r="Z412" s="94">
        <f>(0.5*$N$29*Y412^3)/1000</f>
        <v>0.20289275282139385</v>
      </c>
      <c r="AA412" s="94">
        <f>(0.5*$I$29*$J$29*$K$29*$M$29*$L$29*$N$29*Y412^3)*0.82/1000</f>
        <v>0.65680489641398876</v>
      </c>
      <c r="AB412" s="103">
        <f>IF(Y412&lt;1,0,IF(Y412&lt;1.05,2,IF(Y412&lt;1.1,2.28,IF(Y412&lt;1.15,2.5,IF(Y412&lt;1.2,3.08,IF(Y412&lt;1.25,3.44,IF(Y412&lt;1.3,3.85,IF(Y412&lt;1.35,4.31,IF(Y412&lt;1.4,5,IF(Y412&lt;1.45,5.36,IF(Y412&lt;1.5,5.75,IF(Y412&lt;1.55,6.59,IF(Y412&lt;1.6,7.28,IF(Y412&lt;1.65,8.01,IF(Y412&lt;1.7,8.79,IF(Y412&lt;1.75,10,IF(Y412&lt;1.8,10.5,IF(Y412&lt;1.85,11.42,IF(Y412&lt;1.9,12.38,IF(Y412&lt;1.95,13.4,IF(Y412&lt;2,14.26,IF(Y412&lt;2.05,15.57,IF(Y412&lt;2.1,16.72,IF(Y412&lt;2.15,17.92,IF(Y412&lt;2.2,19.17,IF(Y412&lt;2.25,20,IF(Y412&lt;3,25,IF(Y412&lt;10,0,0))))))))))))))))))))))))))))</f>
        <v>0</v>
      </c>
      <c r="AC412" s="12"/>
    </row>
    <row r="413" spans="17:29" x14ac:dyDescent="0.25">
      <c r="Q413" s="91"/>
      <c r="R413" s="92">
        <v>41648</v>
      </c>
      <c r="S413" s="93">
        <v>8.4791666666654404</v>
      </c>
      <c r="T413" s="94">
        <f>$L$10*COS($M$10*S413*24+$N$10)</f>
        <v>0.12595668594243528</v>
      </c>
      <c r="U413" s="94">
        <f>$L$11*COS($M$11*S413*24+$N$11)</f>
        <v>0.10487942920628474</v>
      </c>
      <c r="V413" s="94">
        <f>$L$12*COS($M$12*S413*24+$N$12)</f>
        <v>-0.36532233146064647</v>
      </c>
      <c r="W413" s="94">
        <f>$L$13*COS($M$13*S413*24+$N$13)</f>
        <v>0.42999572060190461</v>
      </c>
      <c r="X413" s="94">
        <f>(T413+U413+V413+W413)*$AE$8</f>
        <v>0.36938688036247269</v>
      </c>
      <c r="Y413" s="95">
        <f t="shared" si="23"/>
        <v>0.36938688036247269</v>
      </c>
      <c r="Z413" s="94">
        <f>(0.5*$N$29*Y413^3)/1000</f>
        <v>2.5956828532413059E-2</v>
      </c>
      <c r="AA413" s="94">
        <f>(0.5*$I$29*$J$29*$K$29*$M$29*$L$29*$N$29*Y413^3)*0.82/1000</f>
        <v>8.4027506347035749E-2</v>
      </c>
      <c r="AB413" s="103">
        <f>IF(Y413&lt;1,0,IF(Y413&lt;1.05,2,IF(Y413&lt;1.1,2.28,IF(Y413&lt;1.15,2.5,IF(Y413&lt;1.2,3.08,IF(Y413&lt;1.25,3.44,IF(Y413&lt;1.3,3.85,IF(Y413&lt;1.35,4.31,IF(Y413&lt;1.4,5,IF(Y413&lt;1.45,5.36,IF(Y413&lt;1.5,5.75,IF(Y413&lt;1.55,6.59,IF(Y413&lt;1.6,7.28,IF(Y413&lt;1.65,8.01,IF(Y413&lt;1.7,8.79,IF(Y413&lt;1.75,10,IF(Y413&lt;1.8,10.5,IF(Y413&lt;1.85,11.42,IF(Y413&lt;1.9,12.38,IF(Y413&lt;1.95,13.4,IF(Y413&lt;2,14.26,IF(Y413&lt;2.05,15.57,IF(Y413&lt;2.1,16.72,IF(Y413&lt;2.15,17.92,IF(Y413&lt;2.2,19.17,IF(Y413&lt;2.25,20,IF(Y413&lt;3,25,IF(Y413&lt;10,0,0))))))))))))))))))))))))))))</f>
        <v>0</v>
      </c>
      <c r="AC413" s="12"/>
    </row>
    <row r="414" spans="17:29" x14ac:dyDescent="0.25">
      <c r="Q414" s="91"/>
      <c r="R414" s="92">
        <v>41648</v>
      </c>
      <c r="S414" s="93">
        <v>8.4999999999987708</v>
      </c>
      <c r="T414" s="94">
        <f>$L$10*COS($M$10*S414*24+$N$10)</f>
        <v>0.12305077185088885</v>
      </c>
      <c r="U414" s="94">
        <f>$L$11*COS($M$11*S414*24+$N$11)</f>
        <v>9.8470615872906758E-2</v>
      </c>
      <c r="V414" s="94">
        <f>$L$12*COS($M$12*S414*24+$N$12)</f>
        <v>-0.66618299787454649</v>
      </c>
      <c r="W414" s="94">
        <f>$L$13*COS($M$13*S414*24+$N$13)</f>
        <v>0.4394901106377484</v>
      </c>
      <c r="X414" s="94">
        <f>(T414+U414+V414+W414)*$AE$8</f>
        <v>-6.4643743912531221E-3</v>
      </c>
      <c r="Y414" s="95">
        <f t="shared" si="23"/>
        <v>6.4643743912531221E-3</v>
      </c>
      <c r="Z414" s="94">
        <f>(0.5*$N$29*Y414^3)/1000</f>
        <v>1.3911909135138431E-7</v>
      </c>
      <c r="AA414" s="94">
        <f>(0.5*$I$29*$J$29*$K$29*$M$29*$L$29*$N$29*Y414^3)*0.82/1000</f>
        <v>4.5035664957777323E-7</v>
      </c>
      <c r="AB414" s="103">
        <f>IF(Y414&lt;1,0,IF(Y414&lt;1.05,2,IF(Y414&lt;1.1,2.28,IF(Y414&lt;1.15,2.5,IF(Y414&lt;1.2,3.08,IF(Y414&lt;1.25,3.44,IF(Y414&lt;1.3,3.85,IF(Y414&lt;1.35,4.31,IF(Y414&lt;1.4,5,IF(Y414&lt;1.45,5.36,IF(Y414&lt;1.5,5.75,IF(Y414&lt;1.55,6.59,IF(Y414&lt;1.6,7.28,IF(Y414&lt;1.65,8.01,IF(Y414&lt;1.7,8.79,IF(Y414&lt;1.75,10,IF(Y414&lt;1.8,10.5,IF(Y414&lt;1.85,11.42,IF(Y414&lt;1.9,12.38,IF(Y414&lt;1.95,13.4,IF(Y414&lt;2,14.26,IF(Y414&lt;2.05,15.57,IF(Y414&lt;2.1,16.72,IF(Y414&lt;2.15,17.92,IF(Y414&lt;2.2,19.17,IF(Y414&lt;2.25,20,IF(Y414&lt;3,25,IF(Y414&lt;10,0,0))))))))))))))))))))))))))))</f>
        <v>0</v>
      </c>
      <c r="AC414" s="12"/>
    </row>
    <row r="415" spans="17:29" x14ac:dyDescent="0.25">
      <c r="Q415" s="91"/>
      <c r="R415" s="92">
        <v>41648</v>
      </c>
      <c r="S415" s="93">
        <v>8.5208333333320994</v>
      </c>
      <c r="T415" s="94">
        <f>$L$10*COS($M$10*S415*24+$N$10)</f>
        <v>0.11832260761364681</v>
      </c>
      <c r="U415" s="94">
        <f>$L$11*COS($M$11*S415*24+$N$11)</f>
        <v>9.0367085668639921E-2</v>
      </c>
      <c r="V415" s="94">
        <f>$L$12*COS($M$12*S415*24+$N$12)</f>
        <v>-0.92464684428701649</v>
      </c>
      <c r="W415" s="94">
        <f>$L$13*COS($M$13*S415*24+$N$13)</f>
        <v>0.41903397592538871</v>
      </c>
      <c r="X415" s="94">
        <f>(T415+U415+V415+W415)*$AE$8</f>
        <v>-0.37115396884917634</v>
      </c>
      <c r="Y415" s="95">
        <f t="shared" si="23"/>
        <v>0.37115396884917634</v>
      </c>
      <c r="Z415" s="94">
        <f>(0.5*$N$29*Y415^3)/1000</f>
        <v>2.6331133554014306E-2</v>
      </c>
      <c r="AA415" s="94">
        <f>(0.5*$I$29*$J$29*$K$29*$M$29*$L$29*$N$29*Y415^3)*0.82/1000</f>
        <v>8.5239207442916992E-2</v>
      </c>
      <c r="AB415" s="103">
        <f>IF(Y415&lt;1,0,IF(Y415&lt;1.05,2,IF(Y415&lt;1.1,2.28,IF(Y415&lt;1.15,2.5,IF(Y415&lt;1.2,3.08,IF(Y415&lt;1.25,3.44,IF(Y415&lt;1.3,3.85,IF(Y415&lt;1.35,4.31,IF(Y415&lt;1.4,5,IF(Y415&lt;1.45,5.36,IF(Y415&lt;1.5,5.75,IF(Y415&lt;1.55,6.59,IF(Y415&lt;1.6,7.28,IF(Y415&lt;1.65,8.01,IF(Y415&lt;1.7,8.79,IF(Y415&lt;1.75,10,IF(Y415&lt;1.8,10.5,IF(Y415&lt;1.85,11.42,IF(Y415&lt;1.9,12.38,IF(Y415&lt;1.95,13.4,IF(Y415&lt;2,14.26,IF(Y415&lt;2.05,15.57,IF(Y415&lt;2.1,16.72,IF(Y415&lt;2.15,17.92,IF(Y415&lt;2.2,19.17,IF(Y415&lt;2.25,20,IF(Y415&lt;3,25,IF(Y415&lt;10,0,0))))))))))))))))))))))))))))</f>
        <v>0</v>
      </c>
      <c r="AC415" s="12"/>
    </row>
    <row r="416" spans="17:29" x14ac:dyDescent="0.25">
      <c r="Q416" s="91"/>
      <c r="R416" s="92">
        <v>41648</v>
      </c>
      <c r="S416" s="93">
        <v>8.5416666666654297</v>
      </c>
      <c r="T416" s="94">
        <f>$L$10*COS($M$10*S416*24+$N$10)</f>
        <v>0.11184221227927206</v>
      </c>
      <c r="U416" s="94">
        <f>$L$11*COS($M$11*S416*24+$N$11)</f>
        <v>8.070830344022023E-2</v>
      </c>
      <c r="V416" s="94">
        <f>$L$12*COS($M$12*S416*24+$N$12)</f>
        <v>-1.1242648691352082</v>
      </c>
      <c r="W416" s="94">
        <f>$L$13*COS($M$13*S416*24+$N$13)</f>
        <v>0.37002136824011134</v>
      </c>
      <c r="X416" s="94">
        <f>(T416+U416+V416+W416)*$AE$8</f>
        <v>-0.70211623146950575</v>
      </c>
      <c r="Y416" s="95">
        <f t="shared" si="23"/>
        <v>0.70211623146950575</v>
      </c>
      <c r="Z416" s="94">
        <f>(0.5*$N$29*Y416^3)/1000</f>
        <v>0.17825194134299022</v>
      </c>
      <c r="AA416" s="94">
        <f>(0.5*$I$29*$J$29*$K$29*$M$29*$L$29*$N$29*Y416^3)*0.82/1000</f>
        <v>0.57703760356801681</v>
      </c>
      <c r="AB416" s="103">
        <f>IF(Y416&lt;1,0,IF(Y416&lt;1.05,2,IF(Y416&lt;1.1,2.28,IF(Y416&lt;1.15,2.5,IF(Y416&lt;1.2,3.08,IF(Y416&lt;1.25,3.44,IF(Y416&lt;1.3,3.85,IF(Y416&lt;1.35,4.31,IF(Y416&lt;1.4,5,IF(Y416&lt;1.45,5.36,IF(Y416&lt;1.5,5.75,IF(Y416&lt;1.55,6.59,IF(Y416&lt;1.6,7.28,IF(Y416&lt;1.65,8.01,IF(Y416&lt;1.7,8.79,IF(Y416&lt;1.75,10,IF(Y416&lt;1.8,10.5,IF(Y416&lt;1.85,11.42,IF(Y416&lt;1.9,12.38,IF(Y416&lt;1.95,13.4,IF(Y416&lt;2,14.26,IF(Y416&lt;2.05,15.57,IF(Y416&lt;2.1,16.72,IF(Y416&lt;2.15,17.92,IF(Y416&lt;2.2,19.17,IF(Y416&lt;2.25,20,IF(Y416&lt;3,25,IF(Y416&lt;10,0,0))))))))))))))))))))))))))))</f>
        <v>0</v>
      </c>
      <c r="AC416" s="12"/>
    </row>
    <row r="417" spans="17:29" x14ac:dyDescent="0.25">
      <c r="Q417" s="91"/>
      <c r="R417" s="92">
        <v>41648</v>
      </c>
      <c r="S417" s="93">
        <v>8.5624999999987601</v>
      </c>
      <c r="T417" s="94">
        <f>$L$10*COS($M$10*S417*24+$N$10)</f>
        <v>0.10370555356226745</v>
      </c>
      <c r="U417" s="94">
        <f>$L$11*COS($M$11*S417*24+$N$11)</f>
        <v>6.9660500515132173E-2</v>
      </c>
      <c r="V417" s="94">
        <f>$L$12*COS($M$12*S417*24+$N$12)</f>
        <v>-1.2523331014448582</v>
      </c>
      <c r="W417" s="94">
        <f>$L$13*COS($M$13*S417*24+$N$13)</f>
        <v>0.29579241579850285</v>
      </c>
      <c r="X417" s="94">
        <f>(T417+U417+V417+W417)*$AE$8</f>
        <v>-0.97896828946119485</v>
      </c>
      <c r="Y417" s="95">
        <f t="shared" si="23"/>
        <v>0.97896828946119485</v>
      </c>
      <c r="Z417" s="94">
        <f>(0.5*$N$29*Y417^3)/1000</f>
        <v>0.4831846204145378</v>
      </c>
      <c r="AA417" s="94">
        <f>(0.5*$I$29*$J$29*$K$29*$M$29*$L$29*$N$29*Y417^3)*0.82/1000</f>
        <v>1.564166389124666</v>
      </c>
      <c r="AB417" s="103">
        <f>IF(Y417&lt;1,0,IF(Y417&lt;1.05,2,IF(Y417&lt;1.1,2.28,IF(Y417&lt;1.15,2.5,IF(Y417&lt;1.2,3.08,IF(Y417&lt;1.25,3.44,IF(Y417&lt;1.3,3.85,IF(Y417&lt;1.35,4.31,IF(Y417&lt;1.4,5,IF(Y417&lt;1.45,5.36,IF(Y417&lt;1.5,5.75,IF(Y417&lt;1.55,6.59,IF(Y417&lt;1.6,7.28,IF(Y417&lt;1.65,8.01,IF(Y417&lt;1.7,8.79,IF(Y417&lt;1.75,10,IF(Y417&lt;1.8,10.5,IF(Y417&lt;1.85,11.42,IF(Y417&lt;1.9,12.38,IF(Y417&lt;1.95,13.4,IF(Y417&lt;2,14.26,IF(Y417&lt;2.05,15.57,IF(Y417&lt;2.1,16.72,IF(Y417&lt;2.15,17.92,IF(Y417&lt;2.2,19.17,IF(Y417&lt;2.25,20,IF(Y417&lt;3,25,IF(Y417&lt;10,0,0))))))))))))))))))))))))))))</f>
        <v>0</v>
      </c>
      <c r="AC417" s="12"/>
    </row>
    <row r="418" spans="17:29" x14ac:dyDescent="0.25">
      <c r="Q418" s="91"/>
      <c r="R418" s="92">
        <v>41648</v>
      </c>
      <c r="S418" s="93">
        <v>8.5833333333320905</v>
      </c>
      <c r="T418" s="94">
        <f>$L$10*COS($M$10*S418*24+$N$10)</f>
        <v>9.4033126664000086E-2</v>
      </c>
      <c r="U418" s="94">
        <f>$L$11*COS($M$11*S418*24+$N$11)</f>
        <v>5.7413813797034301E-2</v>
      </c>
      <c r="V418" s="94">
        <f>$L$12*COS($M$12*S418*24+$N$12)</f>
        <v>-1.3007010993547161</v>
      </c>
      <c r="W418" s="94">
        <f>$L$13*COS($M$13*S418*24+$N$13)</f>
        <v>0.20140569904030198</v>
      </c>
      <c r="X418" s="94">
        <f>(T418+U418+V418+W418)*$AE$8</f>
        <v>-1.1848105748167248</v>
      </c>
      <c r="Y418" s="95">
        <f t="shared" si="23"/>
        <v>1.1848105748167248</v>
      </c>
      <c r="Z418" s="94">
        <f>(0.5*$N$29*Y418^3)/1000</f>
        <v>0.85655251439699309</v>
      </c>
      <c r="AA418" s="94">
        <f>(0.5*$I$29*$J$29*$K$29*$M$29*$L$29*$N$29*Y418^3)*0.82/1000</f>
        <v>2.7728338132752519</v>
      </c>
      <c r="AB418" s="103">
        <f>IF(Y418&lt;1,0,IF(Y418&lt;1.05,2,IF(Y418&lt;1.1,2.28,IF(Y418&lt;1.15,2.5,IF(Y418&lt;1.2,3.08,IF(Y418&lt;1.25,3.44,IF(Y418&lt;1.3,3.85,IF(Y418&lt;1.35,4.31,IF(Y418&lt;1.4,5,IF(Y418&lt;1.45,5.36,IF(Y418&lt;1.5,5.75,IF(Y418&lt;1.55,6.59,IF(Y418&lt;1.6,7.28,IF(Y418&lt;1.65,8.01,IF(Y418&lt;1.7,8.79,IF(Y418&lt;1.75,10,IF(Y418&lt;1.8,10.5,IF(Y418&lt;1.85,11.42,IF(Y418&lt;1.9,12.38,IF(Y418&lt;1.95,13.4,IF(Y418&lt;2,14.26,IF(Y418&lt;2.05,15.57,IF(Y418&lt;2.1,16.72,IF(Y418&lt;2.15,17.92,IF(Y418&lt;2.2,19.17,IF(Y418&lt;2.25,20,IF(Y418&lt;3,25,IF(Y418&lt;10,0,0))))))))))))))))))))))))))))</f>
        <v>3.08</v>
      </c>
      <c r="AC418" s="12"/>
    </row>
    <row r="419" spans="17:29" x14ac:dyDescent="0.25">
      <c r="Q419" s="91"/>
      <c r="R419" s="92">
        <v>41648</v>
      </c>
      <c r="S419" s="93">
        <v>8.6041666666654208</v>
      </c>
      <c r="T419" s="94">
        <f>$L$10*COS($M$10*S419*24+$N$10)</f>
        <v>8.2968169867818298E-2</v>
      </c>
      <c r="U419" s="94">
        <f>$L$11*COS($M$11*S419*24+$N$11)</f>
        <v>4.4179013437094211E-2</v>
      </c>
      <c r="V419" s="94">
        <f>$L$12*COS($M$12*S419*24+$N$12)</f>
        <v>-1.2662906556638247</v>
      </c>
      <c r="W419" s="94">
        <f>$L$13*COS($M$13*S419*24+$N$13)</f>
        <v>9.3293516731173642E-2</v>
      </c>
      <c r="X419" s="94">
        <f>(T419+U419+V419+W419)*$AE$8</f>
        <v>-1.3073124445346731</v>
      </c>
      <c r="Y419" s="95">
        <f t="shared" si="23"/>
        <v>1.3073124445346731</v>
      </c>
      <c r="Z419" s="94">
        <f>(0.5*$N$29*Y419^3)/1000</f>
        <v>1.1506557578731857</v>
      </c>
      <c r="AA419" s="94">
        <f>(0.5*$I$29*$J$29*$K$29*$M$29*$L$29*$N$29*Y419^3)*0.82/1000</f>
        <v>3.7249055244636988</v>
      </c>
      <c r="AB419" s="103">
        <f>IF(Y419&lt;1,0,IF(Y419&lt;1.05,2,IF(Y419&lt;1.1,2.28,IF(Y419&lt;1.15,2.5,IF(Y419&lt;1.2,3.08,IF(Y419&lt;1.25,3.44,IF(Y419&lt;1.3,3.85,IF(Y419&lt;1.35,4.31,IF(Y419&lt;1.4,5,IF(Y419&lt;1.45,5.36,IF(Y419&lt;1.5,5.75,IF(Y419&lt;1.55,6.59,IF(Y419&lt;1.6,7.28,IF(Y419&lt;1.65,8.01,IF(Y419&lt;1.7,8.79,IF(Y419&lt;1.75,10,IF(Y419&lt;1.8,10.5,IF(Y419&lt;1.85,11.42,IF(Y419&lt;1.9,12.38,IF(Y419&lt;1.95,13.4,IF(Y419&lt;2,14.26,IF(Y419&lt;2.05,15.57,IF(Y419&lt;2.1,16.72,IF(Y419&lt;2.15,17.92,IF(Y419&lt;2.2,19.17,IF(Y419&lt;2.25,20,IF(Y419&lt;3,25,IF(Y419&lt;10,0,0))))))))))))))))))))))))))))</f>
        <v>4.3099999999999996</v>
      </c>
      <c r="AC419" s="12"/>
    </row>
    <row r="420" spans="17:29" x14ac:dyDescent="0.25">
      <c r="Q420" s="91"/>
      <c r="R420" s="92">
        <v>41648</v>
      </c>
      <c r="S420" s="93">
        <v>8.6249999999987494</v>
      </c>
      <c r="T420" s="94">
        <f>$L$10*COS($M$10*S420*24+$N$10)</f>
        <v>7.0674543333482748E-2</v>
      </c>
      <c r="U420" s="94">
        <f>$L$11*COS($M$11*S420*24+$N$11)</f>
        <v>3.018387539929027E-2</v>
      </c>
      <c r="V420" s="94">
        <f>$L$12*COS($M$12*S420*24+$N$12)</f>
        <v>-1.1512916992535662</v>
      </c>
      <c r="W420" s="94">
        <f>$L$13*COS($M$13*S420*24+$N$13)</f>
        <v>-2.117646456835582E-2</v>
      </c>
      <c r="X420" s="94">
        <f>(T420+U420+V420+W420)*$AE$8</f>
        <v>-1.3395121813614363</v>
      </c>
      <c r="Y420" s="95">
        <f t="shared" si="23"/>
        <v>1.3395121813614363</v>
      </c>
      <c r="Z420" s="94">
        <f>(0.5*$N$29*Y420^3)/1000</f>
        <v>1.2377907451606058</v>
      </c>
      <c r="AA420" s="94">
        <f>(0.5*$I$29*$J$29*$K$29*$M$29*$L$29*$N$29*Y420^3)*0.82/1000</f>
        <v>4.006979110156176</v>
      </c>
      <c r="AB420" s="103">
        <f>IF(Y420&lt;1,0,IF(Y420&lt;1.05,2,IF(Y420&lt;1.1,2.28,IF(Y420&lt;1.15,2.5,IF(Y420&lt;1.2,3.08,IF(Y420&lt;1.25,3.44,IF(Y420&lt;1.3,3.85,IF(Y420&lt;1.35,4.31,IF(Y420&lt;1.4,5,IF(Y420&lt;1.45,5.36,IF(Y420&lt;1.5,5.75,IF(Y420&lt;1.55,6.59,IF(Y420&lt;1.6,7.28,IF(Y420&lt;1.65,8.01,IF(Y420&lt;1.7,8.79,IF(Y420&lt;1.75,10,IF(Y420&lt;1.8,10.5,IF(Y420&lt;1.85,11.42,IF(Y420&lt;1.9,12.38,IF(Y420&lt;1.95,13.4,IF(Y420&lt;2,14.26,IF(Y420&lt;2.05,15.57,IF(Y420&lt;2.1,16.72,IF(Y420&lt;2.15,17.92,IF(Y420&lt;2.2,19.17,IF(Y420&lt;2.25,20,IF(Y420&lt;3,25,IF(Y420&lt;10,0,0))))))))))))))))))))))))))))</f>
        <v>4.3099999999999996</v>
      </c>
      <c r="AC420" s="12"/>
    </row>
    <row r="421" spans="17:29" x14ac:dyDescent="0.25">
      <c r="Q421" s="91"/>
      <c r="R421" s="92">
        <v>41648</v>
      </c>
      <c r="S421" s="93">
        <v>8.6458333333320798</v>
      </c>
      <c r="T421" s="94">
        <f>$L$10*COS($M$10*S421*24+$N$10)</f>
        <v>5.7334302503686041E-2</v>
      </c>
      <c r="U421" s="94">
        <f>$L$11*COS($M$11*S421*24+$N$11)</f>
        <v>1.5669261349128719E-2</v>
      </c>
      <c r="V421" s="94">
        <f>$L$12*COS($M$12*S421*24+$N$12)</f>
        <v>-0.96302292494330277</v>
      </c>
      <c r="W421" s="94">
        <f>$L$13*COS($M$13*S421*24+$N$13)</f>
        <v>-0.13420330480331472</v>
      </c>
      <c r="X421" s="94">
        <f>(T421+U421+V421+W421)*$AE$8</f>
        <v>-1.2802783323672533</v>
      </c>
      <c r="Y421" s="95">
        <f t="shared" si="23"/>
        <v>1.2802783323672533</v>
      </c>
      <c r="Z421" s="94">
        <f>(0.5*$N$29*Y421^3)/1000</f>
        <v>1.080737983728149</v>
      </c>
      <c r="AA421" s="94">
        <f>(0.5*$I$29*$J$29*$K$29*$M$29*$L$29*$N$29*Y421^3)*0.82/1000</f>
        <v>3.4985675416316893</v>
      </c>
      <c r="AB421" s="103">
        <f>IF(Y421&lt;1,0,IF(Y421&lt;1.05,2,IF(Y421&lt;1.1,2.28,IF(Y421&lt;1.15,2.5,IF(Y421&lt;1.2,3.08,IF(Y421&lt;1.25,3.44,IF(Y421&lt;1.3,3.85,IF(Y421&lt;1.35,4.31,IF(Y421&lt;1.4,5,IF(Y421&lt;1.45,5.36,IF(Y421&lt;1.5,5.75,IF(Y421&lt;1.55,6.59,IF(Y421&lt;1.6,7.28,IF(Y421&lt;1.65,8.01,IF(Y421&lt;1.7,8.79,IF(Y421&lt;1.75,10,IF(Y421&lt;1.8,10.5,IF(Y421&lt;1.85,11.42,IF(Y421&lt;1.9,12.38,IF(Y421&lt;1.95,13.4,IF(Y421&lt;2,14.26,IF(Y421&lt;2.05,15.57,IF(Y421&lt;2.1,16.72,IF(Y421&lt;2.15,17.92,IF(Y421&lt;2.2,19.17,IF(Y421&lt;2.25,20,IF(Y421&lt;3,25,IF(Y421&lt;10,0,0))))))))))))))))))))))))))))</f>
        <v>3.85</v>
      </c>
      <c r="AC421" s="12"/>
    </row>
    <row r="422" spans="17:29" x14ac:dyDescent="0.25">
      <c r="Q422" s="91"/>
      <c r="R422" s="92">
        <v>41648</v>
      </c>
      <c r="S422" s="93">
        <v>8.6666666666654102</v>
      </c>
      <c r="T422" s="94">
        <f>$L$10*COS($M$10*S422*24+$N$10)</f>
        <v>4.3145002057933611E-2</v>
      </c>
      <c r="U422" s="94">
        <f>$L$11*COS($M$11*S422*24+$N$11)</f>
        <v>8.8497333250141567E-4</v>
      </c>
      <c r="V422" s="94">
        <f>$L$12*COS($M$12*S422*24+$N$12)</f>
        <v>-0.71346602149086169</v>
      </c>
      <c r="W422" s="94">
        <f>$L$13*COS($M$13*S422*24+$N$13)</f>
        <v>-0.23808441159738897</v>
      </c>
      <c r="X422" s="94">
        <f>(T422+U422+V422+W422)*$AE$8</f>
        <v>-1.1344005721222694</v>
      </c>
      <c r="Y422" s="95">
        <f t="shared" si="23"/>
        <v>1.1344005721222694</v>
      </c>
      <c r="Z422" s="94">
        <f>(0.5*$N$29*Y422^3)/1000</f>
        <v>0.75180730222205594</v>
      </c>
      <c r="AA422" s="94">
        <f>(0.5*$I$29*$J$29*$K$29*$M$29*$L$29*$N$29*Y422^3)*0.82/1000</f>
        <v>2.4337523661770266</v>
      </c>
      <c r="AB422" s="103">
        <f>IF(Y422&lt;1,0,IF(Y422&lt;1.05,2,IF(Y422&lt;1.1,2.28,IF(Y422&lt;1.15,2.5,IF(Y422&lt;1.2,3.08,IF(Y422&lt;1.25,3.44,IF(Y422&lt;1.3,3.85,IF(Y422&lt;1.35,4.31,IF(Y422&lt;1.4,5,IF(Y422&lt;1.45,5.36,IF(Y422&lt;1.5,5.75,IF(Y422&lt;1.55,6.59,IF(Y422&lt;1.6,7.28,IF(Y422&lt;1.65,8.01,IF(Y422&lt;1.7,8.79,IF(Y422&lt;1.75,10,IF(Y422&lt;1.8,10.5,IF(Y422&lt;1.85,11.42,IF(Y422&lt;1.9,12.38,IF(Y422&lt;1.95,13.4,IF(Y422&lt;2,14.26,IF(Y422&lt;2.05,15.57,IF(Y422&lt;2.1,16.72,IF(Y422&lt;2.15,17.92,IF(Y422&lt;2.2,19.17,IF(Y422&lt;2.25,20,IF(Y422&lt;3,25,IF(Y422&lt;10,0,0))))))))))))))))))))))))))))</f>
        <v>2.5</v>
      </c>
      <c r="AC422" s="12"/>
    </row>
    <row r="423" spans="17:29" x14ac:dyDescent="0.25">
      <c r="Q423" s="91"/>
      <c r="R423" s="92">
        <v>41648</v>
      </c>
      <c r="S423" s="93">
        <v>8.6874999999987406</v>
      </c>
      <c r="T423" s="94">
        <f>$L$10*COS($M$10*S423*24+$N$10)</f>
        <v>2.8316770339314259E-2</v>
      </c>
      <c r="U423" s="94">
        <f>$L$11*COS($M$11*S423*24+$N$11)</f>
        <v>-1.3914545412842105E-2</v>
      </c>
      <c r="V423" s="94">
        <f>$L$12*COS($M$12*S423*24+$N$12)</f>
        <v>-0.41850314012128043</v>
      </c>
      <c r="W423" s="94">
        <f>$L$13*COS($M$13*S423*24+$N$13)</f>
        <v>-0.32574045919418843</v>
      </c>
      <c r="X423" s="94">
        <f>(T423+U423+V423+W423)*$AE$8</f>
        <v>-0.91230171798624582</v>
      </c>
      <c r="Y423" s="95">
        <f t="shared" si="23"/>
        <v>0.91230171798624582</v>
      </c>
      <c r="Z423" s="94">
        <f>(0.5*$N$29*Y423^3)/1000</f>
        <v>0.39104137123707272</v>
      </c>
      <c r="AA423" s="94">
        <f>(0.5*$I$29*$J$29*$K$29*$M$29*$L$29*$N$29*Y423^3)*0.82/1000</f>
        <v>1.2658800462678117</v>
      </c>
      <c r="AB423" s="103">
        <f>IF(Y423&lt;1,0,IF(Y423&lt;1.05,2,IF(Y423&lt;1.1,2.28,IF(Y423&lt;1.15,2.5,IF(Y423&lt;1.2,3.08,IF(Y423&lt;1.25,3.44,IF(Y423&lt;1.3,3.85,IF(Y423&lt;1.35,4.31,IF(Y423&lt;1.4,5,IF(Y423&lt;1.45,5.36,IF(Y423&lt;1.5,5.75,IF(Y423&lt;1.55,6.59,IF(Y423&lt;1.6,7.28,IF(Y423&lt;1.65,8.01,IF(Y423&lt;1.7,8.79,IF(Y423&lt;1.75,10,IF(Y423&lt;1.8,10.5,IF(Y423&lt;1.85,11.42,IF(Y423&lt;1.9,12.38,IF(Y423&lt;1.95,13.4,IF(Y423&lt;2,14.26,IF(Y423&lt;2.05,15.57,IF(Y423&lt;2.1,16.72,IF(Y423&lt;2.15,17.92,IF(Y423&lt;2.2,19.17,IF(Y423&lt;2.25,20,IF(Y423&lt;3,25,IF(Y423&lt;10,0,0))))))))))))))))))))))))))))</f>
        <v>0</v>
      </c>
      <c r="AC423" s="12"/>
    </row>
    <row r="424" spans="17:29" x14ac:dyDescent="0.25">
      <c r="Q424" s="91"/>
      <c r="R424" s="92">
        <v>41648</v>
      </c>
      <c r="S424" s="93">
        <v>8.7083333333320692</v>
      </c>
      <c r="T424" s="94">
        <f>$L$10*COS($M$10*S424*24+$N$10)</f>
        <v>1.3069197578777525E-2</v>
      </c>
      <c r="U424" s="94">
        <f>$L$11*COS($M$11*S424*24+$N$11)</f>
        <v>-2.8474589522499774E-2</v>
      </c>
      <c r="V424" s="94">
        <f>$L$12*COS($M$12*S424*24+$N$12)</f>
        <v>-9.6906132155322705E-2</v>
      </c>
      <c r="W424" s="94">
        <f>$L$13*COS($M$13*S424*24+$N$13)</f>
        <v>-0.3911978328084732</v>
      </c>
      <c r="X424" s="94">
        <f>(T424+U424+V424+W424)*$AE$8</f>
        <v>-0.62938669613439768</v>
      </c>
      <c r="Y424" s="95">
        <f t="shared" si="23"/>
        <v>0.62938669613439768</v>
      </c>
      <c r="Z424" s="94">
        <f>(0.5*$N$29*Y424^3)/1000</f>
        <v>0.12839848662857425</v>
      </c>
      <c r="AA424" s="94">
        <f>(0.5*$I$29*$J$29*$K$29*$M$29*$L$29*$N$29*Y424^3)*0.82/1000</f>
        <v>0.41565188276602283</v>
      </c>
      <c r="AB424" s="103">
        <f>IF(Y424&lt;1,0,IF(Y424&lt;1.05,2,IF(Y424&lt;1.1,2.28,IF(Y424&lt;1.15,2.5,IF(Y424&lt;1.2,3.08,IF(Y424&lt;1.25,3.44,IF(Y424&lt;1.3,3.85,IF(Y424&lt;1.35,4.31,IF(Y424&lt;1.4,5,IF(Y424&lt;1.45,5.36,IF(Y424&lt;1.5,5.75,IF(Y424&lt;1.55,6.59,IF(Y424&lt;1.6,7.28,IF(Y424&lt;1.65,8.01,IF(Y424&lt;1.7,8.79,IF(Y424&lt;1.75,10,IF(Y424&lt;1.8,10.5,IF(Y424&lt;1.85,11.42,IF(Y424&lt;1.9,12.38,IF(Y424&lt;1.95,13.4,IF(Y424&lt;2,14.26,IF(Y424&lt;2.05,15.57,IF(Y424&lt;2.1,16.72,IF(Y424&lt;2.15,17.92,IF(Y424&lt;2.2,19.17,IF(Y424&lt;2.25,20,IF(Y424&lt;3,25,IF(Y424&lt;10,0,0))))))))))))))))))))))))))))</f>
        <v>0</v>
      </c>
      <c r="AC424" s="12"/>
    </row>
    <row r="425" spans="17:29" x14ac:dyDescent="0.25">
      <c r="Q425" s="91"/>
      <c r="R425" s="92">
        <v>41648</v>
      </c>
      <c r="S425" s="93">
        <v>8.7291666666653995</v>
      </c>
      <c r="T425" s="94">
        <f>$L$10*COS($M$10*S425*24+$N$10)</f>
        <v>-2.3719160009986681E-3</v>
      </c>
      <c r="U425" s="94">
        <f>$L$11*COS($M$11*S425*24+$N$11)</f>
        <v>-4.2544575081921845E-2</v>
      </c>
      <c r="V425" s="94">
        <f>$L$12*COS($M$12*S425*24+$N$12)</f>
        <v>0.2308581179274489</v>
      </c>
      <c r="W425" s="94">
        <f>$L$13*COS($M$13*S425*24+$N$13)</f>
        <v>-0.42999572060185581</v>
      </c>
      <c r="X425" s="94">
        <f>(T425+U425+V425+W425)*$AE$8</f>
        <v>-0.30506761719665926</v>
      </c>
      <c r="Y425" s="95">
        <f t="shared" si="23"/>
        <v>0.30506761719665926</v>
      </c>
      <c r="Z425" s="94">
        <f>(0.5*$N$29*Y425^3)/1000</f>
        <v>1.4621622218256308E-2</v>
      </c>
      <c r="AA425" s="94">
        <f>(0.5*$I$29*$J$29*$K$29*$M$29*$L$29*$N$29*Y425^3)*0.82/1000</f>
        <v>4.7333149818910999E-2</v>
      </c>
      <c r="AB425" s="103">
        <f>IF(Y425&lt;1,0,IF(Y425&lt;1.05,2,IF(Y425&lt;1.1,2.28,IF(Y425&lt;1.15,2.5,IF(Y425&lt;1.2,3.08,IF(Y425&lt;1.25,3.44,IF(Y425&lt;1.3,3.85,IF(Y425&lt;1.35,4.31,IF(Y425&lt;1.4,5,IF(Y425&lt;1.45,5.36,IF(Y425&lt;1.5,5.75,IF(Y425&lt;1.55,6.59,IF(Y425&lt;1.6,7.28,IF(Y425&lt;1.65,8.01,IF(Y425&lt;1.7,8.79,IF(Y425&lt;1.75,10,IF(Y425&lt;1.8,10.5,IF(Y425&lt;1.85,11.42,IF(Y425&lt;1.9,12.38,IF(Y425&lt;1.95,13.4,IF(Y425&lt;2,14.26,IF(Y425&lt;2.05,15.57,IF(Y425&lt;2.1,16.72,IF(Y425&lt;2.15,17.92,IF(Y425&lt;2.2,19.17,IF(Y425&lt;2.25,20,IF(Y425&lt;3,25,IF(Y425&lt;10,0,0))))))))))))))))))))))))))))</f>
        <v>0</v>
      </c>
      <c r="AC425" s="12"/>
    </row>
    <row r="426" spans="17:29" x14ac:dyDescent="0.25">
      <c r="Q426" s="91"/>
      <c r="R426" s="92">
        <v>41648</v>
      </c>
      <c r="S426" s="93">
        <v>8.7499999999987299</v>
      </c>
      <c r="T426" s="94">
        <f>$L$10*COS($M$10*S426*24+$N$10)</f>
        <v>-1.7777904045084291E-2</v>
      </c>
      <c r="U426" s="94">
        <f>$L$11*COS($M$11*S426*24+$N$11)</f>
        <v>-5.5882352271196825E-2</v>
      </c>
      <c r="V426" s="94">
        <f>$L$12*COS($M$12*S426*24+$N$12)</f>
        <v>0.54393023371253379</v>
      </c>
      <c r="W426" s="94">
        <f>$L$13*COS($M$13*S426*24+$N$13)</f>
        <v>-0.43949011063775884</v>
      </c>
      <c r="X426" s="94">
        <f>(T426+U426+V426+W426)*$AE$8</f>
        <v>3.8474833448117265E-2</v>
      </c>
      <c r="Y426" s="95">
        <f t="shared" si="23"/>
        <v>3.8474833448117265E-2</v>
      </c>
      <c r="Z426" s="94">
        <f>(0.5*$N$29*Y426^3)/1000</f>
        <v>2.9331716217588815E-5</v>
      </c>
      <c r="AA426" s="94">
        <f>(0.5*$I$29*$J$29*$K$29*$M$29*$L$29*$N$29*Y426^3)*0.82/1000</f>
        <v>9.4952700695510181E-5</v>
      </c>
      <c r="AB426" s="103">
        <f>IF(Y426&lt;1,0,IF(Y426&lt;1.05,2,IF(Y426&lt;1.1,2.28,IF(Y426&lt;1.15,2.5,IF(Y426&lt;1.2,3.08,IF(Y426&lt;1.25,3.44,IF(Y426&lt;1.3,3.85,IF(Y426&lt;1.35,4.31,IF(Y426&lt;1.4,5,IF(Y426&lt;1.45,5.36,IF(Y426&lt;1.5,5.75,IF(Y426&lt;1.55,6.59,IF(Y426&lt;1.6,7.28,IF(Y426&lt;1.65,8.01,IF(Y426&lt;1.7,8.79,IF(Y426&lt;1.75,10,IF(Y426&lt;1.8,10.5,IF(Y426&lt;1.85,11.42,IF(Y426&lt;1.9,12.38,IF(Y426&lt;1.95,13.4,IF(Y426&lt;2,14.26,IF(Y426&lt;2.05,15.57,IF(Y426&lt;2.1,16.72,IF(Y426&lt;2.15,17.92,IF(Y426&lt;2.2,19.17,IF(Y426&lt;2.25,20,IF(Y426&lt;3,25,IF(Y426&lt;10,0,0))))))))))))))))))))))))))))</f>
        <v>0</v>
      </c>
      <c r="AC426" s="12"/>
    </row>
    <row r="427" spans="17:29" x14ac:dyDescent="0.25">
      <c r="Q427" s="91"/>
      <c r="R427" s="92">
        <v>41648</v>
      </c>
      <c r="S427" s="93">
        <v>8.7708333333320603</v>
      </c>
      <c r="T427" s="94">
        <f>$L$10*COS($M$10*S427*24+$N$10)</f>
        <v>-3.2920620370110516E-2</v>
      </c>
      <c r="U427" s="94">
        <f>$L$11*COS($M$11*S427*24+$N$11)</f>
        <v>-6.8258372855822314E-2</v>
      </c>
      <c r="V427" s="94">
        <f>$L$12*COS($M$12*S427*24+$N$12)</f>
        <v>0.82238586681101811</v>
      </c>
      <c r="W427" s="94">
        <f>$L$13*COS($M$13*S427*24+$N$13)</f>
        <v>-0.41903397592545499</v>
      </c>
      <c r="X427" s="94">
        <f>(T427+U427+V427+W427)*$AE$8</f>
        <v>0.37771612207453786</v>
      </c>
      <c r="Y427" s="95">
        <f t="shared" si="23"/>
        <v>0.37771612207453786</v>
      </c>
      <c r="Z427" s="94">
        <f>(0.5*$N$29*Y427^3)/1000</f>
        <v>2.7752607638783264E-2</v>
      </c>
      <c r="AA427" s="94">
        <f>(0.5*$I$29*$J$29*$K$29*$M$29*$L$29*$N$29*Y427^3)*0.82/1000</f>
        <v>8.984080669187447E-2</v>
      </c>
      <c r="AB427" s="103">
        <f>IF(Y427&lt;1,0,IF(Y427&lt;1.05,2,IF(Y427&lt;1.1,2.28,IF(Y427&lt;1.15,2.5,IF(Y427&lt;1.2,3.08,IF(Y427&lt;1.25,3.44,IF(Y427&lt;1.3,3.85,IF(Y427&lt;1.35,4.31,IF(Y427&lt;1.4,5,IF(Y427&lt;1.45,5.36,IF(Y427&lt;1.5,5.75,IF(Y427&lt;1.55,6.59,IF(Y427&lt;1.6,7.28,IF(Y427&lt;1.65,8.01,IF(Y427&lt;1.7,8.79,IF(Y427&lt;1.75,10,IF(Y427&lt;1.8,10.5,IF(Y427&lt;1.85,11.42,IF(Y427&lt;1.9,12.38,IF(Y427&lt;1.95,13.4,IF(Y427&lt;2,14.26,IF(Y427&lt;2.05,15.57,IF(Y427&lt;2.1,16.72,IF(Y427&lt;2.15,17.92,IF(Y427&lt;2.2,19.17,IF(Y427&lt;2.25,20,IF(Y427&lt;3,25,IF(Y427&lt;10,0,0))))))))))))))))))))))))))))</f>
        <v>0</v>
      </c>
      <c r="AC427" s="12"/>
    </row>
    <row r="428" spans="17:29" x14ac:dyDescent="0.25">
      <c r="Q428" s="91"/>
      <c r="R428" s="92">
        <v>41648</v>
      </c>
      <c r="S428" s="93">
        <v>8.7916666666653907</v>
      </c>
      <c r="T428" s="94">
        <f>$L$10*COS($M$10*S428*24+$N$10)</f>
        <v>-4.7575817564918521E-2</v>
      </c>
      <c r="U428" s="94">
        <f>$L$11*COS($M$11*S428*24+$N$11)</f>
        <v>-7.9459640799440179E-2</v>
      </c>
      <c r="V428" s="94">
        <f>$L$12*COS($M$12*S428*24+$N$12)</f>
        <v>1.0485037103259693</v>
      </c>
      <c r="W428" s="94">
        <f>$L$13*COS($M$13*S428*24+$N$13)</f>
        <v>-0.37002136824022891</v>
      </c>
      <c r="X428" s="94">
        <f>(T428+U428+V428+W428)*$AE$8</f>
        <v>0.68930860465172716</v>
      </c>
      <c r="Y428" s="95">
        <f t="shared" si="23"/>
        <v>0.68930860465172716</v>
      </c>
      <c r="Z428" s="94">
        <f>(0.5*$N$29*Y428^3)/1000</f>
        <v>0.16867407164342713</v>
      </c>
      <c r="AA428" s="94">
        <f>(0.5*$I$29*$J$29*$K$29*$M$29*$L$29*$N$29*Y428^3)*0.82/1000</f>
        <v>0.54603210125997736</v>
      </c>
      <c r="AB428" s="103">
        <f>IF(Y428&lt;1,0,IF(Y428&lt;1.05,2,IF(Y428&lt;1.1,2.28,IF(Y428&lt;1.15,2.5,IF(Y428&lt;1.2,3.08,IF(Y428&lt;1.25,3.44,IF(Y428&lt;1.3,3.85,IF(Y428&lt;1.35,4.31,IF(Y428&lt;1.4,5,IF(Y428&lt;1.45,5.36,IF(Y428&lt;1.5,5.75,IF(Y428&lt;1.55,6.59,IF(Y428&lt;1.6,7.28,IF(Y428&lt;1.65,8.01,IF(Y428&lt;1.7,8.79,IF(Y428&lt;1.75,10,IF(Y428&lt;1.8,10.5,IF(Y428&lt;1.85,11.42,IF(Y428&lt;1.9,12.38,IF(Y428&lt;1.95,13.4,IF(Y428&lt;2,14.26,IF(Y428&lt;2.05,15.57,IF(Y428&lt;2.1,16.72,IF(Y428&lt;2.15,17.92,IF(Y428&lt;2.2,19.17,IF(Y428&lt;2.25,20,IF(Y428&lt;3,25,IF(Y428&lt;10,0,0))))))))))))))))))))))))))))</f>
        <v>0</v>
      </c>
      <c r="AC428" s="12"/>
    </row>
    <row r="429" spans="17:29" x14ac:dyDescent="0.25">
      <c r="Q429" s="91"/>
      <c r="R429" s="92">
        <v>41648</v>
      </c>
      <c r="S429" s="93">
        <v>8.8124999999987192</v>
      </c>
      <c r="T429" s="94">
        <f>$L$10*COS($M$10*S429*24+$N$10)</f>
        <v>-6.1526467854532169E-2</v>
      </c>
      <c r="U429" s="94">
        <f>$L$11*COS($M$11*S429*24+$N$11)</f>
        <v>-8.9293378006867943E-2</v>
      </c>
      <c r="V429" s="94">
        <f>$L$12*COS($M$12*S429*24+$N$12)</f>
        <v>1.2078933076693261</v>
      </c>
      <c r="W429" s="94">
        <f>$L$13*COS($M$13*S429*24+$N$13)</f>
        <v>-0.29579241579866378</v>
      </c>
      <c r="X429" s="94">
        <f>(T429+U429+V429+W429)*$AE$8</f>
        <v>0.9516013075115779</v>
      </c>
      <c r="Y429" s="95">
        <f t="shared" si="23"/>
        <v>0.9516013075115779</v>
      </c>
      <c r="Z429" s="94">
        <f>(0.5*$N$29*Y429^3)/1000</f>
        <v>0.44378469384335784</v>
      </c>
      <c r="AA429" s="94">
        <f>(0.5*$I$29*$J$29*$K$29*$M$29*$L$29*$N$29*Y429^3)*0.82/1000</f>
        <v>1.4366208542031549</v>
      </c>
      <c r="AB429" s="103">
        <f>IF(Y429&lt;1,0,IF(Y429&lt;1.05,2,IF(Y429&lt;1.1,2.28,IF(Y429&lt;1.15,2.5,IF(Y429&lt;1.2,3.08,IF(Y429&lt;1.25,3.44,IF(Y429&lt;1.3,3.85,IF(Y429&lt;1.35,4.31,IF(Y429&lt;1.4,5,IF(Y429&lt;1.45,5.36,IF(Y429&lt;1.5,5.75,IF(Y429&lt;1.55,6.59,IF(Y429&lt;1.6,7.28,IF(Y429&lt;1.65,8.01,IF(Y429&lt;1.7,8.79,IF(Y429&lt;1.75,10,IF(Y429&lt;1.8,10.5,IF(Y429&lt;1.85,11.42,IF(Y429&lt;1.9,12.38,IF(Y429&lt;1.95,13.4,IF(Y429&lt;2,14.26,IF(Y429&lt;2.05,15.57,IF(Y429&lt;2.1,16.72,IF(Y429&lt;2.15,17.92,IF(Y429&lt;2.2,19.17,IF(Y429&lt;2.25,20,IF(Y429&lt;3,25,IF(Y429&lt;10,0,0))))))))))))))))))))))))))))</f>
        <v>0</v>
      </c>
      <c r="AC429" s="12"/>
    </row>
    <row r="430" spans="17:29" x14ac:dyDescent="0.25">
      <c r="Q430" s="91"/>
      <c r="R430" s="92">
        <v>41648</v>
      </c>
      <c r="S430" s="93">
        <v>8.8333333333320496</v>
      </c>
      <c r="T430" s="94">
        <f>$L$10*COS($M$10*S430*24+$N$10)</f>
        <v>-7.4565977049086296E-2</v>
      </c>
      <c r="U430" s="94">
        <f>$L$11*COS($M$11*S430*24+$N$11)</f>
        <v>-9.7590342108681116E-2</v>
      </c>
      <c r="V430" s="94">
        <f>$L$12*COS($M$12*S430*24+$N$12)</f>
        <v>1.2904108813952531</v>
      </c>
      <c r="W430" s="94">
        <f>$L$13*COS($M$13*S430*24+$N$13)</f>
        <v>-0.20140569904050634</v>
      </c>
      <c r="X430" s="94">
        <f>(T430+U430+V430+W430)*$AE$8</f>
        <v>1.1460610789962242</v>
      </c>
      <c r="Y430" s="95">
        <f t="shared" si="23"/>
        <v>1.1460610789962242</v>
      </c>
      <c r="Z430" s="94">
        <f>(0.5*$N$29*Y430^3)/1000</f>
        <v>0.7752299104010264</v>
      </c>
      <c r="AA430" s="94">
        <f>(0.5*$I$29*$J$29*$K$29*$M$29*$L$29*$N$29*Y430^3)*0.82/1000</f>
        <v>2.509576088438199</v>
      </c>
      <c r="AB430" s="103">
        <f>IF(Y430&lt;1,0,IF(Y430&lt;1.05,2,IF(Y430&lt;1.1,2.28,IF(Y430&lt;1.15,2.5,IF(Y430&lt;1.2,3.08,IF(Y430&lt;1.25,3.44,IF(Y430&lt;1.3,3.85,IF(Y430&lt;1.35,4.31,IF(Y430&lt;1.4,5,IF(Y430&lt;1.45,5.36,IF(Y430&lt;1.5,5.75,IF(Y430&lt;1.55,6.59,IF(Y430&lt;1.6,7.28,IF(Y430&lt;1.65,8.01,IF(Y430&lt;1.7,8.79,IF(Y430&lt;1.75,10,IF(Y430&lt;1.8,10.5,IF(Y430&lt;1.85,11.42,IF(Y430&lt;1.9,12.38,IF(Y430&lt;1.95,13.4,IF(Y430&lt;2,14.26,IF(Y430&lt;2.05,15.57,IF(Y430&lt;2.1,16.72,IF(Y430&lt;2.15,17.92,IF(Y430&lt;2.2,19.17,IF(Y430&lt;2.25,20,IF(Y430&lt;3,25,IF(Y430&lt;10,0,0))))))))))))))))))))))))))))</f>
        <v>2.5</v>
      </c>
      <c r="AC430" s="12"/>
    </row>
    <row r="431" spans="17:29" x14ac:dyDescent="0.25">
      <c r="Q431" s="91"/>
      <c r="R431" s="92">
        <v>41648</v>
      </c>
      <c r="S431" s="93">
        <v>8.85416666666538</v>
      </c>
      <c r="T431" s="94">
        <f>$L$10*COS($M$10*S431*24+$N$10)</f>
        <v>-8.6501243982516032E-2</v>
      </c>
      <c r="U431" s="94">
        <f>$L$11*COS($M$11*S431*24+$N$11)</f>
        <v>-0.10420773918695218</v>
      </c>
      <c r="V431" s="94">
        <f>$L$12*COS($M$12*S431*24+$N$12)</f>
        <v>1.2908048974186861</v>
      </c>
      <c r="W431" s="94">
        <f>$L$13*COS($M$13*S431*24+$N$13)</f>
        <v>-9.3293516731398254E-2</v>
      </c>
      <c r="X431" s="94">
        <f>(T431+U431+V431+W431)*$AE$8</f>
        <v>1.2585029968972747</v>
      </c>
      <c r="Y431" s="95">
        <f t="shared" si="23"/>
        <v>1.2585029968972747</v>
      </c>
      <c r="Z431" s="94">
        <f>(0.5*$N$29*Y431^3)/1000</f>
        <v>1.0265260887780816</v>
      </c>
      <c r="AA431" s="94">
        <f>(0.5*$I$29*$J$29*$K$29*$M$29*$L$29*$N$29*Y431^3)*0.82/1000</f>
        <v>3.3230726678525886</v>
      </c>
      <c r="AB431" s="103">
        <f>IF(Y431&lt;1,0,IF(Y431&lt;1.05,2,IF(Y431&lt;1.1,2.28,IF(Y431&lt;1.15,2.5,IF(Y431&lt;1.2,3.08,IF(Y431&lt;1.25,3.44,IF(Y431&lt;1.3,3.85,IF(Y431&lt;1.35,4.31,IF(Y431&lt;1.4,5,IF(Y431&lt;1.45,5.36,IF(Y431&lt;1.5,5.75,IF(Y431&lt;1.55,6.59,IF(Y431&lt;1.6,7.28,IF(Y431&lt;1.65,8.01,IF(Y431&lt;1.7,8.79,IF(Y431&lt;1.75,10,IF(Y431&lt;1.8,10.5,IF(Y431&lt;1.85,11.42,IF(Y431&lt;1.9,12.38,IF(Y431&lt;1.95,13.4,IF(Y431&lt;2,14.26,IF(Y431&lt;2.05,15.57,IF(Y431&lt;2.1,16.72,IF(Y431&lt;2.15,17.92,IF(Y431&lt;2.2,19.17,IF(Y431&lt;2.25,20,IF(Y431&lt;3,25,IF(Y431&lt;10,0,0))))))))))))))))))))))))))))</f>
        <v>3.85</v>
      </c>
      <c r="AC431" s="12"/>
    </row>
    <row r="432" spans="17:29" x14ac:dyDescent="0.25">
      <c r="Q432" s="91"/>
      <c r="R432" s="92">
        <v>41648</v>
      </c>
      <c r="S432" s="93">
        <v>8.8749999999987104</v>
      </c>
      <c r="T432" s="94">
        <f>$L$10*COS($M$10*S432*24+$N$10)</f>
        <v>-9.7155520134017861E-2</v>
      </c>
      <c r="U432" s="94">
        <f>$L$11*COS($M$11*S432*24+$N$11)</f>
        <v>-0.10903168131308305</v>
      </c>
      <c r="V432" s="94">
        <f>$L$12*COS($M$12*S432*24+$N$12)</f>
        <v>1.2090502800074805</v>
      </c>
      <c r="W432" s="94">
        <f>$L$13*COS($M$13*S432*24+$N$13)</f>
        <v>2.1176464568138733E-2</v>
      </c>
      <c r="X432" s="94">
        <f>(T432+U432+V432+W432)*$AE$8</f>
        <v>1.2800494289106479</v>
      </c>
      <c r="Y432" s="95">
        <f t="shared" si="23"/>
        <v>1.2800494289106479</v>
      </c>
      <c r="Z432" s="94">
        <f>(0.5*$N$29*Y432^3)/1000</f>
        <v>1.080158405617301</v>
      </c>
      <c r="AA432" s="94">
        <f>(0.5*$I$29*$J$29*$K$29*$M$29*$L$29*$N$29*Y432^3)*0.82/1000</f>
        <v>3.4966913300087232</v>
      </c>
      <c r="AB432" s="103">
        <f>IF(Y432&lt;1,0,IF(Y432&lt;1.05,2,IF(Y432&lt;1.1,2.28,IF(Y432&lt;1.15,2.5,IF(Y432&lt;1.2,3.08,IF(Y432&lt;1.25,3.44,IF(Y432&lt;1.3,3.85,IF(Y432&lt;1.35,4.31,IF(Y432&lt;1.4,5,IF(Y432&lt;1.45,5.36,IF(Y432&lt;1.5,5.75,IF(Y432&lt;1.55,6.59,IF(Y432&lt;1.6,7.28,IF(Y432&lt;1.65,8.01,IF(Y432&lt;1.7,8.79,IF(Y432&lt;1.75,10,IF(Y432&lt;1.8,10.5,IF(Y432&lt;1.85,11.42,IF(Y432&lt;1.9,12.38,IF(Y432&lt;1.95,13.4,IF(Y432&lt;2,14.26,IF(Y432&lt;2.05,15.57,IF(Y432&lt;2.1,16.72,IF(Y432&lt;2.15,17.92,IF(Y432&lt;2.2,19.17,IF(Y432&lt;2.25,20,IF(Y432&lt;3,25,IF(Y432&lt;10,0,0))))))))))))))))))))))))))))</f>
        <v>3.85</v>
      </c>
      <c r="AC432" s="12"/>
    </row>
    <row r="433" spans="17:29" x14ac:dyDescent="0.25">
      <c r="Q433" s="91"/>
      <c r="R433" s="92">
        <v>41648</v>
      </c>
      <c r="S433" s="93">
        <v>8.8958333333320407</v>
      </c>
      <c r="T433" s="94">
        <f>$L$10*COS($M$10*S433*24+$N$10)</f>
        <v>-0.10637102708434794</v>
      </c>
      <c r="U433" s="94">
        <f>$L$11*COS($M$11*S433*24+$N$11)</f>
        <v>-0.11197914660249537</v>
      </c>
      <c r="V433" s="94">
        <f>$L$12*COS($M$12*S433*24+$N$12)</f>
        <v>1.0503500076370944</v>
      </c>
      <c r="W433" s="94">
        <f>$L$13*COS($M$13*S433*24+$N$13)</f>
        <v>0.13420330480310771</v>
      </c>
      <c r="X433" s="94">
        <f>(T433+U433+V433+W433)*$AE$8</f>
        <v>1.2077539234416985</v>
      </c>
      <c r="Y433" s="95">
        <f t="shared" si="23"/>
        <v>1.2077539234416985</v>
      </c>
      <c r="Z433" s="94">
        <f>(0.5*$N$29*Y433^3)/1000</f>
        <v>0.90728263761329364</v>
      </c>
      <c r="AA433" s="94">
        <f>(0.5*$I$29*$J$29*$K$29*$M$29*$L$29*$N$29*Y433^3)*0.82/1000</f>
        <v>2.9370574874125071</v>
      </c>
      <c r="AB433" s="103">
        <f>IF(Y433&lt;1,0,IF(Y433&lt;1.05,2,IF(Y433&lt;1.1,2.28,IF(Y433&lt;1.15,2.5,IF(Y433&lt;1.2,3.08,IF(Y433&lt;1.25,3.44,IF(Y433&lt;1.3,3.85,IF(Y433&lt;1.35,4.31,IF(Y433&lt;1.4,5,IF(Y433&lt;1.45,5.36,IF(Y433&lt;1.5,5.75,IF(Y433&lt;1.55,6.59,IF(Y433&lt;1.6,7.28,IF(Y433&lt;1.65,8.01,IF(Y433&lt;1.7,8.79,IF(Y433&lt;1.75,10,IF(Y433&lt;1.8,10.5,IF(Y433&lt;1.85,11.42,IF(Y433&lt;1.9,12.38,IF(Y433&lt;1.95,13.4,IF(Y433&lt;2,14.26,IF(Y433&lt;2.05,15.57,IF(Y433&lt;2.1,16.72,IF(Y433&lt;2.15,17.92,IF(Y433&lt;2.2,19.17,IF(Y433&lt;2.25,20,IF(Y433&lt;3,25,IF(Y433&lt;10,0,0))))))))))))))))))))))))))))</f>
        <v>3.44</v>
      </c>
      <c r="AC433" s="12"/>
    </row>
    <row r="434" spans="17:29" x14ac:dyDescent="0.25">
      <c r="Q434" s="91"/>
      <c r="R434" s="92">
        <v>41648</v>
      </c>
      <c r="S434" s="93">
        <v>8.9166666666653693</v>
      </c>
      <c r="T434" s="94">
        <f>$L$10*COS($M$10*S434*24+$N$10)</f>
        <v>-0.1140112930452313</v>
      </c>
      <c r="U434" s="94">
        <f>$L$11*COS($M$11*S434*24+$N$11)</f>
        <v>-0.11299940805294537</v>
      </c>
      <c r="V434" s="94">
        <f>$L$12*COS($M$12*S434*24+$N$12)</f>
        <v>0.82480398814568956</v>
      </c>
      <c r="W434" s="94">
        <f>$L$13*COS($M$13*S434*24+$N$13)</f>
        <v>0.23808441159719565</v>
      </c>
      <c r="X434" s="94">
        <f>(T434+U434+V434+W434)*$AE$8</f>
        <v>1.0448471233058856</v>
      </c>
      <c r="Y434" s="95">
        <f t="shared" si="23"/>
        <v>1.0448471233058856</v>
      </c>
      <c r="Z434" s="94">
        <f>(0.5*$N$29*Y434^3)/1000</f>
        <v>0.58744266181611116</v>
      </c>
      <c r="AA434" s="94">
        <f>(0.5*$I$29*$J$29*$K$29*$M$29*$L$29*$N$29*Y434^3)*0.82/1000</f>
        <v>1.9016707658500687</v>
      </c>
      <c r="AB434" s="103">
        <f>IF(Y434&lt;1,0,IF(Y434&lt;1.05,2,IF(Y434&lt;1.1,2.28,IF(Y434&lt;1.15,2.5,IF(Y434&lt;1.2,3.08,IF(Y434&lt;1.25,3.44,IF(Y434&lt;1.3,3.85,IF(Y434&lt;1.35,4.31,IF(Y434&lt;1.4,5,IF(Y434&lt;1.45,5.36,IF(Y434&lt;1.5,5.75,IF(Y434&lt;1.55,6.59,IF(Y434&lt;1.6,7.28,IF(Y434&lt;1.65,8.01,IF(Y434&lt;1.7,8.79,IF(Y434&lt;1.75,10,IF(Y434&lt;1.8,10.5,IF(Y434&lt;1.85,11.42,IF(Y434&lt;1.9,12.38,IF(Y434&lt;1.95,13.4,IF(Y434&lt;2,14.26,IF(Y434&lt;2.05,15.57,IF(Y434&lt;2.1,16.72,IF(Y434&lt;2.15,17.92,IF(Y434&lt;2.2,19.17,IF(Y434&lt;2.25,20,IF(Y434&lt;3,25,IF(Y434&lt;10,0,0))))))))))))))))))))))))))))</f>
        <v>2</v>
      </c>
      <c r="AC434" s="12"/>
    </row>
    <row r="435" spans="17:29" x14ac:dyDescent="0.25">
      <c r="Q435" s="91"/>
      <c r="R435" s="92">
        <v>41648</v>
      </c>
      <c r="S435" s="93">
        <v>8.9374999999986997</v>
      </c>
      <c r="T435" s="94">
        <f>$L$10*COS($M$10*S435*24+$N$10)</f>
        <v>-0.11996317386039385</v>
      </c>
      <c r="U435" s="94">
        <f>$L$11*COS($M$11*S435*24+$N$11)</f>
        <v>-0.11207490657558739</v>
      </c>
      <c r="V435" s="94">
        <f>$L$12*COS($M$12*S435*24+$N$12)</f>
        <v>0.54676628643864955</v>
      </c>
      <c r="W435" s="94">
        <f>$L$13*COS($M$13*S435*24+$N$13)</f>
        <v>0.32574045919403394</v>
      </c>
      <c r="X435" s="94">
        <f>(T435+U435+V435+W435)*$AE$8</f>
        <v>0.80058583149587781</v>
      </c>
      <c r="Y435" s="95">
        <f t="shared" si="23"/>
        <v>0.80058583149587781</v>
      </c>
      <c r="Z435" s="94">
        <f>(0.5*$N$29*Y435^3)/1000</f>
        <v>0.26425969448006548</v>
      </c>
      <c r="AA435" s="94">
        <f>(0.5*$I$29*$J$29*$K$29*$M$29*$L$29*$N$29*Y435^3)*0.82/1000</f>
        <v>0.85546210421898361</v>
      </c>
      <c r="AB435" s="103">
        <f>IF(Y435&lt;1,0,IF(Y435&lt;1.05,2,IF(Y435&lt;1.1,2.28,IF(Y435&lt;1.15,2.5,IF(Y435&lt;1.2,3.08,IF(Y435&lt;1.25,3.44,IF(Y435&lt;1.3,3.85,IF(Y435&lt;1.35,4.31,IF(Y435&lt;1.4,5,IF(Y435&lt;1.45,5.36,IF(Y435&lt;1.5,5.75,IF(Y435&lt;1.55,6.59,IF(Y435&lt;1.6,7.28,IF(Y435&lt;1.65,8.01,IF(Y435&lt;1.7,8.79,IF(Y435&lt;1.75,10,IF(Y435&lt;1.8,10.5,IF(Y435&lt;1.85,11.42,IF(Y435&lt;1.9,12.38,IF(Y435&lt;1.95,13.4,IF(Y435&lt;2,14.26,IF(Y435&lt;2.05,15.57,IF(Y435&lt;2.1,16.72,IF(Y435&lt;2.15,17.92,IF(Y435&lt;2.2,19.17,IF(Y435&lt;2.25,20,IF(Y435&lt;3,25,IF(Y435&lt;10,0,0))))))))))))))))))))))))))))</f>
        <v>0</v>
      </c>
      <c r="AC435" s="12"/>
    </row>
    <row r="436" spans="17:29" x14ac:dyDescent="0.25">
      <c r="Q436" s="91"/>
      <c r="R436" s="92">
        <v>41648</v>
      </c>
      <c r="S436" s="93">
        <v>8.9583333333320301</v>
      </c>
      <c r="T436" s="94">
        <f>$L$10*COS($M$10*S436*24+$N$10)</f>
        <v>-0.12413852854933051</v>
      </c>
      <c r="U436" s="94">
        <f>$L$11*COS($M$11*S436*24+$N$11)</f>
        <v>-0.10922155319359268</v>
      </c>
      <c r="V436" s="94">
        <f>$L$12*COS($M$12*S436*24+$N$12)</f>
        <v>0.23393161167331836</v>
      </c>
      <c r="W436" s="94">
        <f>$L$13*COS($M$13*S436*24+$N$13)</f>
        <v>0.39119783280837372</v>
      </c>
      <c r="X436" s="94">
        <f>(T436+U436+V436+W436)*$AE$8</f>
        <v>0.4897117034234611</v>
      </c>
      <c r="Y436" s="95">
        <f t="shared" si="23"/>
        <v>0.4897117034234611</v>
      </c>
      <c r="Z436" s="94">
        <f>(0.5*$N$29*Y436^3)/1000</f>
        <v>6.0482352997405189E-2</v>
      </c>
      <c r="AA436" s="94">
        <f>(0.5*$I$29*$J$29*$K$29*$M$29*$L$29*$N$29*Y436^3)*0.82/1000</f>
        <v>0.19579361531116374</v>
      </c>
      <c r="AB436" s="103">
        <f>IF(Y436&lt;1,0,IF(Y436&lt;1.05,2,IF(Y436&lt;1.1,2.28,IF(Y436&lt;1.15,2.5,IF(Y436&lt;1.2,3.08,IF(Y436&lt;1.25,3.44,IF(Y436&lt;1.3,3.85,IF(Y436&lt;1.35,4.31,IF(Y436&lt;1.4,5,IF(Y436&lt;1.45,5.36,IF(Y436&lt;1.5,5.75,IF(Y436&lt;1.55,6.59,IF(Y436&lt;1.6,7.28,IF(Y436&lt;1.65,8.01,IF(Y436&lt;1.7,8.79,IF(Y436&lt;1.75,10,IF(Y436&lt;1.8,10.5,IF(Y436&lt;1.85,11.42,IF(Y436&lt;1.9,12.38,IF(Y436&lt;1.95,13.4,IF(Y436&lt;2,14.26,IF(Y436&lt;2.05,15.57,IF(Y436&lt;2.1,16.72,IF(Y436&lt;2.15,17.92,IF(Y436&lt;2.2,19.17,IF(Y436&lt;2.25,20,IF(Y436&lt;3,25,IF(Y436&lt;10,0,0))))))))))))))))))))))))))))</f>
        <v>0</v>
      </c>
      <c r="AC436" s="12"/>
    </row>
    <row r="437" spans="17:29" x14ac:dyDescent="0.25">
      <c r="Q437" s="91"/>
      <c r="R437" s="92">
        <v>41648</v>
      </c>
      <c r="S437" s="93">
        <v>8.9791666666653605</v>
      </c>
      <c r="T437" s="94">
        <f>$L$10*COS($M$10*S437*24+$N$10)</f>
        <v>-0.12647552458083644</v>
      </c>
      <c r="U437" s="94">
        <f>$L$11*COS($M$11*S437*24+$N$11)</f>
        <v>-0.10448845520736734</v>
      </c>
      <c r="V437" s="94">
        <f>$L$12*COS($M$12*S437*24+$N$12)</f>
        <v>-9.3790798840925019E-2</v>
      </c>
      <c r="W437" s="94">
        <f>$L$13*COS($M$13*S437*24+$N$13)</f>
        <v>0.42999572060180974</v>
      </c>
      <c r="X437" s="94">
        <f>(T437+U437+V437+W437)*$AE$8</f>
        <v>0.13155117746585121</v>
      </c>
      <c r="Y437" s="95">
        <f t="shared" si="23"/>
        <v>0.13155117746585121</v>
      </c>
      <c r="Z437" s="94">
        <f>(0.5*$N$29*Y437^3)/1000</f>
        <v>1.1724422169265591E-3</v>
      </c>
      <c r="AA437" s="94">
        <f>(0.5*$I$29*$J$29*$K$29*$M$29*$L$29*$N$29*Y437^3)*0.82/1000</f>
        <v>3.7954327009290653E-3</v>
      </c>
      <c r="AB437" s="103">
        <f>IF(Y437&lt;1,0,IF(Y437&lt;1.05,2,IF(Y437&lt;1.1,2.28,IF(Y437&lt;1.15,2.5,IF(Y437&lt;1.2,3.08,IF(Y437&lt;1.25,3.44,IF(Y437&lt;1.3,3.85,IF(Y437&lt;1.35,4.31,IF(Y437&lt;1.4,5,IF(Y437&lt;1.45,5.36,IF(Y437&lt;1.5,5.75,IF(Y437&lt;1.55,6.59,IF(Y437&lt;1.6,7.28,IF(Y437&lt;1.65,8.01,IF(Y437&lt;1.7,8.79,IF(Y437&lt;1.75,10,IF(Y437&lt;1.8,10.5,IF(Y437&lt;1.85,11.42,IF(Y437&lt;1.9,12.38,IF(Y437&lt;1.95,13.4,IF(Y437&lt;2,14.26,IF(Y437&lt;2.05,15.57,IF(Y437&lt;2.1,16.72,IF(Y437&lt;2.15,17.92,IF(Y437&lt;2.2,19.17,IF(Y437&lt;2.25,20,IF(Y437&lt;3,25,IF(Y437&lt;10,0,0))))))))))))))))))))))))))))</f>
        <v>0</v>
      </c>
      <c r="AC437" s="12"/>
    </row>
    <row r="438" spans="17:29" x14ac:dyDescent="0.25">
      <c r="Q438" s="91"/>
      <c r="R438" s="92">
        <v>41649</v>
      </c>
      <c r="S438" s="93">
        <v>8.9999999999987192</v>
      </c>
      <c r="T438" s="94">
        <f>$L$10*COS($M$10*S438*24+$N$10)</f>
        <v>-0.12693955354656994</v>
      </c>
      <c r="U438" s="94">
        <f>$L$11*COS($M$11*S438*24+$N$11)</f>
        <v>-9.7957071039174545E-2</v>
      </c>
      <c r="V438" s="94">
        <f>$L$12*COS($M$12*S438*24+$N$12)</f>
        <v>-0.41554423141873065</v>
      </c>
      <c r="W438" s="94">
        <f>$L$13*COS($M$13*S438*24+$N$13)</f>
        <v>0.43949011063776205</v>
      </c>
      <c r="X438" s="94">
        <f>(T438+U438+V438+W438)*$AE$8</f>
        <v>-0.25118843170839145</v>
      </c>
      <c r="Y438" s="95">
        <f t="shared" si="23"/>
        <v>0.25118843170839145</v>
      </c>
      <c r="Z438" s="94">
        <f>(0.5*$N$29*Y438^3)/1000</f>
        <v>8.1621793291554584E-3</v>
      </c>
      <c r="AA438" s="94">
        <f>(0.5*$I$29*$J$29*$K$29*$M$29*$L$29*$N$29*Y438^3)*0.82/1000</f>
        <v>2.6422626112809437E-2</v>
      </c>
      <c r="AB438" s="103">
        <f>IF(Y438&lt;1,0,IF(Y438&lt;1.05,2,IF(Y438&lt;1.1,2.28,IF(Y438&lt;1.15,2.5,IF(Y438&lt;1.2,3.08,IF(Y438&lt;1.25,3.44,IF(Y438&lt;1.3,3.85,IF(Y438&lt;1.35,4.31,IF(Y438&lt;1.4,5,IF(Y438&lt;1.45,5.36,IF(Y438&lt;1.5,5.75,IF(Y438&lt;1.55,6.59,IF(Y438&lt;1.6,7.28,IF(Y438&lt;1.65,8.01,IF(Y438&lt;1.7,8.79,IF(Y438&lt;1.75,10,IF(Y438&lt;1.8,10.5,IF(Y438&lt;1.85,11.42,IF(Y438&lt;1.9,12.38,IF(Y438&lt;1.95,13.4,IF(Y438&lt;2,14.26,IF(Y438&lt;2.05,15.57,IF(Y438&lt;2.1,16.72,IF(Y438&lt;2.15,17.92,IF(Y438&lt;2.2,19.17,IF(Y438&lt;2.25,20,IF(Y438&lt;3,25,IF(Y438&lt;10,0,0))))))))))))))))))))))))))))</f>
        <v>0</v>
      </c>
      <c r="AC438" s="12"/>
    </row>
    <row r="439" spans="17:29" x14ac:dyDescent="0.25">
      <c r="Q439" s="91"/>
      <c r="R439" s="92">
        <v>41649</v>
      </c>
      <c r="S439" s="93">
        <v>9.0208333333320496</v>
      </c>
      <c r="T439" s="94">
        <f>$L$10*COS($M$10*S439*24+$N$10)</f>
        <v>-0.12552374367451488</v>
      </c>
      <c r="U439" s="94">
        <f>$L$11*COS($M$11*S439*24+$N$11)</f>
        <v>-8.9739808302630758E-2</v>
      </c>
      <c r="V439" s="94">
        <f>$L$12*COS($M$12*S439*24+$N$12)</f>
        <v>-0.71085184649799449</v>
      </c>
      <c r="W439" s="94">
        <f>$L$13*COS($M$13*S439*24+$N$13)</f>
        <v>0.41903397592547548</v>
      </c>
      <c r="X439" s="94">
        <f>(T439+U439+V439+W439)*$AE$8</f>
        <v>-0.63385177818708094</v>
      </c>
      <c r="Y439" s="95">
        <f t="shared" si="23"/>
        <v>0.63385177818708094</v>
      </c>
      <c r="Z439" s="94">
        <f>(0.5*$N$29*Y439^3)/1000</f>
        <v>0.13115062606864186</v>
      </c>
      <c r="AA439" s="94">
        <f>(0.5*$I$29*$J$29*$K$29*$M$29*$L$29*$N$29*Y439^3)*0.82/1000</f>
        <v>0.42456111503141425</v>
      </c>
      <c r="AB439" s="103">
        <f>IF(Y439&lt;1,0,IF(Y439&lt;1.05,2,IF(Y439&lt;1.1,2.28,IF(Y439&lt;1.15,2.5,IF(Y439&lt;1.2,3.08,IF(Y439&lt;1.25,3.44,IF(Y439&lt;1.3,3.85,IF(Y439&lt;1.35,4.31,IF(Y439&lt;1.4,5,IF(Y439&lt;1.45,5.36,IF(Y439&lt;1.5,5.75,IF(Y439&lt;1.55,6.59,IF(Y439&lt;1.6,7.28,IF(Y439&lt;1.65,8.01,IF(Y439&lt;1.7,8.79,IF(Y439&lt;1.75,10,IF(Y439&lt;1.8,10.5,IF(Y439&lt;1.85,11.42,IF(Y439&lt;1.9,12.38,IF(Y439&lt;1.95,13.4,IF(Y439&lt;2,14.26,IF(Y439&lt;2.05,15.57,IF(Y439&lt;2.1,16.72,IF(Y439&lt;2.15,17.92,IF(Y439&lt;2.2,19.17,IF(Y439&lt;2.25,20,IF(Y439&lt;3,25,IF(Y439&lt;10,0,0))))))))))))))))))))))))))))</f>
        <v>0</v>
      </c>
      <c r="AC439" s="12"/>
    </row>
    <row r="440" spans="17:29" x14ac:dyDescent="0.25">
      <c r="Q440" s="91"/>
      <c r="R440" s="92">
        <v>41649</v>
      </c>
      <c r="S440" s="93">
        <v>9.04166666666538</v>
      </c>
      <c r="T440" s="94">
        <f>$L$10*COS($M$10*S440*24+$N$10)</f>
        <v>-0.12224906159256893</v>
      </c>
      <c r="U440" s="94">
        <f>$L$11*COS($M$11*S440*24+$N$11)</f>
        <v>-7.9978089224737897E-2</v>
      </c>
      <c r="V440" s="94">
        <f>$L$12*COS($M$12*S440*24+$N$12)</f>
        <v>-0.96091985342188291</v>
      </c>
      <c r="W440" s="94">
        <f>$L$13*COS($M$13*S440*24+$N$13)</f>
        <v>0.37002136824025861</v>
      </c>
      <c r="X440" s="94">
        <f>(T440+U440+V440+W440)*$AE$8</f>
        <v>-0.99140704499866394</v>
      </c>
      <c r="Y440" s="95">
        <f t="shared" si="23"/>
        <v>0.99140704499866394</v>
      </c>
      <c r="Z440" s="94">
        <f>(0.5*$N$29*Y440^3)/1000</f>
        <v>0.5018376388213428</v>
      </c>
      <c r="AA440" s="94">
        <f>(0.5*$I$29*$J$29*$K$29*$M$29*$L$29*$N$29*Y440^3)*0.82/1000</f>
        <v>1.6245499841625561</v>
      </c>
      <c r="AB440" s="103">
        <f>IF(Y440&lt;1,0,IF(Y440&lt;1.05,2,IF(Y440&lt;1.1,2.28,IF(Y440&lt;1.15,2.5,IF(Y440&lt;1.2,3.08,IF(Y440&lt;1.25,3.44,IF(Y440&lt;1.3,3.85,IF(Y440&lt;1.35,4.31,IF(Y440&lt;1.4,5,IF(Y440&lt;1.45,5.36,IF(Y440&lt;1.5,5.75,IF(Y440&lt;1.55,6.59,IF(Y440&lt;1.6,7.28,IF(Y440&lt;1.65,8.01,IF(Y440&lt;1.7,8.79,IF(Y440&lt;1.75,10,IF(Y440&lt;1.8,10.5,IF(Y440&lt;1.85,11.42,IF(Y440&lt;1.9,12.38,IF(Y440&lt;1.95,13.4,IF(Y440&lt;2,14.26,IF(Y440&lt;2.05,15.57,IF(Y440&lt;2.1,16.72,IF(Y440&lt;2.15,17.92,IF(Y440&lt;2.2,19.17,IF(Y440&lt;2.25,20,IF(Y440&lt;3,25,IF(Y440&lt;10,0,0))))))))))))))))))))))))))))</f>
        <v>0</v>
      </c>
      <c r="AC440" s="12"/>
    </row>
    <row r="441" spans="17:29" x14ac:dyDescent="0.25">
      <c r="Q441" s="91"/>
      <c r="R441" s="92">
        <v>41649</v>
      </c>
      <c r="S441" s="93">
        <v>9.0624999999987104</v>
      </c>
      <c r="T441" s="94">
        <f>$L$10*COS($M$10*S441*24+$N$10)</f>
        <v>-0.11716400183523261</v>
      </c>
      <c r="U441" s="94">
        <f>$L$11*COS($M$11*S441*24+$N$11)</f>
        <v>-6.8839916715444122E-2</v>
      </c>
      <c r="V441" s="94">
        <f>$L$12*COS($M$12*S441*24+$N$12)</f>
        <v>-1.149833573623829</v>
      </c>
      <c r="W441" s="94">
        <f>$L$13*COS($M$13*S441*24+$N$13)</f>
        <v>0.2957924157987043</v>
      </c>
      <c r="X441" s="94">
        <f>(T441+U441+V441+W441)*$AE$8</f>
        <v>-1.3000563454697516</v>
      </c>
      <c r="Y441" s="95">
        <f t="shared" si="23"/>
        <v>1.3000563454697516</v>
      </c>
      <c r="Z441" s="94">
        <f>(0.5*$N$29*Y441^3)/1000</f>
        <v>1.131602127215497</v>
      </c>
      <c r="AA441" s="94">
        <f>(0.5*$I$29*$J$29*$K$29*$M$29*$L$29*$N$29*Y441^3)*0.82/1000</f>
        <v>3.6632250665054475</v>
      </c>
      <c r="AB441" s="103">
        <f>IF(Y441&lt;1,0,IF(Y441&lt;1.05,2,IF(Y441&lt;1.1,2.28,IF(Y441&lt;1.15,2.5,IF(Y441&lt;1.2,3.08,IF(Y441&lt;1.25,3.44,IF(Y441&lt;1.3,3.85,IF(Y441&lt;1.35,4.31,IF(Y441&lt;1.4,5,IF(Y441&lt;1.45,5.36,IF(Y441&lt;1.5,5.75,IF(Y441&lt;1.55,6.59,IF(Y441&lt;1.6,7.28,IF(Y441&lt;1.65,8.01,IF(Y441&lt;1.7,8.79,IF(Y441&lt;1.75,10,IF(Y441&lt;1.8,10.5,IF(Y441&lt;1.85,11.42,IF(Y441&lt;1.9,12.38,IF(Y441&lt;1.95,13.4,IF(Y441&lt;2,14.26,IF(Y441&lt;2.05,15.57,IF(Y441&lt;2.1,16.72,IF(Y441&lt;2.15,17.92,IF(Y441&lt;2.2,19.17,IF(Y441&lt;2.25,20,IF(Y441&lt;3,25,IF(Y441&lt;10,0,0))))))))))))))))))))))))))))</f>
        <v>4.3099999999999996</v>
      </c>
      <c r="AC441" s="12"/>
    </row>
    <row r="442" spans="17:29" x14ac:dyDescent="0.25">
      <c r="Q442" s="91"/>
      <c r="R442" s="92">
        <v>41649</v>
      </c>
      <c r="S442" s="93">
        <v>9.0833333333320407</v>
      </c>
      <c r="T442" s="94">
        <f>$L$10*COS($M$10*S442*24+$N$10)</f>
        <v>-0.11034386869149446</v>
      </c>
      <c r="U442" s="94">
        <f>$L$11*COS($M$11*S442*24+$N$11)</f>
        <v>-5.6516982973429074E-2</v>
      </c>
      <c r="V442" s="94">
        <f>$L$12*COS($M$12*S442*24+$N$12)</f>
        <v>-1.2655702730851754</v>
      </c>
      <c r="W442" s="94">
        <f>$L$13*COS($M$13*S442*24+$N$13)</f>
        <v>0.2014056990405439</v>
      </c>
      <c r="X442" s="94">
        <f>(T442+U442+V442+W442)*$AE$8</f>
        <v>-1.5387817821369438</v>
      </c>
      <c r="Y442" s="95">
        <f t="shared" si="23"/>
        <v>1.5387817821369438</v>
      </c>
      <c r="Z442" s="94">
        <f>(0.5*$N$29*Y442^3)/1000</f>
        <v>1.8764557912076081</v>
      </c>
      <c r="AA442" s="94">
        <f>(0.5*$I$29*$J$29*$K$29*$M$29*$L$29*$N$29*Y442^3)*0.82/1000</f>
        <v>6.0744670986571894</v>
      </c>
      <c r="AB442" s="103">
        <f>IF(Y442&lt;1,0,IF(Y442&lt;1.05,2,IF(Y442&lt;1.1,2.28,IF(Y442&lt;1.15,2.5,IF(Y442&lt;1.2,3.08,IF(Y442&lt;1.25,3.44,IF(Y442&lt;1.3,3.85,IF(Y442&lt;1.35,4.31,IF(Y442&lt;1.4,5,IF(Y442&lt;1.45,5.36,IF(Y442&lt;1.5,5.75,IF(Y442&lt;1.55,6.59,IF(Y442&lt;1.6,7.28,IF(Y442&lt;1.65,8.01,IF(Y442&lt;1.7,8.79,IF(Y442&lt;1.75,10,IF(Y442&lt;1.8,10.5,IF(Y442&lt;1.85,11.42,IF(Y442&lt;1.9,12.38,IF(Y442&lt;1.95,13.4,IF(Y442&lt;2,14.26,IF(Y442&lt;2.05,15.57,IF(Y442&lt;2.1,16.72,IF(Y442&lt;2.15,17.92,IF(Y442&lt;2.2,19.17,IF(Y442&lt;2.25,20,IF(Y442&lt;3,25,IF(Y442&lt;10,0,0))))))))))))))))))))))))))))</f>
        <v>6.59</v>
      </c>
      <c r="AC442" s="12"/>
    </row>
    <row r="443" spans="17:29" x14ac:dyDescent="0.25">
      <c r="Q443" s="91"/>
      <c r="R443" s="92">
        <v>41649</v>
      </c>
      <c r="S443" s="93">
        <v>9.1041666666653693</v>
      </c>
      <c r="T443" s="94">
        <f>$L$10*COS($M$10*S443*24+$N$10)</f>
        <v>-0.10188966102895934</v>
      </c>
      <c r="U443" s="94">
        <f>$L$11*COS($M$11*S443*24+$N$11)</f>
        <v>-4.3221370390240064E-2</v>
      </c>
      <c r="V443" s="94">
        <f>$L$12*COS($M$12*S443*24+$N$12)</f>
        <v>-1.3007643059844674</v>
      </c>
      <c r="W443" s="94">
        <f>$L$13*COS($M$13*S443*24+$N$13)</f>
        <v>9.3293516731451781E-2</v>
      </c>
      <c r="X443" s="94">
        <f>(T443+U443+V443+W443)*$AE$8</f>
        <v>-1.6907272758402689</v>
      </c>
      <c r="Y443" s="95">
        <f t="shared" si="23"/>
        <v>1.6907272758402689</v>
      </c>
      <c r="Z443" s="94">
        <f>(0.5*$N$29*Y443^3)/1000</f>
        <v>2.4890172478159927</v>
      </c>
      <c r="AA443" s="94">
        <f>(0.5*$I$29*$J$29*$K$29*$M$29*$L$29*$N$29*Y443^3)*0.82/1000</f>
        <v>8.0574524860605781</v>
      </c>
      <c r="AB443" s="103">
        <f>IF(Y443&lt;1,0,IF(Y443&lt;1.05,2,IF(Y443&lt;1.1,2.28,IF(Y443&lt;1.15,2.5,IF(Y443&lt;1.2,3.08,IF(Y443&lt;1.25,3.44,IF(Y443&lt;1.3,3.85,IF(Y443&lt;1.35,4.31,IF(Y443&lt;1.4,5,IF(Y443&lt;1.45,5.36,IF(Y443&lt;1.5,5.75,IF(Y443&lt;1.55,6.59,IF(Y443&lt;1.6,7.28,IF(Y443&lt;1.65,8.01,IF(Y443&lt;1.7,8.79,IF(Y443&lt;1.75,10,IF(Y443&lt;1.8,10.5,IF(Y443&lt;1.85,11.42,IF(Y443&lt;1.9,12.38,IF(Y443&lt;1.95,13.4,IF(Y443&lt;2,14.26,IF(Y443&lt;2.05,15.57,IF(Y443&lt;2.1,16.72,IF(Y443&lt;2.15,17.92,IF(Y443&lt;2.2,19.17,IF(Y443&lt;2.25,20,IF(Y443&lt;3,25,IF(Y443&lt;10,0,0))))))))))))))))))))))))))))</f>
        <v>8.7899999999999991</v>
      </c>
      <c r="AC443" s="12"/>
    </row>
    <row r="444" spans="17:29" x14ac:dyDescent="0.25">
      <c r="Q444" s="91"/>
      <c r="R444" s="92">
        <v>41649</v>
      </c>
      <c r="S444" s="93">
        <v>9.1249999999986997</v>
      </c>
      <c r="T444" s="94">
        <f>$L$10*COS($M$10*S444*24+$N$10)</f>
        <v>-9.1926576608790306E-2</v>
      </c>
      <c r="U444" s="94">
        <f>$L$11*COS($M$11*S444*24+$N$11)</f>
        <v>-2.9181901531403029E-2</v>
      </c>
      <c r="V444" s="94">
        <f>$L$12*COS($M$12*S444*24+$N$12)</f>
        <v>-1.253175874724483</v>
      </c>
      <c r="W444" s="94">
        <f>$L$13*COS($M$13*S444*24+$N$13)</f>
        <v>-2.117646456808403E-2</v>
      </c>
      <c r="X444" s="94">
        <f>(T444+U444+V444+W444)*$AE$8</f>
        <v>-1.7443260217909506</v>
      </c>
      <c r="Y444" s="95">
        <f t="shared" si="23"/>
        <v>1.7443260217909506</v>
      </c>
      <c r="Z444" s="94">
        <f>(0.5*$N$29*Y444^3)/1000</f>
        <v>2.7333182930112558</v>
      </c>
      <c r="AA444" s="94">
        <f>(0.5*$I$29*$J$29*$K$29*$M$29*$L$29*$N$29*Y444^3)*0.82/1000</f>
        <v>8.848304403894014</v>
      </c>
      <c r="AB444" s="103">
        <f>IF(Y444&lt;1,0,IF(Y444&lt;1.05,2,IF(Y444&lt;1.1,2.28,IF(Y444&lt;1.15,2.5,IF(Y444&lt;1.2,3.08,IF(Y444&lt;1.25,3.44,IF(Y444&lt;1.3,3.85,IF(Y444&lt;1.35,4.31,IF(Y444&lt;1.4,5,IF(Y444&lt;1.45,5.36,IF(Y444&lt;1.5,5.75,IF(Y444&lt;1.55,6.59,IF(Y444&lt;1.6,7.28,IF(Y444&lt;1.65,8.01,IF(Y444&lt;1.7,8.79,IF(Y444&lt;1.75,10,IF(Y444&lt;1.8,10.5,IF(Y444&lt;1.85,11.42,IF(Y444&lt;1.9,12.38,IF(Y444&lt;1.95,13.4,IF(Y444&lt;2,14.26,IF(Y444&lt;2.05,15.57,IF(Y444&lt;2.1,16.72,IF(Y444&lt;2.15,17.92,IF(Y444&lt;2.2,19.17,IF(Y444&lt;2.25,20,IF(Y444&lt;3,25,IF(Y444&lt;10,0,0))))))))))))))))))))))))))))</f>
        <v>10</v>
      </c>
      <c r="AC444" s="12"/>
    </row>
    <row r="445" spans="17:29" x14ac:dyDescent="0.25">
      <c r="Q445" s="91"/>
      <c r="R445" s="92">
        <v>41649</v>
      </c>
      <c r="S445" s="93">
        <v>9.1458333333320301</v>
      </c>
      <c r="T445" s="94">
        <f>$L$10*COS($M$10*S445*24+$N$10)</f>
        <v>-8.0602158040940827E-2</v>
      </c>
      <c r="U445" s="94">
        <f>$L$11*COS($M$11*S445*24+$N$11)</f>
        <v>-1.4640201012786368E-2</v>
      </c>
      <c r="V445" s="94">
        <f>$L$12*COS($M$12*S445*24+$N$12)</f>
        <v>-1.125833573791569</v>
      </c>
      <c r="W445" s="94">
        <f>$L$13*COS($M$13*S445*24+$N$13)</f>
        <v>-0.13420330480305556</v>
      </c>
      <c r="X445" s="94">
        <f>(T445+U445+V445+W445)*$AE$8</f>
        <v>-1.6940990470604398</v>
      </c>
      <c r="Y445" s="95">
        <f t="shared" si="23"/>
        <v>1.6940990470604398</v>
      </c>
      <c r="Z445" s="94">
        <f>(0.5*$N$29*Y445^3)/1000</f>
        <v>2.5039383022573274</v>
      </c>
      <c r="AA445" s="94">
        <f>(0.5*$I$29*$J$29*$K$29*$M$29*$L$29*$N$29*Y445^3)*0.82/1000</f>
        <v>8.1057549585759752</v>
      </c>
      <c r="AB445" s="103">
        <f>IF(Y445&lt;1,0,IF(Y445&lt;1.05,2,IF(Y445&lt;1.1,2.28,IF(Y445&lt;1.15,2.5,IF(Y445&lt;1.2,3.08,IF(Y445&lt;1.25,3.44,IF(Y445&lt;1.3,3.85,IF(Y445&lt;1.35,4.31,IF(Y445&lt;1.4,5,IF(Y445&lt;1.45,5.36,IF(Y445&lt;1.5,5.75,IF(Y445&lt;1.55,6.59,IF(Y445&lt;1.6,7.28,IF(Y445&lt;1.65,8.01,IF(Y445&lt;1.7,8.79,IF(Y445&lt;1.75,10,IF(Y445&lt;1.8,10.5,IF(Y445&lt;1.85,11.42,IF(Y445&lt;1.9,12.38,IF(Y445&lt;1.95,13.4,IF(Y445&lt;2,14.26,IF(Y445&lt;2.05,15.57,IF(Y445&lt;2.1,16.72,IF(Y445&lt;2.15,17.92,IF(Y445&lt;2.2,19.17,IF(Y445&lt;2.25,20,IF(Y445&lt;3,25,IF(Y445&lt;10,0,0))))))))))))))))))))))))))))</f>
        <v>8.7899999999999991</v>
      </c>
      <c r="AC445" s="12"/>
    </row>
    <row r="446" spans="17:29" x14ac:dyDescent="0.25">
      <c r="Q446" s="91"/>
      <c r="R446" s="92">
        <v>41649</v>
      </c>
      <c r="S446" s="93">
        <v>9.1666666666653605</v>
      </c>
      <c r="T446" s="94">
        <f>$L$10*COS($M$10*S446*24+$N$10)</f>
        <v>-6.8084107836131197E-2</v>
      </c>
      <c r="U446" s="94">
        <f>$L$11*COS($M$11*S446*24+$N$11)</f>
        <v>1.5346295126695514E-4</v>
      </c>
      <c r="V446" s="94">
        <f>$L$12*COS($M$12*S446*24+$N$12)</f>
        <v>-0.92684164575642825</v>
      </c>
      <c r="W446" s="94">
        <f>$L$13*COS($M$13*S446*24+$N$13)</f>
        <v>-0.23808441159716015</v>
      </c>
      <c r="X446" s="94">
        <f>(T446+U446+V446+W446)*$AE$8</f>
        <v>-1.5410708777980657</v>
      </c>
      <c r="Y446" s="95">
        <f t="shared" si="23"/>
        <v>1.5410708777980657</v>
      </c>
      <c r="Z446" s="94">
        <f>(0.5*$N$29*Y446^3)/1000</f>
        <v>1.8848425160635447</v>
      </c>
      <c r="AA446" s="94">
        <f>(0.5*$I$29*$J$29*$K$29*$M$29*$L$29*$N$29*Y446^3)*0.82/1000</f>
        <v>6.1016166240771783</v>
      </c>
      <c r="AB446" s="103">
        <f>IF(Y446&lt;1,0,IF(Y446&lt;1.05,2,IF(Y446&lt;1.1,2.28,IF(Y446&lt;1.15,2.5,IF(Y446&lt;1.2,3.08,IF(Y446&lt;1.25,3.44,IF(Y446&lt;1.3,3.85,IF(Y446&lt;1.35,4.31,IF(Y446&lt;1.4,5,IF(Y446&lt;1.45,5.36,IF(Y446&lt;1.5,5.75,IF(Y446&lt;1.55,6.59,IF(Y446&lt;1.6,7.28,IF(Y446&lt;1.65,8.01,IF(Y446&lt;1.7,8.79,IF(Y446&lt;1.75,10,IF(Y446&lt;1.8,10.5,IF(Y446&lt;1.85,11.42,IF(Y446&lt;1.9,12.38,IF(Y446&lt;1.95,13.4,IF(Y446&lt;2,14.26,IF(Y446&lt;2.05,15.57,IF(Y446&lt;2.1,16.72,IF(Y446&lt;2.15,17.92,IF(Y446&lt;2.2,19.17,IF(Y446&lt;2.25,20,IF(Y446&lt;3,25,IF(Y446&lt;10,0,0))))))))))))))))))))))))))))</f>
        <v>6.59</v>
      </c>
      <c r="AC446" s="12"/>
    </row>
    <row r="447" spans="17:29" x14ac:dyDescent="0.25">
      <c r="Q447" s="91"/>
      <c r="R447" s="92">
        <v>41649</v>
      </c>
      <c r="S447" s="93">
        <v>9.1874999999986908</v>
      </c>
      <c r="T447" s="94">
        <f>$L$10*COS($M$10*S447*24+$N$10)</f>
        <v>-5.4557804911262428E-2</v>
      </c>
      <c r="U447" s="94">
        <f>$L$11*COS($M$11*S447*24+$N$11)</f>
        <v>1.4944485759374786E-2</v>
      </c>
      <c r="V447" s="94">
        <f>$L$12*COS($M$12*S447*24+$N$12)</f>
        <v>-0.66886421591424128</v>
      </c>
      <c r="W447" s="94">
        <f>$L$13*COS($M$13*S447*24+$N$13)</f>
        <v>-0.32574045919400552</v>
      </c>
      <c r="X447" s="94">
        <f>(T447+U447+V447+W447)*$AE$8</f>
        <v>-1.292772492825168</v>
      </c>
      <c r="Y447" s="95">
        <f t="shared" si="23"/>
        <v>1.292772492825168</v>
      </c>
      <c r="Z447" s="94">
        <f>(0.5*$N$29*Y447^3)/1000</f>
        <v>1.1126883406901149</v>
      </c>
      <c r="AA447" s="94">
        <f>(0.5*$I$29*$J$29*$K$29*$M$29*$L$29*$N$29*Y447^3)*0.82/1000</f>
        <v>3.6019973123010609</v>
      </c>
      <c r="AB447" s="103">
        <f>IF(Y447&lt;1,0,IF(Y447&lt;1.05,2,IF(Y447&lt;1.1,2.28,IF(Y447&lt;1.15,2.5,IF(Y447&lt;1.2,3.08,IF(Y447&lt;1.25,3.44,IF(Y447&lt;1.3,3.85,IF(Y447&lt;1.35,4.31,IF(Y447&lt;1.4,5,IF(Y447&lt;1.45,5.36,IF(Y447&lt;1.5,5.75,IF(Y447&lt;1.55,6.59,IF(Y447&lt;1.6,7.28,IF(Y447&lt;1.65,8.01,IF(Y447&lt;1.7,8.79,IF(Y447&lt;1.75,10,IF(Y447&lt;1.8,10.5,IF(Y447&lt;1.85,11.42,IF(Y447&lt;1.9,12.38,IF(Y447&lt;1.95,13.4,IF(Y447&lt;2,14.26,IF(Y447&lt;2.05,15.57,IF(Y447&lt;2.1,16.72,IF(Y447&lt;2.15,17.92,IF(Y447&lt;2.2,19.17,IF(Y447&lt;2.25,20,IF(Y447&lt;3,25,IF(Y447&lt;10,0,0))))))))))))))))))))))))))))</f>
        <v>3.85</v>
      </c>
      <c r="AC447" s="12"/>
    </row>
    <row r="448" spans="17:29" x14ac:dyDescent="0.25">
      <c r="Q448" s="91"/>
      <c r="R448" s="92">
        <v>41649</v>
      </c>
      <c r="S448" s="93">
        <v>9.2083333333320194</v>
      </c>
      <c r="T448" s="94">
        <f>$L$10*COS($M$10*S448*24+$N$10)</f>
        <v>-4.0223559326197075E-2</v>
      </c>
      <c r="U448" s="94">
        <f>$L$11*COS($M$11*S448*24+$N$11)</f>
        <v>2.9478308265456537E-2</v>
      </c>
      <c r="V448" s="94">
        <f>$L$12*COS($M$12*S448*24+$N$12)</f>
        <v>-0.36831932959545871</v>
      </c>
      <c r="W448" s="94">
        <f>$L$13*COS($M$13*S448*24+$N$13)</f>
        <v>-0.39119783280834869</v>
      </c>
      <c r="X448" s="94">
        <f>(T448+U448+V448+W448)*$AE$8</f>
        <v>-0.96282801683068486</v>
      </c>
      <c r="Y448" s="95">
        <f t="shared" si="23"/>
        <v>0.96282801683068486</v>
      </c>
      <c r="Z448" s="94">
        <f>(0.5*$N$29*Y448^3)/1000</f>
        <v>0.45967764778657172</v>
      </c>
      <c r="AA448" s="94">
        <f>(0.5*$I$29*$J$29*$K$29*$M$29*$L$29*$N$29*Y448^3)*0.82/1000</f>
        <v>1.4880695620708724</v>
      </c>
      <c r="AB448" s="103">
        <f>IF(Y448&lt;1,0,IF(Y448&lt;1.05,2,IF(Y448&lt;1.1,2.28,IF(Y448&lt;1.15,2.5,IF(Y448&lt;1.2,3.08,IF(Y448&lt;1.25,3.44,IF(Y448&lt;1.3,3.85,IF(Y448&lt;1.35,4.31,IF(Y448&lt;1.4,5,IF(Y448&lt;1.45,5.36,IF(Y448&lt;1.5,5.75,IF(Y448&lt;1.55,6.59,IF(Y448&lt;1.6,7.28,IF(Y448&lt;1.65,8.01,IF(Y448&lt;1.7,8.79,IF(Y448&lt;1.75,10,IF(Y448&lt;1.8,10.5,IF(Y448&lt;1.85,11.42,IF(Y448&lt;1.9,12.38,IF(Y448&lt;1.95,13.4,IF(Y448&lt;2,14.26,IF(Y448&lt;2.05,15.57,IF(Y448&lt;2.1,16.72,IF(Y448&lt;2.15,17.92,IF(Y448&lt;2.2,19.17,IF(Y448&lt;2.25,20,IF(Y448&lt;3,25,IF(Y448&lt;10,0,0))))))))))))))))))))))))))))</f>
        <v>0</v>
      </c>
      <c r="AC448" s="12"/>
    </row>
    <row r="449" spans="17:29" x14ac:dyDescent="0.25">
      <c r="Q449" s="91"/>
      <c r="R449" s="92">
        <v>41649</v>
      </c>
      <c r="S449" s="93">
        <v>9.2291666666653498</v>
      </c>
      <c r="T449" s="94">
        <f>$L$10*COS($M$10*S449*24+$N$10)</f>
        <v>-2.5293645906301482E-2</v>
      </c>
      <c r="U449" s="94">
        <f>$L$11*COS($M$11*S449*24+$N$11)</f>
        <v>4.3504797838764916E-2</v>
      </c>
      <c r="V449" s="94">
        <f>$L$12*COS($M$12*S449*24+$N$12)</f>
        <v>-4.4334084741913769E-2</v>
      </c>
      <c r="W449" s="94">
        <f>$L$13*COS($M$13*S449*24+$N$13)</f>
        <v>-0.42999572060179814</v>
      </c>
      <c r="X449" s="94">
        <f>(T449+U449+V449+W449)*$AE$8</f>
        <v>-0.57014831676406064</v>
      </c>
      <c r="Y449" s="95">
        <f t="shared" si="23"/>
        <v>0.57014831676406064</v>
      </c>
      <c r="Z449" s="94">
        <f>(0.5*$N$29*Y449^3)/1000</f>
        <v>9.5448865014311782E-2</v>
      </c>
      <c r="AA449" s="94">
        <f>(0.5*$I$29*$J$29*$K$29*$M$29*$L$29*$N$29*Y449^3)*0.82/1000</f>
        <v>0.30898729021506693</v>
      </c>
      <c r="AB449" s="103">
        <f>IF(Y449&lt;1,0,IF(Y449&lt;1.05,2,IF(Y449&lt;1.1,2.28,IF(Y449&lt;1.15,2.5,IF(Y449&lt;1.2,3.08,IF(Y449&lt;1.25,3.44,IF(Y449&lt;1.3,3.85,IF(Y449&lt;1.35,4.31,IF(Y449&lt;1.4,5,IF(Y449&lt;1.45,5.36,IF(Y449&lt;1.5,5.75,IF(Y449&lt;1.55,6.59,IF(Y449&lt;1.6,7.28,IF(Y449&lt;1.65,8.01,IF(Y449&lt;1.7,8.79,IF(Y449&lt;1.75,10,IF(Y449&lt;1.8,10.5,IF(Y449&lt;1.85,11.42,IF(Y449&lt;1.9,12.38,IF(Y449&lt;1.95,13.4,IF(Y449&lt;2,14.26,IF(Y449&lt;2.05,15.57,IF(Y449&lt;2.1,16.72,IF(Y449&lt;2.15,17.92,IF(Y449&lt;2.2,19.17,IF(Y449&lt;2.25,20,IF(Y449&lt;3,25,IF(Y449&lt;10,0,0))))))))))))))))))))))))))))</f>
        <v>0</v>
      </c>
      <c r="AC449" s="12"/>
    </row>
    <row r="450" spans="17:29" x14ac:dyDescent="0.25">
      <c r="Q450" s="91"/>
      <c r="R450" s="92">
        <v>41649</v>
      </c>
      <c r="S450" s="93">
        <v>9.2499999999986802</v>
      </c>
      <c r="T450" s="94">
        <f>$L$10*COS($M$10*S450*24+$N$10)</f>
        <v>-9.9891606796250511E-3</v>
      </c>
      <c r="U450" s="94">
        <f>$L$11*COS($M$11*S450*24+$N$11)</f>
        <v>5.6782553241899875E-2</v>
      </c>
      <c r="V450" s="94">
        <f>$L$12*COS($M$12*S450*24+$N$12)</f>
        <v>0.28247264342279216</v>
      </c>
      <c r="W450" s="94">
        <f>$L$13*COS($M$13*S450*24+$N$13)</f>
        <v>-0.43949011063777249</v>
      </c>
      <c r="X450" s="94">
        <f>(T450+U450+V450+W450)*$AE$8</f>
        <v>-0.13778009331588187</v>
      </c>
      <c r="Y450" s="95">
        <f t="shared" si="23"/>
        <v>0.13778009331588187</v>
      </c>
      <c r="Z450" s="94">
        <f>(0.5*$N$29*Y450^3)/1000</f>
        <v>1.3469970751662508E-3</v>
      </c>
      <c r="AA450" s="94">
        <f>(0.5*$I$29*$J$29*$K$29*$M$29*$L$29*$N$29*Y450^3)*0.82/1000</f>
        <v>4.3605020983836116E-3</v>
      </c>
      <c r="AB450" s="103">
        <f>IF(Y450&lt;1,0,IF(Y450&lt;1.05,2,IF(Y450&lt;1.1,2.28,IF(Y450&lt;1.15,2.5,IF(Y450&lt;1.2,3.08,IF(Y450&lt;1.25,3.44,IF(Y450&lt;1.3,3.85,IF(Y450&lt;1.35,4.31,IF(Y450&lt;1.4,5,IF(Y450&lt;1.45,5.36,IF(Y450&lt;1.5,5.75,IF(Y450&lt;1.55,6.59,IF(Y450&lt;1.6,7.28,IF(Y450&lt;1.65,8.01,IF(Y450&lt;1.7,8.79,IF(Y450&lt;1.75,10,IF(Y450&lt;1.8,10.5,IF(Y450&lt;1.85,11.42,IF(Y450&lt;1.9,12.38,IF(Y450&lt;1.95,13.4,IF(Y450&lt;2,14.26,IF(Y450&lt;2.05,15.57,IF(Y450&lt;2.1,16.72,IF(Y450&lt;2.15,17.92,IF(Y450&lt;2.2,19.17,IF(Y450&lt;2.25,20,IF(Y450&lt;3,25,IF(Y450&lt;10,0,0))))))))))))))))))))))))))))</f>
        <v>0</v>
      </c>
      <c r="AC450" s="12"/>
    </row>
    <row r="451" spans="17:29" x14ac:dyDescent="0.25">
      <c r="Q451" s="91"/>
      <c r="R451" s="92">
        <v>41649</v>
      </c>
      <c r="S451" s="93">
        <v>9.2708333333320105</v>
      </c>
      <c r="T451" s="94">
        <f>$L$10*COS($M$10*S451*24+$N$10)</f>
        <v>5.4632533184848014E-3</v>
      </c>
      <c r="U451" s="94">
        <f>$L$11*COS($M$11*S451*24+$N$11)</f>
        <v>6.908305923821656E-2</v>
      </c>
      <c r="V451" s="94">
        <f>$L$12*COS($M$12*S451*24+$N$12)</f>
        <v>0.59130241652154558</v>
      </c>
      <c r="W451" s="94">
        <f>$L$13*COS($M$13*S451*24+$N$13)</f>
        <v>-0.41903397592554181</v>
      </c>
      <c r="X451" s="94">
        <f>(T451+U451+V451+W451)*$AE$8</f>
        <v>0.30851844144088136</v>
      </c>
      <c r="Y451" s="95">
        <f t="shared" si="23"/>
        <v>0.30851844144088136</v>
      </c>
      <c r="Z451" s="94">
        <f>(0.5*$N$29*Y451^3)/1000</f>
        <v>1.5123440961711494E-2</v>
      </c>
      <c r="AA451" s="94">
        <f>(0.5*$I$29*$J$29*$K$29*$M$29*$L$29*$N$29*Y451^3)*0.82/1000</f>
        <v>4.8957638634949799E-2</v>
      </c>
      <c r="AB451" s="103">
        <f>IF(Y451&lt;1,0,IF(Y451&lt;1.05,2,IF(Y451&lt;1.1,2.28,IF(Y451&lt;1.15,2.5,IF(Y451&lt;1.2,3.08,IF(Y451&lt;1.25,3.44,IF(Y451&lt;1.3,3.85,IF(Y451&lt;1.35,4.31,IF(Y451&lt;1.4,5,IF(Y451&lt;1.45,5.36,IF(Y451&lt;1.5,5.75,IF(Y451&lt;1.55,6.59,IF(Y451&lt;1.6,7.28,IF(Y451&lt;1.65,8.01,IF(Y451&lt;1.7,8.79,IF(Y451&lt;1.75,10,IF(Y451&lt;1.8,10.5,IF(Y451&lt;1.85,11.42,IF(Y451&lt;1.9,12.38,IF(Y451&lt;1.95,13.4,IF(Y451&lt;2,14.26,IF(Y451&lt;2.05,15.57,IF(Y451&lt;2.1,16.72,IF(Y451&lt;2.15,17.92,IF(Y451&lt;2.2,19.17,IF(Y451&lt;2.25,20,IF(Y451&lt;3,25,IF(Y451&lt;10,0,0))))))))))))))))))))))))))))</f>
        <v>0</v>
      </c>
      <c r="AC451" s="12"/>
    </row>
    <row r="452" spans="17:29" x14ac:dyDescent="0.25">
      <c r="Q452" s="91"/>
      <c r="R452" s="92">
        <v>41649</v>
      </c>
      <c r="S452" s="93">
        <v>9.2916666666653391</v>
      </c>
      <c r="T452" s="94">
        <f>$L$10*COS($M$10*S452*24+$N$10)</f>
        <v>2.0834762386001533E-2</v>
      </c>
      <c r="U452" s="94">
        <f>$L$11*COS($M$11*S452*24+$N$11)</f>
        <v>8.0194619426217834E-2</v>
      </c>
      <c r="V452" s="94">
        <f>$L$12*COS($M$12*S452*24+$N$12)</f>
        <v>0.8625008748019064</v>
      </c>
      <c r="W452" s="94">
        <f>$L$13*COS($M$13*S452*24+$N$13)</f>
        <v>-0.37002136824038295</v>
      </c>
      <c r="X452" s="94">
        <f>(T452+U452+V452+W452)*$AE$8</f>
        <v>0.74188611046717834</v>
      </c>
      <c r="Y452" s="95">
        <f t="shared" si="23"/>
        <v>0.74188611046717834</v>
      </c>
      <c r="Z452" s="94">
        <f>(0.5*$N$29*Y452^3)/1000</f>
        <v>0.21029015931728776</v>
      </c>
      <c r="AA452" s="94">
        <f>(0.5*$I$29*$J$29*$K$29*$M$29*$L$29*$N$29*Y452^3)*0.82/1000</f>
        <v>0.68075179811305953</v>
      </c>
      <c r="AB452" s="103">
        <f>IF(Y452&lt;1,0,IF(Y452&lt;1.05,2,IF(Y452&lt;1.1,2.28,IF(Y452&lt;1.15,2.5,IF(Y452&lt;1.2,3.08,IF(Y452&lt;1.25,3.44,IF(Y452&lt;1.3,3.85,IF(Y452&lt;1.35,4.31,IF(Y452&lt;1.4,5,IF(Y452&lt;1.45,5.36,IF(Y452&lt;1.5,5.75,IF(Y452&lt;1.55,6.59,IF(Y452&lt;1.6,7.28,IF(Y452&lt;1.65,8.01,IF(Y452&lt;1.7,8.79,IF(Y452&lt;1.75,10,IF(Y452&lt;1.8,10.5,IF(Y452&lt;1.85,11.42,IF(Y452&lt;1.9,12.38,IF(Y452&lt;1.95,13.4,IF(Y452&lt;2,14.26,IF(Y452&lt;2.05,15.57,IF(Y452&lt;2.1,16.72,IF(Y452&lt;2.15,17.92,IF(Y452&lt;2.2,19.17,IF(Y452&lt;2.25,20,IF(Y452&lt;3,25,IF(Y452&lt;10,0,0))))))))))))))))))))))))))))</f>
        <v>0</v>
      </c>
      <c r="AC452" s="12"/>
    </row>
    <row r="453" spans="17:29" x14ac:dyDescent="0.25">
      <c r="Q453" s="91"/>
      <c r="R453" s="92">
        <v>41649</v>
      </c>
      <c r="S453" s="93">
        <v>9.3124999999986695</v>
      </c>
      <c r="T453" s="94">
        <f>$L$10*COS($M$10*S453*24+$N$10)</f>
        <v>3.5897730936283526E-2</v>
      </c>
      <c r="U453" s="94">
        <f>$L$11*COS($M$11*S453*24+$N$11)</f>
        <v>8.9925999615429172E-2</v>
      </c>
      <c r="V453" s="94">
        <f>$L$12*COS($M$12*S453*24+$N$12)</f>
        <v>1.0788085681473139</v>
      </c>
      <c r="W453" s="94">
        <f>$L$13*COS($M$13*S453*24+$N$13)</f>
        <v>-0.29579241579887444</v>
      </c>
      <c r="X453" s="94">
        <f>(T453+U453+V453+W453)*$AE$8</f>
        <v>1.13604985362519</v>
      </c>
      <c r="Y453" s="95">
        <f t="shared" si="23"/>
        <v>1.13604985362519</v>
      </c>
      <c r="Z453" s="94">
        <f>(0.5*$N$29*Y453^3)/1000</f>
        <v>0.75509118317372581</v>
      </c>
      <c r="AA453" s="94">
        <f>(0.5*$I$29*$J$29*$K$29*$M$29*$L$29*$N$29*Y453^3)*0.82/1000</f>
        <v>2.4443829533138479</v>
      </c>
      <c r="AB453" s="103">
        <f>IF(Y453&lt;1,0,IF(Y453&lt;1.05,2,IF(Y453&lt;1.1,2.28,IF(Y453&lt;1.15,2.5,IF(Y453&lt;1.2,3.08,IF(Y453&lt;1.25,3.44,IF(Y453&lt;1.3,3.85,IF(Y453&lt;1.35,4.31,IF(Y453&lt;1.4,5,IF(Y453&lt;1.45,5.36,IF(Y453&lt;1.5,5.75,IF(Y453&lt;1.55,6.59,IF(Y453&lt;1.6,7.28,IF(Y453&lt;1.65,8.01,IF(Y453&lt;1.7,8.79,IF(Y453&lt;1.75,10,IF(Y453&lt;1.8,10.5,IF(Y453&lt;1.85,11.42,IF(Y453&lt;1.9,12.38,IF(Y453&lt;1.95,13.4,IF(Y453&lt;2,14.26,IF(Y453&lt;2.05,15.57,IF(Y453&lt;2.1,16.72,IF(Y453&lt;2.15,17.92,IF(Y453&lt;2.2,19.17,IF(Y453&lt;2.25,20,IF(Y453&lt;3,25,IF(Y453&lt;10,0,0))))))))))))))))))))))))))))</f>
        <v>2.5</v>
      </c>
      <c r="AC453" s="12"/>
    </row>
    <row r="454" spans="17:29" x14ac:dyDescent="0.25">
      <c r="Q454" s="91"/>
      <c r="R454" s="92">
        <v>41649</v>
      </c>
      <c r="S454" s="93">
        <v>9.3333333333319999</v>
      </c>
      <c r="T454" s="94">
        <f>$L$10*COS($M$10*S454*24+$N$10)</f>
        <v>5.0429092537296646E-2</v>
      </c>
      <c r="U454" s="94">
        <f>$L$11*COS($M$11*S454*24+$N$11)</f>
        <v>9.8109719039760929E-2</v>
      </c>
      <c r="V454" s="94">
        <f>$L$12*COS($M$12*S454*24+$N$12)</f>
        <v>1.2264593716806613</v>
      </c>
      <c r="W454" s="94">
        <f>$L$13*COS($M$13*S454*24+$N$13)</f>
        <v>-0.20140569904074826</v>
      </c>
      <c r="X454" s="94">
        <f>(T454+U454+V454+W454)*$AE$8</f>
        <v>1.4669906052712134</v>
      </c>
      <c r="Y454" s="95">
        <f t="shared" si="23"/>
        <v>1.4669906052712134</v>
      </c>
      <c r="Z454" s="94">
        <f>(0.5*$N$29*Y454^3)/1000</f>
        <v>1.6258827628831631</v>
      </c>
      <c r="AA454" s="94">
        <f>(0.5*$I$29*$J$29*$K$29*$M$29*$L$29*$N$29*Y454^3)*0.82/1000</f>
        <v>5.2633115022931634</v>
      </c>
      <c r="AB454" s="103">
        <f>IF(Y454&lt;1,0,IF(Y454&lt;1.05,2,IF(Y454&lt;1.1,2.28,IF(Y454&lt;1.15,2.5,IF(Y454&lt;1.2,3.08,IF(Y454&lt;1.25,3.44,IF(Y454&lt;1.3,3.85,IF(Y454&lt;1.35,4.31,IF(Y454&lt;1.4,5,IF(Y454&lt;1.45,5.36,IF(Y454&lt;1.5,5.75,IF(Y454&lt;1.55,6.59,IF(Y454&lt;1.6,7.28,IF(Y454&lt;1.65,8.01,IF(Y454&lt;1.7,8.79,IF(Y454&lt;1.75,10,IF(Y454&lt;1.8,10.5,IF(Y454&lt;1.85,11.42,IF(Y454&lt;1.9,12.38,IF(Y454&lt;1.95,13.4,IF(Y454&lt;2,14.26,IF(Y454&lt;2.05,15.57,IF(Y454&lt;2.1,16.72,IF(Y454&lt;2.15,17.92,IF(Y454&lt;2.2,19.17,IF(Y454&lt;2.25,20,IF(Y454&lt;3,25,IF(Y454&lt;10,0,0))))))))))))))))))))))))))))</f>
        <v>5.75</v>
      </c>
      <c r="AC454" s="12"/>
    </row>
    <row r="455" spans="17:29" x14ac:dyDescent="0.25">
      <c r="Q455" s="91"/>
      <c r="R455" s="92">
        <v>41649</v>
      </c>
      <c r="S455" s="93">
        <v>9.3541666666653303</v>
      </c>
      <c r="T455" s="94">
        <f>$L$10*COS($M$10*S455*24+$N$10)</f>
        <v>6.4213653286586486E-2</v>
      </c>
      <c r="U455" s="94">
        <f>$L$11*COS($M$11*S455*24+$N$11)</f>
        <v>0.10460493276540345</v>
      </c>
      <c r="V455" s="94">
        <f>$L$12*COS($M$12*S455*24+$N$12)</f>
        <v>1.2960565812524911</v>
      </c>
      <c r="W455" s="94">
        <f>$L$13*COS($M$13*S455*24+$N$13)</f>
        <v>-9.3293516731664167E-2</v>
      </c>
      <c r="X455" s="94">
        <f>(T455+U455+V455+W455)*$AE$8</f>
        <v>1.7144770632160211</v>
      </c>
      <c r="Y455" s="95">
        <f t="shared" ref="Y455:Y518" si="24">ABS(X455)</f>
        <v>1.7144770632160211</v>
      </c>
      <c r="Z455" s="94">
        <f>(0.5*$N$29*Y455^3)/1000</f>
        <v>2.5953878496620115</v>
      </c>
      <c r="AA455" s="94">
        <f>(0.5*$I$29*$J$29*$K$29*$M$29*$L$29*$N$29*Y455^3)*0.82/1000</f>
        <v>8.4017956484231604</v>
      </c>
      <c r="AB455" s="103">
        <f>IF(Y455&lt;1,0,IF(Y455&lt;1.05,2,IF(Y455&lt;1.1,2.28,IF(Y455&lt;1.15,2.5,IF(Y455&lt;1.2,3.08,IF(Y455&lt;1.25,3.44,IF(Y455&lt;1.3,3.85,IF(Y455&lt;1.35,4.31,IF(Y455&lt;1.4,5,IF(Y455&lt;1.45,5.36,IF(Y455&lt;1.5,5.75,IF(Y455&lt;1.55,6.59,IF(Y455&lt;1.6,7.28,IF(Y455&lt;1.65,8.01,IF(Y455&lt;1.7,8.79,IF(Y455&lt;1.75,10,IF(Y455&lt;1.8,10.5,IF(Y455&lt;1.85,11.42,IF(Y455&lt;1.9,12.38,IF(Y455&lt;1.95,13.4,IF(Y455&lt;2,14.26,IF(Y455&lt;2.05,15.57,IF(Y455&lt;2.1,16.72,IF(Y455&lt;2.15,17.92,IF(Y455&lt;2.2,19.17,IF(Y455&lt;2.25,20,IF(Y455&lt;3,25,IF(Y455&lt;10,0,0))))))))))))))))))))))))))))</f>
        <v>10</v>
      </c>
      <c r="AC455" s="12"/>
    </row>
    <row r="456" spans="17:29" x14ac:dyDescent="0.25">
      <c r="Q456" s="91"/>
      <c r="R456" s="92">
        <v>41649</v>
      </c>
      <c r="S456" s="93">
        <v>9.3749999999986606</v>
      </c>
      <c r="T456" s="94">
        <f>$L$10*COS($M$10*S456*24+$N$10)</f>
        <v>7.7047278602499422E-2</v>
      </c>
      <c r="U456" s="94">
        <f>$L$11*COS($M$11*S456*24+$N$11)</f>
        <v>0.10929985568586718</v>
      </c>
      <c r="V456" s="94">
        <f>$L$12*COS($M$12*S456*24+$N$12)</f>
        <v>1.2831709328674019</v>
      </c>
      <c r="W456" s="94">
        <f>$L$13*COS($M$13*S456*24+$N$13)</f>
        <v>2.1176464567866947E-2</v>
      </c>
      <c r="X456" s="94">
        <f>(T456+U456+V456+W456)*$AE$8</f>
        <v>1.8633681646545444</v>
      </c>
      <c r="Y456" s="95">
        <f t="shared" si="24"/>
        <v>1.8633681646545444</v>
      </c>
      <c r="Z456" s="94">
        <f>(0.5*$N$29*Y456^3)/1000</f>
        <v>3.3319865767312078</v>
      </c>
      <c r="AA456" s="94">
        <f>(0.5*$I$29*$J$29*$K$29*$M$29*$L$29*$N$29*Y456^3)*0.82/1000</f>
        <v>10.786314779361508</v>
      </c>
      <c r="AB456" s="103">
        <f>IF(Y456&lt;1,0,IF(Y456&lt;1.05,2,IF(Y456&lt;1.1,2.28,IF(Y456&lt;1.15,2.5,IF(Y456&lt;1.2,3.08,IF(Y456&lt;1.25,3.44,IF(Y456&lt;1.3,3.85,IF(Y456&lt;1.35,4.31,IF(Y456&lt;1.4,5,IF(Y456&lt;1.45,5.36,IF(Y456&lt;1.5,5.75,IF(Y456&lt;1.55,6.59,IF(Y456&lt;1.6,7.28,IF(Y456&lt;1.65,8.01,IF(Y456&lt;1.7,8.79,IF(Y456&lt;1.75,10,IF(Y456&lt;1.8,10.5,IF(Y456&lt;1.85,11.42,IF(Y456&lt;1.9,12.38,IF(Y456&lt;1.95,13.4,IF(Y456&lt;2,14.26,IF(Y456&lt;2.05,15.57,IF(Y456&lt;2.1,16.72,IF(Y456&lt;2.15,17.92,IF(Y456&lt;2.2,19.17,IF(Y456&lt;2.25,20,IF(Y456&lt;3,25,IF(Y456&lt;10,0,0))))))))))))))))))))))))))))</f>
        <v>12.38</v>
      </c>
      <c r="AC456" s="12"/>
    </row>
    <row r="457" spans="17:29" x14ac:dyDescent="0.25">
      <c r="Q457" s="91"/>
      <c r="R457" s="92">
        <v>41649</v>
      </c>
      <c r="S457" s="93">
        <v>9.3958333333319892</v>
      </c>
      <c r="T457" s="94">
        <f>$L$10*COS($M$10*S457*24+$N$10)</f>
        <v>8.8739916238716562E-2</v>
      </c>
      <c r="U457" s="94">
        <f>$L$11*COS($M$11*S457*24+$N$11)</f>
        <v>0.11211368638633415</v>
      </c>
      <c r="V457" s="94">
        <f>$L$12*COS($M$12*S457*24+$N$12)</f>
        <v>1.1886224872548605</v>
      </c>
      <c r="W457" s="94">
        <f>$L$13*COS($M$13*S457*24+$N$13)</f>
        <v>0.13420330480283668</v>
      </c>
      <c r="X457" s="94">
        <f>(T457+U457+V457+W457)*$AE$8</f>
        <v>1.9045992433534349</v>
      </c>
      <c r="Y457" s="95">
        <f t="shared" si="24"/>
        <v>1.9045992433534349</v>
      </c>
      <c r="Z457" s="94">
        <f>(0.5*$N$29*Y457^3)/1000</f>
        <v>3.5580991946921525</v>
      </c>
      <c r="AA457" s="94">
        <f>(0.5*$I$29*$J$29*$K$29*$M$29*$L$29*$N$29*Y457^3)*0.82/1000</f>
        <v>11.518287077792834</v>
      </c>
      <c r="AB457" s="103">
        <f>IF(Y457&lt;1,0,IF(Y457&lt;1.05,2,IF(Y457&lt;1.1,2.28,IF(Y457&lt;1.15,2.5,IF(Y457&lt;1.2,3.08,IF(Y457&lt;1.25,3.44,IF(Y457&lt;1.3,3.85,IF(Y457&lt;1.35,4.31,IF(Y457&lt;1.4,5,IF(Y457&lt;1.45,5.36,IF(Y457&lt;1.5,5.75,IF(Y457&lt;1.55,6.59,IF(Y457&lt;1.6,7.28,IF(Y457&lt;1.65,8.01,IF(Y457&lt;1.7,8.79,IF(Y457&lt;1.75,10,IF(Y457&lt;1.8,10.5,IF(Y457&lt;1.85,11.42,IF(Y457&lt;1.9,12.38,IF(Y457&lt;1.95,13.4,IF(Y457&lt;2,14.26,IF(Y457&lt;2.05,15.57,IF(Y457&lt;2.1,16.72,IF(Y457&lt;2.15,17.92,IF(Y457&lt;2.2,19.17,IF(Y457&lt;2.25,20,IF(Y457&lt;3,25,IF(Y457&lt;10,0,0))))))))))))))))))))))))))))</f>
        <v>13.4</v>
      </c>
      <c r="AC457" s="12"/>
    </row>
    <row r="458" spans="17:29" x14ac:dyDescent="0.25">
      <c r="Q458" s="91"/>
      <c r="R458" s="92">
        <v>41649</v>
      </c>
      <c r="S458" s="93">
        <v>9.4166666666653303</v>
      </c>
      <c r="T458" s="94">
        <f>$L$10*COS($M$10*S458*24+$N$10)</f>
        <v>9.9118410754479719E-2</v>
      </c>
      <c r="U458" s="94">
        <f>$L$11*COS($M$11*S458*24+$N$11)</f>
        <v>0.11299799776682487</v>
      </c>
      <c r="V458" s="94">
        <f>$L$12*COS($M$12*S458*24+$N$12)</f>
        <v>1.0184284400544494</v>
      </c>
      <c r="W458" s="94">
        <f>$L$13*COS($M$13*S458*24+$N$13)</f>
        <v>0.23808441159700891</v>
      </c>
      <c r="X458" s="94">
        <f>(T458+U458+V458+W458)*$AE$8</f>
        <v>1.8357865752159537</v>
      </c>
      <c r="Y458" s="95">
        <f t="shared" si="24"/>
        <v>1.8357865752159537</v>
      </c>
      <c r="Z458" s="94">
        <f>(0.5*$N$29*Y458^3)/1000</f>
        <v>3.1862056094433755</v>
      </c>
      <c r="AA458" s="94">
        <f>(0.5*$I$29*$J$29*$K$29*$M$29*$L$29*$N$29*Y458^3)*0.82/1000</f>
        <v>10.314392289340862</v>
      </c>
      <c r="AB458" s="103">
        <f>IF(Y458&lt;1,0,IF(Y458&lt;1.05,2,IF(Y458&lt;1.1,2.28,IF(Y458&lt;1.15,2.5,IF(Y458&lt;1.2,3.08,IF(Y458&lt;1.25,3.44,IF(Y458&lt;1.3,3.85,IF(Y458&lt;1.35,4.31,IF(Y458&lt;1.4,5,IF(Y458&lt;1.45,5.36,IF(Y458&lt;1.5,5.75,IF(Y458&lt;1.55,6.59,IF(Y458&lt;1.6,7.28,IF(Y458&lt;1.65,8.01,IF(Y458&lt;1.7,8.79,IF(Y458&lt;1.75,10,IF(Y458&lt;1.8,10.5,IF(Y458&lt;1.85,11.42,IF(Y458&lt;1.9,12.38,IF(Y458&lt;1.95,13.4,IF(Y458&lt;2,14.26,IF(Y458&lt;2.05,15.57,IF(Y458&lt;2.1,16.72,IF(Y458&lt;2.15,17.92,IF(Y458&lt;2.2,19.17,IF(Y458&lt;2.25,20,IF(Y458&lt;3,25,IF(Y458&lt;10,0,0))))))))))))))))))))))))))))</f>
        <v>11.42</v>
      </c>
      <c r="AC458" s="12"/>
    </row>
    <row r="459" spans="17:29" x14ac:dyDescent="0.25">
      <c r="Q459" s="91"/>
      <c r="R459" s="92">
        <v>41649</v>
      </c>
      <c r="S459" s="93">
        <v>9.4374999999986606</v>
      </c>
      <c r="T459" s="94">
        <f>$L$10*COS($M$10*S459*24+$N$10)</f>
        <v>0.10802906776120148</v>
      </c>
      <c r="U459" s="94">
        <f>$L$11*COS($M$11*S459*24+$N$11)</f>
        <v>0.11193757049106906</v>
      </c>
      <c r="V459" s="94">
        <f>$L$12*COS($M$12*S459*24+$N$12)</f>
        <v>0.78342017904939498</v>
      </c>
      <c r="W459" s="94">
        <f>$L$13*COS($M$13*S459*24+$N$13)</f>
        <v>0.32574045919389305</v>
      </c>
      <c r="X459" s="94">
        <f>(T459+U459+V459+W459)*$AE$8</f>
        <v>1.6614090956194483</v>
      </c>
      <c r="Y459" s="95">
        <f t="shared" si="24"/>
        <v>1.6614090956194483</v>
      </c>
      <c r="Z459" s="94">
        <f>(0.5*$N$29*Y459^3)/1000</f>
        <v>2.3617666202905898</v>
      </c>
      <c r="AA459" s="94">
        <f>(0.5*$I$29*$J$29*$K$29*$M$29*$L$29*$N$29*Y459^3)*0.82/1000</f>
        <v>7.6455164554818458</v>
      </c>
      <c r="AB459" s="103">
        <f>IF(Y459&lt;1,0,IF(Y459&lt;1.05,2,IF(Y459&lt;1.1,2.28,IF(Y459&lt;1.15,2.5,IF(Y459&lt;1.2,3.08,IF(Y459&lt;1.25,3.44,IF(Y459&lt;1.3,3.85,IF(Y459&lt;1.35,4.31,IF(Y459&lt;1.4,5,IF(Y459&lt;1.45,5.36,IF(Y459&lt;1.5,5.75,IF(Y459&lt;1.55,6.59,IF(Y459&lt;1.6,7.28,IF(Y459&lt;1.65,8.01,IF(Y459&lt;1.7,8.79,IF(Y459&lt;1.75,10,IF(Y459&lt;1.8,10.5,IF(Y459&lt;1.85,11.42,IF(Y459&lt;1.9,12.38,IF(Y459&lt;1.95,13.4,IF(Y459&lt;2,14.26,IF(Y459&lt;2.05,15.57,IF(Y459&lt;2.1,16.72,IF(Y459&lt;2.15,17.92,IF(Y459&lt;2.2,19.17,IF(Y459&lt;2.25,20,IF(Y459&lt;3,25,IF(Y459&lt;10,0,0))))))))))))))))))))))))))))</f>
        <v>8.7899999999999991</v>
      </c>
      <c r="AC459" s="12"/>
    </row>
    <row r="460" spans="17:29" x14ac:dyDescent="0.25">
      <c r="Q460" s="91"/>
      <c r="R460" s="92">
        <v>41649</v>
      </c>
      <c r="S460" s="93">
        <v>9.4583333333319892</v>
      </c>
      <c r="T460" s="94">
        <f>$L$10*COS($M$10*S460*24+$N$10)</f>
        <v>0.11533992997178905</v>
      </c>
      <c r="U460" s="94">
        <f>$L$11*COS($M$11*S460*24+$N$11)</f>
        <v>0.10895065491709202</v>
      </c>
      <c r="V460" s="94">
        <f>$L$12*COS($M$12*S460*24+$N$12)</f>
        <v>0.49855395946152936</v>
      </c>
      <c r="W460" s="94">
        <f>$L$13*COS($M$13*S460*24+$N$13)</f>
        <v>0.39119783280826637</v>
      </c>
      <c r="X460" s="94">
        <f>(T460+U460+V460+W460)*$AE$8</f>
        <v>1.392552971448346</v>
      </c>
      <c r="Y460" s="95">
        <f t="shared" si="24"/>
        <v>1.392552971448346</v>
      </c>
      <c r="Z460" s="94">
        <f>(0.5*$N$29*Y460^3)/1000</f>
        <v>1.3907286516060495</v>
      </c>
      <c r="AA460" s="94">
        <f>(0.5*$I$29*$J$29*$K$29*$M$29*$L$29*$N$29*Y460^3)*0.82/1000</f>
        <v>4.5020700604430903</v>
      </c>
      <c r="AB460" s="103">
        <f>IF(Y460&lt;1,0,IF(Y460&lt;1.05,2,IF(Y460&lt;1.1,2.28,IF(Y460&lt;1.15,2.5,IF(Y460&lt;1.2,3.08,IF(Y460&lt;1.25,3.44,IF(Y460&lt;1.3,3.85,IF(Y460&lt;1.35,4.31,IF(Y460&lt;1.4,5,IF(Y460&lt;1.45,5.36,IF(Y460&lt;1.5,5.75,IF(Y460&lt;1.55,6.59,IF(Y460&lt;1.6,7.28,IF(Y460&lt;1.65,8.01,IF(Y460&lt;1.7,8.79,IF(Y460&lt;1.75,10,IF(Y460&lt;1.8,10.5,IF(Y460&lt;1.85,11.42,IF(Y460&lt;1.9,12.38,IF(Y460&lt;1.95,13.4,IF(Y460&lt;2,14.26,IF(Y460&lt;2.05,15.57,IF(Y460&lt;2.1,16.72,IF(Y460&lt;2.15,17.92,IF(Y460&lt;2.2,19.17,IF(Y460&lt;2.25,20,IF(Y460&lt;3,25,IF(Y460&lt;10,0,0))))))))))))))))))))))))))))</f>
        <v>5</v>
      </c>
      <c r="AC460" s="12"/>
    </row>
    <row r="461" spans="17:29" x14ac:dyDescent="0.25">
      <c r="Q461" s="91"/>
      <c r="R461" s="92">
        <v>41649</v>
      </c>
      <c r="S461" s="93">
        <v>9.4791666666653196</v>
      </c>
      <c r="T461" s="94">
        <f>$L$10*COS($M$10*S461*24+$N$10)</f>
        <v>0.12094273134672046</v>
      </c>
      <c r="U461" s="94">
        <f>$L$11*COS($M$11*S461*24+$N$11)</f>
        <v>0.10408865700158479</v>
      </c>
      <c r="V461" s="94">
        <f>$L$12*COS($M$12*S461*24+$N$12)</f>
        <v>0.18195906689981833</v>
      </c>
      <c r="W461" s="94">
        <f>$L$13*COS($M$13*S461*24+$N$13)</f>
        <v>0.42999572060176267</v>
      </c>
      <c r="X461" s="94">
        <f>(T461+U461+V461+W461)*$AE$8</f>
        <v>1.0462327198123578</v>
      </c>
      <c r="Y461" s="95">
        <f t="shared" si="24"/>
        <v>1.0462327198123578</v>
      </c>
      <c r="Z461" s="94">
        <f>(0.5*$N$29*Y461^3)/1000</f>
        <v>0.589782827286922</v>
      </c>
      <c r="AA461" s="94">
        <f>(0.5*$I$29*$J$29*$K$29*$M$29*$L$29*$N$29*Y461^3)*0.82/1000</f>
        <v>1.9092463550136731</v>
      </c>
      <c r="AB461" s="103">
        <f>IF(Y461&lt;1,0,IF(Y461&lt;1.05,2,IF(Y461&lt;1.1,2.28,IF(Y461&lt;1.15,2.5,IF(Y461&lt;1.2,3.08,IF(Y461&lt;1.25,3.44,IF(Y461&lt;1.3,3.85,IF(Y461&lt;1.35,4.31,IF(Y461&lt;1.4,5,IF(Y461&lt;1.45,5.36,IF(Y461&lt;1.5,5.75,IF(Y461&lt;1.55,6.59,IF(Y461&lt;1.6,7.28,IF(Y461&lt;1.65,8.01,IF(Y461&lt;1.7,8.79,IF(Y461&lt;1.75,10,IF(Y461&lt;1.8,10.5,IF(Y461&lt;1.85,11.42,IF(Y461&lt;1.9,12.38,IF(Y461&lt;1.95,13.4,IF(Y461&lt;2,14.26,IF(Y461&lt;2.05,15.57,IF(Y461&lt;2.1,16.72,IF(Y461&lt;2.15,17.92,IF(Y461&lt;2.2,19.17,IF(Y461&lt;2.25,20,IF(Y461&lt;3,25,IF(Y461&lt;10,0,0))))))))))))))))))))))))))))</f>
        <v>2</v>
      </c>
      <c r="AC461" s="12"/>
    </row>
    <row r="462" spans="17:29" x14ac:dyDescent="0.25">
      <c r="Q462" s="91"/>
      <c r="R462" s="92">
        <v>41649</v>
      </c>
      <c r="S462" s="93">
        <v>9.49999999999865</v>
      </c>
      <c r="T462" s="94">
        <f>$L$10*COS($M$10*S462*24+$N$10)</f>
        <v>0.12475450039814395</v>
      </c>
      <c r="U462" s="94">
        <f>$L$11*COS($M$11*S462*24+$N$11)</f>
        <v>9.7435253583785339E-2</v>
      </c>
      <c r="V462" s="94">
        <f>$L$12*COS($M$12*S462*24+$N$12)</f>
        <v>-0.14621595579368535</v>
      </c>
      <c r="W462" s="94">
        <f>$L$13*COS($M$13*S462*24+$N$13)</f>
        <v>0.4394901106377806</v>
      </c>
      <c r="X462" s="94">
        <f>(T462+U462+V462+W462)*$AE$8</f>
        <v>0.64432988603253072</v>
      </c>
      <c r="Y462" s="95">
        <f t="shared" si="24"/>
        <v>0.64432988603253072</v>
      </c>
      <c r="Z462" s="94">
        <f>(0.5*$N$29*Y462^3)/1000</f>
        <v>0.13776283017997532</v>
      </c>
      <c r="AA462" s="94">
        <f>(0.5*$I$29*$J$29*$K$29*$M$29*$L$29*$N$29*Y462^3)*0.82/1000</f>
        <v>0.44596615772525366</v>
      </c>
      <c r="AB462" s="103">
        <f>IF(Y462&lt;1,0,IF(Y462&lt;1.05,2,IF(Y462&lt;1.1,2.28,IF(Y462&lt;1.15,2.5,IF(Y462&lt;1.2,3.08,IF(Y462&lt;1.25,3.44,IF(Y462&lt;1.3,3.85,IF(Y462&lt;1.35,4.31,IF(Y462&lt;1.4,5,IF(Y462&lt;1.45,5.36,IF(Y462&lt;1.5,5.75,IF(Y462&lt;1.55,6.59,IF(Y462&lt;1.6,7.28,IF(Y462&lt;1.65,8.01,IF(Y462&lt;1.7,8.79,IF(Y462&lt;1.75,10,IF(Y462&lt;1.8,10.5,IF(Y462&lt;1.85,11.42,IF(Y462&lt;1.9,12.38,IF(Y462&lt;1.95,13.4,IF(Y462&lt;2,14.26,IF(Y462&lt;2.05,15.57,IF(Y462&lt;2.1,16.72,IF(Y462&lt;2.15,17.92,IF(Y462&lt;2.2,19.17,IF(Y462&lt;2.25,20,IF(Y462&lt;3,25,IF(Y462&lt;10,0,0))))))))))))))))))))))))))))</f>
        <v>0</v>
      </c>
      <c r="AC462" s="12"/>
    </row>
    <row r="463" spans="17:29" x14ac:dyDescent="0.25">
      <c r="Q463" s="91"/>
      <c r="R463" s="92">
        <v>41649</v>
      </c>
      <c r="S463" s="93">
        <v>9.5208333333319803</v>
      </c>
      <c r="T463" s="94">
        <f>$L$10*COS($M$10*S463*24+$N$10)</f>
        <v>0.12671878890875157</v>
      </c>
      <c r="U463" s="94">
        <f>$L$11*COS($M$11*S463*24+$N$11)</f>
        <v>8.910495227513561E-2</v>
      </c>
      <c r="V463" s="94">
        <f>$L$12*COS($M$12*S463*24+$N$12)</f>
        <v>-0.46508559005954037</v>
      </c>
      <c r="W463" s="94">
        <f>$L$13*COS($M$13*S463*24+$N$13)</f>
        <v>0.41903397592558905</v>
      </c>
      <c r="X463" s="94">
        <f>(T463+U463+V463+W463)*$AE$8</f>
        <v>0.21221515881241987</v>
      </c>
      <c r="Y463" s="95">
        <f t="shared" si="24"/>
        <v>0.21221515881241987</v>
      </c>
      <c r="Z463" s="94">
        <f>(0.5*$N$29*Y463^3)/1000</f>
        <v>4.921941388934906E-3</v>
      </c>
      <c r="AA463" s="94">
        <f>(0.5*$I$29*$J$29*$K$29*$M$29*$L$29*$N$29*Y463^3)*0.82/1000</f>
        <v>1.5933320235252089E-2</v>
      </c>
      <c r="AB463" s="103">
        <f>IF(Y463&lt;1,0,IF(Y463&lt;1.05,2,IF(Y463&lt;1.1,2.28,IF(Y463&lt;1.15,2.5,IF(Y463&lt;1.2,3.08,IF(Y463&lt;1.25,3.44,IF(Y463&lt;1.3,3.85,IF(Y463&lt;1.35,4.31,IF(Y463&lt;1.4,5,IF(Y463&lt;1.45,5.36,IF(Y463&lt;1.5,5.75,IF(Y463&lt;1.55,6.59,IF(Y463&lt;1.6,7.28,IF(Y463&lt;1.65,8.01,IF(Y463&lt;1.7,8.79,IF(Y463&lt;1.75,10,IF(Y463&lt;1.8,10.5,IF(Y463&lt;1.85,11.42,IF(Y463&lt;1.9,12.38,IF(Y463&lt;1.95,13.4,IF(Y463&lt;2,14.26,IF(Y463&lt;2.05,15.57,IF(Y463&lt;2.1,16.72,IF(Y463&lt;2.15,17.92,IF(Y463&lt;2.2,19.17,IF(Y463&lt;2.25,20,IF(Y463&lt;3,25,IF(Y463&lt;10,0,0))))))))))))))))))))))))))))</f>
        <v>0</v>
      </c>
      <c r="AC463" s="12"/>
    </row>
    <row r="464" spans="17:29" x14ac:dyDescent="0.25">
      <c r="Q464" s="91"/>
      <c r="R464" s="92">
        <v>41649</v>
      </c>
      <c r="S464" s="93">
        <v>9.5416666666653107</v>
      </c>
      <c r="T464" s="94">
        <f>$L$10*COS($M$10*S464*24+$N$10)</f>
        <v>0.12680650786942385</v>
      </c>
      <c r="U464" s="94">
        <f>$L$11*COS($M$11*S464*24+$N$11)</f>
        <v>7.92411207396055E-2</v>
      </c>
      <c r="V464" s="94">
        <f>$L$12*COS($M$12*S464*24+$N$12)</f>
        <v>-0.75435652530438801</v>
      </c>
      <c r="W464" s="94">
        <f>$L$13*COS($M$13*S464*24+$N$13)</f>
        <v>0.37002136824046666</v>
      </c>
      <c r="X464" s="94">
        <f>(T464+U464+V464+W464)*$AE$8</f>
        <v>-0.22285941056861497</v>
      </c>
      <c r="Y464" s="95">
        <f t="shared" si="24"/>
        <v>0.22285941056861497</v>
      </c>
      <c r="Z464" s="94">
        <f>(0.5*$N$29*Y464^3)/1000</f>
        <v>5.7003321439544254E-3</v>
      </c>
      <c r="AA464" s="94">
        <f>(0.5*$I$29*$J$29*$K$29*$M$29*$L$29*$N$29*Y464^3)*0.82/1000</f>
        <v>1.8453128617320104E-2</v>
      </c>
      <c r="AB464" s="103">
        <f>IF(Y464&lt;1,0,IF(Y464&lt;1.05,2,IF(Y464&lt;1.1,2.28,IF(Y464&lt;1.15,2.5,IF(Y464&lt;1.2,3.08,IF(Y464&lt;1.25,3.44,IF(Y464&lt;1.3,3.85,IF(Y464&lt;1.35,4.31,IF(Y464&lt;1.4,5,IF(Y464&lt;1.45,5.36,IF(Y464&lt;1.5,5.75,IF(Y464&lt;1.55,6.59,IF(Y464&lt;1.6,7.28,IF(Y464&lt;1.65,8.01,IF(Y464&lt;1.7,8.79,IF(Y464&lt;1.75,10,IF(Y464&lt;1.8,10.5,IF(Y464&lt;1.85,11.42,IF(Y464&lt;1.9,12.38,IF(Y464&lt;1.95,13.4,IF(Y464&lt;2,14.26,IF(Y464&lt;2.05,15.57,IF(Y464&lt;2.1,16.72,IF(Y464&lt;2.15,17.92,IF(Y464&lt;2.2,19.17,IF(Y464&lt;2.25,20,IF(Y464&lt;3,25,IF(Y464&lt;10,0,0))))))))))))))))))))))))))))</f>
        <v>0</v>
      </c>
      <c r="AC464" s="12"/>
    </row>
    <row r="465" spans="17:29" x14ac:dyDescent="0.25">
      <c r="Q465" s="91"/>
      <c r="R465" s="92">
        <v>41649</v>
      </c>
      <c r="S465" s="93">
        <v>9.5624999999986393</v>
      </c>
      <c r="T465" s="94">
        <f>$L$10*COS($M$10*S465*24+$N$10)</f>
        <v>0.12501635825629809</v>
      </c>
      <c r="U465" s="94">
        <f>$L$11*COS($M$11*S465*24+$N$11)</f>
        <v>6.8013519281491935E-2</v>
      </c>
      <c r="V465" s="94">
        <f>$L$12*COS($M$12*S465*24+$N$12)</f>
        <v>-0.99561915363916742</v>
      </c>
      <c r="W465" s="94">
        <f>$L$13*COS($M$13*S465*24+$N$13)</f>
        <v>0.29579241579898907</v>
      </c>
      <c r="X465" s="94">
        <f>(T465+U465+V465+W465)*$AE$8</f>
        <v>-0.63349607537798547</v>
      </c>
      <c r="Y465" s="95">
        <f t="shared" si="24"/>
        <v>0.63349607537798547</v>
      </c>
      <c r="Z465" s="94">
        <f>(0.5*$N$29*Y465^3)/1000</f>
        <v>0.13092995394927834</v>
      </c>
      <c r="AA465" s="94">
        <f>(0.5*$I$29*$J$29*$K$29*$M$29*$L$29*$N$29*Y465^3)*0.82/1000</f>
        <v>0.42384675472783268</v>
      </c>
      <c r="AB465" s="103">
        <f>IF(Y465&lt;1,0,IF(Y465&lt;1.05,2,IF(Y465&lt;1.1,2.28,IF(Y465&lt;1.15,2.5,IF(Y465&lt;1.2,3.08,IF(Y465&lt;1.25,3.44,IF(Y465&lt;1.3,3.85,IF(Y465&lt;1.35,4.31,IF(Y465&lt;1.4,5,IF(Y465&lt;1.45,5.36,IF(Y465&lt;1.5,5.75,IF(Y465&lt;1.55,6.59,IF(Y465&lt;1.6,7.28,IF(Y465&lt;1.65,8.01,IF(Y465&lt;1.7,8.79,IF(Y465&lt;1.75,10,IF(Y465&lt;1.8,10.5,IF(Y465&lt;1.85,11.42,IF(Y465&lt;1.9,12.38,IF(Y465&lt;1.95,13.4,IF(Y465&lt;2,14.26,IF(Y465&lt;2.05,15.57,IF(Y465&lt;2.1,16.72,IF(Y465&lt;2.15,17.92,IF(Y465&lt;2.2,19.17,IF(Y465&lt;2.25,20,IF(Y465&lt;3,25,IF(Y465&lt;10,0,0))))))))))))))))))))))))))))</f>
        <v>0</v>
      </c>
      <c r="AC465" s="12"/>
    </row>
    <row r="466" spans="17:29" x14ac:dyDescent="0.25">
      <c r="Q466" s="91"/>
      <c r="R466" s="92">
        <v>41649</v>
      </c>
      <c r="S466" s="93">
        <v>9.5833333333319697</v>
      </c>
      <c r="T466" s="94">
        <f>$L$10*COS($M$10*S466*24+$N$10)</f>
        <v>0.12137485026792307</v>
      </c>
      <c r="U466" s="94">
        <f>$L$11*COS($M$11*S466*24+$N$11)</f>
        <v>5.561537920580948E-2</v>
      </c>
      <c r="V466" s="94">
        <f>$L$12*COS($M$12*S466*24+$N$12)</f>
        <v>-1.1735191831363239</v>
      </c>
      <c r="W466" s="94">
        <f>$L$13*COS($M$13*S466*24+$N$13)</f>
        <v>0.20140569904089703</v>
      </c>
      <c r="X466" s="94">
        <f>(T466+U466+V466+W466)*$AE$8</f>
        <v>-0.99390406827711786</v>
      </c>
      <c r="Y466" s="95">
        <f t="shared" si="24"/>
        <v>0.99390406827711786</v>
      </c>
      <c r="Z466" s="94">
        <f>(0.5*$N$29*Y466^3)/1000</f>
        <v>0.50563908161927484</v>
      </c>
      <c r="AA466" s="94">
        <f>(0.5*$I$29*$J$29*$K$29*$M$29*$L$29*$N$29*Y466^3)*0.82/1000</f>
        <v>1.6368560237248337</v>
      </c>
      <c r="AB466" s="103">
        <f>IF(Y466&lt;1,0,IF(Y466&lt;1.05,2,IF(Y466&lt;1.1,2.28,IF(Y466&lt;1.15,2.5,IF(Y466&lt;1.2,3.08,IF(Y466&lt;1.25,3.44,IF(Y466&lt;1.3,3.85,IF(Y466&lt;1.35,4.31,IF(Y466&lt;1.4,5,IF(Y466&lt;1.45,5.36,IF(Y466&lt;1.5,5.75,IF(Y466&lt;1.55,6.59,IF(Y466&lt;1.6,7.28,IF(Y466&lt;1.65,8.01,IF(Y466&lt;1.7,8.79,IF(Y466&lt;1.75,10,IF(Y466&lt;1.8,10.5,IF(Y466&lt;1.85,11.42,IF(Y466&lt;1.9,12.38,IF(Y466&lt;1.95,13.4,IF(Y466&lt;2,14.26,IF(Y466&lt;2.05,15.57,IF(Y466&lt;2.1,16.72,IF(Y466&lt;2.15,17.92,IF(Y466&lt;2.2,19.17,IF(Y466&lt;2.25,20,IF(Y466&lt;3,25,IF(Y466&lt;10,0,0))))))))))))))))))))))))))))</f>
        <v>0</v>
      </c>
      <c r="AC466" s="12"/>
    </row>
    <row r="467" spans="17:29" x14ac:dyDescent="0.25">
      <c r="Q467" s="91"/>
      <c r="R467" s="92">
        <v>41649</v>
      </c>
      <c r="S467" s="93">
        <v>9.6041666666653001</v>
      </c>
      <c r="T467" s="94">
        <f>$L$10*COS($M$10*S467*24+$N$10)</f>
        <v>0.11593591073761028</v>
      </c>
      <c r="U467" s="94">
        <f>$L$11*COS($M$11*S467*24+$N$11)</f>
        <v>4.2260077233797107E-2</v>
      </c>
      <c r="V467" s="94">
        <f>$L$12*COS($M$12*S467*24+$N$12)</f>
        <v>-1.2767348064952817</v>
      </c>
      <c r="W467" s="94">
        <f>$L$13*COS($M$13*S467*24+$N$13)</f>
        <v>9.3293516731815476E-2</v>
      </c>
      <c r="X467" s="94">
        <f>(T467+U467+V467+W467)*$AE$8</f>
        <v>-1.2815566272400736</v>
      </c>
      <c r="Y467" s="95">
        <f t="shared" si="24"/>
        <v>1.2815566272400736</v>
      </c>
      <c r="Z467" s="94">
        <f>(0.5*$N$29*Y467^3)/1000</f>
        <v>1.0839784079604109</v>
      </c>
      <c r="AA467" s="94">
        <f>(0.5*$I$29*$J$29*$K$29*$M$29*$L$29*$N$29*Y467^3)*0.82/1000</f>
        <v>3.5090574505742822</v>
      </c>
      <c r="AB467" s="103">
        <f>IF(Y467&lt;1,0,IF(Y467&lt;1.05,2,IF(Y467&lt;1.1,2.28,IF(Y467&lt;1.15,2.5,IF(Y467&lt;1.2,3.08,IF(Y467&lt;1.25,3.44,IF(Y467&lt;1.3,3.85,IF(Y467&lt;1.35,4.31,IF(Y467&lt;1.4,5,IF(Y467&lt;1.45,5.36,IF(Y467&lt;1.5,5.75,IF(Y467&lt;1.55,6.59,IF(Y467&lt;1.6,7.28,IF(Y467&lt;1.65,8.01,IF(Y467&lt;1.7,8.79,IF(Y467&lt;1.75,10,IF(Y467&lt;1.8,10.5,IF(Y467&lt;1.85,11.42,IF(Y467&lt;1.9,12.38,IF(Y467&lt;1.95,13.4,IF(Y467&lt;2,14.26,IF(Y467&lt;2.05,15.57,IF(Y467&lt;2.1,16.72,IF(Y467&lt;2.15,17.92,IF(Y467&lt;2.2,19.17,IF(Y467&lt;2.25,20,IF(Y467&lt;3,25,IF(Y467&lt;10,0,0))))))))))))))))))))))))))))</f>
        <v>3.85</v>
      </c>
      <c r="AC467" s="12"/>
    </row>
    <row r="468" spans="17:29" x14ac:dyDescent="0.25">
      <c r="Q468" s="91"/>
      <c r="R468" s="92">
        <v>41649</v>
      </c>
      <c r="S468" s="93">
        <v>9.6249999999986304</v>
      </c>
      <c r="T468" s="94">
        <f>$L$10*COS($M$10*S468*24+$N$10)</f>
        <v>0.10878008453478494</v>
      </c>
      <c r="U468" s="94">
        <f>$L$11*COS($M$11*S468*24+$N$11)</f>
        <v>2.8177463208154768E-2</v>
      </c>
      <c r="V468" s="94">
        <f>$L$12*COS($M$12*S468*24+$N$12)</f>
        <v>-1.2986972367328184</v>
      </c>
      <c r="W468" s="94">
        <f>$L$13*COS($M$13*S468*24+$N$13)</f>
        <v>-2.117646456769982E-2</v>
      </c>
      <c r="X468" s="94">
        <f>(T468+U468+V468+W468)*$AE$8</f>
        <v>-1.4786451919469732</v>
      </c>
      <c r="Y468" s="95">
        <f t="shared" si="24"/>
        <v>1.4786451919469732</v>
      </c>
      <c r="Z468" s="94">
        <f>(0.5*$N$29*Y468^3)/1000</f>
        <v>1.6649421777255387</v>
      </c>
      <c r="AA468" s="94">
        <f>(0.5*$I$29*$J$29*$K$29*$M$29*$L$29*$N$29*Y468^3)*0.82/1000</f>
        <v>5.3897547318456791</v>
      </c>
      <c r="AB468" s="103">
        <f>IF(Y468&lt;1,0,IF(Y468&lt;1.05,2,IF(Y468&lt;1.1,2.28,IF(Y468&lt;1.15,2.5,IF(Y468&lt;1.2,3.08,IF(Y468&lt;1.25,3.44,IF(Y468&lt;1.3,3.85,IF(Y468&lt;1.35,4.31,IF(Y468&lt;1.4,5,IF(Y468&lt;1.45,5.36,IF(Y468&lt;1.5,5.75,IF(Y468&lt;1.55,6.59,IF(Y468&lt;1.6,7.28,IF(Y468&lt;1.65,8.01,IF(Y468&lt;1.7,8.79,IF(Y468&lt;1.75,10,IF(Y468&lt;1.8,10.5,IF(Y468&lt;1.85,11.42,IF(Y468&lt;1.9,12.38,IF(Y468&lt;1.95,13.4,IF(Y468&lt;2,14.26,IF(Y468&lt;2.05,15.57,IF(Y468&lt;2.1,16.72,IF(Y468&lt;2.15,17.92,IF(Y468&lt;2.2,19.17,IF(Y468&lt;2.25,20,IF(Y468&lt;3,25,IF(Y468&lt;10,0,0))))))))))))))))))))))))))))</f>
        <v>5.75</v>
      </c>
      <c r="AC468" s="12"/>
    </row>
    <row r="469" spans="17:29" x14ac:dyDescent="0.25">
      <c r="Q469" s="91"/>
      <c r="R469" s="92">
        <v>41649</v>
      </c>
      <c r="S469" s="93">
        <v>9.6458333333319608</v>
      </c>
      <c r="T469" s="94">
        <f>$L$10*COS($M$10*S469*24+$N$10)</f>
        <v>0.10001334178173561</v>
      </c>
      <c r="U469" s="94">
        <f>$L$11*COS($M$11*S469*24+$N$11)</f>
        <v>1.360990428951603E-2</v>
      </c>
      <c r="V469" s="94">
        <f>$L$12*COS($M$12*S469*24+$N$12)</f>
        <v>-1.2380087539963633</v>
      </c>
      <c r="W469" s="94">
        <f>$L$13*COS($M$13*S469*24+$N$13)</f>
        <v>-0.13420330480268924</v>
      </c>
      <c r="X469" s="94">
        <f>(T469+U469+V469+W469)*$AE$8</f>
        <v>-1.5732360159097512</v>
      </c>
      <c r="Y469" s="95">
        <f t="shared" si="24"/>
        <v>1.5732360159097512</v>
      </c>
      <c r="Z469" s="94">
        <f>(0.5*$N$29*Y469^3)/1000</f>
        <v>2.0053439372975608</v>
      </c>
      <c r="AA469" s="94">
        <f>(0.5*$I$29*$J$29*$K$29*$M$29*$L$29*$N$29*Y469^3)*0.82/1000</f>
        <v>6.4917041081827263</v>
      </c>
      <c r="AB469" s="103">
        <f>IF(Y469&lt;1,0,IF(Y469&lt;1.05,2,IF(Y469&lt;1.1,2.28,IF(Y469&lt;1.15,2.5,IF(Y469&lt;1.2,3.08,IF(Y469&lt;1.25,3.44,IF(Y469&lt;1.3,3.85,IF(Y469&lt;1.35,4.31,IF(Y469&lt;1.4,5,IF(Y469&lt;1.45,5.36,IF(Y469&lt;1.5,5.75,IF(Y469&lt;1.55,6.59,IF(Y469&lt;1.6,7.28,IF(Y469&lt;1.65,8.01,IF(Y469&lt;1.7,8.79,IF(Y469&lt;1.75,10,IF(Y469&lt;1.8,10.5,IF(Y469&lt;1.85,11.42,IF(Y469&lt;1.9,12.38,IF(Y469&lt;1.95,13.4,IF(Y469&lt;2,14.26,IF(Y469&lt;2.05,15.57,IF(Y469&lt;2.1,16.72,IF(Y469&lt;2.15,17.92,IF(Y469&lt;2.2,19.17,IF(Y469&lt;2.25,20,IF(Y469&lt;3,25,IF(Y469&lt;10,0,0))))))))))))))))))))))))))))</f>
        <v>7.28</v>
      </c>
      <c r="AC469" s="12"/>
    </row>
    <row r="470" spans="17:29" x14ac:dyDescent="0.25">
      <c r="Q470" s="91"/>
      <c r="R470" s="92">
        <v>41649</v>
      </c>
      <c r="S470" s="93">
        <v>9.6666666666652894</v>
      </c>
      <c r="T470" s="94">
        <f>$L$10*COS($M$10*S470*24+$N$10)</f>
        <v>8.976550854959453E-2</v>
      </c>
      <c r="U470" s="94">
        <f>$L$11*COS($M$11*S470*24+$N$11)</f>
        <v>-1.1918862748395099E-3</v>
      </c>
      <c r="V470" s="94">
        <f>$L$12*COS($M$12*S470*24+$N$12)</f>
        <v>-1.0985316584150977</v>
      </c>
      <c r="W470" s="94">
        <f>$L$13*COS($M$13*S470*24+$N$13)</f>
        <v>-0.23808441159682617</v>
      </c>
      <c r="X470" s="94">
        <f>(T470+U470+V470+W470)*$AE$8</f>
        <v>-1.560053059671461</v>
      </c>
      <c r="Y470" s="95">
        <f t="shared" si="24"/>
        <v>1.560053059671461</v>
      </c>
      <c r="Z470" s="94">
        <f>(0.5*$N$29*Y470^3)/1000</f>
        <v>1.9553537464810247</v>
      </c>
      <c r="AA470" s="94">
        <f>(0.5*$I$29*$J$29*$K$29*$M$29*$L$29*$N$29*Y470^3)*0.82/1000</f>
        <v>6.3298757449494962</v>
      </c>
      <c r="AB470" s="103">
        <f>IF(Y470&lt;1,0,IF(Y470&lt;1.05,2,IF(Y470&lt;1.1,2.28,IF(Y470&lt;1.15,2.5,IF(Y470&lt;1.2,3.08,IF(Y470&lt;1.25,3.44,IF(Y470&lt;1.3,3.85,IF(Y470&lt;1.35,4.31,IF(Y470&lt;1.4,5,IF(Y470&lt;1.45,5.36,IF(Y470&lt;1.5,5.75,IF(Y470&lt;1.55,6.59,IF(Y470&lt;1.6,7.28,IF(Y470&lt;1.65,8.01,IF(Y470&lt;1.7,8.79,IF(Y470&lt;1.75,10,IF(Y470&lt;1.8,10.5,IF(Y470&lt;1.85,11.42,IF(Y470&lt;1.9,12.38,IF(Y470&lt;1.95,13.4,IF(Y470&lt;2,14.26,IF(Y470&lt;2.05,15.57,IF(Y470&lt;2.1,16.72,IF(Y470&lt;2.15,17.92,IF(Y470&lt;2.2,19.17,IF(Y470&lt;2.25,20,IF(Y470&lt;3,25,IF(Y470&lt;10,0,0))))))))))))))))))))))))))))</f>
        <v>7.28</v>
      </c>
      <c r="AC470" s="12"/>
    </row>
    <row r="471" spans="17:29" x14ac:dyDescent="0.25">
      <c r="Q471" s="91"/>
      <c r="R471" s="92">
        <v>41649</v>
      </c>
      <c r="S471" s="93">
        <v>9.6874999999986198</v>
      </c>
      <c r="T471" s="94">
        <f>$L$10*COS($M$10*S471*24+$N$10)</f>
        <v>7.8188344273261295E-2</v>
      </c>
      <c r="U471" s="94">
        <f>$L$11*COS($M$11*S471*24+$N$11)</f>
        <v>-1.5973164021644125E-2</v>
      </c>
      <c r="V471" s="94">
        <f>$L$12*COS($M$12*S471*24+$N$12)</f>
        <v>-0.88914246790455398</v>
      </c>
      <c r="W471" s="94">
        <f>$L$13*COS($M$13*S471*24+$N$13)</f>
        <v>-0.32574045919373851</v>
      </c>
      <c r="X471" s="94">
        <f>(T471+U471+V471+W471)*$AE$8</f>
        <v>-1.4408346835583441</v>
      </c>
      <c r="Y471" s="95">
        <f t="shared" si="24"/>
        <v>1.4408346835583441</v>
      </c>
      <c r="Z471" s="94">
        <f>(0.5*$N$29*Y471^3)/1000</f>
        <v>1.5404573960422434</v>
      </c>
      <c r="AA471" s="94">
        <f>(0.5*$I$29*$J$29*$K$29*$M$29*$L$29*$N$29*Y471^3)*0.82/1000</f>
        <v>4.9867723039292429</v>
      </c>
      <c r="AB471" s="103">
        <f>IF(Y471&lt;1,0,IF(Y471&lt;1.05,2,IF(Y471&lt;1.1,2.28,IF(Y471&lt;1.15,2.5,IF(Y471&lt;1.2,3.08,IF(Y471&lt;1.25,3.44,IF(Y471&lt;1.3,3.85,IF(Y471&lt;1.35,4.31,IF(Y471&lt;1.4,5,IF(Y471&lt;1.45,5.36,IF(Y471&lt;1.5,5.75,IF(Y471&lt;1.55,6.59,IF(Y471&lt;1.6,7.28,IF(Y471&lt;1.65,8.01,IF(Y471&lt;1.7,8.79,IF(Y471&lt;1.75,10,IF(Y471&lt;1.8,10.5,IF(Y471&lt;1.85,11.42,IF(Y471&lt;1.9,12.38,IF(Y471&lt;1.95,13.4,IF(Y471&lt;2,14.26,IF(Y471&lt;2.05,15.57,IF(Y471&lt;2.1,16.72,IF(Y471&lt;2.15,17.92,IF(Y471&lt;2.2,19.17,IF(Y471&lt;2.25,20,IF(Y471&lt;3,25,IF(Y471&lt;10,0,0))))))))))))))))))))))))))))</f>
        <v>5.36</v>
      </c>
      <c r="AC471" s="12"/>
    </row>
    <row r="472" spans="17:29" x14ac:dyDescent="0.25">
      <c r="Q472" s="91"/>
      <c r="R472" s="92">
        <v>41649</v>
      </c>
      <c r="S472" s="93">
        <v>9.7083333333319501</v>
      </c>
      <c r="T472" s="94">
        <f>$L$10*COS($M$10*S472*24+$N$10)</f>
        <v>6.545329435671117E-2</v>
      </c>
      <c r="U472" s="94">
        <f>$L$11*COS($M$11*S472*24+$N$11)</f>
        <v>-3.0479537521027725E-2</v>
      </c>
      <c r="V472" s="94">
        <f>$L$12*COS($M$12*S472*24+$N$12)</f>
        <v>-0.62316700412131343</v>
      </c>
      <c r="W472" s="94">
        <f>$L$13*COS($M$13*S472*24+$N$13)</f>
        <v>-0.39119783280816683</v>
      </c>
      <c r="X472" s="94">
        <f>(T472+U472+V472+W472)*$AE$8</f>
        <v>-1.2242388501172461</v>
      </c>
      <c r="Y472" s="95">
        <f t="shared" si="24"/>
        <v>1.2242388501172461</v>
      </c>
      <c r="Z472" s="94">
        <f>(0.5*$N$29*Y472^3)/1000</f>
        <v>0.94494319329993559</v>
      </c>
      <c r="AA472" s="94">
        <f>(0.5*$I$29*$J$29*$K$29*$M$29*$L$29*$N$29*Y472^3)*0.82/1000</f>
        <v>3.0589723268175053</v>
      </c>
      <c r="AB472" s="103">
        <f>IF(Y472&lt;1,0,IF(Y472&lt;1.05,2,IF(Y472&lt;1.1,2.28,IF(Y472&lt;1.15,2.5,IF(Y472&lt;1.2,3.08,IF(Y472&lt;1.25,3.44,IF(Y472&lt;1.3,3.85,IF(Y472&lt;1.35,4.31,IF(Y472&lt;1.4,5,IF(Y472&lt;1.45,5.36,IF(Y472&lt;1.5,5.75,IF(Y472&lt;1.55,6.59,IF(Y472&lt;1.6,7.28,IF(Y472&lt;1.65,8.01,IF(Y472&lt;1.7,8.79,IF(Y472&lt;1.75,10,IF(Y472&lt;1.8,10.5,IF(Y472&lt;1.85,11.42,IF(Y472&lt;1.9,12.38,IF(Y472&lt;1.95,13.4,IF(Y472&lt;2,14.26,IF(Y472&lt;2.05,15.57,IF(Y472&lt;2.1,16.72,IF(Y472&lt;2.15,17.92,IF(Y472&lt;2.2,19.17,IF(Y472&lt;2.25,20,IF(Y472&lt;3,25,IF(Y472&lt;10,0,0))))))))))))))))))))))))))))</f>
        <v>3.44</v>
      </c>
      <c r="AC472" s="12"/>
    </row>
    <row r="473" spans="17:29" x14ac:dyDescent="0.25">
      <c r="Q473" s="91"/>
      <c r="R473" s="92">
        <v>41649</v>
      </c>
      <c r="S473" s="93">
        <v>9.7291666666652805</v>
      </c>
      <c r="T473" s="94">
        <f>$L$10*COS($M$10*S473*24+$N$10)</f>
        <v>5.1748951250172856E-2</v>
      </c>
      <c r="U473" s="94">
        <f>$L$11*COS($M$11*S473*24+$N$11)</f>
        <v>-4.4461346550127956E-2</v>
      </c>
      <c r="V473" s="94">
        <f>$L$12*COS($M$12*S473*24+$N$12)</f>
        <v>-0.31753231848936264</v>
      </c>
      <c r="W473" s="94">
        <f>$L$13*COS($M$13*S473*24+$N$13)</f>
        <v>-0.42999572060171659</v>
      </c>
      <c r="X473" s="94">
        <f>(T473+U473+V473+W473)*$AE$8</f>
        <v>-0.92530054298879283</v>
      </c>
      <c r="Y473" s="95">
        <f t="shared" si="24"/>
        <v>0.92530054298879283</v>
      </c>
      <c r="Z473" s="94">
        <f>(0.5*$N$29*Y473^3)/1000</f>
        <v>0.40799578846269546</v>
      </c>
      <c r="AA473" s="94">
        <f>(0.5*$I$29*$J$29*$K$29*$M$29*$L$29*$N$29*Y473^3)*0.82/1000</f>
        <v>1.3207649255687373</v>
      </c>
      <c r="AB473" s="103">
        <f>IF(Y473&lt;1,0,IF(Y473&lt;1.05,2,IF(Y473&lt;1.1,2.28,IF(Y473&lt;1.15,2.5,IF(Y473&lt;1.2,3.08,IF(Y473&lt;1.25,3.44,IF(Y473&lt;1.3,3.85,IF(Y473&lt;1.35,4.31,IF(Y473&lt;1.4,5,IF(Y473&lt;1.45,5.36,IF(Y473&lt;1.5,5.75,IF(Y473&lt;1.55,6.59,IF(Y473&lt;1.6,7.28,IF(Y473&lt;1.65,8.01,IF(Y473&lt;1.7,8.79,IF(Y473&lt;1.75,10,IF(Y473&lt;1.8,10.5,IF(Y473&lt;1.85,11.42,IF(Y473&lt;1.9,12.38,IF(Y473&lt;1.95,13.4,IF(Y473&lt;2,14.26,IF(Y473&lt;2.05,15.57,IF(Y473&lt;2.1,16.72,IF(Y473&lt;2.15,17.92,IF(Y473&lt;2.2,19.17,IF(Y473&lt;2.25,20,IF(Y473&lt;3,25,IF(Y473&lt;10,0,0))))))))))))))))))))))))))))</f>
        <v>0</v>
      </c>
      <c r="AC473" s="12"/>
    </row>
    <row r="474" spans="17:29" x14ac:dyDescent="0.25">
      <c r="Q474" s="91"/>
      <c r="R474" s="92">
        <v>41649</v>
      </c>
      <c r="S474" s="93">
        <v>9.7499999999986091</v>
      </c>
      <c r="T474" s="94">
        <f>$L$10*COS($M$10*S474*24+$N$10)</f>
        <v>3.7278261597924647E-2</v>
      </c>
      <c r="U474" s="94">
        <f>$L$11*COS($M$11*S474*24+$N$11)</f>
        <v>-5.7677958840758568E-2</v>
      </c>
      <c r="V474" s="94">
        <f>$L$12*COS($M$12*S474*24+$N$12)</f>
        <v>8.3105690849207322E-3</v>
      </c>
      <c r="W474" s="94">
        <f>$L$13*COS($M$13*S474*24+$N$13)</f>
        <v>-0.43949011063779164</v>
      </c>
      <c r="X474" s="94">
        <f>(T474+U474+V474+W474)*$AE$8</f>
        <v>-0.56447404849463101</v>
      </c>
      <c r="Y474" s="95">
        <f t="shared" si="24"/>
        <v>0.56447404849463101</v>
      </c>
      <c r="Z474" s="94">
        <f>(0.5*$N$29*Y474^3)/1000</f>
        <v>9.262733510986719E-2</v>
      </c>
      <c r="AA474" s="94">
        <f>(0.5*$I$29*$J$29*$K$29*$M$29*$L$29*$N$29*Y474^3)*0.82/1000</f>
        <v>0.29985342697526418</v>
      </c>
      <c r="AB474" s="103">
        <f>IF(Y474&lt;1,0,IF(Y474&lt;1.05,2,IF(Y474&lt;1.1,2.28,IF(Y474&lt;1.15,2.5,IF(Y474&lt;1.2,3.08,IF(Y474&lt;1.25,3.44,IF(Y474&lt;1.3,3.85,IF(Y474&lt;1.35,4.31,IF(Y474&lt;1.4,5,IF(Y474&lt;1.45,5.36,IF(Y474&lt;1.5,5.75,IF(Y474&lt;1.55,6.59,IF(Y474&lt;1.6,7.28,IF(Y474&lt;1.65,8.01,IF(Y474&lt;1.7,8.79,IF(Y474&lt;1.75,10,IF(Y474&lt;1.8,10.5,IF(Y474&lt;1.85,11.42,IF(Y474&lt;1.9,12.38,IF(Y474&lt;1.95,13.4,IF(Y474&lt;2,14.26,IF(Y474&lt;2.05,15.57,IF(Y474&lt;2.1,16.72,IF(Y474&lt;2.15,17.92,IF(Y474&lt;2.2,19.17,IF(Y474&lt;2.25,20,IF(Y474&lt;3,25,IF(Y474&lt;10,0,0))))))))))))))))))))))))))))</f>
        <v>0</v>
      </c>
      <c r="AC474" s="12"/>
    </row>
    <row r="475" spans="17:29" x14ac:dyDescent="0.25">
      <c r="Q475" s="91"/>
      <c r="R475" s="92">
        <v>41649</v>
      </c>
      <c r="S475" s="93">
        <v>9.7708333333319395</v>
      </c>
      <c r="T475" s="94">
        <f>$L$10*COS($M$10*S475*24+$N$10)</f>
        <v>2.2255520815831698E-2</v>
      </c>
      <c r="U475" s="94">
        <f>$L$11*COS($M$11*S475*24+$N$11)</f>
        <v>-6.9901911452565163E-2</v>
      </c>
      <c r="V475" s="94">
        <f>$L$12*COS($M$12*S475*24+$N$12)</f>
        <v>0.33362456039090715</v>
      </c>
      <c r="W475" s="94">
        <f>$L$13*COS($M$13*S475*24+$N$13)</f>
        <v>-0.41903397592565911</v>
      </c>
      <c r="X475" s="94">
        <f>(T475+U475+V475+W475)*$AE$8</f>
        <v>-0.16631975771435681</v>
      </c>
      <c r="Y475" s="95">
        <f t="shared" si="24"/>
        <v>0.16631975771435681</v>
      </c>
      <c r="Z475" s="94">
        <f>(0.5*$N$29*Y475^3)/1000</f>
        <v>2.3694020509374947E-3</v>
      </c>
      <c r="AA475" s="94">
        <f>(0.5*$I$29*$J$29*$K$29*$M$29*$L$29*$N$29*Y475^3)*0.82/1000</f>
        <v>7.6702338895221394E-3</v>
      </c>
      <c r="AB475" s="103">
        <f>IF(Y475&lt;1,0,IF(Y475&lt;1.05,2,IF(Y475&lt;1.1,2.28,IF(Y475&lt;1.15,2.5,IF(Y475&lt;1.2,3.08,IF(Y475&lt;1.25,3.44,IF(Y475&lt;1.3,3.85,IF(Y475&lt;1.35,4.31,IF(Y475&lt;1.4,5,IF(Y475&lt;1.45,5.36,IF(Y475&lt;1.5,5.75,IF(Y475&lt;1.55,6.59,IF(Y475&lt;1.6,7.28,IF(Y475&lt;1.65,8.01,IF(Y475&lt;1.7,8.79,IF(Y475&lt;1.75,10,IF(Y475&lt;1.8,10.5,IF(Y475&lt;1.85,11.42,IF(Y475&lt;1.9,12.38,IF(Y475&lt;1.95,13.4,IF(Y475&lt;2,14.26,IF(Y475&lt;2.05,15.57,IF(Y475&lt;2.1,16.72,IF(Y475&lt;2.15,17.92,IF(Y475&lt;2.2,19.17,IF(Y475&lt;2.25,20,IF(Y475&lt;3,25,IF(Y475&lt;10,0,0))))))))))))))))))))))))))))</f>
        <v>0</v>
      </c>
      <c r="AC475" s="12"/>
    </row>
    <row r="476" spans="17:29" x14ac:dyDescent="0.25">
      <c r="Q476" s="91"/>
      <c r="R476" s="92">
        <v>41649</v>
      </c>
      <c r="S476" s="93">
        <v>9.7916666666652699</v>
      </c>
      <c r="T476" s="94">
        <f>$L$10*COS($M$10*S476*24+$N$10)</f>
        <v>6.9031996057642413E-3</v>
      </c>
      <c r="U476" s="94">
        <f>$L$11*COS($M$11*S476*24+$N$11)</f>
        <v>-8.092282549701775E-2</v>
      </c>
      <c r="V476" s="94">
        <f>$L$12*COS($M$12*S476*24+$N$12)</f>
        <v>0.63770621691790763</v>
      </c>
      <c r="W476" s="94">
        <f>$L$13*COS($M$13*S476*24+$N$13)</f>
        <v>-0.37002136824059106</v>
      </c>
      <c r="X476" s="94">
        <f>(T476+U476+V476+W476)*$AE$8</f>
        <v>0.24208152848257877</v>
      </c>
      <c r="Y476" s="95">
        <f t="shared" si="24"/>
        <v>0.24208152848257877</v>
      </c>
      <c r="Z476" s="94">
        <f>(0.5*$N$29*Y476^3)/1000</f>
        <v>7.3062106150991171E-3</v>
      </c>
      <c r="AA476" s="94">
        <f>(0.5*$I$29*$J$29*$K$29*$M$29*$L$29*$N$29*Y476^3)*0.82/1000</f>
        <v>2.3651682179369398E-2</v>
      </c>
      <c r="AB476" s="103">
        <f>IF(Y476&lt;1,0,IF(Y476&lt;1.05,2,IF(Y476&lt;1.1,2.28,IF(Y476&lt;1.15,2.5,IF(Y476&lt;1.2,3.08,IF(Y476&lt;1.25,3.44,IF(Y476&lt;1.3,3.85,IF(Y476&lt;1.35,4.31,IF(Y476&lt;1.4,5,IF(Y476&lt;1.45,5.36,IF(Y476&lt;1.5,5.75,IF(Y476&lt;1.55,6.59,IF(Y476&lt;1.6,7.28,IF(Y476&lt;1.65,8.01,IF(Y476&lt;1.7,8.79,IF(Y476&lt;1.75,10,IF(Y476&lt;1.8,10.5,IF(Y476&lt;1.85,11.42,IF(Y476&lt;1.9,12.38,IF(Y476&lt;1.95,13.4,IF(Y476&lt;2,14.26,IF(Y476&lt;2.05,15.57,IF(Y476&lt;2.1,16.72,IF(Y476&lt;2.15,17.92,IF(Y476&lt;2.2,19.17,IF(Y476&lt;2.25,20,IF(Y476&lt;3,25,IF(Y476&lt;10,0,0))))))))))))))))))))))))))))</f>
        <v>0</v>
      </c>
      <c r="AC476" s="12"/>
    </row>
    <row r="477" spans="17:29" x14ac:dyDescent="0.25">
      <c r="Q477" s="91"/>
      <c r="R477" s="92">
        <v>41649</v>
      </c>
      <c r="S477" s="93">
        <v>9.8124999999986002</v>
      </c>
      <c r="T477" s="94">
        <f>$L$10*COS($M$10*S477*24+$N$10)</f>
        <v>-8.5513505972478684E-3</v>
      </c>
      <c r="U477" s="94">
        <f>$L$11*COS($M$11*S477*24+$N$11)</f>
        <v>-9.0551026838353033E-2</v>
      </c>
      <c r="V477" s="94">
        <f>$L$12*COS($M$12*S477*24+$N$12)</f>
        <v>0.90120335570923293</v>
      </c>
      <c r="W477" s="94">
        <f>$L$13*COS($M$13*S477*24+$N$13)</f>
        <v>-0.29579241579915</v>
      </c>
      <c r="X477" s="94">
        <f>(T477+U477+V477+W477)*$AE$8</f>
        <v>0.63288570309310255</v>
      </c>
      <c r="Y477" s="95">
        <f t="shared" si="24"/>
        <v>0.63288570309310255</v>
      </c>
      <c r="Z477" s="94">
        <f>(0.5*$N$29*Y477^3)/1000</f>
        <v>0.13055186617232326</v>
      </c>
      <c r="AA477" s="94">
        <f>(0.5*$I$29*$J$29*$K$29*$M$29*$L$29*$N$29*Y477^3)*0.82/1000</f>
        <v>0.42262280808742703</v>
      </c>
      <c r="AB477" s="103">
        <f>IF(Y477&lt;1,0,IF(Y477&lt;1.05,2,IF(Y477&lt;1.1,2.28,IF(Y477&lt;1.15,2.5,IF(Y477&lt;1.2,3.08,IF(Y477&lt;1.25,3.44,IF(Y477&lt;1.3,3.85,IF(Y477&lt;1.35,4.31,IF(Y477&lt;1.4,5,IF(Y477&lt;1.45,5.36,IF(Y477&lt;1.5,5.75,IF(Y477&lt;1.55,6.59,IF(Y477&lt;1.6,7.28,IF(Y477&lt;1.65,8.01,IF(Y477&lt;1.7,8.79,IF(Y477&lt;1.75,10,IF(Y477&lt;1.8,10.5,IF(Y477&lt;1.85,11.42,IF(Y477&lt;1.9,12.38,IF(Y477&lt;1.95,13.4,IF(Y477&lt;2,14.26,IF(Y477&lt;2.05,15.57,IF(Y477&lt;2.1,16.72,IF(Y477&lt;2.15,17.92,IF(Y477&lt;2.2,19.17,IF(Y477&lt;2.25,20,IF(Y477&lt;3,25,IF(Y477&lt;10,0,0))))))))))))))))))))))))))))</f>
        <v>0</v>
      </c>
      <c r="AC477" s="12"/>
    </row>
    <row r="478" spans="17:29" x14ac:dyDescent="0.25">
      <c r="Q478" s="91"/>
      <c r="R478" s="92">
        <v>41649</v>
      </c>
      <c r="S478" s="93">
        <v>9.8333333333319306</v>
      </c>
      <c r="T478" s="94">
        <f>$L$10*COS($M$10*S478*24+$N$10)</f>
        <v>-2.3879264456274887E-2</v>
      </c>
      <c r="U478" s="94">
        <f>$L$11*COS($M$11*S478*24+$N$11)</f>
        <v>-9.8620810457824601E-2</v>
      </c>
      <c r="V478" s="94">
        <f>$L$12*COS($M$12*S478*24+$N$12)</f>
        <v>1.1073466494180981</v>
      </c>
      <c r="W478" s="94">
        <f>$L$13*COS($M$13*S478*24+$N$13)</f>
        <v>-0.20140569904109024</v>
      </c>
      <c r="X478" s="94">
        <f>(T478+U478+V478+W478)*$AE$8</f>
        <v>0.97930109432863532</v>
      </c>
      <c r="Y478" s="95">
        <f t="shared" si="24"/>
        <v>0.97930109432863532</v>
      </c>
      <c r="Z478" s="94">
        <f>(0.5*$N$29*Y478^3)/1000</f>
        <v>0.48367757059983024</v>
      </c>
      <c r="AA478" s="94">
        <f>(0.5*$I$29*$J$29*$K$29*$M$29*$L$29*$N$29*Y478^3)*0.82/1000</f>
        <v>1.5657621686233714</v>
      </c>
      <c r="AB478" s="103">
        <f>IF(Y478&lt;1,0,IF(Y478&lt;1.05,2,IF(Y478&lt;1.1,2.28,IF(Y478&lt;1.15,2.5,IF(Y478&lt;1.2,3.08,IF(Y478&lt;1.25,3.44,IF(Y478&lt;1.3,3.85,IF(Y478&lt;1.35,4.31,IF(Y478&lt;1.4,5,IF(Y478&lt;1.45,5.36,IF(Y478&lt;1.5,5.75,IF(Y478&lt;1.55,6.59,IF(Y478&lt;1.6,7.28,IF(Y478&lt;1.65,8.01,IF(Y478&lt;1.7,8.79,IF(Y478&lt;1.75,10,IF(Y478&lt;1.8,10.5,IF(Y478&lt;1.85,11.42,IF(Y478&lt;1.9,12.38,IF(Y478&lt;1.95,13.4,IF(Y478&lt;2,14.26,IF(Y478&lt;2.05,15.57,IF(Y478&lt;2.1,16.72,IF(Y478&lt;2.15,17.92,IF(Y478&lt;2.2,19.17,IF(Y478&lt;2.25,20,IF(Y478&lt;3,25,IF(Y478&lt;10,0,0))))))))))))))))))))))))))))</f>
        <v>0</v>
      </c>
      <c r="AC478" s="12"/>
    </row>
    <row r="479" spans="17:29" x14ac:dyDescent="0.25">
      <c r="Q479" s="91"/>
      <c r="R479" s="92">
        <v>41649</v>
      </c>
      <c r="S479" s="93">
        <v>9.8541666666652592</v>
      </c>
      <c r="T479" s="94">
        <f>$L$10*COS($M$10*S479*24+$N$10)</f>
        <v>-3.8853551983012546E-2</v>
      </c>
      <c r="U479" s="94">
        <f>$L$11*COS($M$11*S479*24+$N$11)</f>
        <v>-0.10499329230028752</v>
      </c>
      <c r="V479" s="94">
        <f>$L$12*COS($M$12*S479*24+$N$12)</f>
        <v>1.2430168498112657</v>
      </c>
      <c r="W479" s="94">
        <f>$L$13*COS($M$13*S479*24+$N$13)</f>
        <v>-9.3293516732040088E-2</v>
      </c>
      <c r="X479" s="94">
        <f>(T479+U479+V479+W479)*$AE$8</f>
        <v>1.2573456109949068</v>
      </c>
      <c r="Y479" s="95">
        <f t="shared" si="24"/>
        <v>1.2573456109949068</v>
      </c>
      <c r="Z479" s="94">
        <f>(0.5*$N$29*Y479^3)/1000</f>
        <v>1.0236965495541679</v>
      </c>
      <c r="AA479" s="94">
        <f>(0.5*$I$29*$J$29*$K$29*$M$29*$L$29*$N$29*Y479^3)*0.82/1000</f>
        <v>3.3139128768249706</v>
      </c>
      <c r="AB479" s="103">
        <f>IF(Y479&lt;1,0,IF(Y479&lt;1.05,2,IF(Y479&lt;1.1,2.28,IF(Y479&lt;1.15,2.5,IF(Y479&lt;1.2,3.08,IF(Y479&lt;1.25,3.44,IF(Y479&lt;1.3,3.85,IF(Y479&lt;1.35,4.31,IF(Y479&lt;1.4,5,IF(Y479&lt;1.45,5.36,IF(Y479&lt;1.5,5.75,IF(Y479&lt;1.55,6.59,IF(Y479&lt;1.6,7.28,IF(Y479&lt;1.65,8.01,IF(Y479&lt;1.7,8.79,IF(Y479&lt;1.75,10,IF(Y479&lt;1.8,10.5,IF(Y479&lt;1.85,11.42,IF(Y479&lt;1.9,12.38,IF(Y479&lt;1.95,13.4,IF(Y479&lt;2,14.26,IF(Y479&lt;2.05,15.57,IF(Y479&lt;2.1,16.72,IF(Y479&lt;2.15,17.92,IF(Y479&lt;2.2,19.17,IF(Y479&lt;2.25,20,IF(Y479&lt;3,25,IF(Y479&lt;10,0,0))))))))))))))))))))))))))))</f>
        <v>3.85</v>
      </c>
      <c r="AC479" s="12"/>
    </row>
    <row r="480" spans="17:29" x14ac:dyDescent="0.25">
      <c r="Q480" s="91"/>
      <c r="R480" s="92">
        <v>41649</v>
      </c>
      <c r="S480" s="93">
        <v>9.8749999999985896</v>
      </c>
      <c r="T480" s="94">
        <f>$L$10*COS($M$10*S480*24+$N$10)</f>
        <v>-5.325246001642004E-2</v>
      </c>
      <c r="U480" s="94">
        <f>$L$11*COS($M$11*S480*24+$N$11)</f>
        <v>-0.10955879952179991</v>
      </c>
      <c r="V480" s="94">
        <f>$L$12*COS($M$12*S480*24+$N$12)</f>
        <v>1.2995797151203998</v>
      </c>
      <c r="W480" s="94">
        <f>$L$13*COS($M$13*S480*24+$N$13)</f>
        <v>2.1176464567470247E-2</v>
      </c>
      <c r="X480" s="94">
        <f>(T480+U480+V480+W480)*$AE$8</f>
        <v>1.4474311501870629</v>
      </c>
      <c r="Y480" s="95">
        <f t="shared" si="24"/>
        <v>1.4474311501870629</v>
      </c>
      <c r="Z480" s="94">
        <f>(0.5*$N$29*Y480^3)/1000</f>
        <v>1.5617120942552565</v>
      </c>
      <c r="AA480" s="94">
        <f>(0.5*$I$29*$J$29*$K$29*$M$29*$L$29*$N$29*Y480^3)*0.82/1000</f>
        <v>5.0555780629520797</v>
      </c>
      <c r="AB480" s="103">
        <f>IF(Y480&lt;1,0,IF(Y480&lt;1.05,2,IF(Y480&lt;1.1,2.28,IF(Y480&lt;1.15,2.5,IF(Y480&lt;1.2,3.08,IF(Y480&lt;1.25,3.44,IF(Y480&lt;1.3,3.85,IF(Y480&lt;1.35,4.31,IF(Y480&lt;1.4,5,IF(Y480&lt;1.45,5.36,IF(Y480&lt;1.5,5.75,IF(Y480&lt;1.55,6.59,IF(Y480&lt;1.6,7.28,IF(Y480&lt;1.65,8.01,IF(Y480&lt;1.7,8.79,IF(Y480&lt;1.75,10,IF(Y480&lt;1.8,10.5,IF(Y480&lt;1.85,11.42,IF(Y480&lt;1.9,12.38,IF(Y480&lt;1.95,13.4,IF(Y480&lt;2,14.26,IF(Y480&lt;2.05,15.57,IF(Y480&lt;2.1,16.72,IF(Y480&lt;2.15,17.92,IF(Y480&lt;2.2,19.17,IF(Y480&lt;2.25,20,IF(Y480&lt;3,25,IF(Y480&lt;10,0,0))))))))))))))))))))))))))))</f>
        <v>5.36</v>
      </c>
      <c r="AC480" s="12"/>
    </row>
    <row r="481" spans="17:29" x14ac:dyDescent="0.25">
      <c r="Q481" s="91"/>
      <c r="R481" s="92">
        <v>41649</v>
      </c>
      <c r="S481" s="93">
        <v>9.8958333333319199</v>
      </c>
      <c r="T481" s="94">
        <f>$L$10*COS($M$10*S481*24+$N$10)</f>
        <v>-6.6862756149520003E-2</v>
      </c>
      <c r="U481" s="94">
        <f>$L$11*COS($M$11*S481*24+$N$11)</f>
        <v>-0.11223875800109843</v>
      </c>
      <c r="V481" s="94">
        <f>$L$12*COS($M$12*S481*24+$N$12)</f>
        <v>1.273435505293685</v>
      </c>
      <c r="W481" s="94">
        <f>$L$13*COS($M$13*S481*24+$N$13)</f>
        <v>0.13420330480248227</v>
      </c>
      <c r="X481" s="94">
        <f>(T481+U481+V481+W481)*$AE$8</f>
        <v>1.5356716199319358</v>
      </c>
      <c r="Y481" s="95">
        <f t="shared" si="24"/>
        <v>1.5356716199319358</v>
      </c>
      <c r="Z481" s="94">
        <f>(0.5*$N$29*Y481^3)/1000</f>
        <v>1.8651007814917828</v>
      </c>
      <c r="AA481" s="94">
        <f>(0.5*$I$29*$J$29*$K$29*$M$29*$L$29*$N$29*Y481^3)*0.82/1000</f>
        <v>6.0377086345106266</v>
      </c>
      <c r="AB481" s="103">
        <f>IF(Y481&lt;1,0,IF(Y481&lt;1.05,2,IF(Y481&lt;1.1,2.28,IF(Y481&lt;1.15,2.5,IF(Y481&lt;1.2,3.08,IF(Y481&lt;1.25,3.44,IF(Y481&lt;1.3,3.85,IF(Y481&lt;1.35,4.31,IF(Y481&lt;1.4,5,IF(Y481&lt;1.45,5.36,IF(Y481&lt;1.5,5.75,IF(Y481&lt;1.55,6.59,IF(Y481&lt;1.6,7.28,IF(Y481&lt;1.65,8.01,IF(Y481&lt;1.7,8.79,IF(Y481&lt;1.75,10,IF(Y481&lt;1.8,10.5,IF(Y481&lt;1.85,11.42,IF(Y481&lt;1.9,12.38,IF(Y481&lt;1.95,13.4,IF(Y481&lt;2,14.26,IF(Y481&lt;2.05,15.57,IF(Y481&lt;2.1,16.72,IF(Y481&lt;2.15,17.92,IF(Y481&lt;2.2,19.17,IF(Y481&lt;2.25,20,IF(Y481&lt;3,25,IF(Y481&lt;10,0,0))))))))))))))))))))))))))))</f>
        <v>6.59</v>
      </c>
      <c r="AC481" s="12"/>
    </row>
    <row r="482" spans="17:29" x14ac:dyDescent="0.25">
      <c r="Q482" s="91"/>
      <c r="R482" s="92">
        <v>41649</v>
      </c>
      <c r="S482" s="93">
        <v>9.9166666666652503</v>
      </c>
      <c r="T482" s="94">
        <f>$L$10*COS($M$10*S482*24+$N$10)</f>
        <v>-7.9482886472991357E-2</v>
      </c>
      <c r="U482" s="94">
        <f>$L$11*COS($M$11*S482*24+$N$11)</f>
        <v>-0.11298704463020916</v>
      </c>
      <c r="V482" s="94">
        <f>$L$12*COS($M$12*S482*24+$N$12)</f>
        <v>1.1662480744997776</v>
      </c>
      <c r="W482" s="94">
        <f>$L$13*COS($M$13*S482*24+$N$13)</f>
        <v>0.23808441159664337</v>
      </c>
      <c r="X482" s="94">
        <f>(T482+U482+V482+W482)*$AE$8</f>
        <v>1.5148281937415256</v>
      </c>
      <c r="Y482" s="95">
        <f t="shared" si="24"/>
        <v>1.5148281937415256</v>
      </c>
      <c r="Z482" s="94">
        <f>(0.5*$N$29*Y482^3)/1000</f>
        <v>1.7901827486527133</v>
      </c>
      <c r="AA482" s="94">
        <f>(0.5*$I$29*$J$29*$K$29*$M$29*$L$29*$N$29*Y482^3)*0.82/1000</f>
        <v>5.7951838024791886</v>
      </c>
      <c r="AB482" s="103">
        <f>IF(Y482&lt;1,0,IF(Y482&lt;1.05,2,IF(Y482&lt;1.1,2.28,IF(Y482&lt;1.15,2.5,IF(Y482&lt;1.2,3.08,IF(Y482&lt;1.25,3.44,IF(Y482&lt;1.3,3.85,IF(Y482&lt;1.35,4.31,IF(Y482&lt;1.4,5,IF(Y482&lt;1.45,5.36,IF(Y482&lt;1.5,5.75,IF(Y482&lt;1.55,6.59,IF(Y482&lt;1.6,7.28,IF(Y482&lt;1.65,8.01,IF(Y482&lt;1.7,8.79,IF(Y482&lt;1.75,10,IF(Y482&lt;1.8,10.5,IF(Y482&lt;1.85,11.42,IF(Y482&lt;1.9,12.38,IF(Y482&lt;1.95,13.4,IF(Y482&lt;2,14.26,IF(Y482&lt;2.05,15.57,IF(Y482&lt;2.1,16.72,IF(Y482&lt;2.15,17.92,IF(Y482&lt;2.2,19.17,IF(Y482&lt;2.25,20,IF(Y482&lt;3,25,IF(Y482&lt;10,0,0))))))))))))))))))))))))))))</f>
        <v>6.59</v>
      </c>
      <c r="AC482" s="12"/>
    </row>
    <row r="483" spans="17:29" x14ac:dyDescent="0.25">
      <c r="Q483" s="91"/>
      <c r="R483" s="92">
        <v>41649</v>
      </c>
      <c r="S483" s="93">
        <v>9.9374999999985807</v>
      </c>
      <c r="T483" s="94">
        <f>$L$10*COS($M$10*S483*24+$N$10)</f>
        <v>-9.0925960372701883E-2</v>
      </c>
      <c r="U483" s="94">
        <f>$L$11*COS($M$11*S483*24+$N$11)</f>
        <v>-0.11179078111073375</v>
      </c>
      <c r="V483" s="94">
        <f>$L$12*COS($M$12*S483*24+$N$12)</f>
        <v>0.98483898111570289</v>
      </c>
      <c r="W483" s="94">
        <f>$L$13*COS($M$13*S483*24+$N$13)</f>
        <v>0.3257404591935924</v>
      </c>
      <c r="X483" s="94">
        <f>(T483+U483+V483+W483)*$AE$8</f>
        <v>1.3848283735323248</v>
      </c>
      <c r="Y483" s="95">
        <f t="shared" si="24"/>
        <v>1.3848283735323248</v>
      </c>
      <c r="Z483" s="94">
        <f>(0.5*$N$29*Y483^3)/1000</f>
        <v>1.3677133578127434</v>
      </c>
      <c r="AA483" s="94">
        <f>(0.5*$I$29*$J$29*$K$29*$M$29*$L$29*$N$29*Y483^3)*0.82/1000</f>
        <v>4.4275648972687458</v>
      </c>
      <c r="AB483" s="103">
        <f>IF(Y483&lt;1,0,IF(Y483&lt;1.05,2,IF(Y483&lt;1.1,2.28,IF(Y483&lt;1.15,2.5,IF(Y483&lt;1.2,3.08,IF(Y483&lt;1.25,3.44,IF(Y483&lt;1.3,3.85,IF(Y483&lt;1.35,4.31,IF(Y483&lt;1.4,5,IF(Y483&lt;1.45,5.36,IF(Y483&lt;1.5,5.75,IF(Y483&lt;1.55,6.59,IF(Y483&lt;1.6,7.28,IF(Y483&lt;1.65,8.01,IF(Y483&lt;1.7,8.79,IF(Y483&lt;1.75,10,IF(Y483&lt;1.8,10.5,IF(Y483&lt;1.85,11.42,IF(Y483&lt;1.9,12.38,IF(Y483&lt;1.95,13.4,IF(Y483&lt;2,14.26,IF(Y483&lt;2.05,15.57,IF(Y483&lt;2.1,16.72,IF(Y483&lt;2.15,17.92,IF(Y483&lt;2.2,19.17,IF(Y483&lt;2.25,20,IF(Y483&lt;3,25,IF(Y483&lt;10,0,0))))))))))))))))))))))))))))</f>
        <v>5</v>
      </c>
      <c r="AC483" s="12"/>
    </row>
    <row r="484" spans="17:29" x14ac:dyDescent="0.25">
      <c r="Q484" s="91"/>
      <c r="R484" s="92">
        <v>41649</v>
      </c>
      <c r="S484" s="93">
        <v>9.9583333333319199</v>
      </c>
      <c r="T484" s="94">
        <f>$L$10*COS($M$10*S484*24+$N$10)</f>
        <v>-0.10102251817955094</v>
      </c>
      <c r="U484" s="94">
        <f>$L$11*COS($M$11*S484*24+$N$11)</f>
        <v>-0.10867055559427881</v>
      </c>
      <c r="V484" s="94">
        <f>$L$12*COS($M$12*S484*24+$N$12)</f>
        <v>0.74075335418750343</v>
      </c>
      <c r="W484" s="94">
        <f>$L$13*COS($M$13*S484*24+$N$13)</f>
        <v>0.39119783280809595</v>
      </c>
      <c r="X484" s="94">
        <f>(T484+U484+V484+W484)*$AE$8</f>
        <v>1.152822641527212</v>
      </c>
      <c r="Y484" s="95">
        <f t="shared" si="24"/>
        <v>1.152822641527212</v>
      </c>
      <c r="Z484" s="94">
        <f>(0.5*$N$29*Y484^3)/1000</f>
        <v>0.78903219007474945</v>
      </c>
      <c r="AA484" s="94">
        <f>(0.5*$I$29*$J$29*$K$29*$M$29*$L$29*$N$29*Y484^3)*0.82/1000</f>
        <v>2.5542568606457543</v>
      </c>
      <c r="AB484" s="103">
        <f>IF(Y484&lt;1,0,IF(Y484&lt;1.05,2,IF(Y484&lt;1.1,2.28,IF(Y484&lt;1.15,2.5,IF(Y484&lt;1.2,3.08,IF(Y484&lt;1.25,3.44,IF(Y484&lt;1.3,3.85,IF(Y484&lt;1.35,4.31,IF(Y484&lt;1.4,5,IF(Y484&lt;1.45,5.36,IF(Y484&lt;1.5,5.75,IF(Y484&lt;1.55,6.59,IF(Y484&lt;1.6,7.28,IF(Y484&lt;1.65,8.01,IF(Y484&lt;1.7,8.79,IF(Y484&lt;1.75,10,IF(Y484&lt;1.8,10.5,IF(Y484&lt;1.85,11.42,IF(Y484&lt;1.9,12.38,IF(Y484&lt;1.95,13.4,IF(Y484&lt;2,14.26,IF(Y484&lt;2.05,15.57,IF(Y484&lt;2.1,16.72,IF(Y484&lt;2.15,17.92,IF(Y484&lt;2.2,19.17,IF(Y484&lt;2.25,20,IF(Y484&lt;3,25,IF(Y484&lt;10,0,0))))))))))))))))))))))))))))</f>
        <v>3.08</v>
      </c>
      <c r="AC484" s="12"/>
    </row>
    <row r="485" spans="17:29" x14ac:dyDescent="0.25">
      <c r="Q485" s="91"/>
      <c r="R485" s="92">
        <v>41649</v>
      </c>
      <c r="S485" s="93">
        <v>9.9791666666652503</v>
      </c>
      <c r="T485" s="94">
        <f>$L$10*COS($M$10*S485*24+$N$10)</f>
        <v>-0.1096230406856621</v>
      </c>
      <c r="U485" s="94">
        <f>$L$11*COS($M$11*S485*24+$N$11)</f>
        <v>-0.10368006835251536</v>
      </c>
      <c r="V485" s="94">
        <f>$L$12*COS($M$12*S485*24+$N$12)</f>
        <v>0.44952514523145443</v>
      </c>
      <c r="W485" s="94">
        <f>$L$13*COS($M$13*S485*24+$N$13)</f>
        <v>0.42999572060168112</v>
      </c>
      <c r="X485" s="94">
        <f>(T485+U485+V485+W485)*$AE$8</f>
        <v>0.83277219599369756</v>
      </c>
      <c r="Y485" s="95">
        <f t="shared" si="24"/>
        <v>0.83277219599369756</v>
      </c>
      <c r="Z485" s="94">
        <f>(0.5*$N$29*Y485^3)/1000</f>
        <v>0.29743075911413791</v>
      </c>
      <c r="AA485" s="94">
        <f>(0.5*$I$29*$J$29*$K$29*$M$29*$L$29*$N$29*Y485^3)*0.82/1000</f>
        <v>0.96284355263425903</v>
      </c>
      <c r="AB485" s="103">
        <f>IF(Y485&lt;1,0,IF(Y485&lt;1.05,2,IF(Y485&lt;1.1,2.28,IF(Y485&lt;1.15,2.5,IF(Y485&lt;1.2,3.08,IF(Y485&lt;1.25,3.44,IF(Y485&lt;1.3,3.85,IF(Y485&lt;1.35,4.31,IF(Y485&lt;1.4,5,IF(Y485&lt;1.45,5.36,IF(Y485&lt;1.5,5.75,IF(Y485&lt;1.55,6.59,IF(Y485&lt;1.6,7.28,IF(Y485&lt;1.65,8.01,IF(Y485&lt;1.7,8.79,IF(Y485&lt;1.75,10,IF(Y485&lt;1.8,10.5,IF(Y485&lt;1.85,11.42,IF(Y485&lt;1.9,12.38,IF(Y485&lt;1.95,13.4,IF(Y485&lt;2,14.26,IF(Y485&lt;2.05,15.57,IF(Y485&lt;2.1,16.72,IF(Y485&lt;2.15,17.92,IF(Y485&lt;2.2,19.17,IF(Y485&lt;2.25,20,IF(Y485&lt;3,25,IF(Y485&lt;10,0,0))))))))))))))))))))))))))))</f>
        <v>0</v>
      </c>
      <c r="AC485" s="12"/>
    </row>
    <row r="486" spans="17:29" x14ac:dyDescent="0.25">
      <c r="Q486" s="91"/>
      <c r="R486" s="92">
        <v>41650</v>
      </c>
      <c r="S486" s="93">
        <v>9.9999999999985807</v>
      </c>
      <c r="T486" s="94">
        <f>$L$10*COS($M$10*S486*24+$N$10)</f>
        <v>-0.11660016336374597</v>
      </c>
      <c r="U486" s="94">
        <f>$L$11*COS($M$11*S486*24+$N$11)</f>
        <v>-9.6905207575006522E-2</v>
      </c>
      <c r="V486" s="94">
        <f>$L$12*COS($M$12*S486*24+$N$12)</f>
        <v>0.12968852577965759</v>
      </c>
      <c r="W486" s="94">
        <f>$L$13*COS($M$13*S486*24+$N$13)</f>
        <v>0.43949011063779853</v>
      </c>
      <c r="X486" s="94">
        <f>(T486+U486+V486+W486)*$AE$8</f>
        <v>0.44459158184837949</v>
      </c>
      <c r="Y486" s="95">
        <f t="shared" si="24"/>
        <v>0.44459158184837949</v>
      </c>
      <c r="Z486" s="94">
        <f>(0.5*$N$29*Y486^3)/1000</f>
        <v>4.5257539050874998E-2</v>
      </c>
      <c r="AA486" s="94">
        <f>(0.5*$I$29*$J$29*$K$29*$M$29*$L$29*$N$29*Y486^3)*0.82/1000</f>
        <v>0.14650781181144112</v>
      </c>
      <c r="AB486" s="103">
        <f>IF(Y486&lt;1,0,IF(Y486&lt;1.05,2,IF(Y486&lt;1.1,2.28,IF(Y486&lt;1.15,2.5,IF(Y486&lt;1.2,3.08,IF(Y486&lt;1.25,3.44,IF(Y486&lt;1.3,3.85,IF(Y486&lt;1.35,4.31,IF(Y486&lt;1.4,5,IF(Y486&lt;1.45,5.36,IF(Y486&lt;1.5,5.75,IF(Y486&lt;1.55,6.59,IF(Y486&lt;1.6,7.28,IF(Y486&lt;1.65,8.01,IF(Y486&lt;1.7,8.79,IF(Y486&lt;1.75,10,IF(Y486&lt;1.8,10.5,IF(Y486&lt;1.85,11.42,IF(Y486&lt;1.9,12.38,IF(Y486&lt;1.95,13.4,IF(Y486&lt;2,14.26,IF(Y486&lt;2.05,15.57,IF(Y486&lt;2.1,16.72,IF(Y486&lt;2.15,17.92,IF(Y486&lt;2.2,19.17,IF(Y486&lt;2.25,20,IF(Y486&lt;3,25,IF(Y486&lt;10,0,0))))))))))))))))))))))))))))</f>
        <v>0</v>
      </c>
      <c r="AC486" s="12"/>
    </row>
    <row r="487" spans="17:29" x14ac:dyDescent="0.25">
      <c r="Q487" s="91"/>
      <c r="R487" s="92">
        <v>41650</v>
      </c>
      <c r="S487" s="93">
        <v>10.0208333333319</v>
      </c>
      <c r="T487" s="94">
        <f>$L$10*COS($M$10*S487*24+$N$10)</f>
        <v>-0.12185056249932846</v>
      </c>
      <c r="U487" s="94">
        <f>$L$11*COS($M$11*S487*24+$N$11)</f>
        <v>-8.8462571200702916E-2</v>
      </c>
      <c r="V487" s="94">
        <f>$L$12*COS($M$12*S487*24+$N$12)</f>
        <v>-0.19840165328135834</v>
      </c>
      <c r="W487" s="94">
        <f>$L$13*COS($M$13*S487*24+$N$13)</f>
        <v>0.41903397592572539</v>
      </c>
      <c r="X487" s="94">
        <f>(T487+U487+V487+W487)*$AE$8</f>
        <v>1.2898986180419555E-2</v>
      </c>
      <c r="Y487" s="95">
        <f t="shared" si="24"/>
        <v>1.2898986180419555E-2</v>
      </c>
      <c r="Z487" s="94">
        <f>(0.5*$N$29*Y487^3)/1000</f>
        <v>1.1052841989728223E-6</v>
      </c>
      <c r="AA487" s="94">
        <f>(0.5*$I$29*$J$29*$K$29*$M$29*$L$29*$N$29*Y487^3)*0.82/1000</f>
        <v>3.5780286073274443E-6</v>
      </c>
      <c r="AB487" s="103">
        <f>IF(Y487&lt;1,0,IF(Y487&lt;1.05,2,IF(Y487&lt;1.1,2.28,IF(Y487&lt;1.15,2.5,IF(Y487&lt;1.2,3.08,IF(Y487&lt;1.25,3.44,IF(Y487&lt;1.3,3.85,IF(Y487&lt;1.35,4.31,IF(Y487&lt;1.4,5,IF(Y487&lt;1.45,5.36,IF(Y487&lt;1.5,5.75,IF(Y487&lt;1.55,6.59,IF(Y487&lt;1.6,7.28,IF(Y487&lt;1.65,8.01,IF(Y487&lt;1.7,8.79,IF(Y487&lt;1.75,10,IF(Y487&lt;1.8,10.5,IF(Y487&lt;1.85,11.42,IF(Y487&lt;1.9,12.38,IF(Y487&lt;1.95,13.4,IF(Y487&lt;2,14.26,IF(Y487&lt;2.05,15.57,IF(Y487&lt;2.1,16.72,IF(Y487&lt;2.15,17.92,IF(Y487&lt;2.2,19.17,IF(Y487&lt;2.25,20,IF(Y487&lt;3,25,IF(Y487&lt;10,0,0))))))))))))))))))))))))))))</f>
        <v>0</v>
      </c>
      <c r="AC487" s="12"/>
    </row>
    <row r="488" spans="17:29" x14ac:dyDescent="0.25">
      <c r="Q488" s="91"/>
      <c r="R488" s="92">
        <v>41650</v>
      </c>
      <c r="S488" s="93">
        <v>10.041666666665201</v>
      </c>
      <c r="T488" s="94">
        <f>$L$10*COS($M$10*S488*24+$N$10)</f>
        <v>-0.12529648530430493</v>
      </c>
      <c r="U488" s="94">
        <f>$L$11*COS($M$11*S488*24+$N$11)</f>
        <v>-7.8497460222917995E-2</v>
      </c>
      <c r="V488" s="94">
        <f>$L$12*COS($M$12*S488*24+$N$12)</f>
        <v>-0.513865272959803</v>
      </c>
      <c r="W488" s="94">
        <f>$L$13*COS($M$13*S488*24+$N$13)</f>
        <v>0.37002136824079668</v>
      </c>
      <c r="X488" s="94">
        <f>(T488+U488+V488+W488)*$AE$8</f>
        <v>-0.43454731280778647</v>
      </c>
      <c r="Y488" s="95">
        <f t="shared" si="24"/>
        <v>0.43454731280778647</v>
      </c>
      <c r="Z488" s="94">
        <f>(0.5*$N$29*Y488^3)/1000</f>
        <v>4.2258924013713159E-2</v>
      </c>
      <c r="AA488" s="94">
        <f>(0.5*$I$29*$J$29*$K$29*$M$29*$L$29*$N$29*Y488^3)*0.82/1000</f>
        <v>0.13680068816369673</v>
      </c>
      <c r="AB488" s="103">
        <f>IF(Y488&lt;1,0,IF(Y488&lt;1.05,2,IF(Y488&lt;1.1,2.28,IF(Y488&lt;1.15,2.5,IF(Y488&lt;1.2,3.08,IF(Y488&lt;1.25,3.44,IF(Y488&lt;1.3,3.85,IF(Y488&lt;1.35,4.31,IF(Y488&lt;1.4,5,IF(Y488&lt;1.45,5.36,IF(Y488&lt;1.5,5.75,IF(Y488&lt;1.55,6.59,IF(Y488&lt;1.6,7.28,IF(Y488&lt;1.65,8.01,IF(Y488&lt;1.7,8.79,IF(Y488&lt;1.75,10,IF(Y488&lt;1.8,10.5,IF(Y488&lt;1.85,11.42,IF(Y488&lt;1.9,12.38,IF(Y488&lt;1.95,13.4,IF(Y488&lt;2,14.26,IF(Y488&lt;2.05,15.57,IF(Y488&lt;2.1,16.72,IF(Y488&lt;2.15,17.92,IF(Y488&lt;2.2,19.17,IF(Y488&lt;2.25,20,IF(Y488&lt;3,25,IF(Y488&lt;10,0,0))))))))))))))))))))))))))))</f>
        <v>0</v>
      </c>
      <c r="AC488" s="12"/>
    </row>
    <row r="489" spans="17:29" x14ac:dyDescent="0.25">
      <c r="Q489" s="91"/>
      <c r="R489" s="92">
        <v>41650</v>
      </c>
      <c r="S489" s="93">
        <v>10.0624999999986</v>
      </c>
      <c r="T489" s="94">
        <f>$L$10*COS($M$10*S489*24+$N$10)</f>
        <v>-0.12688690135247097</v>
      </c>
      <c r="U489" s="94">
        <f>$L$11*COS($M$11*S489*24+$N$11)</f>
        <v>-6.718137800374327E-2</v>
      </c>
      <c r="V489" s="94">
        <f>$L$12*COS($M$12*S489*24+$N$12)</f>
        <v>-0.79662578620764624</v>
      </c>
      <c r="W489" s="94">
        <f>$L$13*COS($M$13*S489*24+$N$13)</f>
        <v>0.2957924157991535</v>
      </c>
      <c r="X489" s="94">
        <f>(T489+U489+V489+W489)*$AE$8</f>
        <v>-0.86862706220588382</v>
      </c>
      <c r="Y489" s="95">
        <f t="shared" si="24"/>
        <v>0.86862706220588382</v>
      </c>
      <c r="Z489" s="94">
        <f>(0.5*$N$29*Y489^3)/1000</f>
        <v>0.33752604946147596</v>
      </c>
      <c r="AA489" s="94">
        <f>(0.5*$I$29*$J$29*$K$29*$M$29*$L$29*$N$29*Y489^3)*0.82/1000</f>
        <v>1.0926401208066796</v>
      </c>
      <c r="AB489" s="103">
        <f>IF(Y489&lt;1,0,IF(Y489&lt;1.05,2,IF(Y489&lt;1.1,2.28,IF(Y489&lt;1.15,2.5,IF(Y489&lt;1.2,3.08,IF(Y489&lt;1.25,3.44,IF(Y489&lt;1.3,3.85,IF(Y489&lt;1.35,4.31,IF(Y489&lt;1.4,5,IF(Y489&lt;1.45,5.36,IF(Y489&lt;1.5,5.75,IF(Y489&lt;1.55,6.59,IF(Y489&lt;1.6,7.28,IF(Y489&lt;1.65,8.01,IF(Y489&lt;1.7,8.79,IF(Y489&lt;1.75,10,IF(Y489&lt;1.8,10.5,IF(Y489&lt;1.85,11.42,IF(Y489&lt;1.9,12.38,IF(Y489&lt;1.95,13.4,IF(Y489&lt;2,14.26,IF(Y489&lt;2.05,15.57,IF(Y489&lt;2.1,16.72,IF(Y489&lt;2.15,17.92,IF(Y489&lt;2.2,19.17,IF(Y489&lt;2.25,20,IF(Y489&lt;3,25,IF(Y489&lt;10,0,0))))))))))))))))))))))))))))</f>
        <v>0</v>
      </c>
      <c r="AC489" s="12"/>
    </row>
    <row r="490" spans="17:29" x14ac:dyDescent="0.25">
      <c r="Q490" s="91"/>
      <c r="R490" s="92">
        <v>41650</v>
      </c>
      <c r="S490" s="93">
        <v>10.0833333333319</v>
      </c>
      <c r="T490" s="94">
        <f>$L$10*COS($M$10*S490*24+$N$10)</f>
        <v>-0.12659825828544866</v>
      </c>
      <c r="U490" s="94">
        <f>$L$11*COS($M$11*S490*24+$N$11)</f>
        <v>-5.4709078635944569E-2</v>
      </c>
      <c r="V490" s="94">
        <f>$L$12*COS($M$12*S490*24+$N$12)</f>
        <v>-1.0286879175169614</v>
      </c>
      <c r="W490" s="94">
        <f>$L$13*COS($M$13*S490*24+$N$13)</f>
        <v>0.20140569904123901</v>
      </c>
      <c r="X490" s="94">
        <f>(T490+U490+V490+W490)*$AE$8</f>
        <v>-1.2607369442463945</v>
      </c>
      <c r="Y490" s="95">
        <f t="shared" si="24"/>
        <v>1.2607369442463945</v>
      </c>
      <c r="Z490" s="94">
        <f>(0.5*$N$29*Y490^3)/1000</f>
        <v>1.0320023052324472</v>
      </c>
      <c r="AA490" s="94">
        <f>(0.5*$I$29*$J$29*$K$29*$M$29*$L$29*$N$29*Y490^3)*0.82/1000</f>
        <v>3.340800288632698</v>
      </c>
      <c r="AB490" s="103">
        <f>IF(Y490&lt;1,0,IF(Y490&lt;1.05,2,IF(Y490&lt;1.1,2.28,IF(Y490&lt;1.15,2.5,IF(Y490&lt;1.2,3.08,IF(Y490&lt;1.25,3.44,IF(Y490&lt;1.3,3.85,IF(Y490&lt;1.35,4.31,IF(Y490&lt;1.4,5,IF(Y490&lt;1.45,5.36,IF(Y490&lt;1.5,5.75,IF(Y490&lt;1.55,6.59,IF(Y490&lt;1.6,7.28,IF(Y490&lt;1.65,8.01,IF(Y490&lt;1.7,8.79,IF(Y490&lt;1.75,10,IF(Y490&lt;1.8,10.5,IF(Y490&lt;1.85,11.42,IF(Y490&lt;1.9,12.38,IF(Y490&lt;1.95,13.4,IF(Y490&lt;2,14.26,IF(Y490&lt;2.05,15.57,IF(Y490&lt;2.1,16.72,IF(Y490&lt;2.15,17.92,IF(Y490&lt;2.2,19.17,IF(Y490&lt;2.25,20,IF(Y490&lt;3,25,IF(Y490&lt;10,0,0))))))))))))))))))))))))))))</f>
        <v>3.85</v>
      </c>
      <c r="AC490" s="12"/>
    </row>
    <row r="491" spans="17:29" x14ac:dyDescent="0.25">
      <c r="Q491" s="91"/>
      <c r="R491" s="92">
        <v>41650</v>
      </c>
      <c r="S491" s="93">
        <v>10.104166666665201</v>
      </c>
      <c r="T491" s="94">
        <f>$L$10*COS($M$10*S491*24+$N$10)</f>
        <v>-0.12443483059794032</v>
      </c>
      <c r="U491" s="94">
        <f>$L$11*COS($M$11*S491*24+$N$11)</f>
        <v>-4.1295215150433072E-2</v>
      </c>
      <c r="V491" s="94">
        <f>$L$12*COS($M$12*S491*24+$N$12)</f>
        <v>-1.1952829074918287</v>
      </c>
      <c r="W491" s="94">
        <f>$L$13*COS($M$13*S491*24+$N$13)</f>
        <v>9.3293516732362469E-2</v>
      </c>
      <c r="X491" s="94">
        <f>(T491+U491+V491+W491)*$AE$8</f>
        <v>-1.5846492956347995</v>
      </c>
      <c r="Y491" s="95">
        <f t="shared" si="24"/>
        <v>1.5846492956347995</v>
      </c>
      <c r="Z491" s="94">
        <f>(0.5*$N$29*Y491^3)/1000</f>
        <v>2.0493055434593477</v>
      </c>
      <c r="AA491" s="94">
        <f>(0.5*$I$29*$J$29*$K$29*$M$29*$L$29*$N$29*Y491^3)*0.82/1000</f>
        <v>6.6340167229990028</v>
      </c>
      <c r="AB491" s="103">
        <f>IF(Y491&lt;1,0,IF(Y491&lt;1.05,2,IF(Y491&lt;1.1,2.28,IF(Y491&lt;1.15,2.5,IF(Y491&lt;1.2,3.08,IF(Y491&lt;1.25,3.44,IF(Y491&lt;1.3,3.85,IF(Y491&lt;1.35,4.31,IF(Y491&lt;1.4,5,IF(Y491&lt;1.45,5.36,IF(Y491&lt;1.5,5.75,IF(Y491&lt;1.55,6.59,IF(Y491&lt;1.6,7.28,IF(Y491&lt;1.65,8.01,IF(Y491&lt;1.7,8.79,IF(Y491&lt;1.75,10,IF(Y491&lt;1.8,10.5,IF(Y491&lt;1.85,11.42,IF(Y491&lt;1.9,12.38,IF(Y491&lt;1.95,13.4,IF(Y491&lt;2,14.26,IF(Y491&lt;2.05,15.57,IF(Y491&lt;2.1,16.72,IF(Y491&lt;2.15,17.92,IF(Y491&lt;2.2,19.17,IF(Y491&lt;2.25,20,IF(Y491&lt;3,25,IF(Y491&lt;10,0,0))))))))))))))))))))))))))))</f>
        <v>7.28</v>
      </c>
      <c r="AC491" s="12"/>
    </row>
    <row r="492" spans="17:29" x14ac:dyDescent="0.25">
      <c r="Q492" s="91"/>
      <c r="R492" s="92">
        <v>41650</v>
      </c>
      <c r="S492" s="93">
        <v>10.1249999999986</v>
      </c>
      <c r="T492" s="94">
        <f>$L$10*COS($M$10*S492*24+$N$10)</f>
        <v>-0.1204286563369789</v>
      </c>
      <c r="U492" s="94">
        <f>$L$11*COS($M$11*S492*24+$N$11)</f>
        <v>-2.7170645255819588E-2</v>
      </c>
      <c r="V492" s="94">
        <f>$L$12*COS($M$12*S492*24+$N$12)</f>
        <v>-1.2858084173973168</v>
      </c>
      <c r="W492" s="94">
        <f>$L$13*COS($M$13*S492*24+$N$13)</f>
        <v>-2.1176464567527961E-2</v>
      </c>
      <c r="X492" s="94">
        <f>(T492+U492+V492+W492)*$AE$8</f>
        <v>-1.818230229447054</v>
      </c>
      <c r="Y492" s="95">
        <f t="shared" si="24"/>
        <v>1.818230229447054</v>
      </c>
      <c r="Z492" s="94">
        <f>(0.5*$N$29*Y492^3)/1000</f>
        <v>3.0956642438345803</v>
      </c>
      <c r="AA492" s="94">
        <f>(0.5*$I$29*$J$29*$K$29*$M$29*$L$29*$N$29*Y492^3)*0.82/1000</f>
        <v>10.021291567738375</v>
      </c>
      <c r="AB492" s="103">
        <f>IF(Y492&lt;1,0,IF(Y492&lt;1.05,2,IF(Y492&lt;1.1,2.28,IF(Y492&lt;1.15,2.5,IF(Y492&lt;1.2,3.08,IF(Y492&lt;1.25,3.44,IF(Y492&lt;1.3,3.85,IF(Y492&lt;1.35,4.31,IF(Y492&lt;1.4,5,IF(Y492&lt;1.45,5.36,IF(Y492&lt;1.5,5.75,IF(Y492&lt;1.55,6.59,IF(Y492&lt;1.6,7.28,IF(Y492&lt;1.65,8.01,IF(Y492&lt;1.7,8.79,IF(Y492&lt;1.75,10,IF(Y492&lt;1.8,10.5,IF(Y492&lt;1.85,11.42,IF(Y492&lt;1.9,12.38,IF(Y492&lt;1.95,13.4,IF(Y492&lt;2,14.26,IF(Y492&lt;2.05,15.57,IF(Y492&lt;2.1,16.72,IF(Y492&lt;2.15,17.92,IF(Y492&lt;2.2,19.17,IF(Y492&lt;2.25,20,IF(Y492&lt;3,25,IF(Y492&lt;10,0,0))))))))))))))))))))))))))))</f>
        <v>11.42</v>
      </c>
      <c r="AC492" s="12"/>
    </row>
    <row r="493" spans="17:29" x14ac:dyDescent="0.25">
      <c r="Q493" s="91"/>
      <c r="R493" s="92">
        <v>41650</v>
      </c>
      <c r="S493" s="93">
        <v>10.1458333333319</v>
      </c>
      <c r="T493" s="94">
        <f>$L$10*COS($M$10*S493*24+$N$10)</f>
        <v>-0.11463906265285753</v>
      </c>
      <c r="U493" s="94">
        <f>$L$11*COS($M$11*S493*24+$N$11)</f>
        <v>-1.2578458189390372E-2</v>
      </c>
      <c r="V493" s="94">
        <f>$L$12*COS($M$12*S493*24+$N$12)</f>
        <v>-1.2945032768616029</v>
      </c>
      <c r="W493" s="94">
        <f>$L$13*COS($M$13*S493*24+$N$13)</f>
        <v>-0.13420330480237058</v>
      </c>
      <c r="X493" s="94">
        <f>(T493+U493+V493+W493)*$AE$8</f>
        <v>-1.9449051281327767</v>
      </c>
      <c r="Y493" s="95">
        <f t="shared" si="24"/>
        <v>1.9449051281327767</v>
      </c>
      <c r="Z493" s="94">
        <f>(0.5*$N$29*Y493^3)/1000</f>
        <v>3.7888070893345009</v>
      </c>
      <c r="AA493" s="94">
        <f>(0.5*$I$29*$J$29*$K$29*$M$29*$L$29*$N$29*Y493^3)*0.82/1000</f>
        <v>12.265135216700235</v>
      </c>
      <c r="AB493" s="103">
        <f>IF(Y493&lt;1,0,IF(Y493&lt;1.05,2,IF(Y493&lt;1.1,2.28,IF(Y493&lt;1.15,2.5,IF(Y493&lt;1.2,3.08,IF(Y493&lt;1.25,3.44,IF(Y493&lt;1.3,3.85,IF(Y493&lt;1.35,4.31,IF(Y493&lt;1.4,5,IF(Y493&lt;1.45,5.36,IF(Y493&lt;1.5,5.75,IF(Y493&lt;1.55,6.59,IF(Y493&lt;1.6,7.28,IF(Y493&lt;1.65,8.01,IF(Y493&lt;1.7,8.79,IF(Y493&lt;1.75,10,IF(Y493&lt;1.8,10.5,IF(Y493&lt;1.85,11.42,IF(Y493&lt;1.9,12.38,IF(Y493&lt;1.95,13.4,IF(Y493&lt;2,14.26,IF(Y493&lt;2.05,15.57,IF(Y493&lt;2.1,16.72,IF(Y493&lt;2.15,17.92,IF(Y493&lt;2.2,19.17,IF(Y493&lt;2.25,20,IF(Y493&lt;3,25,IF(Y493&lt;10,0,0))))))))))))))))))))))))))))</f>
        <v>13.4</v>
      </c>
      <c r="AC493" s="12"/>
    </row>
    <row r="494" spans="17:29" x14ac:dyDescent="0.25">
      <c r="Q494" s="91"/>
      <c r="R494" s="92">
        <v>41650</v>
      </c>
      <c r="S494" s="93">
        <v>10.166666666665201</v>
      </c>
      <c r="T494" s="94">
        <f>$L$10*COS($M$10*S494*24+$N$10)</f>
        <v>-0.10715178722745985</v>
      </c>
      <c r="U494" s="94">
        <f>$L$11*COS($M$11*S494*24+$N$11)</f>
        <v>2.230208941814566E-3</v>
      </c>
      <c r="V494" s="94">
        <f>$L$12*COS($M$12*S494*24+$N$12)</f>
        <v>-1.2208141328384496</v>
      </c>
      <c r="W494" s="94">
        <f>$L$13*COS($M$13*S494*24+$N$13)</f>
        <v>-0.238084411596408</v>
      </c>
      <c r="X494" s="94">
        <f>(T494+U494+V494+W494)*$AE$8</f>
        <v>-1.9547751534006286</v>
      </c>
      <c r="Y494" s="95">
        <f t="shared" si="24"/>
        <v>1.9547751534006286</v>
      </c>
      <c r="Z494" s="94">
        <f>(0.5*$N$29*Y494^3)/1000</f>
        <v>3.8467827477167376</v>
      </c>
      <c r="AA494" s="94">
        <f>(0.5*$I$29*$J$29*$K$29*$M$29*$L$29*$N$29*Y494^3)*0.82/1000</f>
        <v>12.452814154310184</v>
      </c>
      <c r="AB494" s="103">
        <f>IF(Y494&lt;1,0,IF(Y494&lt;1.05,2,IF(Y494&lt;1.1,2.28,IF(Y494&lt;1.15,2.5,IF(Y494&lt;1.2,3.08,IF(Y494&lt;1.25,3.44,IF(Y494&lt;1.3,3.85,IF(Y494&lt;1.35,4.31,IF(Y494&lt;1.4,5,IF(Y494&lt;1.45,5.36,IF(Y494&lt;1.5,5.75,IF(Y494&lt;1.55,6.59,IF(Y494&lt;1.6,7.28,IF(Y494&lt;1.65,8.01,IF(Y494&lt;1.7,8.79,IF(Y494&lt;1.75,10,IF(Y494&lt;1.8,10.5,IF(Y494&lt;1.85,11.42,IF(Y494&lt;1.9,12.38,IF(Y494&lt;1.95,13.4,IF(Y494&lt;2,14.26,IF(Y494&lt;2.05,15.57,IF(Y494&lt;2.1,16.72,IF(Y494&lt;2.15,17.92,IF(Y494&lt;2.2,19.17,IF(Y494&lt;2.25,20,IF(Y494&lt;3,25,IF(Y494&lt;10,0,0))))))))))))))))))))))))))))</f>
        <v>14.26</v>
      </c>
      <c r="AC494" s="12"/>
    </row>
    <row r="495" spans="17:29" x14ac:dyDescent="0.25">
      <c r="Q495" s="91"/>
      <c r="R495" s="92">
        <v>41650</v>
      </c>
      <c r="S495" s="93">
        <v>10.1874999999986</v>
      </c>
      <c r="T495" s="94">
        <f>$L$10*COS($M$10*S495*24+$N$10)</f>
        <v>-9.8077708591037802E-2</v>
      </c>
      <c r="U495" s="94">
        <f>$L$11*COS($M$11*S495*24+$N$11)</f>
        <v>1.7000493326265211E-2</v>
      </c>
      <c r="V495" s="94">
        <f>$L$12*COS($M$12*S495*24+$N$12)</f>
        <v>-1.0694306657678809</v>
      </c>
      <c r="W495" s="94">
        <f>$L$13*COS($M$13*S495*24+$N$13)</f>
        <v>-0.3257404591936649</v>
      </c>
      <c r="X495" s="94">
        <f>(T495+U495+V495+W495)*$AE$8</f>
        <v>-1.8453104252828978</v>
      </c>
      <c r="Y495" s="95">
        <f t="shared" si="24"/>
        <v>1.8453104252828978</v>
      </c>
      <c r="Z495" s="94">
        <f>(0.5*$N$29*Y495^3)/1000</f>
        <v>3.2360523235074741</v>
      </c>
      <c r="AA495" s="94">
        <f>(0.5*$I$29*$J$29*$K$29*$M$29*$L$29*$N$29*Y495^3)*0.82/1000</f>
        <v>10.475756189293802</v>
      </c>
      <c r="AB495" s="103">
        <f>IF(Y495&lt;1,0,IF(Y495&lt;1.05,2,IF(Y495&lt;1.1,2.28,IF(Y495&lt;1.15,2.5,IF(Y495&lt;1.2,3.08,IF(Y495&lt;1.25,3.44,IF(Y495&lt;1.3,3.85,IF(Y495&lt;1.35,4.31,IF(Y495&lt;1.4,5,IF(Y495&lt;1.45,5.36,IF(Y495&lt;1.5,5.75,IF(Y495&lt;1.55,6.59,IF(Y495&lt;1.6,7.28,IF(Y495&lt;1.65,8.01,IF(Y495&lt;1.7,8.79,IF(Y495&lt;1.75,10,IF(Y495&lt;1.8,10.5,IF(Y495&lt;1.85,11.42,IF(Y495&lt;1.9,12.38,IF(Y495&lt;1.95,13.4,IF(Y495&lt;2,14.26,IF(Y495&lt;2.05,15.57,IF(Y495&lt;2.1,16.72,IF(Y495&lt;2.15,17.92,IF(Y495&lt;2.2,19.17,IF(Y495&lt;2.25,20,IF(Y495&lt;3,25,IF(Y495&lt;10,0,0))))))))))))))))))))))))))))</f>
        <v>11.42</v>
      </c>
      <c r="AC495" s="12"/>
    </row>
    <row r="496" spans="17:29" x14ac:dyDescent="0.25">
      <c r="Q496" s="91"/>
      <c r="R496" s="92">
        <v>41650</v>
      </c>
      <c r="S496" s="93">
        <v>10.2083333333319</v>
      </c>
      <c r="T496" s="94">
        <f>$L$10*COS($M$10*S496*24+$N$10)</f>
        <v>-8.7551204130087476E-2</v>
      </c>
      <c r="U496" s="94">
        <f>$L$11*COS($M$11*S496*24+$N$11)</f>
        <v>3.1478192733924867E-2</v>
      </c>
      <c r="V496" s="94">
        <f>$L$12*COS($M$12*S496*24+$N$12)</f>
        <v>-0.8499871317416684</v>
      </c>
      <c r="W496" s="94">
        <f>$L$13*COS($M$13*S496*24+$N$13)</f>
        <v>-0.39119783280804227</v>
      </c>
      <c r="X496" s="94">
        <f>(T496+U496+V496+W496)*$AE$8</f>
        <v>-1.6215724699323417</v>
      </c>
      <c r="Y496" s="95">
        <f t="shared" si="24"/>
        <v>1.6215724699323417</v>
      </c>
      <c r="Z496" s="94">
        <f>(0.5*$N$29*Y496^3)/1000</f>
        <v>2.1959190015170811</v>
      </c>
      <c r="AA496" s="94">
        <f>(0.5*$I$29*$J$29*$K$29*$M$29*$L$29*$N$29*Y496^3)*0.82/1000</f>
        <v>7.1086341540970768</v>
      </c>
      <c r="AB496" s="103">
        <f>IF(Y496&lt;1,0,IF(Y496&lt;1.05,2,IF(Y496&lt;1.1,2.28,IF(Y496&lt;1.15,2.5,IF(Y496&lt;1.2,3.08,IF(Y496&lt;1.25,3.44,IF(Y496&lt;1.3,3.85,IF(Y496&lt;1.35,4.31,IF(Y496&lt;1.4,5,IF(Y496&lt;1.45,5.36,IF(Y496&lt;1.5,5.75,IF(Y496&lt;1.55,6.59,IF(Y496&lt;1.6,7.28,IF(Y496&lt;1.65,8.01,IF(Y496&lt;1.7,8.79,IF(Y496&lt;1.75,10,IF(Y496&lt;1.8,10.5,IF(Y496&lt;1.85,11.42,IF(Y496&lt;1.9,12.38,IF(Y496&lt;1.95,13.4,IF(Y496&lt;2,14.26,IF(Y496&lt;2.05,15.57,IF(Y496&lt;2.1,16.72,IF(Y496&lt;2.15,17.92,IF(Y496&lt;2.2,19.17,IF(Y496&lt;2.25,20,IF(Y496&lt;3,25,IF(Y496&lt;10,0,0))))))))))))))))))))))))))))</f>
        <v>8.01</v>
      </c>
      <c r="AC496" s="12"/>
    </row>
    <row r="497" spans="17:29" x14ac:dyDescent="0.25">
      <c r="Q497" s="91"/>
      <c r="R497" s="92">
        <v>41650</v>
      </c>
      <c r="S497" s="93">
        <v>10.229166666665201</v>
      </c>
      <c r="T497" s="94">
        <f>$L$10*COS($M$10*S497*24+$N$10)</f>
        <v>-7.5728160101917921E-2</v>
      </c>
      <c r="U497" s="94">
        <f>$L$11*COS($M$11*S497*24+$N$11)</f>
        <v>4.5414140434036888E-2</v>
      </c>
      <c r="V497" s="94">
        <f>$L$12*COS($M$12*S497*24+$N$12)</f>
        <v>-0.5764492249337555</v>
      </c>
      <c r="W497" s="94">
        <f>$L$13*COS($M$13*S497*24+$N$13)</f>
        <v>-0.42999572060162178</v>
      </c>
      <c r="X497" s="94">
        <f>(T497+U497+V497+W497)*$AE$8</f>
        <v>-1.2959487065040729</v>
      </c>
      <c r="Y497" s="95">
        <f t="shared" si="24"/>
        <v>1.2959487065040729</v>
      </c>
      <c r="Z497" s="94">
        <f>(0.5*$N$29*Y497^3)/1000</f>
        <v>1.1209098013414569</v>
      </c>
      <c r="AA497" s="94">
        <f>(0.5*$I$29*$J$29*$K$29*$M$29*$L$29*$N$29*Y497^3)*0.82/1000</f>
        <v>3.6286118440494159</v>
      </c>
      <c r="AB497" s="103">
        <f>IF(Y497&lt;1,0,IF(Y497&lt;1.05,2,IF(Y497&lt;1.1,2.28,IF(Y497&lt;1.15,2.5,IF(Y497&lt;1.2,3.08,IF(Y497&lt;1.25,3.44,IF(Y497&lt;1.3,3.85,IF(Y497&lt;1.35,4.31,IF(Y497&lt;1.4,5,IF(Y497&lt;1.45,5.36,IF(Y497&lt;1.5,5.75,IF(Y497&lt;1.55,6.59,IF(Y497&lt;1.6,7.28,IF(Y497&lt;1.65,8.01,IF(Y497&lt;1.7,8.79,IF(Y497&lt;1.75,10,IF(Y497&lt;1.8,10.5,IF(Y497&lt;1.85,11.42,IF(Y497&lt;1.9,12.38,IF(Y497&lt;1.95,13.4,IF(Y497&lt;2,14.26,IF(Y497&lt;2.05,15.57,IF(Y497&lt;2.1,16.72,IF(Y497&lt;2.15,17.92,IF(Y497&lt;2.2,19.17,IF(Y497&lt;2.25,20,IF(Y497&lt;3,25,IF(Y497&lt;10,0,0))))))))))))))))))))))))))))</f>
        <v>3.85</v>
      </c>
      <c r="AC497" s="12"/>
    </row>
    <row r="498" spans="17:29" x14ac:dyDescent="0.25">
      <c r="Q498" s="91"/>
      <c r="R498" s="92">
        <v>41650</v>
      </c>
      <c r="S498" s="93">
        <v>10.249999999998501</v>
      </c>
      <c r="T498" s="94">
        <f>$L$10*COS($M$10*S498*24+$N$10)</f>
        <v>-6.2783663126297323E-2</v>
      </c>
      <c r="U498" s="94">
        <f>$L$11*COS($M$11*S498*24+$N$11)</f>
        <v>5.856849344940443E-2</v>
      </c>
      <c r="V498" s="94">
        <f>$L$12*COS($M$12*S498*24+$N$12)</f>
        <v>-0.26622528124503253</v>
      </c>
      <c r="W498" s="94">
        <f>$L$13*COS($M$13*S498*24+$N$13)</f>
        <v>-0.4394901106378204</v>
      </c>
      <c r="X498" s="94">
        <f>(T498+U498+V498+W498)*$AE$8</f>
        <v>-0.88741320194968221</v>
      </c>
      <c r="Y498" s="95">
        <f t="shared" si="24"/>
        <v>0.88741320194968221</v>
      </c>
      <c r="Z498" s="94">
        <f>(0.5*$N$29*Y498^3)/1000</f>
        <v>0.35990251803924195</v>
      </c>
      <c r="AA498" s="94">
        <f>(0.5*$I$29*$J$29*$K$29*$M$29*$L$29*$N$29*Y498^3)*0.82/1000</f>
        <v>1.1650772774914637</v>
      </c>
      <c r="AB498" s="103">
        <f>IF(Y498&lt;1,0,IF(Y498&lt;1.05,2,IF(Y498&lt;1.1,2.28,IF(Y498&lt;1.15,2.5,IF(Y498&lt;1.2,3.08,IF(Y498&lt;1.25,3.44,IF(Y498&lt;1.3,3.85,IF(Y498&lt;1.35,4.31,IF(Y498&lt;1.4,5,IF(Y498&lt;1.45,5.36,IF(Y498&lt;1.5,5.75,IF(Y498&lt;1.55,6.59,IF(Y498&lt;1.6,7.28,IF(Y498&lt;1.65,8.01,IF(Y498&lt;1.7,8.79,IF(Y498&lt;1.75,10,IF(Y498&lt;1.8,10.5,IF(Y498&lt;1.85,11.42,IF(Y498&lt;1.9,12.38,IF(Y498&lt;1.95,13.4,IF(Y498&lt;2,14.26,IF(Y498&lt;2.05,15.57,IF(Y498&lt;2.1,16.72,IF(Y498&lt;2.15,17.92,IF(Y498&lt;2.2,19.17,IF(Y498&lt;2.25,20,IF(Y498&lt;3,25,IF(Y498&lt;10,0,0))))))))))))))))))))))))))))</f>
        <v>0</v>
      </c>
      <c r="AC498" s="12"/>
    </row>
    <row r="499" spans="17:29" x14ac:dyDescent="0.25">
      <c r="Q499" s="91"/>
      <c r="R499" s="92">
        <v>41650</v>
      </c>
      <c r="S499" s="93">
        <v>10.2708333333319</v>
      </c>
      <c r="T499" s="94">
        <f>$L$10*COS($M$10*S499*24+$N$10)</f>
        <v>-4.8909407340009876E-2</v>
      </c>
      <c r="U499" s="94">
        <f>$L$11*COS($M$11*S499*24+$N$11)</f>
        <v>7.0714860345605091E-2</v>
      </c>
      <c r="V499" s="94">
        <f>$L$12*COS($M$12*S499*24+$N$12)</f>
        <v>6.0941612602739142E-2</v>
      </c>
      <c r="W499" s="94">
        <f>$L$13*COS($M$13*S499*24+$N$13)</f>
        <v>-0.41903397592572683</v>
      </c>
      <c r="X499" s="94">
        <f>(T499+U499+V499+W499)*$AE$8</f>
        <v>-0.42035863789674055</v>
      </c>
      <c r="Y499" s="95">
        <f t="shared" si="24"/>
        <v>0.42035863789674055</v>
      </c>
      <c r="Z499" s="94">
        <f>(0.5*$N$29*Y499^3)/1000</f>
        <v>3.8253145941116388E-2</v>
      </c>
      <c r="AA499" s="94">
        <f>(0.5*$I$29*$J$29*$K$29*$M$29*$L$29*$N$29*Y499^3)*0.82/1000</f>
        <v>0.12383317396990277</v>
      </c>
      <c r="AB499" s="103">
        <f>IF(Y499&lt;1,0,IF(Y499&lt;1.05,2,IF(Y499&lt;1.1,2.28,IF(Y499&lt;1.15,2.5,IF(Y499&lt;1.2,3.08,IF(Y499&lt;1.25,3.44,IF(Y499&lt;1.3,3.85,IF(Y499&lt;1.35,4.31,IF(Y499&lt;1.4,5,IF(Y499&lt;1.45,5.36,IF(Y499&lt;1.5,5.75,IF(Y499&lt;1.55,6.59,IF(Y499&lt;1.6,7.28,IF(Y499&lt;1.65,8.01,IF(Y499&lt;1.7,8.79,IF(Y499&lt;1.75,10,IF(Y499&lt;1.8,10.5,IF(Y499&lt;1.85,11.42,IF(Y499&lt;1.9,12.38,IF(Y499&lt;1.95,13.4,IF(Y499&lt;2,14.26,IF(Y499&lt;2.05,15.57,IF(Y499&lt;2.1,16.72,IF(Y499&lt;2.15,17.92,IF(Y499&lt;2.2,19.17,IF(Y499&lt;2.25,20,IF(Y499&lt;3,25,IF(Y499&lt;10,0,0))))))))))))))))))))))))))))</f>
        <v>0</v>
      </c>
      <c r="AC499" s="12"/>
    </row>
    <row r="500" spans="17:29" x14ac:dyDescent="0.25">
      <c r="Q500" s="91"/>
      <c r="R500" s="92">
        <v>41650</v>
      </c>
      <c r="S500" s="93">
        <v>10.291666666665201</v>
      </c>
      <c r="T500" s="94">
        <f>$L$10*COS($M$10*S500*24+$N$10)</f>
        <v>-3.4310855612280443E-2</v>
      </c>
      <c r="U500" s="94">
        <f>$L$11*COS($M$11*S500*24+$N$11)</f>
        <v>8.1644197513762534E-2</v>
      </c>
      <c r="V500" s="94">
        <f>$L$12*COS($M$12*S500*24+$N$12)</f>
        <v>0.38423009678021558</v>
      </c>
      <c r="W500" s="94">
        <f>$L$13*COS($M$13*S500*24+$N$13)</f>
        <v>-0.37002136824079923</v>
      </c>
      <c r="X500" s="94">
        <f>(T500+U500+V500+W500)*$AE$8</f>
        <v>7.6927588051123041E-2</v>
      </c>
      <c r="Y500" s="95">
        <f t="shared" si="24"/>
        <v>7.6927588051123041E-2</v>
      </c>
      <c r="Z500" s="94">
        <f>(0.5*$N$29*Y500^3)/1000</f>
        <v>2.3445180305892992E-4</v>
      </c>
      <c r="AA500" s="94">
        <f>(0.5*$I$29*$J$29*$K$29*$M$29*$L$29*$N$29*Y500^3)*0.82/1000</f>
        <v>7.589679280351118E-4</v>
      </c>
      <c r="AB500" s="103">
        <f>IF(Y500&lt;1,0,IF(Y500&lt;1.05,2,IF(Y500&lt;1.1,2.28,IF(Y500&lt;1.15,2.5,IF(Y500&lt;1.2,3.08,IF(Y500&lt;1.25,3.44,IF(Y500&lt;1.3,3.85,IF(Y500&lt;1.35,4.31,IF(Y500&lt;1.4,5,IF(Y500&lt;1.45,5.36,IF(Y500&lt;1.5,5.75,IF(Y500&lt;1.55,6.59,IF(Y500&lt;1.6,7.28,IF(Y500&lt;1.65,8.01,IF(Y500&lt;1.7,8.79,IF(Y500&lt;1.75,10,IF(Y500&lt;1.8,10.5,IF(Y500&lt;1.85,11.42,IF(Y500&lt;1.9,12.38,IF(Y500&lt;1.95,13.4,IF(Y500&lt;2,14.26,IF(Y500&lt;2.05,15.57,IF(Y500&lt;2.1,16.72,IF(Y500&lt;2.15,17.92,IF(Y500&lt;2.2,19.17,IF(Y500&lt;2.25,20,IF(Y500&lt;3,25,IF(Y500&lt;10,0,0))))))))))))))))))))))))))))</f>
        <v>0</v>
      </c>
      <c r="AC500" s="12"/>
    </row>
    <row r="501" spans="17:29" x14ac:dyDescent="0.25">
      <c r="Q501" s="91"/>
      <c r="R501" s="92">
        <v>41650</v>
      </c>
      <c r="S501" s="93">
        <v>10.312499999998501</v>
      </c>
      <c r="T501" s="94">
        <f>$L$10*COS($M$10*S501*24+$N$10)</f>
        <v>-1.9204196859312208E-2</v>
      </c>
      <c r="U501" s="94">
        <f>$L$11*COS($M$11*S501*24+$N$11)</f>
        <v>9.1168406891156753E-2</v>
      </c>
      <c r="V501" s="94">
        <f>$L$12*COS($M$12*S501*24+$N$12)</f>
        <v>0.68306563889186456</v>
      </c>
      <c r="W501" s="94">
        <f>$L$13*COS($M$13*S501*24+$N$13)</f>
        <v>-0.29579241579956439</v>
      </c>
      <c r="X501" s="94">
        <f>(T501+U501+V501+W501)*$AE$8</f>
        <v>0.57404679140518078</v>
      </c>
      <c r="Y501" s="95">
        <f t="shared" si="24"/>
        <v>0.57404679140518078</v>
      </c>
      <c r="Z501" s="94">
        <f>(0.5*$N$29*Y501^3)/1000</f>
        <v>9.7420221018255551E-2</v>
      </c>
      <c r="AA501" s="94">
        <f>(0.5*$I$29*$J$29*$K$29*$M$29*$L$29*$N$29*Y501^3)*0.82/1000</f>
        <v>0.31536896850549445</v>
      </c>
      <c r="AB501" s="103">
        <f>IF(Y501&lt;1,0,IF(Y501&lt;1.05,2,IF(Y501&lt;1.1,2.28,IF(Y501&lt;1.15,2.5,IF(Y501&lt;1.2,3.08,IF(Y501&lt;1.25,3.44,IF(Y501&lt;1.3,3.85,IF(Y501&lt;1.35,4.31,IF(Y501&lt;1.4,5,IF(Y501&lt;1.45,5.36,IF(Y501&lt;1.5,5.75,IF(Y501&lt;1.55,6.59,IF(Y501&lt;1.6,7.28,IF(Y501&lt;1.65,8.01,IF(Y501&lt;1.7,8.79,IF(Y501&lt;1.75,10,IF(Y501&lt;1.8,10.5,IF(Y501&lt;1.85,11.42,IF(Y501&lt;1.9,12.38,IF(Y501&lt;1.95,13.4,IF(Y501&lt;2,14.26,IF(Y501&lt;2.05,15.57,IF(Y501&lt;2.1,16.72,IF(Y501&lt;2.15,17.92,IF(Y501&lt;2.2,19.17,IF(Y501&lt;2.25,20,IF(Y501&lt;3,25,IF(Y501&lt;10,0,0))))))))))))))))))))))))))))</f>
        <v>0</v>
      </c>
      <c r="AC501" s="12"/>
    </row>
    <row r="502" spans="17:29" x14ac:dyDescent="0.25">
      <c r="Q502" s="91"/>
      <c r="R502" s="92">
        <v>41650</v>
      </c>
      <c r="S502" s="93">
        <v>10.3333333333319</v>
      </c>
      <c r="T502" s="94">
        <f>$L$10*COS($M$10*S502*24+$N$10)</f>
        <v>-3.8131445181748529E-3</v>
      </c>
      <c r="U502" s="94">
        <f>$L$11*COS($M$11*S502*24+$N$11)</f>
        <v>9.9123573200450413E-2</v>
      </c>
      <c r="V502" s="94">
        <f>$L$12*COS($M$12*S502*24+$N$12)</f>
        <v>0.93842992605879438</v>
      </c>
      <c r="W502" s="94">
        <f>$L$13*COS($M$13*S502*24+$N$13)</f>
        <v>-0.20140569904124322</v>
      </c>
      <c r="X502" s="94">
        <f>(T502+U502+V502+W502)*$AE$8</f>
        <v>1.0404183196247834</v>
      </c>
      <c r="Y502" s="95">
        <f t="shared" si="24"/>
        <v>1.0404183196247834</v>
      </c>
      <c r="Z502" s="94">
        <f>(0.5*$N$29*Y502^3)/1000</f>
        <v>0.5800042834257596</v>
      </c>
      <c r="AA502" s="94">
        <f>(0.5*$I$29*$J$29*$K$29*$M$29*$L$29*$N$29*Y502^3)*0.82/1000</f>
        <v>1.8775912298379391</v>
      </c>
      <c r="AB502" s="103">
        <f>IF(Y502&lt;1,0,IF(Y502&lt;1.05,2,IF(Y502&lt;1.1,2.28,IF(Y502&lt;1.15,2.5,IF(Y502&lt;1.2,3.08,IF(Y502&lt;1.25,3.44,IF(Y502&lt;1.3,3.85,IF(Y502&lt;1.35,4.31,IF(Y502&lt;1.4,5,IF(Y502&lt;1.45,5.36,IF(Y502&lt;1.5,5.75,IF(Y502&lt;1.55,6.59,IF(Y502&lt;1.6,7.28,IF(Y502&lt;1.65,8.01,IF(Y502&lt;1.7,8.79,IF(Y502&lt;1.75,10,IF(Y502&lt;1.8,10.5,IF(Y502&lt;1.85,11.42,IF(Y502&lt;1.9,12.38,IF(Y502&lt;1.95,13.4,IF(Y502&lt;2,14.26,IF(Y502&lt;2.05,15.57,IF(Y502&lt;2.1,16.72,IF(Y502&lt;2.15,17.92,IF(Y502&lt;2.2,19.17,IF(Y502&lt;2.25,20,IF(Y502&lt;3,25,IF(Y502&lt;10,0,0))))))))))))))))))))))))))))</f>
        <v>2</v>
      </c>
      <c r="AC502" s="12"/>
    </row>
    <row r="503" spans="17:29" x14ac:dyDescent="0.25">
      <c r="Q503" s="91"/>
      <c r="R503" s="92">
        <v>41650</v>
      </c>
      <c r="S503" s="93">
        <v>10.354166666665201</v>
      </c>
      <c r="T503" s="94">
        <f>$L$10*COS($M$10*S503*24+$N$10)</f>
        <v>1.1634376409388171E-2</v>
      </c>
      <c r="U503" s="94">
        <f>$L$11*COS($M$11*S503*24+$N$11)</f>
        <v>0.10537278499407093</v>
      </c>
      <c r="V503" s="94">
        <f>$L$12*COS($M$12*S503*24+$N$12)</f>
        <v>1.1340712170118659</v>
      </c>
      <c r="W503" s="94">
        <f>$L$13*COS($M$13*S503*24+$N$13)</f>
        <v>-9.3293516732367104E-2</v>
      </c>
      <c r="X503" s="94">
        <f>(T503+U503+V503+W503)*$AE$8</f>
        <v>1.4472310771036971</v>
      </c>
      <c r="Y503" s="95">
        <f t="shared" si="24"/>
        <v>1.4472310771036971</v>
      </c>
      <c r="Z503" s="94">
        <f>(0.5*$N$29*Y503^3)/1000</f>
        <v>1.5610645746141527</v>
      </c>
      <c r="AA503" s="94">
        <f>(0.5*$I$29*$J$29*$K$29*$M$29*$L$29*$N$29*Y503^3)*0.82/1000</f>
        <v>5.0534819108476441</v>
      </c>
      <c r="AB503" s="103">
        <f>IF(Y503&lt;1,0,IF(Y503&lt;1.05,2,IF(Y503&lt;1.1,2.28,IF(Y503&lt;1.15,2.5,IF(Y503&lt;1.2,3.08,IF(Y503&lt;1.25,3.44,IF(Y503&lt;1.3,3.85,IF(Y503&lt;1.35,4.31,IF(Y503&lt;1.4,5,IF(Y503&lt;1.45,5.36,IF(Y503&lt;1.5,5.75,IF(Y503&lt;1.55,6.59,IF(Y503&lt;1.6,7.28,IF(Y503&lt;1.65,8.01,IF(Y503&lt;1.7,8.79,IF(Y503&lt;1.75,10,IF(Y503&lt;1.8,10.5,IF(Y503&lt;1.85,11.42,IF(Y503&lt;1.9,12.38,IF(Y503&lt;1.95,13.4,IF(Y503&lt;2,14.26,IF(Y503&lt;2.05,15.57,IF(Y503&lt;2.1,16.72,IF(Y503&lt;2.15,17.92,IF(Y503&lt;2.2,19.17,IF(Y503&lt;2.25,20,IF(Y503&lt;3,25,IF(Y503&lt;10,0,0))))))))))))))))))))))))))))</f>
        <v>5.36</v>
      </c>
      <c r="AC503" s="12"/>
    </row>
    <row r="504" spans="17:29" x14ac:dyDescent="0.25">
      <c r="Q504" s="91"/>
      <c r="R504" s="92">
        <v>41650</v>
      </c>
      <c r="S504" s="93">
        <v>10.374999999998501</v>
      </c>
      <c r="T504" s="94">
        <f>$L$10*COS($M$10*S504*24+$N$10)</f>
        <v>2.6909604682556747E-2</v>
      </c>
      <c r="U504" s="94">
        <f>$L$11*COS($M$11*S504*24+$N$11)</f>
        <v>0.10980849095268769</v>
      </c>
      <c r="V504" s="94">
        <f>$L$12*COS($M$12*S504*24+$N$12)</f>
        <v>1.2575386256987962</v>
      </c>
      <c r="W504" s="94">
        <f>$L$13*COS($M$13*S504*24+$N$13)</f>
        <v>2.1176464566973616E-2</v>
      </c>
      <c r="X504" s="94">
        <f>(T504+U504+V504+W504)*$AE$8</f>
        <v>1.7692914823762678</v>
      </c>
      <c r="Y504" s="95">
        <f t="shared" si="24"/>
        <v>1.7692914823762678</v>
      </c>
      <c r="Z504" s="94">
        <f>(0.5*$N$29*Y504^3)/1000</f>
        <v>2.8523669081395955</v>
      </c>
      <c r="AA504" s="94">
        <f>(0.5*$I$29*$J$29*$K$29*$M$29*$L$29*$N$29*Y504^3)*0.82/1000</f>
        <v>9.2336888606588641</v>
      </c>
      <c r="AB504" s="103">
        <f>IF(Y504&lt;1,0,IF(Y504&lt;1.05,2,IF(Y504&lt;1.1,2.28,IF(Y504&lt;1.15,2.5,IF(Y504&lt;1.2,3.08,IF(Y504&lt;1.25,3.44,IF(Y504&lt;1.3,3.85,IF(Y504&lt;1.35,4.31,IF(Y504&lt;1.4,5,IF(Y504&lt;1.45,5.36,IF(Y504&lt;1.5,5.75,IF(Y504&lt;1.55,6.59,IF(Y504&lt;1.6,7.28,IF(Y504&lt;1.65,8.01,IF(Y504&lt;1.7,8.79,IF(Y504&lt;1.75,10,IF(Y504&lt;1.8,10.5,IF(Y504&lt;1.85,11.42,IF(Y504&lt;1.9,12.38,IF(Y504&lt;1.95,13.4,IF(Y504&lt;2,14.26,IF(Y504&lt;2.05,15.57,IF(Y504&lt;2.1,16.72,IF(Y504&lt;2.15,17.92,IF(Y504&lt;2.2,19.17,IF(Y504&lt;2.25,20,IF(Y504&lt;3,25,IF(Y504&lt;10,0,0))))))))))))))))))))))))))))</f>
        <v>10.5</v>
      </c>
      <c r="AC504" s="12"/>
    </row>
    <row r="505" spans="17:29" x14ac:dyDescent="0.25">
      <c r="Q505" s="91"/>
      <c r="R505" s="92">
        <v>41650</v>
      </c>
      <c r="S505" s="93">
        <v>10.3958333333319</v>
      </c>
      <c r="T505" s="94">
        <f>$L$10*COS($M$10*S505*24+$N$10)</f>
        <v>4.1786330530208832E-2</v>
      </c>
      <c r="U505" s="94">
        <f>$L$11*COS($M$11*S505*24+$N$11)</f>
        <v>0.11235435088430933</v>
      </c>
      <c r="V505" s="94">
        <f>$L$12*COS($M$12*S505*24+$N$12)</f>
        <v>1.3009745131242909</v>
      </c>
      <c r="W505" s="94">
        <f>$L$13*COS($M$13*S505*24+$N$13)</f>
        <v>0.13420330480237797</v>
      </c>
      <c r="X505" s="94">
        <f>(T505+U505+V505+W505)*$AE$8</f>
        <v>1.986648124176484</v>
      </c>
      <c r="Y505" s="95">
        <f t="shared" si="24"/>
        <v>1.986648124176484</v>
      </c>
      <c r="Z505" s="94">
        <f>(0.5*$N$29*Y505^3)/1000</f>
        <v>4.0380350438667802</v>
      </c>
      <c r="AA505" s="94">
        <f>(0.5*$I$29*$J$29*$K$29*$M$29*$L$29*$N$29*Y505^3)*0.82/1000</f>
        <v>13.071936537022125</v>
      </c>
      <c r="AB505" s="103">
        <f>IF(Y505&lt;1,0,IF(Y505&lt;1.05,2,IF(Y505&lt;1.1,2.28,IF(Y505&lt;1.15,2.5,IF(Y505&lt;1.2,3.08,IF(Y505&lt;1.25,3.44,IF(Y505&lt;1.3,3.85,IF(Y505&lt;1.35,4.31,IF(Y505&lt;1.4,5,IF(Y505&lt;1.45,5.36,IF(Y505&lt;1.5,5.75,IF(Y505&lt;1.55,6.59,IF(Y505&lt;1.6,7.28,IF(Y505&lt;1.65,8.01,IF(Y505&lt;1.7,8.79,IF(Y505&lt;1.75,10,IF(Y505&lt;1.8,10.5,IF(Y505&lt;1.85,11.42,IF(Y505&lt;1.9,12.38,IF(Y505&lt;1.95,13.4,IF(Y505&lt;2,14.26,IF(Y505&lt;2.05,15.57,IF(Y505&lt;2.1,16.72,IF(Y505&lt;2.15,17.92,IF(Y505&lt;2.2,19.17,IF(Y505&lt;2.25,20,IF(Y505&lt;3,25,IF(Y505&lt;10,0,0))))))))))))))))))))))))))))</f>
        <v>14.26</v>
      </c>
      <c r="AC505" s="12"/>
    </row>
    <row r="506" spans="17:29" x14ac:dyDescent="0.25">
      <c r="Q506" s="91"/>
      <c r="R506" s="92">
        <v>41650</v>
      </c>
      <c r="S506" s="93">
        <v>10.416666666665201</v>
      </c>
      <c r="T506" s="94">
        <f>$L$10*COS($M$10*S506*24+$N$10)</f>
        <v>5.6044245575130075E-2</v>
      </c>
      <c r="U506" s="94">
        <f>$L$11*COS($M$11*S506*24+$N$11)</f>
        <v>0.11296654956810664</v>
      </c>
      <c r="V506" s="94">
        <f>$L$12*COS($M$12*S506*24+$N$12)</f>
        <v>1.2616145585132461</v>
      </c>
      <c r="W506" s="94">
        <f>$L$13*COS($M$13*S506*24+$N$13)</f>
        <v>0.23808441159640401</v>
      </c>
      <c r="X506" s="94">
        <f>(T506+U506+V506+W506)*$AE$8</f>
        <v>2.0858872065661087</v>
      </c>
      <c r="Y506" s="95">
        <f t="shared" si="24"/>
        <v>2.0858872065661087</v>
      </c>
      <c r="Z506" s="94">
        <f>(0.5*$N$29*Y506^3)/1000</f>
        <v>4.67390295009581</v>
      </c>
      <c r="AA506" s="94">
        <f>(0.5*$I$29*$J$29*$K$29*$M$29*$L$29*$N$29*Y506^3)*0.82/1000</f>
        <v>15.130369617928606</v>
      </c>
      <c r="AB506" s="103">
        <f>IF(Y506&lt;1,0,IF(Y506&lt;1.05,2,IF(Y506&lt;1.1,2.28,IF(Y506&lt;1.15,2.5,IF(Y506&lt;1.2,3.08,IF(Y506&lt;1.25,3.44,IF(Y506&lt;1.3,3.85,IF(Y506&lt;1.35,4.31,IF(Y506&lt;1.4,5,IF(Y506&lt;1.45,5.36,IF(Y506&lt;1.5,5.75,IF(Y506&lt;1.55,6.59,IF(Y506&lt;1.6,7.28,IF(Y506&lt;1.65,8.01,IF(Y506&lt;1.7,8.79,IF(Y506&lt;1.75,10,IF(Y506&lt;1.8,10.5,IF(Y506&lt;1.85,11.42,IF(Y506&lt;1.9,12.38,IF(Y506&lt;1.95,13.4,IF(Y506&lt;2,14.26,IF(Y506&lt;2.05,15.57,IF(Y506&lt;2.1,16.72,IF(Y506&lt;2.15,17.92,IF(Y506&lt;2.2,19.17,IF(Y506&lt;2.25,20,IF(Y506&lt;3,25,IF(Y506&lt;10,0,0))))))))))))))))))))))))))))</f>
        <v>16.72</v>
      </c>
      <c r="AC506" s="12"/>
    </row>
    <row r="507" spans="17:29" x14ac:dyDescent="0.25">
      <c r="Q507" s="91"/>
      <c r="R507" s="92">
        <v>41650</v>
      </c>
      <c r="S507" s="93">
        <v>10.437499999998501</v>
      </c>
      <c r="T507" s="94">
        <f>$L$10*COS($M$10*S507*24+$N$10)</f>
        <v>6.9472205365581144E-2</v>
      </c>
      <c r="U507" s="94">
        <f>$L$11*COS($M$11*S507*24+$N$11)</f>
        <v>0.11163455083116267</v>
      </c>
      <c r="V507" s="94">
        <f>$L$12*COS($M$12*S507*24+$N$12)</f>
        <v>1.1419636845618153</v>
      </c>
      <c r="W507" s="94">
        <f>$L$13*COS($M$13*S507*24+$N$13)</f>
        <v>0.32574045919330019</v>
      </c>
      <c r="X507" s="94">
        <f>(T507+U507+V507+W507)*$AE$8</f>
        <v>2.0610136249398243</v>
      </c>
      <c r="Y507" s="95">
        <f t="shared" si="24"/>
        <v>2.0610136249398243</v>
      </c>
      <c r="Z507" s="94">
        <f>(0.5*$N$29*Y507^3)/1000</f>
        <v>4.5086842025930807</v>
      </c>
      <c r="AA507" s="94">
        <f>(0.5*$I$29*$J$29*$K$29*$M$29*$L$29*$N$29*Y507^3)*0.82/1000</f>
        <v>14.595523100100015</v>
      </c>
      <c r="AB507" s="103">
        <f>IF(Y507&lt;1,0,IF(Y507&lt;1.05,2,IF(Y507&lt;1.1,2.28,IF(Y507&lt;1.15,2.5,IF(Y507&lt;1.2,3.08,IF(Y507&lt;1.25,3.44,IF(Y507&lt;1.3,3.85,IF(Y507&lt;1.35,4.31,IF(Y507&lt;1.4,5,IF(Y507&lt;1.45,5.36,IF(Y507&lt;1.5,5.75,IF(Y507&lt;1.55,6.59,IF(Y507&lt;1.6,7.28,IF(Y507&lt;1.65,8.01,IF(Y507&lt;1.7,8.79,IF(Y507&lt;1.75,10,IF(Y507&lt;1.8,10.5,IF(Y507&lt;1.85,11.42,IF(Y507&lt;1.9,12.38,IF(Y507&lt;1.95,13.4,IF(Y507&lt;2,14.26,IF(Y507&lt;2.05,15.57,IF(Y507&lt;2.1,16.72,IF(Y507&lt;2.15,17.92,IF(Y507&lt;2.2,19.17,IF(Y507&lt;2.25,20,IF(Y507&lt;3,25,IF(Y507&lt;10,0,0))))))))))))))))))))))))))))</f>
        <v>16.72</v>
      </c>
      <c r="AC507" s="12"/>
    </row>
    <row r="508" spans="17:29" x14ac:dyDescent="0.25">
      <c r="Q508" s="91"/>
      <c r="R508" s="92">
        <v>41650</v>
      </c>
      <c r="S508" s="93">
        <v>10.458333333331799</v>
      </c>
      <c r="T508" s="94">
        <f>$L$10*COS($M$10*S508*24+$N$10)</f>
        <v>8.1871356198192372E-2</v>
      </c>
      <c r="U508" s="94">
        <f>$L$11*COS($M$11*S508*24+$N$11)</f>
        <v>0.10838127887996721</v>
      </c>
      <c r="V508" s="94">
        <f>$L$12*COS($M$12*S508*24+$N$12)</f>
        <v>0.94963664064381947</v>
      </c>
      <c r="W508" s="94">
        <f>$L$13*COS($M$13*S508*24+$N$13)</f>
        <v>0.39119783280778825</v>
      </c>
      <c r="X508" s="94">
        <f>(T508+U508+V508+W508)*$AE$8</f>
        <v>1.9138588856622094</v>
      </c>
      <c r="Y508" s="95">
        <f t="shared" si="24"/>
        <v>1.9138588856622094</v>
      </c>
      <c r="Z508" s="94">
        <f>(0.5*$N$29*Y508^3)/1000</f>
        <v>3.6102474303972061</v>
      </c>
      <c r="AA508" s="94">
        <f>(0.5*$I$29*$J$29*$K$29*$M$29*$L$29*$N$29*Y508^3)*0.82/1000</f>
        <v>11.687101469012521</v>
      </c>
      <c r="AB508" s="103">
        <f>IF(Y508&lt;1,0,IF(Y508&lt;1.05,2,IF(Y508&lt;1.1,2.28,IF(Y508&lt;1.15,2.5,IF(Y508&lt;1.2,3.08,IF(Y508&lt;1.25,3.44,IF(Y508&lt;1.3,3.85,IF(Y508&lt;1.35,4.31,IF(Y508&lt;1.4,5,IF(Y508&lt;1.45,5.36,IF(Y508&lt;1.5,5.75,IF(Y508&lt;1.55,6.59,IF(Y508&lt;1.6,7.28,IF(Y508&lt;1.65,8.01,IF(Y508&lt;1.7,8.79,IF(Y508&lt;1.75,10,IF(Y508&lt;1.8,10.5,IF(Y508&lt;1.85,11.42,IF(Y508&lt;1.9,12.38,IF(Y508&lt;1.95,13.4,IF(Y508&lt;2,14.26,IF(Y508&lt;2.05,15.57,IF(Y508&lt;2.1,16.72,IF(Y508&lt;2.15,17.92,IF(Y508&lt;2.2,19.17,IF(Y508&lt;2.25,20,IF(Y508&lt;3,25,IF(Y508&lt;10,0,0))))))))))))))))))))))))))))</f>
        <v>13.4</v>
      </c>
      <c r="AC508" s="12"/>
    </row>
    <row r="509" spans="17:29" x14ac:dyDescent="0.25">
      <c r="Q509" s="91"/>
      <c r="R509" s="92">
        <v>41650</v>
      </c>
      <c r="S509" s="93">
        <v>10.479166666665201</v>
      </c>
      <c r="T509" s="94">
        <f>$L$10*COS($M$10*S509*24+$N$10)</f>
        <v>9.3058079928483528E-2</v>
      </c>
      <c r="U509" s="94">
        <f>$L$11*COS($M$11*S509*24+$N$11)</f>
        <v>0.10326272376606603</v>
      </c>
      <c r="V509" s="94">
        <f>$L$12*COS($M$12*S509*24+$N$12)</f>
        <v>0.69687338948345035</v>
      </c>
      <c r="W509" s="94">
        <f>$L$13*COS($M$13*S509*24+$N$13)</f>
        <v>0.42999572060162339</v>
      </c>
      <c r="X509" s="94">
        <f>(T509+U509+V509+W509)*$AE$8</f>
        <v>1.6539873922245292</v>
      </c>
      <c r="Y509" s="95">
        <f t="shared" si="24"/>
        <v>1.6539873922245292</v>
      </c>
      <c r="Z509" s="94">
        <f>(0.5*$N$29*Y509^3)/1000</f>
        <v>2.3302569573183916</v>
      </c>
      <c r="AA509" s="94">
        <f>(0.5*$I$29*$J$29*$K$29*$M$29*$L$29*$N$29*Y509^3)*0.82/1000</f>
        <v>7.5435133004321777</v>
      </c>
      <c r="AB509" s="103">
        <f>IF(Y509&lt;1,0,IF(Y509&lt;1.05,2,IF(Y509&lt;1.1,2.28,IF(Y509&lt;1.15,2.5,IF(Y509&lt;1.2,3.08,IF(Y509&lt;1.25,3.44,IF(Y509&lt;1.3,3.85,IF(Y509&lt;1.35,4.31,IF(Y509&lt;1.4,5,IF(Y509&lt;1.45,5.36,IF(Y509&lt;1.5,5.75,IF(Y509&lt;1.55,6.59,IF(Y509&lt;1.6,7.28,IF(Y509&lt;1.65,8.01,IF(Y509&lt;1.7,8.79,IF(Y509&lt;1.75,10,IF(Y509&lt;1.8,10.5,IF(Y509&lt;1.85,11.42,IF(Y509&lt;1.9,12.38,IF(Y509&lt;1.95,13.4,IF(Y509&lt;2,14.26,IF(Y509&lt;2.05,15.57,IF(Y509&lt;2.1,16.72,IF(Y509&lt;2.15,17.92,IF(Y509&lt;2.2,19.17,IF(Y509&lt;2.25,20,IF(Y509&lt;3,25,IF(Y509&lt;10,0,0))))))))))))))))))))))))))))</f>
        <v>8.7899999999999991</v>
      </c>
      <c r="AC509" s="12"/>
    </row>
    <row r="510" spans="17:29" x14ac:dyDescent="0.25">
      <c r="Q510" s="91"/>
      <c r="R510" s="92">
        <v>41650</v>
      </c>
      <c r="S510" s="93">
        <v>10.499999999998501</v>
      </c>
      <c r="T510" s="94">
        <f>$L$10*COS($M$10*S510*24+$N$10)</f>
        <v>0.10286671315869755</v>
      </c>
      <c r="U510" s="94">
        <f>$L$11*COS($M$11*S510*24+$N$11)</f>
        <v>9.6366977776015786E-2</v>
      </c>
      <c r="V510" s="94">
        <f>$L$12*COS($M$12*S510*24+$N$12)</f>
        <v>0.39976013877167849</v>
      </c>
      <c r="W510" s="94">
        <f>$L$13*COS($M$13*S510*24+$N$13)</f>
        <v>0.43949011063782006</v>
      </c>
      <c r="X510" s="94">
        <f>(T510+U510+V510+W510)*$AE$8</f>
        <v>1.2981049254302648</v>
      </c>
      <c r="Y510" s="95">
        <f t="shared" si="24"/>
        <v>1.2981049254302648</v>
      </c>
      <c r="Z510" s="94">
        <f>(0.5*$N$29*Y510^3)/1000</f>
        <v>1.1265140751810727</v>
      </c>
      <c r="AA510" s="94">
        <f>(0.5*$I$29*$J$29*$K$29*$M$29*$L$29*$N$29*Y510^3)*0.82/1000</f>
        <v>3.6467540124981079</v>
      </c>
      <c r="AB510" s="103">
        <f>IF(Y510&lt;1,0,IF(Y510&lt;1.05,2,IF(Y510&lt;1.1,2.28,IF(Y510&lt;1.15,2.5,IF(Y510&lt;1.2,3.08,IF(Y510&lt;1.25,3.44,IF(Y510&lt;1.3,3.85,IF(Y510&lt;1.35,4.31,IF(Y510&lt;1.4,5,IF(Y510&lt;1.45,5.36,IF(Y510&lt;1.5,5.75,IF(Y510&lt;1.55,6.59,IF(Y510&lt;1.6,7.28,IF(Y510&lt;1.65,8.01,IF(Y510&lt;1.7,8.79,IF(Y510&lt;1.75,10,IF(Y510&lt;1.8,10.5,IF(Y510&lt;1.85,11.42,IF(Y510&lt;1.9,12.38,IF(Y510&lt;1.95,13.4,IF(Y510&lt;2,14.26,IF(Y510&lt;2.05,15.57,IF(Y510&lt;2.1,16.72,IF(Y510&lt;2.15,17.92,IF(Y510&lt;2.2,19.17,IF(Y510&lt;2.25,20,IF(Y510&lt;3,25,IF(Y510&lt;10,0,0))))))))))))))))))))))))))))</f>
        <v>3.85</v>
      </c>
      <c r="AC510" s="12"/>
    </row>
    <row r="511" spans="17:29" x14ac:dyDescent="0.25">
      <c r="Q511" s="91"/>
      <c r="R511" s="92">
        <v>41650</v>
      </c>
      <c r="S511" s="93">
        <v>10.520833333331799</v>
      </c>
      <c r="T511" s="94">
        <f>$L$10*COS($M$10*S511*24+$N$10)</f>
        <v>0.11115200053564683</v>
      </c>
      <c r="U511" s="94">
        <f>$L$11*COS($M$11*S511*24+$N$11)</f>
        <v>8.7812719329378716E-2</v>
      </c>
      <c r="V511" s="94">
        <f>$L$12*COS($M$12*S511*24+$N$12)</f>
        <v>7.720559234800832E-2</v>
      </c>
      <c r="W511" s="94">
        <f>$L$13*COS($M$13*S511*24+$N$13)</f>
        <v>0.41903397592589997</v>
      </c>
      <c r="X511" s="94">
        <f>(T511+U511+V511+W511)*$AE$8</f>
        <v>0.86900536017366736</v>
      </c>
      <c r="Y511" s="95">
        <f t="shared" si="24"/>
        <v>0.86900536017366736</v>
      </c>
      <c r="Z511" s="94">
        <f>(0.5*$N$29*Y511^3)/1000</f>
        <v>0.33796723201547013</v>
      </c>
      <c r="AA511" s="94">
        <f>(0.5*$I$29*$J$29*$K$29*$M$29*$L$29*$N$29*Y511^3)*0.82/1000</f>
        <v>1.0940683180076458</v>
      </c>
      <c r="AB511" s="103">
        <f>IF(Y511&lt;1,0,IF(Y511&lt;1.05,2,IF(Y511&lt;1.1,2.28,IF(Y511&lt;1.15,2.5,IF(Y511&lt;1.2,3.08,IF(Y511&lt;1.25,3.44,IF(Y511&lt;1.3,3.85,IF(Y511&lt;1.35,4.31,IF(Y511&lt;1.4,5,IF(Y511&lt;1.45,5.36,IF(Y511&lt;1.5,5.75,IF(Y511&lt;1.55,6.59,IF(Y511&lt;1.6,7.28,IF(Y511&lt;1.65,8.01,IF(Y511&lt;1.7,8.79,IF(Y511&lt;1.75,10,IF(Y511&lt;1.8,10.5,IF(Y511&lt;1.85,11.42,IF(Y511&lt;1.9,12.38,IF(Y511&lt;1.95,13.4,IF(Y511&lt;2,14.26,IF(Y511&lt;2.05,15.57,IF(Y511&lt;2.1,16.72,IF(Y511&lt;2.15,17.92,IF(Y511&lt;2.2,19.17,IF(Y511&lt;2.25,20,IF(Y511&lt;3,25,IF(Y511&lt;10,0,0))))))))))))))))))))))))))))</f>
        <v>0</v>
      </c>
      <c r="AC511" s="12"/>
    </row>
    <row r="512" spans="17:29" x14ac:dyDescent="0.25">
      <c r="Q512" s="91"/>
      <c r="R512" s="92">
        <v>41650</v>
      </c>
      <c r="S512" s="93">
        <v>10.541666666665201</v>
      </c>
      <c r="T512" s="94">
        <f>$L$10*COS($M$10*S512*24+$N$10)</f>
        <v>0.11779124582671691</v>
      </c>
      <c r="U512" s="94">
        <f>$L$11*COS($M$11*S512*24+$N$11)</f>
        <v>7.7747170477861838E-2</v>
      </c>
      <c r="V512" s="94">
        <f>$L$12*COS($M$12*S512*24+$N$12)</f>
        <v>-0.25026242621976791</v>
      </c>
      <c r="W512" s="94">
        <f>$L$13*COS($M$13*S512*24+$N$13)</f>
        <v>0.37002136824079501</v>
      </c>
      <c r="X512" s="94">
        <f>(T512+U512+V512+W512)*$AE$8</f>
        <v>0.3941216979070073</v>
      </c>
      <c r="Y512" s="95">
        <f t="shared" si="24"/>
        <v>0.3941216979070073</v>
      </c>
      <c r="Z512" s="94">
        <f>(0.5*$N$29*Y512^3)/1000</f>
        <v>3.1528133756222619E-2</v>
      </c>
      <c r="AA512" s="94">
        <f>(0.5*$I$29*$J$29*$K$29*$M$29*$L$29*$N$29*Y512^3)*0.82/1000</f>
        <v>0.10206294871513354</v>
      </c>
      <c r="AB512" s="103">
        <f>IF(Y512&lt;1,0,IF(Y512&lt;1.05,2,IF(Y512&lt;1.1,2.28,IF(Y512&lt;1.15,2.5,IF(Y512&lt;1.2,3.08,IF(Y512&lt;1.25,3.44,IF(Y512&lt;1.3,3.85,IF(Y512&lt;1.35,4.31,IF(Y512&lt;1.4,5,IF(Y512&lt;1.45,5.36,IF(Y512&lt;1.5,5.75,IF(Y512&lt;1.55,6.59,IF(Y512&lt;1.6,7.28,IF(Y512&lt;1.65,8.01,IF(Y512&lt;1.7,8.79,IF(Y512&lt;1.75,10,IF(Y512&lt;1.8,10.5,IF(Y512&lt;1.85,11.42,IF(Y512&lt;1.9,12.38,IF(Y512&lt;1.95,13.4,IF(Y512&lt;2,14.26,IF(Y512&lt;2.05,15.57,IF(Y512&lt;2.1,16.72,IF(Y512&lt;2.15,17.92,IF(Y512&lt;2.2,19.17,IF(Y512&lt;2.25,20,IF(Y512&lt;3,25,IF(Y512&lt;10,0,0))))))))))))))))))))))))))))</f>
        <v>0</v>
      </c>
      <c r="AC512" s="12"/>
    </row>
    <row r="513" spans="17:29" x14ac:dyDescent="0.25">
      <c r="Q513" s="91"/>
      <c r="R513" s="92">
        <v>41650</v>
      </c>
      <c r="S513" s="93">
        <v>10.562499999998501</v>
      </c>
      <c r="T513" s="94">
        <f>$L$10*COS($M$10*S513*24+$N$10)</f>
        <v>0.12268612891960866</v>
      </c>
      <c r="U513" s="94">
        <f>$L$11*COS($M$11*S513*24+$N$11)</f>
        <v>6.6343563157829466E-2</v>
      </c>
      <c r="V513" s="94">
        <f>$L$12*COS($M$12*S513*24+$N$12)</f>
        <v>-0.56180339310289762</v>
      </c>
      <c r="W513" s="94">
        <f>$L$13*COS($M$13*S513*24+$N$13)</f>
        <v>0.29579241579955862</v>
      </c>
      <c r="X513" s="94">
        <f>(T513+U513+V513+W513)*$AE$8</f>
        <v>-9.622660653237608E-2</v>
      </c>
      <c r="Y513" s="95">
        <f t="shared" si="24"/>
        <v>9.622660653237608E-2</v>
      </c>
      <c r="Z513" s="94">
        <f>(0.5*$N$29*Y513^3)/1000</f>
        <v>4.5887324926660388E-4</v>
      </c>
      <c r="AA513" s="94">
        <f>(0.5*$I$29*$J$29*$K$29*$M$29*$L$29*$N$29*Y513^3)*0.82/1000</f>
        <v>1.4854655612909719E-3</v>
      </c>
      <c r="AB513" s="103">
        <f>IF(Y513&lt;1,0,IF(Y513&lt;1.05,2,IF(Y513&lt;1.1,2.28,IF(Y513&lt;1.15,2.5,IF(Y513&lt;1.2,3.08,IF(Y513&lt;1.25,3.44,IF(Y513&lt;1.3,3.85,IF(Y513&lt;1.35,4.31,IF(Y513&lt;1.4,5,IF(Y513&lt;1.45,5.36,IF(Y513&lt;1.5,5.75,IF(Y513&lt;1.55,6.59,IF(Y513&lt;1.6,7.28,IF(Y513&lt;1.65,8.01,IF(Y513&lt;1.7,8.79,IF(Y513&lt;1.75,10,IF(Y513&lt;1.8,10.5,IF(Y513&lt;1.85,11.42,IF(Y513&lt;1.9,12.38,IF(Y513&lt;1.95,13.4,IF(Y513&lt;2,14.26,IF(Y513&lt;2.05,15.57,IF(Y513&lt;2.1,16.72,IF(Y513&lt;2.15,17.92,IF(Y513&lt;2.2,19.17,IF(Y513&lt;2.25,20,IF(Y513&lt;3,25,IF(Y513&lt;10,0,0))))))))))))))))))))))))))))</f>
        <v>0</v>
      </c>
      <c r="AC513" s="12"/>
    </row>
    <row r="514" spans="17:29" x14ac:dyDescent="0.25">
      <c r="Q514" s="91"/>
      <c r="R514" s="92">
        <v>41650</v>
      </c>
      <c r="S514" s="93">
        <v>10.583333333331799</v>
      </c>
      <c r="T514" s="94">
        <f>$L$10*COS($M$10*S514*24+$N$10)</f>
        <v>0.12576416183809358</v>
      </c>
      <c r="U514" s="94">
        <f>$L$11*COS($M$11*S514*24+$N$11)</f>
        <v>5.3798157802305784E-2</v>
      </c>
      <c r="V514" s="94">
        <f>$L$12*COS($M$12*S514*24+$N$12)</f>
        <v>-0.83759040437697618</v>
      </c>
      <c r="W514" s="94">
        <f>$L$13*COS($M$13*S514*24+$N$13)</f>
        <v>0.20140569904173664</v>
      </c>
      <c r="X514" s="94">
        <f>(T514+U514+V514+W514)*$AE$8</f>
        <v>-0.57077798211855013</v>
      </c>
      <c r="Y514" s="95">
        <f t="shared" si="24"/>
        <v>0.57077798211855013</v>
      </c>
      <c r="Z514" s="94">
        <f>(0.5*$N$29*Y514^3)/1000</f>
        <v>9.5765452334394166E-2</v>
      </c>
      <c r="AA514" s="94">
        <f>(0.5*$I$29*$J$29*$K$29*$M$29*$L$29*$N$29*Y514^3)*0.82/1000</f>
        <v>0.3100121474319027</v>
      </c>
      <c r="AB514" s="103">
        <f>IF(Y514&lt;1,0,IF(Y514&lt;1.05,2,IF(Y514&lt;1.1,2.28,IF(Y514&lt;1.15,2.5,IF(Y514&lt;1.2,3.08,IF(Y514&lt;1.25,3.44,IF(Y514&lt;1.3,3.85,IF(Y514&lt;1.35,4.31,IF(Y514&lt;1.4,5,IF(Y514&lt;1.45,5.36,IF(Y514&lt;1.5,5.75,IF(Y514&lt;1.55,6.59,IF(Y514&lt;1.6,7.28,IF(Y514&lt;1.65,8.01,IF(Y514&lt;1.7,8.79,IF(Y514&lt;1.75,10,IF(Y514&lt;1.8,10.5,IF(Y514&lt;1.85,11.42,IF(Y514&lt;1.9,12.38,IF(Y514&lt;1.95,13.4,IF(Y514&lt;2,14.26,IF(Y514&lt;2.05,15.57,IF(Y514&lt;2.1,16.72,IF(Y514&lt;2.15,17.92,IF(Y514&lt;2.2,19.17,IF(Y514&lt;2.25,20,IF(Y514&lt;3,25,IF(Y514&lt;10,0,0))))))))))))))))))))))))))))</f>
        <v>0</v>
      </c>
      <c r="AC514" s="12"/>
    </row>
    <row r="515" spans="17:29" x14ac:dyDescent="0.25">
      <c r="Q515" s="91"/>
      <c r="R515" s="92">
        <v>41650</v>
      </c>
      <c r="S515" s="93">
        <v>10.604166666665201</v>
      </c>
      <c r="T515" s="94">
        <f>$L$10*COS($M$10*S515*24+$N$10)</f>
        <v>0.12697976221117604</v>
      </c>
      <c r="U515" s="94">
        <f>$L$11*COS($M$11*S515*24+$N$11)</f>
        <v>4.0326865624109177E-2</v>
      </c>
      <c r="V515" s="94">
        <f>$L$12*COS($M$12*S515*24+$N$12)</f>
        <v>-1.0600719879805522</v>
      </c>
      <c r="W515" s="94">
        <f>$L$13*COS($M$13*S515*24+$N$13)</f>
        <v>9.3293516732359527E-2</v>
      </c>
      <c r="X515" s="94">
        <f>(T515+U515+V515+W515)*$AE$8</f>
        <v>-0.99933980426613434</v>
      </c>
      <c r="Y515" s="95">
        <f t="shared" si="24"/>
        <v>0.99933980426613434</v>
      </c>
      <c r="Z515" s="94">
        <f>(0.5*$N$29*Y515^3)/1000</f>
        <v>0.51398067084422416</v>
      </c>
      <c r="AA515" s="94">
        <f>(0.5*$I$29*$J$29*$K$29*$M$29*$L$29*$N$29*Y515^3)*0.82/1000</f>
        <v>1.6638594359740819</v>
      </c>
      <c r="AB515" s="103">
        <f>IF(Y515&lt;1,0,IF(Y515&lt;1.05,2,IF(Y515&lt;1.1,2.28,IF(Y515&lt;1.15,2.5,IF(Y515&lt;1.2,3.08,IF(Y515&lt;1.25,3.44,IF(Y515&lt;1.3,3.85,IF(Y515&lt;1.35,4.31,IF(Y515&lt;1.4,5,IF(Y515&lt;1.45,5.36,IF(Y515&lt;1.5,5.75,IF(Y515&lt;1.55,6.59,IF(Y515&lt;1.6,7.28,IF(Y515&lt;1.65,8.01,IF(Y515&lt;1.7,8.79,IF(Y515&lt;1.75,10,IF(Y515&lt;1.8,10.5,IF(Y515&lt;1.85,11.42,IF(Y515&lt;1.9,12.38,IF(Y515&lt;1.95,13.4,IF(Y515&lt;2,14.26,IF(Y515&lt;2.05,15.57,IF(Y515&lt;2.1,16.72,IF(Y515&lt;2.15,17.92,IF(Y515&lt;2.2,19.17,IF(Y515&lt;2.25,20,IF(Y515&lt;3,25,IF(Y515&lt;10,0,0))))))))))))))))))))))))))))</f>
        <v>0</v>
      </c>
      <c r="AC515" s="12"/>
    </row>
    <row r="516" spans="17:29" x14ac:dyDescent="0.25">
      <c r="Q516" s="91"/>
      <c r="R516" s="92">
        <v>41650</v>
      </c>
      <c r="S516" s="93">
        <v>10.624999999998501</v>
      </c>
      <c r="T516" s="94">
        <f>$L$10*COS($M$10*S516*24+$N$10)</f>
        <v>0.12631492829920687</v>
      </c>
      <c r="U516" s="94">
        <f>$L$11*COS($M$11*S516*24+$N$11)</f>
        <v>2.6161532701765577E-2</v>
      </c>
      <c r="V516" s="94">
        <f>$L$12*COS($M$12*S516*24+$N$12)</f>
        <v>-1.2150891040023477</v>
      </c>
      <c r="W516" s="94">
        <f>$L$13*COS($M$13*S516*24+$N$13)</f>
        <v>-2.1176464566968881E-2</v>
      </c>
      <c r="X516" s="94">
        <f>(T516+U516+V516+W516)*$AE$8</f>
        <v>-1.3547363844604305</v>
      </c>
      <c r="Y516" s="95">
        <f t="shared" si="24"/>
        <v>1.3547363844604305</v>
      </c>
      <c r="Z516" s="94">
        <f>(0.5*$N$29*Y516^3)/1000</f>
        <v>1.2804765038037396</v>
      </c>
      <c r="AA516" s="94">
        <f>(0.5*$I$29*$J$29*$K$29*$M$29*$L$29*$N$29*Y516^3)*0.82/1000</f>
        <v>4.145161548385679</v>
      </c>
      <c r="AB516" s="103">
        <f>IF(Y516&lt;1,0,IF(Y516&lt;1.05,2,IF(Y516&lt;1.1,2.28,IF(Y516&lt;1.15,2.5,IF(Y516&lt;1.2,3.08,IF(Y516&lt;1.25,3.44,IF(Y516&lt;1.3,3.85,IF(Y516&lt;1.35,4.31,IF(Y516&lt;1.4,5,IF(Y516&lt;1.45,5.36,IF(Y516&lt;1.5,5.75,IF(Y516&lt;1.55,6.59,IF(Y516&lt;1.6,7.28,IF(Y516&lt;1.65,8.01,IF(Y516&lt;1.7,8.79,IF(Y516&lt;1.75,10,IF(Y516&lt;1.8,10.5,IF(Y516&lt;1.85,11.42,IF(Y516&lt;1.9,12.38,IF(Y516&lt;1.95,13.4,IF(Y516&lt;2,14.26,IF(Y516&lt;2.05,15.57,IF(Y516&lt;2.1,16.72,IF(Y516&lt;2.15,17.92,IF(Y516&lt;2.2,19.17,IF(Y516&lt;2.25,20,IF(Y516&lt;3,25,IF(Y516&lt;10,0,0))))))))))))))))))))))))))))</f>
        <v>5</v>
      </c>
      <c r="AC516" s="12"/>
    </row>
    <row r="517" spans="17:29" x14ac:dyDescent="0.25">
      <c r="Q517" s="91"/>
      <c r="R517" s="92">
        <v>41650</v>
      </c>
      <c r="S517" s="93">
        <v>10.645833333331799</v>
      </c>
      <c r="T517" s="94">
        <f>$L$10*COS($M$10*S517*24+$N$10)</f>
        <v>0.12377950558040601</v>
      </c>
      <c r="U517" s="94">
        <f>$L$11*COS($M$11*S517*24+$N$11)</f>
        <v>1.1545949819625199E-2</v>
      </c>
      <c r="V517" s="94">
        <f>$L$12*COS($M$12*S517*24+$N$12)</f>
        <v>-1.2927762458394687</v>
      </c>
      <c r="W517" s="94">
        <f>$L$13*COS($M$13*S517*24+$N$13)</f>
        <v>-0.13420330480183751</v>
      </c>
      <c r="X517" s="94">
        <f>(T517+U517+V517+W517)*$AE$8</f>
        <v>-1.6145676190515941</v>
      </c>
      <c r="Y517" s="95">
        <f t="shared" si="24"/>
        <v>1.6145676190515941</v>
      </c>
      <c r="Z517" s="94">
        <f>(0.5*$N$29*Y517^3)/1000</f>
        <v>2.1675840357598353</v>
      </c>
      <c r="AA517" s="94">
        <f>(0.5*$I$29*$J$29*$K$29*$M$29*$L$29*$N$29*Y517^3)*0.82/1000</f>
        <v>7.0169081363350498</v>
      </c>
      <c r="AB517" s="103">
        <f>IF(Y517&lt;1,0,IF(Y517&lt;1.05,2,IF(Y517&lt;1.1,2.28,IF(Y517&lt;1.15,2.5,IF(Y517&lt;1.2,3.08,IF(Y517&lt;1.25,3.44,IF(Y517&lt;1.3,3.85,IF(Y517&lt;1.35,4.31,IF(Y517&lt;1.4,5,IF(Y517&lt;1.45,5.36,IF(Y517&lt;1.5,5.75,IF(Y517&lt;1.55,6.59,IF(Y517&lt;1.6,7.28,IF(Y517&lt;1.65,8.01,IF(Y517&lt;1.7,8.79,IF(Y517&lt;1.75,10,IF(Y517&lt;1.8,10.5,IF(Y517&lt;1.85,11.42,IF(Y517&lt;1.9,12.38,IF(Y517&lt;1.95,13.4,IF(Y517&lt;2,14.26,IF(Y517&lt;2.05,15.57,IF(Y517&lt;2.1,16.72,IF(Y517&lt;2.15,17.92,IF(Y517&lt;2.2,19.17,IF(Y517&lt;2.25,20,IF(Y517&lt;3,25,IF(Y517&lt;10,0,0))))))))))))))))))))))))))))</f>
        <v>8.01</v>
      </c>
      <c r="AC517" s="12"/>
    </row>
    <row r="518" spans="17:29" x14ac:dyDescent="0.25">
      <c r="Q518" s="91"/>
      <c r="R518" s="92">
        <v>41650</v>
      </c>
      <c r="S518" s="93">
        <v>10.666666666665099</v>
      </c>
      <c r="T518" s="94">
        <f>$L$10*COS($M$10*S518*24+$N$10)</f>
        <v>0.11941104094984208</v>
      </c>
      <c r="U518" s="94">
        <f>$L$11*COS($M$11*S518*24+$N$11)</f>
        <v>-3.2683432642974654E-3</v>
      </c>
      <c r="V518" s="94">
        <f>$L$12*COS($M$12*S518*24+$N$12)</f>
        <v>-1.288189294864782</v>
      </c>
      <c r="W518" s="94">
        <f>$L$13*COS($M$13*S518*24+$N$13)</f>
        <v>-0.2380844115959373</v>
      </c>
      <c r="X518" s="94">
        <f>(T518+U518+V518+W518)*$AE$8</f>
        <v>-1.7626637609689682</v>
      </c>
      <c r="Y518" s="95">
        <f t="shared" si="24"/>
        <v>1.7626637609689682</v>
      </c>
      <c r="Z518" s="94">
        <f>(0.5*$N$29*Y518^3)/1000</f>
        <v>2.8204321500859382</v>
      </c>
      <c r="AA518" s="94">
        <f>(0.5*$I$29*$J$29*$K$29*$M$29*$L$29*$N$29*Y518^3)*0.82/1000</f>
        <v>9.1303095868121424</v>
      </c>
      <c r="AB518" s="103">
        <f>IF(Y518&lt;1,0,IF(Y518&lt;1.05,2,IF(Y518&lt;1.1,2.28,IF(Y518&lt;1.15,2.5,IF(Y518&lt;1.2,3.08,IF(Y518&lt;1.25,3.44,IF(Y518&lt;1.3,3.85,IF(Y518&lt;1.35,4.31,IF(Y518&lt;1.4,5,IF(Y518&lt;1.45,5.36,IF(Y518&lt;1.5,5.75,IF(Y518&lt;1.55,6.59,IF(Y518&lt;1.6,7.28,IF(Y518&lt;1.65,8.01,IF(Y518&lt;1.7,8.79,IF(Y518&lt;1.75,10,IF(Y518&lt;1.8,10.5,IF(Y518&lt;1.85,11.42,IF(Y518&lt;1.9,12.38,IF(Y518&lt;1.95,13.4,IF(Y518&lt;2,14.26,IF(Y518&lt;2.05,15.57,IF(Y518&lt;2.1,16.72,IF(Y518&lt;2.15,17.92,IF(Y518&lt;2.2,19.17,IF(Y518&lt;2.25,20,IF(Y518&lt;3,25,IF(Y518&lt;10,0,0))))))))))))))))))))))))))))</f>
        <v>10.5</v>
      </c>
      <c r="AC518" s="12"/>
    </row>
    <row r="519" spans="17:29" x14ac:dyDescent="0.25">
      <c r="Q519" s="91"/>
      <c r="R519" s="92">
        <v>41650</v>
      </c>
      <c r="S519" s="93">
        <v>10.687499999998501</v>
      </c>
      <c r="T519" s="94">
        <f>$L$10*COS($M$10*S519*24+$N$10)</f>
        <v>0.11327422669010308</v>
      </c>
      <c r="U519" s="94">
        <f>$L$11*COS($M$11*S519*24+$N$11)</f>
        <v>-1.802638691366663E-2</v>
      </c>
      <c r="V519" s="94">
        <f>$L$12*COS($M$12*S519*24+$N$12)</f>
        <v>-1.2016201710687777</v>
      </c>
      <c r="W519" s="94">
        <f>$L$13*COS($M$13*S519*24+$N$13)</f>
        <v>-0.32574045919329703</v>
      </c>
      <c r="X519" s="94">
        <f>(T519+U519+V519+W519)*$AE$8</f>
        <v>-1.7901409881070478</v>
      </c>
      <c r="Y519" s="95">
        <f t="shared" ref="Y519:Y582" si="25">ABS(X519)</f>
        <v>1.7901409881070478</v>
      </c>
      <c r="Z519" s="94">
        <f>(0.5*$N$29*Y519^3)/1000</f>
        <v>2.9543975782644765</v>
      </c>
      <c r="AA519" s="94">
        <f>(0.5*$I$29*$J$29*$K$29*$M$29*$L$29*$N$29*Y519^3)*0.82/1000</f>
        <v>9.5639827858510316</v>
      </c>
      <c r="AB519" s="103">
        <f>IF(Y519&lt;1,0,IF(Y519&lt;1.05,2,IF(Y519&lt;1.1,2.28,IF(Y519&lt;1.15,2.5,IF(Y519&lt;1.2,3.08,IF(Y519&lt;1.25,3.44,IF(Y519&lt;1.3,3.85,IF(Y519&lt;1.35,4.31,IF(Y519&lt;1.4,5,IF(Y519&lt;1.45,5.36,IF(Y519&lt;1.5,5.75,IF(Y519&lt;1.55,6.59,IF(Y519&lt;1.6,7.28,IF(Y519&lt;1.65,8.01,IF(Y519&lt;1.7,8.79,IF(Y519&lt;1.75,10,IF(Y519&lt;1.8,10.5,IF(Y519&lt;1.85,11.42,IF(Y519&lt;1.9,12.38,IF(Y519&lt;1.95,13.4,IF(Y519&lt;2,14.26,IF(Y519&lt;2.05,15.57,IF(Y519&lt;2.1,16.72,IF(Y519&lt;2.15,17.92,IF(Y519&lt;2.2,19.17,IF(Y519&lt;2.25,20,IF(Y519&lt;3,25,IF(Y519&lt;10,0,0))))))))))))))))))))))))))))</f>
        <v>10.5</v>
      </c>
      <c r="AC519" s="12"/>
    </row>
    <row r="520" spans="17:29" x14ac:dyDescent="0.25">
      <c r="Q520" s="91"/>
      <c r="R520" s="92">
        <v>41650</v>
      </c>
      <c r="S520" s="93">
        <v>10.708333333331799</v>
      </c>
      <c r="T520" s="94">
        <f>$L$10*COS($M$10*S520*24+$N$10)</f>
        <v>0.10545994244800633</v>
      </c>
      <c r="U520" s="94">
        <f>$L$11*COS($M$11*S520*24+$N$11)</f>
        <v>-3.2474189566167162E-2</v>
      </c>
      <c r="V520" s="94">
        <f>$L$12*COS($M$12*S520*24+$N$12)</f>
        <v>-1.0385782548642553</v>
      </c>
      <c r="W520" s="94">
        <f>$L$13*COS($M$13*S520*24+$N$13)</f>
        <v>-0.39119783280778608</v>
      </c>
      <c r="X520" s="94">
        <f>(T520+U520+V520+W520)*$AE$8</f>
        <v>-1.6959879184877527</v>
      </c>
      <c r="Y520" s="95">
        <f t="shared" si="25"/>
        <v>1.6959879184877527</v>
      </c>
      <c r="Z520" s="94">
        <f>(0.5*$N$29*Y520^3)/1000</f>
        <v>2.5123231004242887</v>
      </c>
      <c r="AA520" s="94">
        <f>(0.5*$I$29*$J$29*$K$29*$M$29*$L$29*$N$29*Y520^3)*0.82/1000</f>
        <v>8.1328982469138857</v>
      </c>
      <c r="AB520" s="103">
        <f>IF(Y520&lt;1,0,IF(Y520&lt;1.05,2,IF(Y520&lt;1.1,2.28,IF(Y520&lt;1.15,2.5,IF(Y520&lt;1.2,3.08,IF(Y520&lt;1.25,3.44,IF(Y520&lt;1.3,3.85,IF(Y520&lt;1.35,4.31,IF(Y520&lt;1.4,5,IF(Y520&lt;1.45,5.36,IF(Y520&lt;1.5,5.75,IF(Y520&lt;1.55,6.59,IF(Y520&lt;1.6,7.28,IF(Y520&lt;1.65,8.01,IF(Y520&lt;1.7,8.79,IF(Y520&lt;1.75,10,IF(Y520&lt;1.8,10.5,IF(Y520&lt;1.85,11.42,IF(Y520&lt;1.9,12.38,IF(Y520&lt;1.95,13.4,IF(Y520&lt;2,14.26,IF(Y520&lt;2.05,15.57,IF(Y520&lt;2.1,16.72,IF(Y520&lt;2.15,17.92,IF(Y520&lt;2.2,19.17,IF(Y520&lt;2.25,20,IF(Y520&lt;3,25,IF(Y520&lt;10,0,0))))))))))))))))))))))))))))</f>
        <v>8.7899999999999991</v>
      </c>
      <c r="AC520" s="12"/>
    </row>
    <row r="521" spans="17:29" x14ac:dyDescent="0.25">
      <c r="Q521" s="91"/>
      <c r="R521" s="92">
        <v>41650</v>
      </c>
      <c r="S521" s="93">
        <v>10.729166666665099</v>
      </c>
      <c r="T521" s="94">
        <f>$L$10*COS($M$10*S521*24+$N$10)</f>
        <v>9.6083909404174286E-2</v>
      </c>
      <c r="U521" s="94">
        <f>$L$11*COS($M$11*S521*24+$N$11)</f>
        <v>-4.6363099025618415E-2</v>
      </c>
      <c r="V521" s="94">
        <f>$L$12*COS($M$12*S521*24+$N$12)</f>
        <v>-0.80943976238982063</v>
      </c>
      <c r="W521" s="94">
        <f>$L$13*COS($M$13*S521*24+$N$13)</f>
        <v>-0.4299957206015031</v>
      </c>
      <c r="X521" s="94">
        <f>(T521+U521+V521+W521)*$AE$8</f>
        <v>-1.4871433407659598</v>
      </c>
      <c r="Y521" s="95">
        <f t="shared" si="25"/>
        <v>1.4871433407659598</v>
      </c>
      <c r="Z521" s="94">
        <f>(0.5*$N$29*Y521^3)/1000</f>
        <v>1.6938140120173324</v>
      </c>
      <c r="AA521" s="94">
        <f>(0.5*$I$29*$J$29*$K$29*$M$29*$L$29*$N$29*Y521^3)*0.82/1000</f>
        <v>5.4832187016898688</v>
      </c>
      <c r="AB521" s="103">
        <f>IF(Y521&lt;1,0,IF(Y521&lt;1.05,2,IF(Y521&lt;1.1,2.28,IF(Y521&lt;1.15,2.5,IF(Y521&lt;1.2,3.08,IF(Y521&lt;1.25,3.44,IF(Y521&lt;1.3,3.85,IF(Y521&lt;1.35,4.31,IF(Y521&lt;1.4,5,IF(Y521&lt;1.45,5.36,IF(Y521&lt;1.5,5.75,IF(Y521&lt;1.55,6.59,IF(Y521&lt;1.6,7.28,IF(Y521&lt;1.65,8.01,IF(Y521&lt;1.7,8.79,IF(Y521&lt;1.75,10,IF(Y521&lt;1.8,10.5,IF(Y521&lt;1.85,11.42,IF(Y521&lt;1.9,12.38,IF(Y521&lt;1.95,13.4,IF(Y521&lt;2,14.26,IF(Y521&lt;2.05,15.57,IF(Y521&lt;2.1,16.72,IF(Y521&lt;2.15,17.92,IF(Y521&lt;2.2,19.17,IF(Y521&lt;2.25,20,IF(Y521&lt;3,25,IF(Y521&lt;10,0,0))))))))))))))))))))))))))))</f>
        <v>5.75</v>
      </c>
      <c r="AC521" s="12"/>
    </row>
    <row r="522" spans="17:29" x14ac:dyDescent="0.25">
      <c r="Q522" s="91"/>
      <c r="R522" s="92">
        <v>41650</v>
      </c>
      <c r="S522" s="93">
        <v>10.749999999998501</v>
      </c>
      <c r="T522" s="94">
        <f>$L$10*COS($M$10*S522*24+$N$10)</f>
        <v>8.5284976566349285E-2</v>
      </c>
      <c r="U522" s="94">
        <f>$L$11*COS($M$11*S522*24+$N$11)</f>
        <v>-5.9454081860946584E-2</v>
      </c>
      <c r="V522" s="94">
        <f>$L$12*COS($M$12*S522*24+$N$12)</f>
        <v>-0.52878738856686569</v>
      </c>
      <c r="W522" s="94">
        <f>$L$13*COS($M$13*S522*24+$N$13)</f>
        <v>-0.43949011063782023</v>
      </c>
      <c r="X522" s="94">
        <f>(T522+U522+V522+W522)*$AE$8</f>
        <v>-1.1780582556241039</v>
      </c>
      <c r="Y522" s="95">
        <f t="shared" si="25"/>
        <v>1.1780582556241039</v>
      </c>
      <c r="Z522" s="94">
        <f>(0.5*$N$29*Y522^3)/1000</f>
        <v>0.84199115687080717</v>
      </c>
      <c r="AA522" s="94">
        <f>(0.5*$I$29*$J$29*$K$29*$M$29*$L$29*$N$29*Y522^3)*0.82/1000</f>
        <v>2.7256957524591878</v>
      </c>
      <c r="AB522" s="103">
        <f>IF(Y522&lt;1,0,IF(Y522&lt;1.05,2,IF(Y522&lt;1.1,2.28,IF(Y522&lt;1.15,2.5,IF(Y522&lt;1.2,3.08,IF(Y522&lt;1.25,3.44,IF(Y522&lt;1.3,3.85,IF(Y522&lt;1.35,4.31,IF(Y522&lt;1.4,5,IF(Y522&lt;1.45,5.36,IF(Y522&lt;1.5,5.75,IF(Y522&lt;1.55,6.59,IF(Y522&lt;1.6,7.28,IF(Y522&lt;1.65,8.01,IF(Y522&lt;1.7,8.79,IF(Y522&lt;1.75,10,IF(Y522&lt;1.8,10.5,IF(Y522&lt;1.85,11.42,IF(Y522&lt;1.9,12.38,IF(Y522&lt;1.95,13.4,IF(Y522&lt;2,14.26,IF(Y522&lt;2.05,15.57,IF(Y522&lt;2.1,16.72,IF(Y522&lt;2.15,17.92,IF(Y522&lt;2.2,19.17,IF(Y522&lt;2.25,20,IF(Y522&lt;3,25,IF(Y522&lt;10,0,0))))))))))))))))))))))))))))</f>
        <v>3.08</v>
      </c>
      <c r="AC522" s="12"/>
    </row>
    <row r="523" spans="17:29" x14ac:dyDescent="0.25">
      <c r="Q523" s="91"/>
      <c r="R523" s="92">
        <v>41650</v>
      </c>
      <c r="S523" s="93">
        <v>10.770833333331799</v>
      </c>
      <c r="T523" s="94">
        <f>$L$10*COS($M$10*S523*24+$N$10)</f>
        <v>7.322306456448284E-2</v>
      </c>
      <c r="U523" s="94">
        <f>$L$11*COS($M$11*S523*24+$N$11)</f>
        <v>-7.1521837262527171E-2</v>
      </c>
      <c r="V523" s="94">
        <f>$L$12*COS($M$12*S523*24+$N$12)</f>
        <v>-0.21448224395469614</v>
      </c>
      <c r="W523" s="94">
        <f>$L$13*COS($M$13*S523*24+$N$13)</f>
        <v>-0.41903397592589375</v>
      </c>
      <c r="X523" s="94">
        <f>(T523+U523+V523+W523)*$AE$8</f>
        <v>-0.78976874072329284</v>
      </c>
      <c r="Y523" s="95">
        <f t="shared" si="25"/>
        <v>0.78976874072329284</v>
      </c>
      <c r="Z523" s="94">
        <f>(0.5*$N$29*Y523^3)/1000</f>
        <v>0.25369216209663958</v>
      </c>
      <c r="AA523" s="94">
        <f>(0.5*$I$29*$J$29*$K$29*$M$29*$L$29*$N$29*Y523^3)*0.82/1000</f>
        <v>0.82125286354414573</v>
      </c>
      <c r="AB523" s="103">
        <f>IF(Y523&lt;1,0,IF(Y523&lt;1.05,2,IF(Y523&lt;1.1,2.28,IF(Y523&lt;1.15,2.5,IF(Y523&lt;1.2,3.08,IF(Y523&lt;1.25,3.44,IF(Y523&lt;1.3,3.85,IF(Y523&lt;1.35,4.31,IF(Y523&lt;1.4,5,IF(Y523&lt;1.45,5.36,IF(Y523&lt;1.5,5.75,IF(Y523&lt;1.55,6.59,IF(Y523&lt;1.6,7.28,IF(Y523&lt;1.65,8.01,IF(Y523&lt;1.7,8.79,IF(Y523&lt;1.75,10,IF(Y523&lt;1.8,10.5,IF(Y523&lt;1.85,11.42,IF(Y523&lt;1.9,12.38,IF(Y523&lt;1.95,13.4,IF(Y523&lt;2,14.26,IF(Y523&lt;2.05,15.57,IF(Y523&lt;2.1,16.72,IF(Y523&lt;2.15,17.92,IF(Y523&lt;2.2,19.17,IF(Y523&lt;2.25,20,IF(Y523&lt;3,25,IF(Y523&lt;10,0,0))))))))))))))))))))))))))))</f>
        <v>0</v>
      </c>
      <c r="AC523" s="12"/>
    </row>
    <row r="524" spans="17:29" x14ac:dyDescent="0.25">
      <c r="Q524" s="91"/>
      <c r="R524" s="92">
        <v>41650</v>
      </c>
      <c r="S524" s="93">
        <v>10.791666666665099</v>
      </c>
      <c r="T524" s="94">
        <f>$L$10*COS($M$10*S524*24+$N$10)</f>
        <v>6.0076797397153062E-2</v>
      </c>
      <c r="U524" s="94">
        <f>$L$11*COS($M$11*S524*24+$N$11)</f>
        <v>-8.235867455548064E-2</v>
      </c>
      <c r="V524" s="94">
        <f>$L$12*COS($M$12*S524*24+$N$12)</f>
        <v>0.11347285137589889</v>
      </c>
      <c r="W524" s="94">
        <f>$L$13*COS($M$13*S524*24+$N$13)</f>
        <v>-0.3700213682411021</v>
      </c>
      <c r="X524" s="94">
        <f>(T524+U524+V524+W524)*$AE$8</f>
        <v>-0.34853799252941348</v>
      </c>
      <c r="Y524" s="95">
        <f t="shared" si="25"/>
        <v>0.34853799252941348</v>
      </c>
      <c r="Z524" s="94">
        <f>(0.5*$N$29*Y524^3)/1000</f>
        <v>2.180507603638291E-2</v>
      </c>
      <c r="AA524" s="94">
        <f>(0.5*$I$29*$J$29*$K$29*$M$29*$L$29*$N$29*Y524^3)*0.82/1000</f>
        <v>7.0587443406532016E-2</v>
      </c>
      <c r="AB524" s="103">
        <f>IF(Y524&lt;1,0,IF(Y524&lt;1.05,2,IF(Y524&lt;1.1,2.28,IF(Y524&lt;1.15,2.5,IF(Y524&lt;1.2,3.08,IF(Y524&lt;1.25,3.44,IF(Y524&lt;1.3,3.85,IF(Y524&lt;1.35,4.31,IF(Y524&lt;1.4,5,IF(Y524&lt;1.45,5.36,IF(Y524&lt;1.5,5.75,IF(Y524&lt;1.55,6.59,IF(Y524&lt;1.6,7.28,IF(Y524&lt;1.65,8.01,IF(Y524&lt;1.7,8.79,IF(Y524&lt;1.75,10,IF(Y524&lt;1.8,10.5,IF(Y524&lt;1.85,11.42,IF(Y524&lt;1.9,12.38,IF(Y524&lt;1.95,13.4,IF(Y524&lt;2,14.26,IF(Y524&lt;2.05,15.57,IF(Y524&lt;2.1,16.72,IF(Y524&lt;2.15,17.92,IF(Y524&lt;2.2,19.17,IF(Y524&lt;2.25,20,IF(Y524&lt;3,25,IF(Y524&lt;10,0,0))))))))))))))))))))))))))))</f>
        <v>0</v>
      </c>
      <c r="AC524" s="12"/>
    </row>
    <row r="525" spans="17:29" x14ac:dyDescent="0.25">
      <c r="Q525" s="91"/>
      <c r="R525" s="92">
        <v>41650</v>
      </c>
      <c r="S525" s="93">
        <v>10.812499999998501</v>
      </c>
      <c r="T525" s="94">
        <f>$L$10*COS($M$10*S525*24+$N$10)</f>
        <v>4.6040857201595675E-2</v>
      </c>
      <c r="U525" s="94">
        <f>$L$11*COS($M$11*S525*24+$N$11)</f>
        <v>-9.1778087635213584E-2</v>
      </c>
      <c r="V525" s="94">
        <f>$L$12*COS($M$12*S525*24+$N$12)</f>
        <v>0.43420637535272677</v>
      </c>
      <c r="W525" s="94">
        <f>$L$13*COS($M$13*S525*24+$N$13)</f>
        <v>-0.29579241579956211</v>
      </c>
      <c r="X525" s="94">
        <f>(T525+U525+V525+W525)*$AE$8</f>
        <v>0.11584591139943347</v>
      </c>
      <c r="Y525" s="95">
        <f t="shared" si="25"/>
        <v>0.11584591139943347</v>
      </c>
      <c r="Z525" s="94">
        <f>(0.5*$N$29*Y525^3)/1000</f>
        <v>8.0066226534624275E-4</v>
      </c>
      <c r="AA525" s="94">
        <f>(0.5*$I$29*$J$29*$K$29*$M$29*$L$29*$N$29*Y525^3)*0.82/1000</f>
        <v>2.5919057676557764E-3</v>
      </c>
      <c r="AB525" s="103">
        <f>IF(Y525&lt;1,0,IF(Y525&lt;1.05,2,IF(Y525&lt;1.1,2.28,IF(Y525&lt;1.15,2.5,IF(Y525&lt;1.2,3.08,IF(Y525&lt;1.25,3.44,IF(Y525&lt;1.3,3.85,IF(Y525&lt;1.35,4.31,IF(Y525&lt;1.4,5,IF(Y525&lt;1.45,5.36,IF(Y525&lt;1.5,5.75,IF(Y525&lt;1.55,6.59,IF(Y525&lt;1.6,7.28,IF(Y525&lt;1.65,8.01,IF(Y525&lt;1.7,8.79,IF(Y525&lt;1.75,10,IF(Y525&lt;1.8,10.5,IF(Y525&lt;1.85,11.42,IF(Y525&lt;1.9,12.38,IF(Y525&lt;1.95,13.4,IF(Y525&lt;2,14.26,IF(Y525&lt;2.05,15.57,IF(Y525&lt;2.1,16.72,IF(Y525&lt;2.15,17.92,IF(Y525&lt;2.2,19.17,IF(Y525&lt;2.25,20,IF(Y525&lt;3,25,IF(Y525&lt;10,0,0))))))))))))))))))))))))))))</f>
        <v>0</v>
      </c>
      <c r="AC525" s="12"/>
    </row>
    <row r="526" spans="17:29" x14ac:dyDescent="0.25">
      <c r="Q526" s="91"/>
      <c r="R526" s="92">
        <v>41650</v>
      </c>
      <c r="S526" s="93">
        <v>10.833333333331799</v>
      </c>
      <c r="T526" s="94">
        <f>$L$10*COS($M$10*S526*24+$N$10)</f>
        <v>3.1323101219977251E-2</v>
      </c>
      <c r="U526" s="94">
        <f>$L$11*COS($M$11*S526*24+$N$11)</f>
        <v>-9.961796480853323E-2</v>
      </c>
      <c r="V526" s="94">
        <f>$L$12*COS($M$12*S526*24+$N$12)</f>
        <v>0.72730639682494691</v>
      </c>
      <c r="W526" s="94">
        <f>$L$13*COS($M$13*S526*24+$N$13)</f>
        <v>-0.20140569904174088</v>
      </c>
      <c r="X526" s="94">
        <f>(T526+U526+V526+W526)*$AE$8</f>
        <v>0.57200729274331263</v>
      </c>
      <c r="Y526" s="95">
        <f t="shared" si="25"/>
        <v>0.57200729274331263</v>
      </c>
      <c r="Z526" s="94">
        <f>(0.5*$N$29*Y526^3)/1000</f>
        <v>9.6385549243494878E-2</v>
      </c>
      <c r="AA526" s="94">
        <f>(0.5*$I$29*$J$29*$K$29*$M$29*$L$29*$N$29*Y526^3)*0.82/1000</f>
        <v>0.31201952660382931</v>
      </c>
      <c r="AB526" s="103">
        <f>IF(Y526&lt;1,0,IF(Y526&lt;1.05,2,IF(Y526&lt;1.1,2.28,IF(Y526&lt;1.15,2.5,IF(Y526&lt;1.2,3.08,IF(Y526&lt;1.25,3.44,IF(Y526&lt;1.3,3.85,IF(Y526&lt;1.35,4.31,IF(Y526&lt;1.4,5,IF(Y526&lt;1.45,5.36,IF(Y526&lt;1.5,5.75,IF(Y526&lt;1.55,6.59,IF(Y526&lt;1.6,7.28,IF(Y526&lt;1.65,8.01,IF(Y526&lt;1.7,8.79,IF(Y526&lt;1.75,10,IF(Y526&lt;1.8,10.5,IF(Y526&lt;1.85,11.42,IF(Y526&lt;1.9,12.38,IF(Y526&lt;1.95,13.4,IF(Y526&lt;2,14.26,IF(Y526&lt;2.05,15.57,IF(Y526&lt;2.1,16.72,IF(Y526&lt;2.15,17.92,IF(Y526&lt;2.2,19.17,IF(Y526&lt;2.25,20,IF(Y526&lt;3,25,IF(Y526&lt;10,0,0))))))))))))))))))))))))))))</f>
        <v>0</v>
      </c>
      <c r="AC526" s="12"/>
    </row>
    <row r="527" spans="17:29" x14ac:dyDescent="0.25">
      <c r="Q527" s="91"/>
      <c r="R527" s="92">
        <v>41650</v>
      </c>
      <c r="S527" s="93">
        <v>10.854166666665099</v>
      </c>
      <c r="T527" s="94">
        <f>$L$10*COS($M$10*S527*24+$N$10)</f>
        <v>1.6141483655830898E-2</v>
      </c>
      <c r="U527" s="94">
        <f>$L$11*COS($M$11*S527*24+$N$11)</f>
        <v>-0.10574337879801</v>
      </c>
      <c r="V527" s="94">
        <f>$L$12*COS($M$12*S527*24+$N$12)</f>
        <v>0.9741196194891103</v>
      </c>
      <c r="W527" s="94">
        <f>$L$13*COS($M$13*S527*24+$N$13)</f>
        <v>-9.3293516732914111E-2</v>
      </c>
      <c r="X527" s="94">
        <f>(T527+U527+V527+W527)*$AE$8</f>
        <v>0.98903025951752144</v>
      </c>
      <c r="Y527" s="95">
        <f t="shared" si="25"/>
        <v>0.98903025951752144</v>
      </c>
      <c r="Z527" s="94">
        <f>(0.5*$N$29*Y527^3)/1000</f>
        <v>0.49823698902454988</v>
      </c>
      <c r="AA527" s="94">
        <f>(0.5*$I$29*$J$29*$K$29*$M$29*$L$29*$N$29*Y527^3)*0.82/1000</f>
        <v>1.6128939521756103</v>
      </c>
      <c r="AB527" s="103">
        <f>IF(Y527&lt;1,0,IF(Y527&lt;1.05,2,IF(Y527&lt;1.1,2.28,IF(Y527&lt;1.15,2.5,IF(Y527&lt;1.2,3.08,IF(Y527&lt;1.25,3.44,IF(Y527&lt;1.3,3.85,IF(Y527&lt;1.35,4.31,IF(Y527&lt;1.4,5,IF(Y527&lt;1.45,5.36,IF(Y527&lt;1.5,5.75,IF(Y527&lt;1.55,6.59,IF(Y527&lt;1.6,7.28,IF(Y527&lt;1.65,8.01,IF(Y527&lt;1.7,8.79,IF(Y527&lt;1.75,10,IF(Y527&lt;1.8,10.5,IF(Y527&lt;1.85,11.42,IF(Y527&lt;1.9,12.38,IF(Y527&lt;1.95,13.4,IF(Y527&lt;2,14.26,IF(Y527&lt;2.05,15.57,IF(Y527&lt;2.1,16.72,IF(Y527&lt;2.15,17.92,IF(Y527&lt;2.2,19.17,IF(Y527&lt;2.25,20,IF(Y527&lt;3,25,IF(Y527&lt;10,0,0))))))))))))))))))))))))))))</f>
        <v>0</v>
      </c>
      <c r="AC527" s="12"/>
    </row>
    <row r="528" spans="17:29" x14ac:dyDescent="0.25">
      <c r="Q528" s="91"/>
      <c r="R528" s="92">
        <v>41650</v>
      </c>
      <c r="S528" s="93">
        <v>10.8749999999984</v>
      </c>
      <c r="T528" s="94">
        <f>$L$10*COS($M$10*S528*24+$N$10)</f>
        <v>7.208280060139997E-4</v>
      </c>
      <c r="U528" s="94">
        <f>$L$11*COS($M$11*S528*24+$N$11)</f>
        <v>-0.11004890889171624</v>
      </c>
      <c r="V528" s="94">
        <f>$L$12*COS($M$12*S528*24+$N$12)</f>
        <v>1.1589385038123641</v>
      </c>
      <c r="W528" s="94">
        <f>$L$13*COS($M$13*S528*24+$N$13)</f>
        <v>2.1176464566414536E-2</v>
      </c>
      <c r="X528" s="94">
        <f>(T528+U528+V528+W528)*$AE$8</f>
        <v>1.3384836093663455</v>
      </c>
      <c r="Y528" s="95">
        <f t="shared" si="25"/>
        <v>1.3384836093663455</v>
      </c>
      <c r="Z528" s="94">
        <f>(0.5*$N$29*Y528^3)/1000</f>
        <v>1.2349415448073853</v>
      </c>
      <c r="AA528" s="94">
        <f>(0.5*$I$29*$J$29*$K$29*$M$29*$L$29*$N$29*Y528^3)*0.82/1000</f>
        <v>3.9977556720745451</v>
      </c>
      <c r="AB528" s="103">
        <f>IF(Y528&lt;1,0,IF(Y528&lt;1.05,2,IF(Y528&lt;1.1,2.28,IF(Y528&lt;1.15,2.5,IF(Y528&lt;1.2,3.08,IF(Y528&lt;1.25,3.44,IF(Y528&lt;1.3,3.85,IF(Y528&lt;1.35,4.31,IF(Y528&lt;1.4,5,IF(Y528&lt;1.45,5.36,IF(Y528&lt;1.5,5.75,IF(Y528&lt;1.55,6.59,IF(Y528&lt;1.6,7.28,IF(Y528&lt;1.65,8.01,IF(Y528&lt;1.7,8.79,IF(Y528&lt;1.75,10,IF(Y528&lt;1.8,10.5,IF(Y528&lt;1.85,11.42,IF(Y528&lt;1.9,12.38,IF(Y528&lt;1.95,13.4,IF(Y528&lt;2,14.26,IF(Y528&lt;2.05,15.57,IF(Y528&lt;2.1,16.72,IF(Y528&lt;2.15,17.92,IF(Y528&lt;2.2,19.17,IF(Y528&lt;2.25,20,IF(Y528&lt;3,25,IF(Y528&lt;10,0,0))))))))))))))))))))))))))))</f>
        <v>4.3099999999999996</v>
      </c>
      <c r="AC528" s="12"/>
    </row>
    <row r="529" spans="17:29" x14ac:dyDescent="0.25">
      <c r="Q529" s="91"/>
      <c r="R529" s="92">
        <v>41650</v>
      </c>
      <c r="S529" s="93">
        <v>10.895833333331799</v>
      </c>
      <c r="T529" s="94">
        <f>$L$10*COS($M$10*S529*24+$N$10)</f>
        <v>-1.4710502334648337E-2</v>
      </c>
      <c r="U529" s="94">
        <f>$L$11*COS($M$11*S529*24+$N$11)</f>
        <v>-0.11246045527396394</v>
      </c>
      <c r="V529" s="94">
        <f>$L$12*COS($M$12*S529*24+$N$12)</f>
        <v>1.270000916872875</v>
      </c>
      <c r="W529" s="94">
        <f>$L$13*COS($M$13*S529*24+$N$13)</f>
        <v>0.13420330480183298</v>
      </c>
      <c r="X529" s="94">
        <f>(T529+U529+V529+W529)*$AE$8</f>
        <v>1.5962915800826196</v>
      </c>
      <c r="Y529" s="95">
        <f t="shared" si="25"/>
        <v>1.5962915800826196</v>
      </c>
      <c r="Z529" s="94">
        <f>(0.5*$N$29*Y529^3)/1000</f>
        <v>2.0948064271571036</v>
      </c>
      <c r="AA529" s="94">
        <f>(0.5*$I$29*$J$29*$K$29*$M$29*$L$29*$N$29*Y529^3)*0.82/1000</f>
        <v>6.7813122906734069</v>
      </c>
      <c r="AB529" s="103">
        <f>IF(Y529&lt;1,0,IF(Y529&lt;1.05,2,IF(Y529&lt;1.1,2.28,IF(Y529&lt;1.15,2.5,IF(Y529&lt;1.2,3.08,IF(Y529&lt;1.25,3.44,IF(Y529&lt;1.3,3.85,IF(Y529&lt;1.35,4.31,IF(Y529&lt;1.4,5,IF(Y529&lt;1.45,5.36,IF(Y529&lt;1.5,5.75,IF(Y529&lt;1.55,6.59,IF(Y529&lt;1.6,7.28,IF(Y529&lt;1.65,8.01,IF(Y529&lt;1.7,8.79,IF(Y529&lt;1.75,10,IF(Y529&lt;1.8,10.5,IF(Y529&lt;1.85,11.42,IF(Y529&lt;1.9,12.38,IF(Y529&lt;1.95,13.4,IF(Y529&lt;2,14.26,IF(Y529&lt;2.05,15.57,IF(Y529&lt;2.1,16.72,IF(Y529&lt;2.15,17.92,IF(Y529&lt;2.2,19.17,IF(Y529&lt;2.25,20,IF(Y529&lt;3,25,IF(Y529&lt;10,0,0))))))))))))))))))))))))))))</f>
        <v>7.28</v>
      </c>
      <c r="AC529" s="12"/>
    </row>
    <row r="530" spans="17:29" x14ac:dyDescent="0.25">
      <c r="Q530" s="91"/>
      <c r="R530" s="92">
        <v>41650</v>
      </c>
      <c r="S530" s="93">
        <v>10.916666666665099</v>
      </c>
      <c r="T530" s="94">
        <f>$L$10*COS($M$10*S530*24+$N$10)</f>
        <v>-2.992398589037466E-2</v>
      </c>
      <c r="U530" s="94">
        <f>$L$11*COS($M$11*S530*24+$N$11)</f>
        <v>-0.11293651431135752</v>
      </c>
      <c r="V530" s="94">
        <f>$L$12*COS($M$12*S530*24+$N$12)</f>
        <v>1.3002386909882613</v>
      </c>
      <c r="W530" s="94">
        <f>$L$13*COS($M$13*S530*24+$N$13)</f>
        <v>0.23808441159593333</v>
      </c>
      <c r="X530" s="94">
        <f>(T530+U530+V530+W530)*$AE$8</f>
        <v>1.7443282529780779</v>
      </c>
      <c r="Y530" s="95">
        <f t="shared" si="25"/>
        <v>1.7443282529780779</v>
      </c>
      <c r="Z530" s="94">
        <f>(0.5*$N$29*Y530^3)/1000</f>
        <v>2.7333287816796266</v>
      </c>
      <c r="AA530" s="94">
        <f>(0.5*$I$29*$J$29*$K$29*$M$29*$L$29*$N$29*Y530^3)*0.82/1000</f>
        <v>8.8483383578359209</v>
      </c>
      <c r="AB530" s="103">
        <f>IF(Y530&lt;1,0,IF(Y530&lt;1.05,2,IF(Y530&lt;1.1,2.28,IF(Y530&lt;1.15,2.5,IF(Y530&lt;1.2,3.08,IF(Y530&lt;1.25,3.44,IF(Y530&lt;1.3,3.85,IF(Y530&lt;1.35,4.31,IF(Y530&lt;1.4,5,IF(Y530&lt;1.45,5.36,IF(Y530&lt;1.5,5.75,IF(Y530&lt;1.55,6.59,IF(Y530&lt;1.6,7.28,IF(Y530&lt;1.65,8.01,IF(Y530&lt;1.7,8.79,IF(Y530&lt;1.75,10,IF(Y530&lt;1.8,10.5,IF(Y530&lt;1.85,11.42,IF(Y530&lt;1.9,12.38,IF(Y530&lt;1.95,13.4,IF(Y530&lt;2,14.26,IF(Y530&lt;2.05,15.57,IF(Y530&lt;2.1,16.72,IF(Y530&lt;2.15,17.92,IF(Y530&lt;2.2,19.17,IF(Y530&lt;2.25,20,IF(Y530&lt;3,25,IF(Y530&lt;10,0,0))))))))))))))))))))))))))))</f>
        <v>10</v>
      </c>
      <c r="AC530" s="12"/>
    </row>
    <row r="531" spans="17:29" x14ac:dyDescent="0.25">
      <c r="Q531" s="91"/>
      <c r="R531" s="92">
        <v>41650</v>
      </c>
      <c r="S531" s="93">
        <v>10.9374999999984</v>
      </c>
      <c r="T531" s="94">
        <f>$L$10*COS($M$10*S531*24+$N$10)</f>
        <v>-4.4694327263177666E-2</v>
      </c>
      <c r="U531" s="94">
        <f>$L$11*COS($M$11*S531*24+$N$11)</f>
        <v>-0.11146889284623858</v>
      </c>
      <c r="V531" s="94">
        <f>$L$12*COS($M$12*S531*24+$N$12)</f>
        <v>1.247727451819896</v>
      </c>
      <c r="W531" s="94">
        <f>$L$13*COS($M$13*S531*24+$N$13)</f>
        <v>0.32574045919292394</v>
      </c>
      <c r="X531" s="94">
        <f>(T531+U531+V531+W531)*$AE$8</f>
        <v>1.7716308636292544</v>
      </c>
      <c r="Y531" s="95">
        <f t="shared" si="25"/>
        <v>1.7716308636292544</v>
      </c>
      <c r="Z531" s="94">
        <f>(0.5*$N$29*Y531^3)/1000</f>
        <v>2.863696189592746</v>
      </c>
      <c r="AA531" s="94">
        <f>(0.5*$I$29*$J$29*$K$29*$M$29*$L$29*$N$29*Y531^3)*0.82/1000</f>
        <v>9.2703640372130103</v>
      </c>
      <c r="AB531" s="103">
        <f>IF(Y531&lt;1,0,IF(Y531&lt;1.05,2,IF(Y531&lt;1.1,2.28,IF(Y531&lt;1.15,2.5,IF(Y531&lt;1.2,3.08,IF(Y531&lt;1.25,3.44,IF(Y531&lt;1.3,3.85,IF(Y531&lt;1.35,4.31,IF(Y531&lt;1.4,5,IF(Y531&lt;1.45,5.36,IF(Y531&lt;1.5,5.75,IF(Y531&lt;1.55,6.59,IF(Y531&lt;1.6,7.28,IF(Y531&lt;1.65,8.01,IF(Y531&lt;1.7,8.79,IF(Y531&lt;1.75,10,IF(Y531&lt;1.8,10.5,IF(Y531&lt;1.85,11.42,IF(Y531&lt;1.9,12.38,IF(Y531&lt;1.95,13.4,IF(Y531&lt;2,14.26,IF(Y531&lt;2.05,15.57,IF(Y531&lt;2.1,16.72,IF(Y531&lt;2.15,17.92,IF(Y531&lt;2.2,19.17,IF(Y531&lt;2.25,20,IF(Y531&lt;3,25,IF(Y531&lt;10,0,0))))))))))))))))))))))))))))</f>
        <v>10.5</v>
      </c>
      <c r="AC531" s="12"/>
    </row>
    <row r="532" spans="17:29" x14ac:dyDescent="0.25">
      <c r="Q532" s="91"/>
      <c r="R532" s="92">
        <v>41650</v>
      </c>
      <c r="S532" s="93">
        <v>10.958333333331799</v>
      </c>
      <c r="T532" s="94">
        <f>$L$10*COS($M$10*S532*24+$N$10)</f>
        <v>-5.8802793516192511E-2</v>
      </c>
      <c r="U532" s="94">
        <f>$L$11*COS($M$11*S532*24+$N$11)</f>
        <v>-0.10808284920397529</v>
      </c>
      <c r="V532" s="94">
        <f>$L$12*COS($M$12*S532*24+$N$12)</f>
        <v>1.1158090882505993</v>
      </c>
      <c r="W532" s="94">
        <f>$L$13*COS($M$13*S532*24+$N$13)</f>
        <v>0.39119783280778392</v>
      </c>
      <c r="X532" s="94">
        <f>(T532+U532+V532+W532)*$AE$8</f>
        <v>1.6751515979227694</v>
      </c>
      <c r="Y532" s="95">
        <f t="shared" si="25"/>
        <v>1.6751515979227694</v>
      </c>
      <c r="Z532" s="94">
        <f>(0.5*$N$29*Y532^3)/1000</f>
        <v>2.4208594551957545</v>
      </c>
      <c r="AA532" s="94">
        <f>(0.5*$I$29*$J$29*$K$29*$M$29*$L$29*$N$29*Y532^3)*0.82/1000</f>
        <v>7.8368119195581913</v>
      </c>
      <c r="AB532" s="103">
        <f>IF(Y532&lt;1,0,IF(Y532&lt;1.05,2,IF(Y532&lt;1.1,2.28,IF(Y532&lt;1.15,2.5,IF(Y532&lt;1.2,3.08,IF(Y532&lt;1.25,3.44,IF(Y532&lt;1.3,3.85,IF(Y532&lt;1.35,4.31,IF(Y532&lt;1.4,5,IF(Y532&lt;1.45,5.36,IF(Y532&lt;1.5,5.75,IF(Y532&lt;1.55,6.59,IF(Y532&lt;1.6,7.28,IF(Y532&lt;1.65,8.01,IF(Y532&lt;1.7,8.79,IF(Y532&lt;1.75,10,IF(Y532&lt;1.8,10.5,IF(Y532&lt;1.85,11.42,IF(Y532&lt;1.9,12.38,IF(Y532&lt;1.95,13.4,IF(Y532&lt;2,14.26,IF(Y532&lt;2.05,15.57,IF(Y532&lt;2.1,16.72,IF(Y532&lt;2.15,17.92,IF(Y532&lt;2.2,19.17,IF(Y532&lt;2.25,20,IF(Y532&lt;3,25,IF(Y532&lt;10,0,0))))))))))))))))))))))))))))</f>
        <v>8.7899999999999991</v>
      </c>
      <c r="AC532" s="12"/>
    </row>
    <row r="533" spans="17:29" x14ac:dyDescent="0.25">
      <c r="Q533" s="91"/>
      <c r="R533" s="92">
        <v>41650</v>
      </c>
      <c r="S533" s="93">
        <v>10.979166666665099</v>
      </c>
      <c r="T533" s="94">
        <f>$L$10*COS($M$10*S533*24+$N$10)</f>
        <v>-7.2040453374021735E-2</v>
      </c>
      <c r="U533" s="94">
        <f>$L$11*COS($M$11*S533*24+$N$11)</f>
        <v>-0.10283665848763697</v>
      </c>
      <c r="V533" s="94">
        <f>$L$12*COS($M$12*S533*24+$N$12)</f>
        <v>0.91287906989427592</v>
      </c>
      <c r="W533" s="94">
        <f>$L$13*COS($M$13*S533*24+$N$13)</f>
        <v>0.42999572060150476</v>
      </c>
      <c r="X533" s="94">
        <f>(T533+U533+V533+W533)*$AE$8</f>
        <v>1.4599970982926525</v>
      </c>
      <c r="Y533" s="95">
        <f t="shared" si="25"/>
        <v>1.4599970982926525</v>
      </c>
      <c r="Z533" s="94">
        <f>(0.5*$N$29*Y533^3)/1000</f>
        <v>1.6027404837623473</v>
      </c>
      <c r="AA533" s="94">
        <f>(0.5*$I$29*$J$29*$K$29*$M$29*$L$29*$N$29*Y533^3)*0.82/1000</f>
        <v>5.1883952619180747</v>
      </c>
      <c r="AB533" s="103">
        <f>IF(Y533&lt;1,0,IF(Y533&lt;1.05,2,IF(Y533&lt;1.1,2.28,IF(Y533&lt;1.15,2.5,IF(Y533&lt;1.2,3.08,IF(Y533&lt;1.25,3.44,IF(Y533&lt;1.3,3.85,IF(Y533&lt;1.35,4.31,IF(Y533&lt;1.4,5,IF(Y533&lt;1.45,5.36,IF(Y533&lt;1.5,5.75,IF(Y533&lt;1.55,6.59,IF(Y533&lt;1.6,7.28,IF(Y533&lt;1.65,8.01,IF(Y533&lt;1.7,8.79,IF(Y533&lt;1.75,10,IF(Y533&lt;1.8,10.5,IF(Y533&lt;1.85,11.42,IF(Y533&lt;1.9,12.38,IF(Y533&lt;1.95,13.4,IF(Y533&lt;2,14.26,IF(Y533&lt;2.05,15.57,IF(Y533&lt;2.1,16.72,IF(Y533&lt;2.15,17.92,IF(Y533&lt;2.2,19.17,IF(Y533&lt;2.25,20,IF(Y533&lt;3,25,IF(Y533&lt;10,0,0))))))))))))))))))))))))))))</f>
        <v>5.75</v>
      </c>
      <c r="AC533" s="12"/>
    </row>
    <row r="534" spans="17:29" x14ac:dyDescent="0.25">
      <c r="Q534" s="91"/>
      <c r="R534" s="92">
        <v>41651</v>
      </c>
      <c r="S534" s="93">
        <v>10.9999999999984</v>
      </c>
      <c r="T534" s="94">
        <f>$L$10*COS($M$10*S534*24+$N$10)</f>
        <v>-8.4211271271561652E-2</v>
      </c>
      <c r="U534" s="94">
        <f>$L$11*COS($M$11*S534*24+$N$11)</f>
        <v>-9.5820609641137644E-2</v>
      </c>
      <c r="V534" s="94">
        <f>$L$12*COS($M$12*S534*24+$N$12)</f>
        <v>0.65185214763508115</v>
      </c>
      <c r="W534" s="94">
        <f>$L$13*COS($M$13*S534*24+$N$13)</f>
        <v>0.43949011063784754</v>
      </c>
      <c r="X534" s="94">
        <f>(T534+U534+V534+W534)*$AE$8</f>
        <v>1.1391379717002867</v>
      </c>
      <c r="Y534" s="95">
        <f t="shared" si="25"/>
        <v>1.1391379717002867</v>
      </c>
      <c r="Z534" s="94">
        <f>(0.5*$N$29*Y534^3)/1000</f>
        <v>0.76126561737295328</v>
      </c>
      <c r="AA534" s="94">
        <f>(0.5*$I$29*$J$29*$K$29*$M$29*$L$29*$N$29*Y534^3)*0.82/1000</f>
        <v>2.4643708462190648</v>
      </c>
      <c r="AB534" s="103">
        <f>IF(Y534&lt;1,0,IF(Y534&lt;1.05,2,IF(Y534&lt;1.1,2.28,IF(Y534&lt;1.15,2.5,IF(Y534&lt;1.2,3.08,IF(Y534&lt;1.25,3.44,IF(Y534&lt;1.3,3.85,IF(Y534&lt;1.35,4.31,IF(Y534&lt;1.4,5,IF(Y534&lt;1.45,5.36,IF(Y534&lt;1.5,5.75,IF(Y534&lt;1.55,6.59,IF(Y534&lt;1.6,7.28,IF(Y534&lt;1.65,8.01,IF(Y534&lt;1.7,8.79,IF(Y534&lt;1.75,10,IF(Y534&lt;1.8,10.5,IF(Y534&lt;1.85,11.42,IF(Y534&lt;1.9,12.38,IF(Y534&lt;1.95,13.4,IF(Y534&lt;2,14.26,IF(Y534&lt;2.05,15.57,IF(Y534&lt;2.1,16.72,IF(Y534&lt;2.15,17.92,IF(Y534&lt;2.2,19.17,IF(Y534&lt;2.25,20,IF(Y534&lt;3,25,IF(Y534&lt;10,0,0))))))))))))))))))))))))))))</f>
        <v>2.5</v>
      </c>
      <c r="AC534" s="12"/>
    </row>
    <row r="535" spans="17:29" x14ac:dyDescent="0.25">
      <c r="Q535" s="91"/>
      <c r="R535" s="92">
        <v>41651</v>
      </c>
      <c r="S535" s="93">
        <v>11.020833333331799</v>
      </c>
      <c r="T535" s="94">
        <f>$L$10*COS($M$10*S535*24+$N$10)</f>
        <v>-9.5135010430549963E-2</v>
      </c>
      <c r="U535" s="94">
        <f>$L$11*COS($M$11*S535*24+$N$11)</f>
        <v>-8.7155451542071868E-2</v>
      </c>
      <c r="V535" s="94">
        <f>$L$12*COS($M$12*S535*24+$N$12)</f>
        <v>0.34934044077480314</v>
      </c>
      <c r="W535" s="94">
        <f>$L$13*COS($M$13*S535*24+$N$13)</f>
        <v>0.4190339759258952</v>
      </c>
      <c r="X535" s="94">
        <f>(T535+U535+V535+W535)*$AE$8</f>
        <v>0.73260494341009563</v>
      </c>
      <c r="Y535" s="95">
        <f t="shared" si="25"/>
        <v>0.73260494341009563</v>
      </c>
      <c r="Z535" s="94">
        <f>(0.5*$N$29*Y535^3)/1000</f>
        <v>0.20249614674944594</v>
      </c>
      <c r="AA535" s="94">
        <f>(0.5*$I$29*$J$29*$K$29*$M$29*$L$29*$N$29*Y535^3)*0.82/1000</f>
        <v>0.65552100230549781</v>
      </c>
      <c r="AB535" s="103">
        <f>IF(Y535&lt;1,0,IF(Y535&lt;1.05,2,IF(Y535&lt;1.1,2.28,IF(Y535&lt;1.15,2.5,IF(Y535&lt;1.2,3.08,IF(Y535&lt;1.25,3.44,IF(Y535&lt;1.3,3.85,IF(Y535&lt;1.35,4.31,IF(Y535&lt;1.4,5,IF(Y535&lt;1.45,5.36,IF(Y535&lt;1.5,5.75,IF(Y535&lt;1.55,6.59,IF(Y535&lt;1.6,7.28,IF(Y535&lt;1.65,8.01,IF(Y535&lt;1.7,8.79,IF(Y535&lt;1.75,10,IF(Y535&lt;1.8,10.5,IF(Y535&lt;1.85,11.42,IF(Y535&lt;1.9,12.38,IF(Y535&lt;1.95,13.4,IF(Y535&lt;2,14.26,IF(Y535&lt;2.05,15.57,IF(Y535&lt;2.1,16.72,IF(Y535&lt;2.15,17.92,IF(Y535&lt;2.2,19.17,IF(Y535&lt;2.25,20,IF(Y535&lt;3,25,IF(Y535&lt;10,0,0))))))))))))))))))))))))))))</f>
        <v>0</v>
      </c>
      <c r="AC535" s="12"/>
    </row>
    <row r="536" spans="17:29" x14ac:dyDescent="0.25">
      <c r="Q536" s="91"/>
      <c r="R536" s="92">
        <v>41651</v>
      </c>
      <c r="S536" s="93">
        <v>11.041666666665099</v>
      </c>
      <c r="T536" s="94">
        <f>$L$10*COS($M$10*S536*24+$N$10)</f>
        <v>-0.10464990197308904</v>
      </c>
      <c r="U536" s="94">
        <f>$L$11*COS($M$11*S536*24+$N$11)</f>
        <v>-7.6990314867624851E-2</v>
      </c>
      <c r="V536" s="94">
        <f>$L$12*COS($M$12*S536*24+$N$12)</f>
        <v>2.459621847495248E-2</v>
      </c>
      <c r="W536" s="94">
        <f>$L$13*COS($M$13*S536*24+$N$13)</f>
        <v>0.37002136824110465</v>
      </c>
      <c r="X536" s="94">
        <f>(T536+U536+V536+W536)*$AE$8</f>
        <v>0.26622171234417902</v>
      </c>
      <c r="Y536" s="95">
        <f t="shared" si="25"/>
        <v>0.26622171234417902</v>
      </c>
      <c r="Z536" s="94">
        <f>(0.5*$N$29*Y536^3)/1000</f>
        <v>9.7171218018787062E-3</v>
      </c>
      <c r="AA536" s="94">
        <f>(0.5*$I$29*$J$29*$K$29*$M$29*$L$29*$N$29*Y536^3)*0.82/1000</f>
        <v>3.1456289541023398E-2</v>
      </c>
      <c r="AB536" s="103">
        <f>IF(Y536&lt;1,0,IF(Y536&lt;1.05,2,IF(Y536&lt;1.1,2.28,IF(Y536&lt;1.15,2.5,IF(Y536&lt;1.2,3.08,IF(Y536&lt;1.25,3.44,IF(Y536&lt;1.3,3.85,IF(Y536&lt;1.35,4.31,IF(Y536&lt;1.4,5,IF(Y536&lt;1.45,5.36,IF(Y536&lt;1.5,5.75,IF(Y536&lt;1.55,6.59,IF(Y536&lt;1.6,7.28,IF(Y536&lt;1.65,8.01,IF(Y536&lt;1.7,8.79,IF(Y536&lt;1.75,10,IF(Y536&lt;1.8,10.5,IF(Y536&lt;1.85,11.42,IF(Y536&lt;1.9,12.38,IF(Y536&lt;1.95,13.4,IF(Y536&lt;2,14.26,IF(Y536&lt;2.05,15.57,IF(Y536&lt;2.1,16.72,IF(Y536&lt;2.15,17.92,IF(Y536&lt;2.2,19.17,IF(Y536&lt;2.25,20,IF(Y536&lt;3,25,IF(Y536&lt;10,0,0))))))))))))))))))))))))))))</f>
        <v>0</v>
      </c>
      <c r="AC536" s="12"/>
    </row>
    <row r="537" spans="17:29" x14ac:dyDescent="0.25">
      <c r="Q537" s="91"/>
      <c r="R537" s="92">
        <v>41651</v>
      </c>
      <c r="S537" s="93">
        <v>11.0624999999984</v>
      </c>
      <c r="T537" s="94">
        <f>$L$10*COS($M$10*S537*24+$N$10)</f>
        <v>-0.11261504054578993</v>
      </c>
      <c r="U537" s="94">
        <f>$L$11*COS($M$11*S537*24+$N$11)</f>
        <v>-6.5500145498446086E-2</v>
      </c>
      <c r="V537" s="94">
        <f>$L$12*COS($M$12*S537*24+$N$12)</f>
        <v>-0.30171334165353997</v>
      </c>
      <c r="W537" s="94">
        <f>$L$13*COS($M$13*S537*24+$N$13)</f>
        <v>0.29579241579997301</v>
      </c>
      <c r="X537" s="94">
        <f>(T537+U537+V537+W537)*$AE$8</f>
        <v>-0.23004513987225367</v>
      </c>
      <c r="Y537" s="95">
        <f t="shared" si="25"/>
        <v>0.23004513987225367</v>
      </c>
      <c r="Z537" s="94">
        <f>(0.5*$N$29*Y537^3)/1000</f>
        <v>6.2696950284406236E-3</v>
      </c>
      <c r="AA537" s="94">
        <f>(0.5*$I$29*$J$29*$K$29*$M$29*$L$29*$N$29*Y537^3)*0.82/1000</f>
        <v>2.0296271485494032E-2</v>
      </c>
      <c r="AB537" s="103">
        <f>IF(Y537&lt;1,0,IF(Y537&lt;1.05,2,IF(Y537&lt;1.1,2.28,IF(Y537&lt;1.15,2.5,IF(Y537&lt;1.2,3.08,IF(Y537&lt;1.25,3.44,IF(Y537&lt;1.3,3.85,IF(Y537&lt;1.35,4.31,IF(Y537&lt;1.4,5,IF(Y537&lt;1.45,5.36,IF(Y537&lt;1.5,5.75,IF(Y537&lt;1.55,6.59,IF(Y537&lt;1.6,7.28,IF(Y537&lt;1.65,8.01,IF(Y537&lt;1.7,8.79,IF(Y537&lt;1.75,10,IF(Y537&lt;1.8,10.5,IF(Y537&lt;1.85,11.42,IF(Y537&lt;1.9,12.38,IF(Y537&lt;1.95,13.4,IF(Y537&lt;2,14.26,IF(Y537&lt;2.05,15.57,IF(Y537&lt;2.1,16.72,IF(Y537&lt;2.15,17.92,IF(Y537&lt;2.2,19.17,IF(Y537&lt;2.25,20,IF(Y537&lt;3,25,IF(Y537&lt;10,0,0))))))))))))))))))))))))))))</f>
        <v>0</v>
      </c>
      <c r="AC537" s="12"/>
    </row>
    <row r="538" spans="17:29" x14ac:dyDescent="0.25">
      <c r="Q538" s="91"/>
      <c r="R538" s="92">
        <v>41651</v>
      </c>
      <c r="S538" s="93">
        <v>11.083333333331799</v>
      </c>
      <c r="T538" s="94">
        <f>$L$10*COS($M$10*S538*24+$N$10)</f>
        <v>-0.1189124709769506</v>
      </c>
      <c r="U538" s="94">
        <f>$L$11*COS($M$11*S538*24+$N$11)</f>
        <v>-5.2882693633434105E-2</v>
      </c>
      <c r="V538" s="94">
        <f>$L$12*COS($M$12*S538*24+$N$12)</f>
        <v>-0.60882144170579577</v>
      </c>
      <c r="W538" s="94">
        <f>$L$13*COS($M$13*S538*24+$N$13)</f>
        <v>0.2014056990417451</v>
      </c>
      <c r="X538" s="94">
        <f>(T538+U538+V538+W538)*$AE$8</f>
        <v>-0.7240136340930442</v>
      </c>
      <c r="Y538" s="95">
        <f t="shared" si="25"/>
        <v>0.7240136340930442</v>
      </c>
      <c r="Z538" s="94">
        <f>(0.5*$N$29*Y538^3)/1000</f>
        <v>0.19545530516436177</v>
      </c>
      <c r="AA538" s="94">
        <f>(0.5*$I$29*$J$29*$K$29*$M$29*$L$29*$N$29*Y538^3)*0.82/1000</f>
        <v>0.63272837337394894</v>
      </c>
      <c r="AB538" s="103">
        <f>IF(Y538&lt;1,0,IF(Y538&lt;1.05,2,IF(Y538&lt;1.1,2.28,IF(Y538&lt;1.15,2.5,IF(Y538&lt;1.2,3.08,IF(Y538&lt;1.25,3.44,IF(Y538&lt;1.3,3.85,IF(Y538&lt;1.35,4.31,IF(Y538&lt;1.4,5,IF(Y538&lt;1.45,5.36,IF(Y538&lt;1.5,5.75,IF(Y538&lt;1.55,6.59,IF(Y538&lt;1.6,7.28,IF(Y538&lt;1.65,8.01,IF(Y538&lt;1.7,8.79,IF(Y538&lt;1.75,10,IF(Y538&lt;1.8,10.5,IF(Y538&lt;1.85,11.42,IF(Y538&lt;1.9,12.38,IF(Y538&lt;1.95,13.4,IF(Y538&lt;2,14.26,IF(Y538&lt;2.05,15.57,IF(Y538&lt;2.1,16.72,IF(Y538&lt;2.15,17.92,IF(Y538&lt;2.2,19.17,IF(Y538&lt;2.25,20,IF(Y538&lt;3,25,IF(Y538&lt;10,0,0))))))))))))))))))))))))))))</f>
        <v>0</v>
      </c>
      <c r="AC538" s="12"/>
    </row>
    <row r="539" spans="17:29" x14ac:dyDescent="0.25">
      <c r="Q539" s="91"/>
      <c r="R539" s="92">
        <v>41651</v>
      </c>
      <c r="S539" s="93">
        <v>11.104166666665099</v>
      </c>
      <c r="T539" s="94">
        <f>$L$10*COS($M$10*S539*24+$N$10)</f>
        <v>-0.1234489350662747</v>
      </c>
      <c r="U539" s="94">
        <f>$L$11*COS($M$11*S539*24+$N$11)</f>
        <v>-3.9355110433527976E-2</v>
      </c>
      <c r="V539" s="94">
        <f>$L$12*COS($M$12*S539*24+$N$12)</f>
        <v>-0.87718329161315056</v>
      </c>
      <c r="W539" s="94">
        <f>$L$13*COS($M$13*S539*24+$N$13)</f>
        <v>9.3293516732906534E-2</v>
      </c>
      <c r="X539" s="94">
        <f>(T539+U539+V539+W539)*$AE$8</f>
        <v>-1.1833672754750584</v>
      </c>
      <c r="Y539" s="95">
        <f t="shared" si="25"/>
        <v>1.1833672754750584</v>
      </c>
      <c r="Z539" s="94">
        <f>(0.5*$N$29*Y539^3)/1000</f>
        <v>0.85342604926641807</v>
      </c>
      <c r="AA539" s="94">
        <f>(0.5*$I$29*$J$29*$K$29*$M$29*$L$29*$N$29*Y539^3)*0.82/1000</f>
        <v>2.7627128130045486</v>
      </c>
      <c r="AB539" s="103">
        <f>IF(Y539&lt;1,0,IF(Y539&lt;1.05,2,IF(Y539&lt;1.1,2.28,IF(Y539&lt;1.15,2.5,IF(Y539&lt;1.2,3.08,IF(Y539&lt;1.25,3.44,IF(Y539&lt;1.3,3.85,IF(Y539&lt;1.35,4.31,IF(Y539&lt;1.4,5,IF(Y539&lt;1.45,5.36,IF(Y539&lt;1.5,5.75,IF(Y539&lt;1.55,6.59,IF(Y539&lt;1.6,7.28,IF(Y539&lt;1.65,8.01,IF(Y539&lt;1.7,8.79,IF(Y539&lt;1.75,10,IF(Y539&lt;1.8,10.5,IF(Y539&lt;1.85,11.42,IF(Y539&lt;1.9,12.38,IF(Y539&lt;1.95,13.4,IF(Y539&lt;2,14.26,IF(Y539&lt;2.05,15.57,IF(Y539&lt;2.1,16.72,IF(Y539&lt;2.15,17.92,IF(Y539&lt;2.2,19.17,IF(Y539&lt;2.25,20,IF(Y539&lt;3,25,IF(Y539&lt;10,0,0))))))))))))))))))))))))))))</f>
        <v>3.08</v>
      </c>
      <c r="AC539" s="12"/>
    </row>
    <row r="540" spans="17:29" x14ac:dyDescent="0.25">
      <c r="Q540" s="91"/>
      <c r="R540" s="92">
        <v>41651</v>
      </c>
      <c r="S540" s="93">
        <v>11.1249999999984</v>
      </c>
      <c r="T540" s="94">
        <f>$L$10*COS($M$10*S540*24+$N$10)</f>
        <v>-0.12615725263911362</v>
      </c>
      <c r="U540" s="94">
        <f>$L$11*COS($M$11*S540*24+$N$11)</f>
        <v>-2.5150210767012599E-2</v>
      </c>
      <c r="V540" s="94">
        <f>$L$12*COS($M$12*S540*24+$N$12)</f>
        <v>-1.0897199669944253</v>
      </c>
      <c r="W540" s="94">
        <f>$L$13*COS($M$13*S540*24+$N$13)</f>
        <v>-2.117646456642229E-2</v>
      </c>
      <c r="X540" s="94">
        <f>(T540+U540+V540+W540)*$AE$8</f>
        <v>-1.5777548687087173</v>
      </c>
      <c r="Y540" s="95">
        <f t="shared" si="25"/>
        <v>1.5777548687087173</v>
      </c>
      <c r="Z540" s="94">
        <f>(0.5*$N$29*Y540^3)/1000</f>
        <v>2.0226736466235824</v>
      </c>
      <c r="AA540" s="94">
        <f>(0.5*$I$29*$J$29*$K$29*$M$29*$L$29*$N$29*Y540^3)*0.82/1000</f>
        <v>6.5478038839533363</v>
      </c>
      <c r="AB540" s="103">
        <f>IF(Y540&lt;1,0,IF(Y540&lt;1.05,2,IF(Y540&lt;1.1,2.28,IF(Y540&lt;1.15,2.5,IF(Y540&lt;1.2,3.08,IF(Y540&lt;1.25,3.44,IF(Y540&lt;1.3,3.85,IF(Y540&lt;1.35,4.31,IF(Y540&lt;1.4,5,IF(Y540&lt;1.45,5.36,IF(Y540&lt;1.5,5.75,IF(Y540&lt;1.55,6.59,IF(Y540&lt;1.6,7.28,IF(Y540&lt;1.65,8.01,IF(Y540&lt;1.7,8.79,IF(Y540&lt;1.75,10,IF(Y540&lt;1.8,10.5,IF(Y540&lt;1.85,11.42,IF(Y540&lt;1.9,12.38,IF(Y540&lt;1.95,13.4,IF(Y540&lt;2,14.26,IF(Y540&lt;2.05,15.57,IF(Y540&lt;2.1,16.72,IF(Y540&lt;2.15,17.92,IF(Y540&lt;2.2,19.17,IF(Y540&lt;2.25,20,IF(Y540&lt;3,25,IF(Y540&lt;10,0,0))))))))))))))))))))))))))))</f>
        <v>7.28</v>
      </c>
      <c r="AC540" s="12"/>
    </row>
    <row r="541" spans="17:29" x14ac:dyDescent="0.25">
      <c r="Q541" s="91"/>
      <c r="R541" s="92">
        <v>41651</v>
      </c>
      <c r="S541" s="93">
        <v>11.1458333333317</v>
      </c>
      <c r="T541" s="94">
        <f>$L$10*COS($M$10*S541*24+$N$10)</f>
        <v>-0.12699731641277867</v>
      </c>
      <c r="U541" s="94">
        <f>$L$11*COS($M$11*S541*24+$N$11)</f>
        <v>-1.0512466377070009E-2</v>
      </c>
      <c r="V541" s="94">
        <f>$L$12*COS($M$12*S541*24+$N$12)</f>
        <v>-1.2329053358430095</v>
      </c>
      <c r="W541" s="94">
        <f>$L$13*COS($M$13*S541*24+$N$13)</f>
        <v>-0.13420330480131634</v>
      </c>
      <c r="X541" s="94">
        <f>(T541+U541+V541+W541)*$AE$8</f>
        <v>-1.8807730292927181</v>
      </c>
      <c r="Y541" s="95">
        <f t="shared" si="25"/>
        <v>1.8807730292927181</v>
      </c>
      <c r="Z541" s="94">
        <f>(0.5*$N$29*Y541^3)/1000</f>
        <v>3.4262290568133977</v>
      </c>
      <c r="AA541" s="94">
        <f>(0.5*$I$29*$J$29*$K$29*$M$29*$L$29*$N$29*Y541^3)*0.82/1000</f>
        <v>11.091396757438222</v>
      </c>
      <c r="AB541" s="103">
        <f>IF(Y541&lt;1,0,IF(Y541&lt;1.05,2,IF(Y541&lt;1.1,2.28,IF(Y541&lt;1.15,2.5,IF(Y541&lt;1.2,3.08,IF(Y541&lt;1.25,3.44,IF(Y541&lt;1.3,3.85,IF(Y541&lt;1.35,4.31,IF(Y541&lt;1.4,5,IF(Y541&lt;1.45,5.36,IF(Y541&lt;1.5,5.75,IF(Y541&lt;1.55,6.59,IF(Y541&lt;1.6,7.28,IF(Y541&lt;1.65,8.01,IF(Y541&lt;1.7,8.79,IF(Y541&lt;1.75,10,IF(Y541&lt;1.8,10.5,IF(Y541&lt;1.85,11.42,IF(Y541&lt;1.9,12.38,IF(Y541&lt;1.95,13.4,IF(Y541&lt;2,14.26,IF(Y541&lt;2.05,15.57,IF(Y541&lt;2.1,16.72,IF(Y541&lt;2.15,17.92,IF(Y541&lt;2.2,19.17,IF(Y541&lt;2.25,20,IF(Y541&lt;3,25,IF(Y541&lt;10,0,0))))))))))))))))))))))))))))</f>
        <v>12.38</v>
      </c>
      <c r="AC541" s="12"/>
    </row>
    <row r="542" spans="17:29" x14ac:dyDescent="0.25">
      <c r="Q542" s="91"/>
      <c r="R542" s="92">
        <v>41651</v>
      </c>
      <c r="S542" s="93">
        <v>11.166666666665099</v>
      </c>
      <c r="T542" s="94">
        <f>$L$10*COS($M$10*S542*24+$N$10)</f>
        <v>-0.12595668594246756</v>
      </c>
      <c r="U542" s="94">
        <f>$L$11*COS($M$11*S542*24+$N$11)</f>
        <v>4.3062015703508637E-3</v>
      </c>
      <c r="V542" s="94">
        <f>$L$12*COS($M$12*S542*24+$N$12)</f>
        <v>-1.2976268805335902</v>
      </c>
      <c r="W542" s="94">
        <f>$L$13*COS($M$13*S542*24+$N$13)</f>
        <v>-0.23808441159593982</v>
      </c>
      <c r="X542" s="94">
        <f>(T542+U542+V542+W542)*$AE$8</f>
        <v>-2.0717022206270581</v>
      </c>
      <c r="Y542" s="95">
        <f t="shared" si="25"/>
        <v>2.0717022206270581</v>
      </c>
      <c r="Z542" s="94">
        <f>(0.5*$N$29*Y542^3)/1000</f>
        <v>4.5791959051355899</v>
      </c>
      <c r="AA542" s="94">
        <f>(0.5*$I$29*$J$29*$K$29*$M$29*$L$29*$N$29*Y542^3)*0.82/1000</f>
        <v>14.823783749336588</v>
      </c>
      <c r="AB542" s="103">
        <f>IF(Y542&lt;1,0,IF(Y542&lt;1.05,2,IF(Y542&lt;1.1,2.28,IF(Y542&lt;1.15,2.5,IF(Y542&lt;1.2,3.08,IF(Y542&lt;1.25,3.44,IF(Y542&lt;1.3,3.85,IF(Y542&lt;1.35,4.31,IF(Y542&lt;1.4,5,IF(Y542&lt;1.45,5.36,IF(Y542&lt;1.5,5.75,IF(Y542&lt;1.55,6.59,IF(Y542&lt;1.6,7.28,IF(Y542&lt;1.65,8.01,IF(Y542&lt;1.7,8.79,IF(Y542&lt;1.75,10,IF(Y542&lt;1.8,10.5,IF(Y542&lt;1.85,11.42,IF(Y542&lt;1.9,12.38,IF(Y542&lt;1.95,13.4,IF(Y542&lt;2,14.26,IF(Y542&lt;2.05,15.57,IF(Y542&lt;2.1,16.72,IF(Y542&lt;2.15,17.92,IF(Y542&lt;2.2,19.17,IF(Y542&lt;2.25,20,IF(Y542&lt;3,25,IF(Y542&lt;10,0,0))))))))))))))))))))))))))))</f>
        <v>16.72</v>
      </c>
      <c r="AC542" s="12"/>
    </row>
    <row r="543" spans="17:29" x14ac:dyDescent="0.25">
      <c r="Q543" s="91"/>
      <c r="R543" s="92">
        <v>41651</v>
      </c>
      <c r="S543" s="93">
        <v>11.1874999999984</v>
      </c>
      <c r="T543" s="94">
        <f>$L$10*COS($M$10*S543*24+$N$10)</f>
        <v>-0.12305077185095753</v>
      </c>
      <c r="U543" s="94">
        <f>$L$11*COS($M$11*S543*24+$N$11)</f>
        <v>1.9050758145633482E-2</v>
      </c>
      <c r="V543" s="94">
        <f>$L$12*COS($M$12*S543*24+$N$12)</f>
        <v>-1.2797656312191266</v>
      </c>
      <c r="W543" s="94">
        <f>$L$13*COS($M$13*S543*24+$N$13)</f>
        <v>-0.32574045919292072</v>
      </c>
      <c r="X543" s="94">
        <f>(T543+U543+V543+W543)*$AE$8</f>
        <v>-2.1368826301467143</v>
      </c>
      <c r="Y543" s="95">
        <f t="shared" si="25"/>
        <v>2.1368826301467143</v>
      </c>
      <c r="Z543" s="94">
        <f>(0.5*$N$29*Y543^3)/1000</f>
        <v>5.0251523807202396</v>
      </c>
      <c r="AA543" s="94">
        <f>(0.5*$I$29*$J$29*$K$29*$M$29*$L$29*$N$29*Y543^3)*0.82/1000</f>
        <v>16.26743510049829</v>
      </c>
      <c r="AB543" s="103">
        <f>IF(Y543&lt;1,0,IF(Y543&lt;1.05,2,IF(Y543&lt;1.1,2.28,IF(Y543&lt;1.15,2.5,IF(Y543&lt;1.2,3.08,IF(Y543&lt;1.25,3.44,IF(Y543&lt;1.3,3.85,IF(Y543&lt;1.35,4.31,IF(Y543&lt;1.4,5,IF(Y543&lt;1.45,5.36,IF(Y543&lt;1.5,5.75,IF(Y543&lt;1.55,6.59,IF(Y543&lt;1.6,7.28,IF(Y543&lt;1.65,8.01,IF(Y543&lt;1.7,8.79,IF(Y543&lt;1.75,10,IF(Y543&lt;1.8,10.5,IF(Y543&lt;1.85,11.42,IF(Y543&lt;1.9,12.38,IF(Y543&lt;1.95,13.4,IF(Y543&lt;2,14.26,IF(Y543&lt;2.05,15.57,IF(Y543&lt;2.1,16.72,IF(Y543&lt;2.15,17.92,IF(Y543&lt;2.2,19.17,IF(Y543&lt;2.25,20,IF(Y543&lt;3,25,IF(Y543&lt;10,0,0))))))))))))))))))))))))))))</f>
        <v>17.920000000000002</v>
      </c>
      <c r="AC543" s="12"/>
    </row>
    <row r="544" spans="17:29" x14ac:dyDescent="0.25">
      <c r="Q544" s="91"/>
      <c r="R544" s="92">
        <v>41651</v>
      </c>
      <c r="S544" s="93">
        <v>11.2083333333317</v>
      </c>
      <c r="T544" s="94">
        <f>$L$10*COS($M$10*S544*24+$N$10)</f>
        <v>-0.11832260761375421</v>
      </c>
      <c r="U544" s="94">
        <f>$L$11*COS($M$11*S544*24+$N$11)</f>
        <v>3.3467443904364486E-2</v>
      </c>
      <c r="V544" s="94">
        <f>$L$12*COS($M$12*S544*24+$N$12)</f>
        <v>-1.180458302848709</v>
      </c>
      <c r="W544" s="94">
        <f>$L$13*COS($M$13*S544*24+$N$13)</f>
        <v>-0.3911978328075299</v>
      </c>
      <c r="X544" s="94">
        <f>(T544+U544+V544+W544)*$AE$8</f>
        <v>-2.0706391242070357</v>
      </c>
      <c r="Y544" s="95">
        <f t="shared" si="25"/>
        <v>2.0706391242070357</v>
      </c>
      <c r="Z544" s="94">
        <f>(0.5*$N$29*Y544^3)/1000</f>
        <v>4.5721500627352221</v>
      </c>
      <c r="AA544" s="94">
        <f>(0.5*$I$29*$J$29*$K$29*$M$29*$L$29*$N$29*Y544^3)*0.82/1000</f>
        <v>14.800974931754046</v>
      </c>
      <c r="AB544" s="103">
        <f>IF(Y544&lt;1,0,IF(Y544&lt;1.05,2,IF(Y544&lt;1.1,2.28,IF(Y544&lt;1.15,2.5,IF(Y544&lt;1.2,3.08,IF(Y544&lt;1.25,3.44,IF(Y544&lt;1.3,3.85,IF(Y544&lt;1.35,4.31,IF(Y544&lt;1.4,5,IF(Y544&lt;1.45,5.36,IF(Y544&lt;1.5,5.75,IF(Y544&lt;1.55,6.59,IF(Y544&lt;1.6,7.28,IF(Y544&lt;1.65,8.01,IF(Y544&lt;1.7,8.79,IF(Y544&lt;1.75,10,IF(Y544&lt;1.8,10.5,IF(Y544&lt;1.85,11.42,IF(Y544&lt;1.9,12.38,IF(Y544&lt;1.95,13.4,IF(Y544&lt;2,14.26,IF(Y544&lt;2.05,15.57,IF(Y544&lt;2.1,16.72,IF(Y544&lt;2.15,17.92,IF(Y544&lt;2.2,19.17,IF(Y544&lt;2.25,20,IF(Y544&lt;3,25,IF(Y544&lt;10,0,0))))))))))))))))))))))))))))</f>
        <v>16.72</v>
      </c>
      <c r="AC544" s="12"/>
    </row>
    <row r="545" spans="17:29" x14ac:dyDescent="0.25">
      <c r="Q545" s="91"/>
      <c r="R545" s="92">
        <v>41651</v>
      </c>
      <c r="S545" s="93">
        <v>11.229166666665099</v>
      </c>
      <c r="T545" s="94">
        <f>$L$10*COS($M$10*S545*24+$N$10)</f>
        <v>-0.11184221227938818</v>
      </c>
      <c r="U545" s="94">
        <f>$L$11*COS($M$11*S545*24+$N$11)</f>
        <v>4.7308142183977143E-2</v>
      </c>
      <c r="V545" s="94">
        <f>$L$12*COS($M$12*S545*24+$N$12)</f>
        <v>-1.0060249530318679</v>
      </c>
      <c r="W545" s="94">
        <f>$L$13*COS($M$13*S545*24+$N$13)</f>
        <v>-0.42999572060150371</v>
      </c>
      <c r="X545" s="94">
        <f>(T545+U545+V545+W545)*$AE$8</f>
        <v>-1.8756934296609784</v>
      </c>
      <c r="Y545" s="95">
        <f t="shared" si="25"/>
        <v>1.8756934296609784</v>
      </c>
      <c r="Z545" s="94">
        <f>(0.5*$N$29*Y545^3)/1000</f>
        <v>3.3985432444608428</v>
      </c>
      <c r="AA545" s="94">
        <f>(0.5*$I$29*$J$29*$K$29*$M$29*$L$29*$N$29*Y545^3)*0.82/1000</f>
        <v>11.001772180603956</v>
      </c>
      <c r="AB545" s="103">
        <f>IF(Y545&lt;1,0,IF(Y545&lt;1.05,2,IF(Y545&lt;1.1,2.28,IF(Y545&lt;1.15,2.5,IF(Y545&lt;1.2,3.08,IF(Y545&lt;1.25,3.44,IF(Y545&lt;1.3,3.85,IF(Y545&lt;1.35,4.31,IF(Y545&lt;1.4,5,IF(Y545&lt;1.45,5.36,IF(Y545&lt;1.5,5.75,IF(Y545&lt;1.55,6.59,IF(Y545&lt;1.6,7.28,IF(Y545&lt;1.65,8.01,IF(Y545&lt;1.7,8.79,IF(Y545&lt;1.75,10,IF(Y545&lt;1.8,10.5,IF(Y545&lt;1.85,11.42,IF(Y545&lt;1.9,12.38,IF(Y545&lt;1.95,13.4,IF(Y545&lt;2,14.26,IF(Y545&lt;2.05,15.57,IF(Y545&lt;2.1,16.72,IF(Y545&lt;2.15,17.92,IF(Y545&lt;2.2,19.17,IF(Y545&lt;2.25,20,IF(Y545&lt;3,25,IF(Y545&lt;10,0,0))))))))))))))))))))))))))))</f>
        <v>12.38</v>
      </c>
      <c r="AC545" s="12"/>
    </row>
    <row r="546" spans="17:29" x14ac:dyDescent="0.25">
      <c r="Q546" s="91"/>
      <c r="R546" s="92">
        <v>41651</v>
      </c>
      <c r="S546" s="93">
        <v>11.2499999999984</v>
      </c>
      <c r="T546" s="94">
        <f>$L$10*COS($M$10*S546*24+$N$10)</f>
        <v>-0.10370555356242142</v>
      </c>
      <c r="U546" s="94">
        <f>$L$11*COS($M$11*S546*24+$N$11)</f>
        <v>6.0334649285988584E-2</v>
      </c>
      <c r="V546" s="94">
        <f>$L$12*COS($M$12*S546*24+$N$12)</f>
        <v>-0.76756676471550711</v>
      </c>
      <c r="W546" s="94">
        <f>$L$13*COS($M$13*S546*24+$N$13)</f>
        <v>-0.43949011063784721</v>
      </c>
      <c r="X546" s="94">
        <f>(T546+U546+V546+W546)*$AE$8</f>
        <v>-1.5630347245372338</v>
      </c>
      <c r="Y546" s="95">
        <f t="shared" si="25"/>
        <v>1.5630347245372338</v>
      </c>
      <c r="Z546" s="94">
        <f>(0.5*$N$29*Y546^3)/1000</f>
        <v>1.9665867484623762</v>
      </c>
      <c r="AA546" s="94">
        <f>(0.5*$I$29*$J$29*$K$29*$M$29*$L$29*$N$29*Y546^3)*0.82/1000</f>
        <v>6.366239245371192</v>
      </c>
      <c r="AB546" s="103">
        <f>IF(Y546&lt;1,0,IF(Y546&lt;1.05,2,IF(Y546&lt;1.1,2.28,IF(Y546&lt;1.15,2.5,IF(Y546&lt;1.2,3.08,IF(Y546&lt;1.25,3.44,IF(Y546&lt;1.3,3.85,IF(Y546&lt;1.35,4.31,IF(Y546&lt;1.4,5,IF(Y546&lt;1.45,5.36,IF(Y546&lt;1.5,5.75,IF(Y546&lt;1.55,6.59,IF(Y546&lt;1.6,7.28,IF(Y546&lt;1.65,8.01,IF(Y546&lt;1.7,8.79,IF(Y546&lt;1.75,10,IF(Y546&lt;1.8,10.5,IF(Y546&lt;1.85,11.42,IF(Y546&lt;1.9,12.38,IF(Y546&lt;1.95,13.4,IF(Y546&lt;2,14.26,IF(Y546&lt;2.05,15.57,IF(Y546&lt;2.1,16.72,IF(Y546&lt;2.15,17.92,IF(Y546&lt;2.2,19.17,IF(Y546&lt;2.25,20,IF(Y546&lt;3,25,IF(Y546&lt;10,0,0))))))))))))))))))))))))))))</f>
        <v>7.28</v>
      </c>
      <c r="AC546" s="12"/>
    </row>
    <row r="547" spans="17:29" x14ac:dyDescent="0.25">
      <c r="Q547" s="91"/>
      <c r="R547" s="92">
        <v>41651</v>
      </c>
      <c r="S547" s="93">
        <v>11.2708333333317</v>
      </c>
      <c r="T547" s="94">
        <f>$L$10*COS($M$10*S547*24+$N$10)</f>
        <v>-9.4033126664193931E-2</v>
      </c>
      <c r="U547" s="94">
        <f>$L$11*COS($M$11*S547*24+$N$11)</f>
        <v>7.2322774052959934E-2</v>
      </c>
      <c r="V547" s="94">
        <f>$L$12*COS($M$12*S547*24+$N$12)</f>
        <v>-0.48025955133180731</v>
      </c>
      <c r="W547" s="94">
        <f>$L$13*COS($M$13*S547*24+$N$13)</f>
        <v>-0.41903397592606451</v>
      </c>
      <c r="X547" s="94">
        <f>(T547+U547+V547+W547)*$AE$8</f>
        <v>-1.1512548498363824</v>
      </c>
      <c r="Y547" s="95">
        <f t="shared" si="25"/>
        <v>1.1512548498363824</v>
      </c>
      <c r="Z547" s="94">
        <f>(0.5*$N$29*Y547^3)/1000</f>
        <v>0.78581741138745664</v>
      </c>
      <c r="AA547" s="94">
        <f>(0.5*$I$29*$J$29*$K$29*$M$29*$L$29*$N$29*Y547^3)*0.82/1000</f>
        <v>2.5438499715216274</v>
      </c>
      <c r="AB547" s="103">
        <f>IF(Y547&lt;1,0,IF(Y547&lt;1.05,2,IF(Y547&lt;1.1,2.28,IF(Y547&lt;1.15,2.5,IF(Y547&lt;1.2,3.08,IF(Y547&lt;1.25,3.44,IF(Y547&lt;1.3,3.85,IF(Y547&lt;1.35,4.31,IF(Y547&lt;1.4,5,IF(Y547&lt;1.45,5.36,IF(Y547&lt;1.5,5.75,IF(Y547&lt;1.55,6.59,IF(Y547&lt;1.6,7.28,IF(Y547&lt;1.65,8.01,IF(Y547&lt;1.7,8.79,IF(Y547&lt;1.75,10,IF(Y547&lt;1.8,10.5,IF(Y547&lt;1.85,11.42,IF(Y547&lt;1.9,12.38,IF(Y547&lt;1.95,13.4,IF(Y547&lt;2,14.26,IF(Y547&lt;2.05,15.57,IF(Y547&lt;2.1,16.72,IF(Y547&lt;2.15,17.92,IF(Y547&lt;2.2,19.17,IF(Y547&lt;2.25,20,IF(Y547&lt;3,25,IF(Y547&lt;10,0,0))))))))))))))))))))))))))))</f>
        <v>3.08</v>
      </c>
      <c r="AC547" s="12"/>
    </row>
    <row r="548" spans="17:29" x14ac:dyDescent="0.25">
      <c r="Q548" s="91"/>
      <c r="R548" s="92">
        <v>41651</v>
      </c>
      <c r="S548" s="93">
        <v>11.291666666665099</v>
      </c>
      <c r="T548" s="94">
        <f>$L$10*COS($M$10*S548*24+$N$10)</f>
        <v>-8.296816986799839E-2</v>
      </c>
      <c r="U548" s="94">
        <f>$L$11*COS($M$11*S548*24+$N$11)</f>
        <v>8.3066196283583804E-2</v>
      </c>
      <c r="V548" s="94">
        <f>$L$12*COS($M$12*S548*24+$N$12)</f>
        <v>-0.16238794675571047</v>
      </c>
      <c r="W548" s="94">
        <f>$L$13*COS($M$13*S548*24+$N$13)</f>
        <v>-0.37002136824110049</v>
      </c>
      <c r="X548" s="94">
        <f>(T548+U548+V548+W548)*$AE$8</f>
        <v>-0.66538911072653195</v>
      </c>
      <c r="Y548" s="95">
        <f t="shared" si="25"/>
        <v>0.66538911072653195</v>
      </c>
      <c r="Z548" s="94">
        <f>(0.5*$N$29*Y548^3)/1000</f>
        <v>0.15171701755349731</v>
      </c>
      <c r="AA548" s="94">
        <f>(0.5*$I$29*$J$29*$K$29*$M$29*$L$29*$N$29*Y548^3)*0.82/1000</f>
        <v>0.49113868589571807</v>
      </c>
      <c r="AB548" s="103">
        <f>IF(Y548&lt;1,0,IF(Y548&lt;1.05,2,IF(Y548&lt;1.1,2.28,IF(Y548&lt;1.15,2.5,IF(Y548&lt;1.2,3.08,IF(Y548&lt;1.25,3.44,IF(Y548&lt;1.3,3.85,IF(Y548&lt;1.35,4.31,IF(Y548&lt;1.4,5,IF(Y548&lt;1.45,5.36,IF(Y548&lt;1.5,5.75,IF(Y548&lt;1.55,6.59,IF(Y548&lt;1.6,7.28,IF(Y548&lt;1.65,8.01,IF(Y548&lt;1.7,8.79,IF(Y548&lt;1.75,10,IF(Y548&lt;1.8,10.5,IF(Y548&lt;1.85,11.42,IF(Y548&lt;1.9,12.38,IF(Y548&lt;1.95,13.4,IF(Y548&lt;2,14.26,IF(Y548&lt;2.05,15.57,IF(Y548&lt;2.1,16.72,IF(Y548&lt;2.15,17.92,IF(Y548&lt;2.2,19.17,IF(Y548&lt;2.25,20,IF(Y548&lt;3,25,IF(Y548&lt;10,0,0))))))))))))))))))))))))))))</f>
        <v>0</v>
      </c>
      <c r="AC548" s="12"/>
    </row>
    <row r="549" spans="17:29" x14ac:dyDescent="0.25">
      <c r="Q549" s="91"/>
      <c r="R549" s="92">
        <v>41651</v>
      </c>
      <c r="S549" s="93">
        <v>11.3124999999984</v>
      </c>
      <c r="T549" s="94">
        <f>$L$10*COS($M$10*S549*24+$N$10)</f>
        <v>-7.0674543333699866E-2</v>
      </c>
      <c r="U549" s="94">
        <f>$L$11*COS($M$11*S549*24+$N$11)</f>
        <v>9.2380017581990603E-2</v>
      </c>
      <c r="V549" s="94">
        <f>$L$12*COS($M$12*S549*24+$N$12)</f>
        <v>0.16581825442516421</v>
      </c>
      <c r="W549" s="94">
        <f>$L$13*COS($M$13*S549*24+$N$13)</f>
        <v>-0.29579241579997645</v>
      </c>
      <c r="X549" s="94">
        <f>(T549+U549+V549+W549)*$AE$8</f>
        <v>-0.13533585890815186</v>
      </c>
      <c r="Y549" s="95">
        <f t="shared" si="25"/>
        <v>0.13533585890815186</v>
      </c>
      <c r="Z549" s="94">
        <f>(0.5*$N$29*Y549^3)/1000</f>
        <v>1.276573661211154E-3</v>
      </c>
      <c r="AA549" s="94">
        <f>(0.5*$I$29*$J$29*$K$29*$M$29*$L$29*$N$29*Y549^3)*0.82/1000</f>
        <v>4.1325272571697677E-3</v>
      </c>
      <c r="AB549" s="103">
        <f>IF(Y549&lt;1,0,IF(Y549&lt;1.05,2,IF(Y549&lt;1.1,2.28,IF(Y549&lt;1.15,2.5,IF(Y549&lt;1.2,3.08,IF(Y549&lt;1.25,3.44,IF(Y549&lt;1.3,3.85,IF(Y549&lt;1.35,4.31,IF(Y549&lt;1.4,5,IF(Y549&lt;1.45,5.36,IF(Y549&lt;1.5,5.75,IF(Y549&lt;1.55,6.59,IF(Y549&lt;1.6,7.28,IF(Y549&lt;1.65,8.01,IF(Y549&lt;1.7,8.79,IF(Y549&lt;1.75,10,IF(Y549&lt;1.8,10.5,IF(Y549&lt;1.85,11.42,IF(Y549&lt;1.9,12.38,IF(Y549&lt;1.95,13.4,IF(Y549&lt;2,14.26,IF(Y549&lt;2.05,15.57,IF(Y549&lt;2.1,16.72,IF(Y549&lt;2.15,17.92,IF(Y549&lt;2.2,19.17,IF(Y549&lt;2.25,20,IF(Y549&lt;3,25,IF(Y549&lt;10,0,0))))))))))))))))))))))))))))</f>
        <v>0</v>
      </c>
      <c r="AC549" s="12"/>
    </row>
    <row r="550" spans="17:29" x14ac:dyDescent="0.25">
      <c r="Q550" s="91"/>
      <c r="R550" s="92">
        <v>41651</v>
      </c>
      <c r="S550" s="93">
        <v>11.3333333333317</v>
      </c>
      <c r="T550" s="94">
        <f>$L$10*COS($M$10*S550*24+$N$10)</f>
        <v>-5.733430250393854E-2</v>
      </c>
      <c r="U550" s="94">
        <f>$L$11*COS($M$11*S550*24+$N$11)</f>
        <v>0.10010394352998486</v>
      </c>
      <c r="V550" s="94">
        <f>$L$12*COS($M$12*S550*24+$N$12)</f>
        <v>0.48347154941026388</v>
      </c>
      <c r="W550" s="94">
        <f>$L$13*COS($M$13*S550*24+$N$13)</f>
        <v>-0.20140569904222738</v>
      </c>
      <c r="X550" s="94">
        <f>(T550+U550+V550+W550)*$AE$8</f>
        <v>0.40604436424260359</v>
      </c>
      <c r="Y550" s="95">
        <f t="shared" si="25"/>
        <v>0.40604436424260359</v>
      </c>
      <c r="Z550" s="94">
        <f>(0.5*$N$29*Y550^3)/1000</f>
        <v>3.4476858788162944E-2</v>
      </c>
      <c r="AA550" s="94">
        <f>(0.5*$I$29*$J$29*$K$29*$M$29*$L$29*$N$29*Y550^3)*0.82/1000</f>
        <v>0.11160856832068843</v>
      </c>
      <c r="AB550" s="103">
        <f>IF(Y550&lt;1,0,IF(Y550&lt;1.05,2,IF(Y550&lt;1.1,2.28,IF(Y550&lt;1.15,2.5,IF(Y550&lt;1.2,3.08,IF(Y550&lt;1.25,3.44,IF(Y550&lt;1.3,3.85,IF(Y550&lt;1.35,4.31,IF(Y550&lt;1.4,5,IF(Y550&lt;1.45,5.36,IF(Y550&lt;1.5,5.75,IF(Y550&lt;1.55,6.59,IF(Y550&lt;1.6,7.28,IF(Y550&lt;1.65,8.01,IF(Y550&lt;1.7,8.79,IF(Y550&lt;1.75,10,IF(Y550&lt;1.8,10.5,IF(Y550&lt;1.85,11.42,IF(Y550&lt;1.9,12.38,IF(Y550&lt;1.95,13.4,IF(Y550&lt;2,14.26,IF(Y550&lt;2.05,15.57,IF(Y550&lt;2.1,16.72,IF(Y550&lt;2.15,17.92,IF(Y550&lt;2.2,19.17,IF(Y550&lt;2.25,20,IF(Y550&lt;3,25,IF(Y550&lt;10,0,0))))))))))))))))))))))))))))</f>
        <v>0</v>
      </c>
      <c r="AC550" s="12"/>
    </row>
    <row r="551" spans="17:29" x14ac:dyDescent="0.25">
      <c r="Q551" s="91"/>
      <c r="R551" s="92">
        <v>41651</v>
      </c>
      <c r="S551" s="93">
        <v>11.354166666665</v>
      </c>
      <c r="T551" s="94">
        <f>$L$10*COS($M$10*S551*24+$N$10)</f>
        <v>-4.3145002058220132E-2</v>
      </c>
      <c r="U551" s="94">
        <f>$L$11*COS($M$11*S551*24+$N$11)</f>
        <v>0.10610504241491367</v>
      </c>
      <c r="V551" s="94">
        <f>$L$12*COS($M$12*S551*24+$N$12)</f>
        <v>0.77035603714347489</v>
      </c>
      <c r="W551" s="94">
        <f>$L$13*COS($M$13*S551*24+$N$13)</f>
        <v>-9.3293516733448892E-2</v>
      </c>
      <c r="X551" s="94">
        <f>(T551+U551+V551+W551)*$AE$8</f>
        <v>0.92502820095839944</v>
      </c>
      <c r="Y551" s="95">
        <f t="shared" si="25"/>
        <v>0.92502820095839944</v>
      </c>
      <c r="Z551" s="94">
        <f>(0.5*$N$29*Y551^3)/1000</f>
        <v>0.40763564050415829</v>
      </c>
      <c r="AA551" s="94">
        <f>(0.5*$I$29*$J$29*$K$29*$M$29*$L$29*$N$29*Y551^3)*0.82/1000</f>
        <v>1.3195990537506888</v>
      </c>
      <c r="AB551" s="103">
        <f>IF(Y551&lt;1,0,IF(Y551&lt;1.05,2,IF(Y551&lt;1.1,2.28,IF(Y551&lt;1.15,2.5,IF(Y551&lt;1.2,3.08,IF(Y551&lt;1.25,3.44,IF(Y551&lt;1.3,3.85,IF(Y551&lt;1.35,4.31,IF(Y551&lt;1.4,5,IF(Y551&lt;1.45,5.36,IF(Y551&lt;1.5,5.75,IF(Y551&lt;1.55,6.59,IF(Y551&lt;1.6,7.28,IF(Y551&lt;1.65,8.01,IF(Y551&lt;1.7,8.79,IF(Y551&lt;1.75,10,IF(Y551&lt;1.8,10.5,IF(Y551&lt;1.85,11.42,IF(Y551&lt;1.9,12.38,IF(Y551&lt;1.95,13.4,IF(Y551&lt;2,14.26,IF(Y551&lt;2.05,15.57,IF(Y551&lt;2.1,16.72,IF(Y551&lt;2.15,17.92,IF(Y551&lt;2.2,19.17,IF(Y551&lt;2.25,20,IF(Y551&lt;3,25,IF(Y551&lt;10,0,0))))))))))))))))))))))))))))</f>
        <v>0</v>
      </c>
      <c r="AC551" s="12"/>
    </row>
    <row r="552" spans="17:29" x14ac:dyDescent="0.25">
      <c r="Q552" s="91"/>
      <c r="R552" s="92">
        <v>41651</v>
      </c>
      <c r="S552" s="93">
        <v>11.3749999999984</v>
      </c>
      <c r="T552" s="94">
        <f>$L$10*COS($M$10*S552*24+$N$10)</f>
        <v>-2.8316770339560204E-2</v>
      </c>
      <c r="U552" s="94">
        <f>$L$11*COS($M$11*S552*24+$N$11)</f>
        <v>0.11028003303524822</v>
      </c>
      <c r="V552" s="94">
        <f>$L$12*COS($M$12*S552*24+$N$12)</f>
        <v>1.0082139866023589</v>
      </c>
      <c r="W552" s="94">
        <f>$L$13*COS($M$13*S552*24+$N$13)</f>
        <v>2.1176464566417551E-2</v>
      </c>
      <c r="X552" s="94">
        <f>(T552+U552+V552+W552)*$AE$8</f>
        <v>1.3891921423305809</v>
      </c>
      <c r="Y552" s="95">
        <f t="shared" si="25"/>
        <v>1.3891921423305809</v>
      </c>
      <c r="Z552" s="94">
        <f>(0.5*$N$29*Y552^3)/1000</f>
        <v>1.380683654806885</v>
      </c>
      <c r="AA552" s="94">
        <f>(0.5*$I$29*$J$29*$K$29*$M$29*$L$29*$N$29*Y552^3)*0.82/1000</f>
        <v>4.4695523731900524</v>
      </c>
      <c r="AB552" s="103">
        <f>IF(Y552&lt;1,0,IF(Y552&lt;1.05,2,IF(Y552&lt;1.1,2.28,IF(Y552&lt;1.15,2.5,IF(Y552&lt;1.2,3.08,IF(Y552&lt;1.25,3.44,IF(Y552&lt;1.3,3.85,IF(Y552&lt;1.35,4.31,IF(Y552&lt;1.4,5,IF(Y552&lt;1.45,5.36,IF(Y552&lt;1.5,5.75,IF(Y552&lt;1.55,6.59,IF(Y552&lt;1.6,7.28,IF(Y552&lt;1.65,8.01,IF(Y552&lt;1.7,8.79,IF(Y552&lt;1.75,10,IF(Y552&lt;1.8,10.5,IF(Y552&lt;1.85,11.42,IF(Y552&lt;1.9,12.38,IF(Y552&lt;1.95,13.4,IF(Y552&lt;2,14.26,IF(Y552&lt;2.05,15.57,IF(Y552&lt;2.1,16.72,IF(Y552&lt;2.15,17.92,IF(Y552&lt;2.2,19.17,IF(Y552&lt;2.25,20,IF(Y552&lt;3,25,IF(Y552&lt;10,0,0))))))))))))))))))))))))))))</f>
        <v>5</v>
      </c>
      <c r="AC552" s="12"/>
    </row>
    <row r="553" spans="17:29" x14ac:dyDescent="0.25">
      <c r="Q553" s="91"/>
      <c r="R553" s="92">
        <v>41651</v>
      </c>
      <c r="S553" s="93">
        <v>11.3958333333317</v>
      </c>
      <c r="T553" s="94">
        <f>$L$10*COS($M$10*S553*24+$N$10)</f>
        <v>-1.3069197579050023E-2</v>
      </c>
      <c r="U553" s="94">
        <f>$L$11*COS($M$11*S553*24+$N$11)</f>
        <v>0.11255706220939457</v>
      </c>
      <c r="V553" s="94">
        <f>$L$12*COS($M$12*S553*24+$N$12)</f>
        <v>1.1819077843942303</v>
      </c>
      <c r="W553" s="94">
        <f>$L$13*COS($M$13*S553*24+$N$13)</f>
        <v>0.13420330480131185</v>
      </c>
      <c r="X553" s="94">
        <f>(T553+U553+V553+W553)*$AE$8</f>
        <v>1.7694986922823583</v>
      </c>
      <c r="Y553" s="95">
        <f t="shared" si="25"/>
        <v>1.7694986922823583</v>
      </c>
      <c r="Z553" s="94">
        <f>(0.5*$N$29*Y553^3)/1000</f>
        <v>2.8533691871428593</v>
      </c>
      <c r="AA553" s="94">
        <f>(0.5*$I$29*$J$29*$K$29*$M$29*$L$29*$N$29*Y553^3)*0.82/1000</f>
        <v>9.236933440604485</v>
      </c>
      <c r="AB553" s="103">
        <f>IF(Y553&lt;1,0,IF(Y553&lt;1.05,2,IF(Y553&lt;1.1,2.28,IF(Y553&lt;1.15,2.5,IF(Y553&lt;1.2,3.08,IF(Y553&lt;1.25,3.44,IF(Y553&lt;1.3,3.85,IF(Y553&lt;1.35,4.31,IF(Y553&lt;1.4,5,IF(Y553&lt;1.45,5.36,IF(Y553&lt;1.5,5.75,IF(Y553&lt;1.55,6.59,IF(Y553&lt;1.6,7.28,IF(Y553&lt;1.65,8.01,IF(Y553&lt;1.7,8.79,IF(Y553&lt;1.75,10,IF(Y553&lt;1.8,10.5,IF(Y553&lt;1.85,11.42,IF(Y553&lt;1.9,12.38,IF(Y553&lt;1.95,13.4,IF(Y553&lt;2,14.26,IF(Y553&lt;2.05,15.57,IF(Y553&lt;2.1,16.72,IF(Y553&lt;2.15,17.92,IF(Y553&lt;2.2,19.17,IF(Y553&lt;2.25,20,IF(Y553&lt;3,25,IF(Y553&lt;10,0,0))))))))))))))))))))))))))))</f>
        <v>10.5</v>
      </c>
      <c r="AC553" s="12"/>
    </row>
    <row r="554" spans="17:29" x14ac:dyDescent="0.25">
      <c r="Q554" s="91"/>
      <c r="R554" s="92">
        <v>41651</v>
      </c>
      <c r="S554" s="93">
        <v>11.416666666665</v>
      </c>
      <c r="T554" s="94">
        <f>$L$10*COS($M$10*S554*24+$N$10)</f>
        <v>2.3719160006995007E-3</v>
      </c>
      <c r="U554" s="94">
        <f>$L$11*COS($M$11*S554*24+$N$11)</f>
        <v>0.11289694139648368</v>
      </c>
      <c r="V554" s="94">
        <f>$L$12*COS($M$12*S554*24+$N$12)</f>
        <v>1.2803833137028953</v>
      </c>
      <c r="W554" s="94">
        <f>$L$13*COS($M$13*S554*24+$N$13)</f>
        <v>0.23808441159548363</v>
      </c>
      <c r="X554" s="94">
        <f>(T554+U554+V554+W554)*$AE$8</f>
        <v>2.0421707283694528</v>
      </c>
      <c r="Y554" s="95">
        <f t="shared" si="25"/>
        <v>2.0421707283694528</v>
      </c>
      <c r="Z554" s="94">
        <f>(0.5*$N$29*Y554^3)/1000</f>
        <v>4.3861488881603288</v>
      </c>
      <c r="AA554" s="94">
        <f>(0.5*$I$29*$J$29*$K$29*$M$29*$L$29*$N$29*Y554^3)*0.82/1000</f>
        <v>14.198851492150039</v>
      </c>
      <c r="AB554" s="103">
        <f>IF(Y554&lt;1,0,IF(Y554&lt;1.05,2,IF(Y554&lt;1.1,2.28,IF(Y554&lt;1.15,2.5,IF(Y554&lt;1.2,3.08,IF(Y554&lt;1.25,3.44,IF(Y554&lt;1.3,3.85,IF(Y554&lt;1.35,4.31,IF(Y554&lt;1.4,5,IF(Y554&lt;1.45,5.36,IF(Y554&lt;1.5,5.75,IF(Y554&lt;1.55,6.59,IF(Y554&lt;1.6,7.28,IF(Y554&lt;1.65,8.01,IF(Y554&lt;1.7,8.79,IF(Y554&lt;1.75,10,IF(Y554&lt;1.8,10.5,IF(Y554&lt;1.85,11.42,IF(Y554&lt;1.9,12.38,IF(Y554&lt;1.95,13.4,IF(Y554&lt;2,14.26,IF(Y554&lt;2.05,15.57,IF(Y554&lt;2.1,16.72,IF(Y554&lt;2.15,17.92,IF(Y554&lt;2.2,19.17,IF(Y554&lt;2.25,20,IF(Y554&lt;3,25,IF(Y554&lt;10,0,0))))))))))))))))))))))))))))</f>
        <v>15.57</v>
      </c>
      <c r="AC554" s="12"/>
    </row>
    <row r="555" spans="17:29" x14ac:dyDescent="0.25">
      <c r="Q555" s="91"/>
      <c r="R555" s="92">
        <v>41651</v>
      </c>
      <c r="S555" s="93">
        <v>11.4374999999984</v>
      </c>
      <c r="T555" s="94">
        <f>$L$10*COS($M$10*S555*24+$N$10)</f>
        <v>1.7777904044838058E-2</v>
      </c>
      <c r="U555" s="94">
        <f>$L$11*COS($M$11*S555*24+$N$11)</f>
        <v>0.11129382114601175</v>
      </c>
      <c r="V555" s="94">
        <f>$L$12*COS($M$12*S555*24+$N$12)</f>
        <v>1.2973734537762041</v>
      </c>
      <c r="W555" s="94">
        <f>$L$13*COS($M$13*S555*24+$N$13)</f>
        <v>0.32574045919291755</v>
      </c>
      <c r="X555" s="94">
        <f>(T555+U555+V555+W555)*$AE$8</f>
        <v>2.1902320476999644</v>
      </c>
      <c r="Y555" s="95">
        <f t="shared" si="25"/>
        <v>2.1902320476999644</v>
      </c>
      <c r="Z555" s="94">
        <f>(0.5*$N$29*Y555^3)/1000</f>
        <v>5.411001034737045</v>
      </c>
      <c r="AA555" s="94">
        <f>(0.5*$I$29*$J$29*$K$29*$M$29*$L$29*$N$29*Y555^3)*0.82/1000</f>
        <v>17.516505270373095</v>
      </c>
      <c r="AB555" s="103">
        <f>IF(Y555&lt;1,0,IF(Y555&lt;1.05,2,IF(Y555&lt;1.1,2.28,IF(Y555&lt;1.15,2.5,IF(Y555&lt;1.2,3.08,IF(Y555&lt;1.25,3.44,IF(Y555&lt;1.3,3.85,IF(Y555&lt;1.35,4.31,IF(Y555&lt;1.4,5,IF(Y555&lt;1.45,5.36,IF(Y555&lt;1.5,5.75,IF(Y555&lt;1.55,6.59,IF(Y555&lt;1.6,7.28,IF(Y555&lt;1.65,8.01,IF(Y555&lt;1.7,8.79,IF(Y555&lt;1.75,10,IF(Y555&lt;1.8,10.5,IF(Y555&lt;1.85,11.42,IF(Y555&lt;1.9,12.38,IF(Y555&lt;1.95,13.4,IF(Y555&lt;2,14.26,IF(Y555&lt;2.05,15.57,IF(Y555&lt;2.1,16.72,IF(Y555&lt;2.15,17.92,IF(Y555&lt;2.2,19.17,IF(Y555&lt;2.25,20,IF(Y555&lt;3,25,IF(Y555&lt;10,0,0))))))))))))))))))))))))))))</f>
        <v>19.170000000000002</v>
      </c>
      <c r="AC555" s="12"/>
    </row>
    <row r="556" spans="17:29" x14ac:dyDescent="0.25">
      <c r="Q556" s="91"/>
      <c r="R556" s="92">
        <v>41651</v>
      </c>
      <c r="S556" s="93">
        <v>11.4583333333317</v>
      </c>
      <c r="T556" s="94">
        <f>$L$10*COS($M$10*S556*24+$N$10)</f>
        <v>3.2920620369852903E-2</v>
      </c>
      <c r="U556" s="94">
        <f>$L$11*COS($M$11*S556*24+$N$11)</f>
        <v>0.10777529176918117</v>
      </c>
      <c r="V556" s="94">
        <f>$L$12*COS($M$12*S556*24+$N$12)</f>
        <v>1.2317969282788377</v>
      </c>
      <c r="W556" s="94">
        <f>$L$13*COS($M$13*S556*24+$N$13)</f>
        <v>0.39119783280753911</v>
      </c>
      <c r="X556" s="94">
        <f>(T556+U556+V556+W556)*$AE$8</f>
        <v>2.2046133415317639</v>
      </c>
      <c r="Y556" s="95">
        <f t="shared" si="25"/>
        <v>2.2046133415317639</v>
      </c>
      <c r="Z556" s="94">
        <f>(0.5*$N$29*Y556^3)/1000</f>
        <v>5.5182900365170759</v>
      </c>
      <c r="AA556" s="94">
        <f>(0.5*$I$29*$J$29*$K$29*$M$29*$L$29*$N$29*Y556^3)*0.82/1000</f>
        <v>17.863821479161128</v>
      </c>
      <c r="AB556" s="103">
        <f>IF(Y556&lt;1,0,IF(Y556&lt;1.05,2,IF(Y556&lt;1.1,2.28,IF(Y556&lt;1.15,2.5,IF(Y556&lt;1.2,3.08,IF(Y556&lt;1.25,3.44,IF(Y556&lt;1.3,3.85,IF(Y556&lt;1.35,4.31,IF(Y556&lt;1.4,5,IF(Y556&lt;1.45,5.36,IF(Y556&lt;1.5,5.75,IF(Y556&lt;1.55,6.59,IF(Y556&lt;1.6,7.28,IF(Y556&lt;1.65,8.01,IF(Y556&lt;1.7,8.79,IF(Y556&lt;1.75,10,IF(Y556&lt;1.8,10.5,IF(Y556&lt;1.85,11.42,IF(Y556&lt;1.9,12.38,IF(Y556&lt;1.95,13.4,IF(Y556&lt;2,14.26,IF(Y556&lt;2.05,15.57,IF(Y556&lt;2.1,16.72,IF(Y556&lt;2.15,17.92,IF(Y556&lt;2.2,19.17,IF(Y556&lt;2.25,20,IF(Y556&lt;3,25,IF(Y556&lt;10,0,0))))))))))))))))))))))))))))</f>
        <v>20</v>
      </c>
      <c r="AC556" s="12"/>
    </row>
    <row r="557" spans="17:29" x14ac:dyDescent="0.25">
      <c r="Q557" s="91"/>
      <c r="R557" s="92">
        <v>41651</v>
      </c>
      <c r="S557" s="93">
        <v>11.479166666665</v>
      </c>
      <c r="T557" s="94">
        <f>$L$10*COS($M$10*S557*24+$N$10)</f>
        <v>4.7575817564651138E-2</v>
      </c>
      <c r="U557" s="94">
        <f>$L$11*COS($M$11*S557*24+$N$11)</f>
        <v>0.10240190849906231</v>
      </c>
      <c r="V557" s="94">
        <f>$L$12*COS($M$12*S557*24+$N$12)</f>
        <v>1.0878271192347733</v>
      </c>
      <c r="W557" s="94">
        <f>$L$13*COS($M$13*S557*24+$N$13)</f>
        <v>0.42999572060138602</v>
      </c>
      <c r="X557" s="94">
        <f>(T557+U557+V557+W557)*$AE$8</f>
        <v>2.084750707374841</v>
      </c>
      <c r="Y557" s="95">
        <f t="shared" si="25"/>
        <v>2.084750707374841</v>
      </c>
      <c r="Z557" s="94">
        <f>(0.5*$N$29*Y557^3)/1000</f>
        <v>4.6662673599625357</v>
      </c>
      <c r="AA557" s="94">
        <f>(0.5*$I$29*$J$29*$K$29*$M$29*$L$29*$N$29*Y557^3)*0.82/1000</f>
        <v>15.105651667598657</v>
      </c>
      <c r="AB557" s="103">
        <f>IF(Y557&lt;1,0,IF(Y557&lt;1.05,2,IF(Y557&lt;1.1,2.28,IF(Y557&lt;1.15,2.5,IF(Y557&lt;1.2,3.08,IF(Y557&lt;1.25,3.44,IF(Y557&lt;1.3,3.85,IF(Y557&lt;1.35,4.31,IF(Y557&lt;1.4,5,IF(Y557&lt;1.45,5.36,IF(Y557&lt;1.5,5.75,IF(Y557&lt;1.55,6.59,IF(Y557&lt;1.6,7.28,IF(Y557&lt;1.65,8.01,IF(Y557&lt;1.7,8.79,IF(Y557&lt;1.75,10,IF(Y557&lt;1.8,10.5,IF(Y557&lt;1.85,11.42,IF(Y557&lt;1.9,12.38,IF(Y557&lt;1.95,13.4,IF(Y557&lt;2,14.26,IF(Y557&lt;2.05,15.57,IF(Y557&lt;2.1,16.72,IF(Y557&lt;2.15,17.92,IF(Y557&lt;2.2,19.17,IF(Y557&lt;2.25,20,IF(Y557&lt;3,25,IF(Y557&lt;10,0,0))))))))))))))))))))))))))))</f>
        <v>16.72</v>
      </c>
      <c r="AC557" s="12"/>
    </row>
    <row r="558" spans="17:29" x14ac:dyDescent="0.25">
      <c r="Q558" s="91"/>
      <c r="R558" s="92">
        <v>41651</v>
      </c>
      <c r="S558" s="93">
        <v>11.4999999999984</v>
      </c>
      <c r="T558" s="94">
        <f>$L$10*COS($M$10*S558*24+$N$10)</f>
        <v>6.1526467854324078E-2</v>
      </c>
      <c r="U558" s="94">
        <f>$L$11*COS($M$11*S558*24+$N$11)</f>
        <v>9.526614931193314E-2</v>
      </c>
      <c r="V558" s="94">
        <f>$L$12*COS($M$12*S558*24+$N$12)</f>
        <v>0.87462646714214543</v>
      </c>
      <c r="W558" s="94">
        <f>$L$13*COS($M$13*S558*24+$N$13)</f>
        <v>0.43949011063784682</v>
      </c>
      <c r="X558" s="94">
        <f>(T558+U558+V558+W558)*$AE$8</f>
        <v>1.8386364936828117</v>
      </c>
      <c r="Y558" s="95">
        <f t="shared" si="25"/>
        <v>1.8386364936828117</v>
      </c>
      <c r="Z558" s="94">
        <f>(0.5*$N$29*Y558^3)/1000</f>
        <v>3.2010676804889822</v>
      </c>
      <c r="AA558" s="94">
        <f>(0.5*$I$29*$J$29*$K$29*$M$29*$L$29*$N$29*Y558^3)*0.82/1000</f>
        <v>10.362503820668945</v>
      </c>
      <c r="AB558" s="103">
        <f>IF(Y558&lt;1,0,IF(Y558&lt;1.05,2,IF(Y558&lt;1.1,2.28,IF(Y558&lt;1.15,2.5,IF(Y558&lt;1.2,3.08,IF(Y558&lt;1.25,3.44,IF(Y558&lt;1.3,3.85,IF(Y558&lt;1.35,4.31,IF(Y558&lt;1.4,5,IF(Y558&lt;1.45,5.36,IF(Y558&lt;1.5,5.75,IF(Y558&lt;1.55,6.59,IF(Y558&lt;1.6,7.28,IF(Y558&lt;1.65,8.01,IF(Y558&lt;1.7,8.79,IF(Y558&lt;1.75,10,IF(Y558&lt;1.8,10.5,IF(Y558&lt;1.85,11.42,IF(Y558&lt;1.9,12.38,IF(Y558&lt;1.95,13.4,IF(Y558&lt;2,14.26,IF(Y558&lt;2.05,15.57,IF(Y558&lt;2.1,16.72,IF(Y558&lt;2.15,17.92,IF(Y558&lt;2.2,19.17,IF(Y558&lt;2.25,20,IF(Y558&lt;3,25,IF(Y558&lt;10,0,0))))))))))))))))))))))))))))</f>
        <v>11.42</v>
      </c>
      <c r="AC558" s="12"/>
    </row>
    <row r="559" spans="17:29" x14ac:dyDescent="0.25">
      <c r="Q559" s="91"/>
      <c r="R559" s="92">
        <v>41651</v>
      </c>
      <c r="S559" s="93">
        <v>11.5208333333317</v>
      </c>
      <c r="T559" s="94">
        <f>$L$10*COS($M$10*S559*24+$N$10)</f>
        <v>7.4565977048876228E-2</v>
      </c>
      <c r="U559" s="94">
        <f>$L$11*COS($M$11*S559*24+$N$11)</f>
        <v>8.6490823346131021E-2</v>
      </c>
      <c r="V559" s="94">
        <f>$L$12*COS($M$12*S559*24+$N$12)</f>
        <v>0.60576336041839929</v>
      </c>
      <c r="W559" s="94">
        <f>$L$13*COS($M$13*S559*24+$N$13)</f>
        <v>0.41903397592606595</v>
      </c>
      <c r="X559" s="94">
        <f>(T559+U559+V559+W559)*$AE$8</f>
        <v>1.4823176709243406</v>
      </c>
      <c r="Y559" s="95">
        <f t="shared" si="25"/>
        <v>1.4823176709243406</v>
      </c>
      <c r="Z559" s="94">
        <f>(0.5*$N$29*Y559^3)/1000</f>
        <v>1.6773785568853881</v>
      </c>
      <c r="AA559" s="94">
        <f>(0.5*$I$29*$J$29*$K$29*$M$29*$L$29*$N$29*Y559^3)*0.82/1000</f>
        <v>5.4300138076986277</v>
      </c>
      <c r="AB559" s="103">
        <f>IF(Y559&lt;1,0,IF(Y559&lt;1.05,2,IF(Y559&lt;1.1,2.28,IF(Y559&lt;1.15,2.5,IF(Y559&lt;1.2,3.08,IF(Y559&lt;1.25,3.44,IF(Y559&lt;1.3,3.85,IF(Y559&lt;1.35,4.31,IF(Y559&lt;1.4,5,IF(Y559&lt;1.45,5.36,IF(Y559&lt;1.5,5.75,IF(Y559&lt;1.55,6.59,IF(Y559&lt;1.6,7.28,IF(Y559&lt;1.65,8.01,IF(Y559&lt;1.7,8.79,IF(Y559&lt;1.75,10,IF(Y559&lt;1.8,10.5,IF(Y559&lt;1.85,11.42,IF(Y559&lt;1.9,12.38,IF(Y559&lt;1.95,13.4,IF(Y559&lt;2,14.26,IF(Y559&lt;2.05,15.57,IF(Y559&lt;2.1,16.72,IF(Y559&lt;2.15,17.92,IF(Y559&lt;2.2,19.17,IF(Y559&lt;2.25,20,IF(Y559&lt;3,25,IF(Y559&lt;10,0,0))))))))))))))))))))))))))))</f>
        <v>5.75</v>
      </c>
      <c r="AC559" s="12"/>
    </row>
    <row r="560" spans="17:29" x14ac:dyDescent="0.25">
      <c r="Q560" s="91"/>
      <c r="R560" s="92">
        <v>41651</v>
      </c>
      <c r="S560" s="93">
        <v>11.541666666665</v>
      </c>
      <c r="T560" s="94">
        <f>$L$10*COS($M$10*S560*24+$N$10)</f>
        <v>8.6501243982307519E-2</v>
      </c>
      <c r="U560" s="94">
        <f>$L$11*COS($M$11*S560*24+$N$11)</f>
        <v>7.6226957309748211E-2</v>
      </c>
      <c r="V560" s="94">
        <f>$L$12*COS($M$12*S560*24+$N$12)</f>
        <v>0.29834862413195118</v>
      </c>
      <c r="W560" s="94">
        <f>$L$13*COS($M$13*S560*24+$N$13)</f>
        <v>0.37002136824140075</v>
      </c>
      <c r="X560" s="94">
        <f>(T560+U560+V560+W560)*$AE$8</f>
        <v>1.0388727420817596</v>
      </c>
      <c r="Y560" s="95">
        <f t="shared" si="25"/>
        <v>1.0388727420817596</v>
      </c>
      <c r="Z560" s="94">
        <f>(0.5*$N$29*Y560^3)/1000</f>
        <v>0.57742327189584841</v>
      </c>
      <c r="AA560" s="94">
        <f>(0.5*$I$29*$J$29*$K$29*$M$29*$L$29*$N$29*Y560^3)*0.82/1000</f>
        <v>1.8692359732456103</v>
      </c>
      <c r="AB560" s="103">
        <f>IF(Y560&lt;1,0,IF(Y560&lt;1.05,2,IF(Y560&lt;1.1,2.28,IF(Y560&lt;1.15,2.5,IF(Y560&lt;1.2,3.08,IF(Y560&lt;1.25,3.44,IF(Y560&lt;1.3,3.85,IF(Y560&lt;1.35,4.31,IF(Y560&lt;1.4,5,IF(Y560&lt;1.45,5.36,IF(Y560&lt;1.5,5.75,IF(Y560&lt;1.55,6.59,IF(Y560&lt;1.6,7.28,IF(Y560&lt;1.65,8.01,IF(Y560&lt;1.7,8.79,IF(Y560&lt;1.75,10,IF(Y560&lt;1.8,10.5,IF(Y560&lt;1.85,11.42,IF(Y560&lt;1.9,12.38,IF(Y560&lt;1.95,13.4,IF(Y560&lt;2,14.26,IF(Y560&lt;2.05,15.57,IF(Y560&lt;2.1,16.72,IF(Y560&lt;2.15,17.92,IF(Y560&lt;2.2,19.17,IF(Y560&lt;2.25,20,IF(Y560&lt;3,25,IF(Y560&lt;10,0,0))))))))))))))))))))))))))))</f>
        <v>2</v>
      </c>
      <c r="AC560" s="12"/>
    </row>
    <row r="561" spans="17:29" x14ac:dyDescent="0.25">
      <c r="Q561" s="91"/>
      <c r="R561" s="92">
        <v>41651</v>
      </c>
      <c r="S561" s="93">
        <v>11.5624999999983</v>
      </c>
      <c r="T561" s="94">
        <f>$L$10*COS($M$10*S561*24+$N$10)</f>
        <v>9.7155520133820505E-2</v>
      </c>
      <c r="U561" s="94">
        <f>$L$11*COS($M$11*S561*24+$N$11)</f>
        <v>6.4651196253475068E-2</v>
      </c>
      <c r="V561" s="94">
        <f>$L$12*COS($M$12*S561*24+$N$12)</f>
        <v>-2.8053436891556923E-2</v>
      </c>
      <c r="W561" s="94">
        <f>$L$13*COS($M$13*S561*24+$N$13)</f>
        <v>0.29579241580038734</v>
      </c>
      <c r="X561" s="94">
        <f>(T561+U561+V561+W561)*$AE$8</f>
        <v>0.53693211912015748</v>
      </c>
      <c r="Y561" s="95">
        <f t="shared" si="25"/>
        <v>0.53693211912015748</v>
      </c>
      <c r="Z561" s="94">
        <f>(0.5*$N$29*Y561^3)/1000</f>
        <v>7.9719649642257071E-2</v>
      </c>
      <c r="AA561" s="94">
        <f>(0.5*$I$29*$J$29*$K$29*$M$29*$L$29*$N$29*Y561^3)*0.82/1000</f>
        <v>0.25806863723483897</v>
      </c>
      <c r="AB561" s="103">
        <f>IF(Y561&lt;1,0,IF(Y561&lt;1.05,2,IF(Y561&lt;1.1,2.28,IF(Y561&lt;1.15,2.5,IF(Y561&lt;1.2,3.08,IF(Y561&lt;1.25,3.44,IF(Y561&lt;1.3,3.85,IF(Y561&lt;1.35,4.31,IF(Y561&lt;1.4,5,IF(Y561&lt;1.45,5.36,IF(Y561&lt;1.5,5.75,IF(Y561&lt;1.55,6.59,IF(Y561&lt;1.6,7.28,IF(Y561&lt;1.65,8.01,IF(Y561&lt;1.7,8.79,IF(Y561&lt;1.75,10,IF(Y561&lt;1.8,10.5,IF(Y561&lt;1.85,11.42,IF(Y561&lt;1.9,12.38,IF(Y561&lt;1.95,13.4,IF(Y561&lt;2,14.26,IF(Y561&lt;2.05,15.57,IF(Y561&lt;2.1,16.72,IF(Y561&lt;2.15,17.92,IF(Y561&lt;2.2,19.17,IF(Y561&lt;2.25,20,IF(Y561&lt;3,25,IF(Y561&lt;10,0,0))))))))))))))))))))))))))))</f>
        <v>0</v>
      </c>
      <c r="AC561" s="12"/>
    </row>
    <row r="562" spans="17:29" x14ac:dyDescent="0.25">
      <c r="Q562" s="91"/>
      <c r="R562" s="92">
        <v>41651</v>
      </c>
      <c r="S562" s="93">
        <v>11.5833333333317</v>
      </c>
      <c r="T562" s="94">
        <f>$L$10*COS($M$10*S562*24+$N$10)</f>
        <v>0.10637102708420813</v>
      </c>
      <c r="U562" s="94">
        <f>$L$11*COS($M$11*S562*24+$N$11)</f>
        <v>5.1962763441788407E-2</v>
      </c>
      <c r="V562" s="94">
        <f>$L$12*COS($M$12*S562*24+$N$12)</f>
        <v>-0.35267013786071993</v>
      </c>
      <c r="W562" s="94">
        <f>$L$13*COS($M$13*S562*24+$N$13)</f>
        <v>0.20140569904223163</v>
      </c>
      <c r="X562" s="94">
        <f>(T562+U562+V562+W562)*$AE$8</f>
        <v>8.8366896343853099E-3</v>
      </c>
      <c r="Y562" s="95">
        <f t="shared" si="25"/>
        <v>8.8366896343853099E-3</v>
      </c>
      <c r="Z562" s="94">
        <f>(0.5*$N$29*Y562^3)/1000</f>
        <v>3.5536613137700672E-7</v>
      </c>
      <c r="AA562" s="94">
        <f>(0.5*$I$29*$J$29*$K$29*$M$29*$L$29*$N$29*Y562^3)*0.82/1000</f>
        <v>1.1503920759238844E-6</v>
      </c>
      <c r="AB562" s="103">
        <f>IF(Y562&lt;1,0,IF(Y562&lt;1.05,2,IF(Y562&lt;1.1,2.28,IF(Y562&lt;1.15,2.5,IF(Y562&lt;1.2,3.08,IF(Y562&lt;1.25,3.44,IF(Y562&lt;1.3,3.85,IF(Y562&lt;1.35,4.31,IF(Y562&lt;1.4,5,IF(Y562&lt;1.45,5.36,IF(Y562&lt;1.5,5.75,IF(Y562&lt;1.55,6.59,IF(Y562&lt;1.6,7.28,IF(Y562&lt;1.65,8.01,IF(Y562&lt;1.7,8.79,IF(Y562&lt;1.75,10,IF(Y562&lt;1.8,10.5,IF(Y562&lt;1.85,11.42,IF(Y562&lt;1.9,12.38,IF(Y562&lt;1.95,13.4,IF(Y562&lt;2,14.26,IF(Y562&lt;2.05,15.57,IF(Y562&lt;2.1,16.72,IF(Y562&lt;2.15,17.92,IF(Y562&lt;2.2,19.17,IF(Y562&lt;2.25,20,IF(Y562&lt;3,25,IF(Y562&lt;10,0,0))))))))))))))))))))))))))))</f>
        <v>0</v>
      </c>
      <c r="AC562" s="12"/>
    </row>
    <row r="563" spans="17:29" x14ac:dyDescent="0.25">
      <c r="Q563" s="91"/>
      <c r="R563" s="92">
        <v>41651</v>
      </c>
      <c r="S563" s="93">
        <v>11.604166666665</v>
      </c>
      <c r="T563" s="94">
        <f>$L$10*COS($M$10*S563*24+$N$10)</f>
        <v>0.11401129304511061</v>
      </c>
      <c r="U563" s="94">
        <f>$L$11*COS($M$11*S563*24+$N$11)</f>
        <v>3.838003164480791E-2</v>
      </c>
      <c r="V563" s="94">
        <f>$L$12*COS($M$12*S563*24+$N$12)</f>
        <v>-0.65484241679649069</v>
      </c>
      <c r="W563" s="94">
        <f>$L$13*COS($M$13*S563*24+$N$13)</f>
        <v>9.3293516733453527E-2</v>
      </c>
      <c r="X563" s="94">
        <f>(T563+U563+V563+W563)*$AE$8</f>
        <v>-0.51144696921639821</v>
      </c>
      <c r="Y563" s="95">
        <f t="shared" si="25"/>
        <v>0.51144696921639821</v>
      </c>
      <c r="Z563" s="94">
        <f>(0.5*$N$29*Y563^3)/1000</f>
        <v>6.8898387397794053E-2</v>
      </c>
      <c r="AA563" s="94">
        <f>(0.5*$I$29*$J$29*$K$29*$M$29*$L$29*$N$29*Y563^3)*0.82/1000</f>
        <v>0.22303802165735787</v>
      </c>
      <c r="AB563" s="103">
        <f>IF(Y563&lt;1,0,IF(Y563&lt;1.05,2,IF(Y563&lt;1.1,2.28,IF(Y563&lt;1.15,2.5,IF(Y563&lt;1.2,3.08,IF(Y563&lt;1.25,3.44,IF(Y563&lt;1.3,3.85,IF(Y563&lt;1.35,4.31,IF(Y563&lt;1.4,5,IF(Y563&lt;1.45,5.36,IF(Y563&lt;1.5,5.75,IF(Y563&lt;1.55,6.59,IF(Y563&lt;1.6,7.28,IF(Y563&lt;1.65,8.01,IF(Y563&lt;1.7,8.79,IF(Y563&lt;1.75,10,IF(Y563&lt;1.8,10.5,IF(Y563&lt;1.85,11.42,IF(Y563&lt;1.9,12.38,IF(Y563&lt;1.95,13.4,IF(Y563&lt;2,14.26,IF(Y563&lt;2.05,15.57,IF(Y563&lt;2.1,16.72,IF(Y563&lt;2.15,17.92,IF(Y563&lt;2.2,19.17,IF(Y563&lt;2.25,20,IF(Y563&lt;3,25,IF(Y563&lt;10,0,0))))))))))))))))))))))))))))</f>
        <v>0</v>
      </c>
      <c r="AC563" s="12"/>
    </row>
    <row r="564" spans="17:29" x14ac:dyDescent="0.25">
      <c r="Q564" s="91"/>
      <c r="R564" s="92">
        <v>41651</v>
      </c>
      <c r="S564" s="93">
        <v>11.6249999999983</v>
      </c>
      <c r="T564" s="94">
        <f>$L$10*COS($M$10*S564*24+$N$10)</f>
        <v>0.11996317386029681</v>
      </c>
      <c r="U564" s="94">
        <f>$L$11*COS($M$11*S564*24+$N$11)</f>
        <v>2.4136764859209531E-2</v>
      </c>
      <c r="V564" s="94">
        <f>$L$12*COS($M$12*S564*24+$N$12)</f>
        <v>-0.91533960621075905</v>
      </c>
      <c r="W564" s="94">
        <f>$L$13*COS($M$13*S564*24+$N$13)</f>
        <v>-2.1176464565875696E-2</v>
      </c>
      <c r="X564" s="94">
        <f>(T564+U564+V564+W564)*$AE$8</f>
        <v>-0.99052016507141061</v>
      </c>
      <c r="Y564" s="95">
        <f t="shared" si="25"/>
        <v>0.99052016507141061</v>
      </c>
      <c r="Z564" s="94">
        <f>(0.5*$N$29*Y564^3)/1000</f>
        <v>0.50049206122555445</v>
      </c>
      <c r="AA564" s="94">
        <f>(0.5*$I$29*$J$29*$K$29*$M$29*$L$29*$N$29*Y564^3)*0.82/1000</f>
        <v>1.6201940772061518</v>
      </c>
      <c r="AB564" s="103">
        <f>IF(Y564&lt;1,0,IF(Y564&lt;1.05,2,IF(Y564&lt;1.1,2.28,IF(Y564&lt;1.15,2.5,IF(Y564&lt;1.2,3.08,IF(Y564&lt;1.25,3.44,IF(Y564&lt;1.3,3.85,IF(Y564&lt;1.35,4.31,IF(Y564&lt;1.4,5,IF(Y564&lt;1.45,5.36,IF(Y564&lt;1.5,5.75,IF(Y564&lt;1.55,6.59,IF(Y564&lt;1.6,7.28,IF(Y564&lt;1.65,8.01,IF(Y564&lt;1.7,8.79,IF(Y564&lt;1.75,10,IF(Y564&lt;1.8,10.5,IF(Y564&lt;1.85,11.42,IF(Y564&lt;1.9,12.38,IF(Y564&lt;1.95,13.4,IF(Y564&lt;2,14.26,IF(Y564&lt;2.05,15.57,IF(Y564&lt;2.1,16.72,IF(Y564&lt;2.15,17.92,IF(Y564&lt;2.2,19.17,IF(Y564&lt;2.25,20,IF(Y564&lt;3,25,IF(Y564&lt;10,0,0))))))))))))))))))))))))))))</f>
        <v>0</v>
      </c>
      <c r="AC564" s="12"/>
    </row>
    <row r="565" spans="17:29" x14ac:dyDescent="0.25">
      <c r="Q565" s="91"/>
      <c r="R565" s="92">
        <v>41651</v>
      </c>
      <c r="S565" s="93">
        <v>11.6458333333317</v>
      </c>
      <c r="T565" s="94">
        <f>$L$10*COS($M$10*S565*24+$N$10)</f>
        <v>0.12413852854927877</v>
      </c>
      <c r="U565" s="94">
        <f>$L$11*COS($M$11*S565*24+$N$11)</f>
        <v>9.4780951408757301E-3</v>
      </c>
      <c r="V565" s="94">
        <f>$L$12*COS($M$12*S565*24+$N$12)</f>
        <v>-1.1175832997420139</v>
      </c>
      <c r="W565" s="94">
        <f>$L$13*COS($M$13*S565*24+$N$13)</f>
        <v>-0.13420330480130732</v>
      </c>
      <c r="X565" s="94">
        <f>(T565+U565+V565+W565)*$AE$8</f>
        <v>-1.3977124760664583</v>
      </c>
      <c r="Y565" s="95">
        <f t="shared" si="25"/>
        <v>1.3977124760664583</v>
      </c>
      <c r="Z565" s="94">
        <f>(0.5*$N$29*Y565^3)/1000</f>
        <v>1.4062442323321691</v>
      </c>
      <c r="AA565" s="94">
        <f>(0.5*$I$29*$J$29*$K$29*$M$29*$L$29*$N$29*Y565^3)*0.82/1000</f>
        <v>4.5522971348452641</v>
      </c>
      <c r="AB565" s="103">
        <f>IF(Y565&lt;1,0,IF(Y565&lt;1.05,2,IF(Y565&lt;1.1,2.28,IF(Y565&lt;1.15,2.5,IF(Y565&lt;1.2,3.08,IF(Y565&lt;1.25,3.44,IF(Y565&lt;1.3,3.85,IF(Y565&lt;1.35,4.31,IF(Y565&lt;1.4,5,IF(Y565&lt;1.45,5.36,IF(Y565&lt;1.5,5.75,IF(Y565&lt;1.55,6.59,IF(Y565&lt;1.6,7.28,IF(Y565&lt;1.65,8.01,IF(Y565&lt;1.7,8.79,IF(Y565&lt;1.75,10,IF(Y565&lt;1.8,10.5,IF(Y565&lt;1.85,11.42,IF(Y565&lt;1.9,12.38,IF(Y565&lt;1.95,13.4,IF(Y565&lt;2,14.26,IF(Y565&lt;2.05,15.57,IF(Y565&lt;2.1,16.72,IF(Y565&lt;2.15,17.92,IF(Y565&lt;2.2,19.17,IF(Y565&lt;2.25,20,IF(Y565&lt;3,25,IF(Y565&lt;10,0,0))))))))))))))))))))))))))))</f>
        <v>5</v>
      </c>
      <c r="AC565" s="12"/>
    </row>
    <row r="566" spans="17:29" x14ac:dyDescent="0.25">
      <c r="Q566" s="91"/>
      <c r="R566" s="92">
        <v>41651</v>
      </c>
      <c r="S566" s="93">
        <v>11.666666666665</v>
      </c>
      <c r="T566" s="94">
        <f>$L$10*COS($M$10*S566*24+$N$10)</f>
        <v>0.12647552458081224</v>
      </c>
      <c r="U566" s="94">
        <f>$L$11*COS($M$11*S566*24+$N$11)</f>
        <v>-5.3436962111484253E-3</v>
      </c>
      <c r="V566" s="94">
        <f>$L$12*COS($M$12*S566*24+$N$12)</f>
        <v>-1.2487024251778291</v>
      </c>
      <c r="W566" s="94">
        <f>$L$13*COS($M$13*S566*24+$N$13)</f>
        <v>-0.23808441159547966</v>
      </c>
      <c r="X566" s="94">
        <f>(T566+U566+V566+W566)*$AE$8</f>
        <v>-1.7070687605045562</v>
      </c>
      <c r="Y566" s="95">
        <f t="shared" si="25"/>
        <v>1.7070687605045562</v>
      </c>
      <c r="Z566" s="94">
        <f>(0.5*$N$29*Y566^3)/1000</f>
        <v>2.5618887903033074</v>
      </c>
      <c r="AA566" s="94">
        <f>(0.5*$I$29*$J$29*$K$29*$M$29*$L$29*$N$29*Y566^3)*0.82/1000</f>
        <v>8.2933524147142226</v>
      </c>
      <c r="AB566" s="103">
        <f>IF(Y566&lt;1,0,IF(Y566&lt;1.05,2,IF(Y566&lt;1.1,2.28,IF(Y566&lt;1.15,2.5,IF(Y566&lt;1.2,3.08,IF(Y566&lt;1.25,3.44,IF(Y566&lt;1.3,3.85,IF(Y566&lt;1.35,4.31,IF(Y566&lt;1.4,5,IF(Y566&lt;1.45,5.36,IF(Y566&lt;1.5,5.75,IF(Y566&lt;1.55,6.59,IF(Y566&lt;1.6,7.28,IF(Y566&lt;1.65,8.01,IF(Y566&lt;1.7,8.79,IF(Y566&lt;1.75,10,IF(Y566&lt;1.8,10.5,IF(Y566&lt;1.85,11.42,IF(Y566&lt;1.9,12.38,IF(Y566&lt;1.95,13.4,IF(Y566&lt;2,14.26,IF(Y566&lt;2.05,15.57,IF(Y566&lt;2.1,16.72,IF(Y566&lt;2.15,17.92,IF(Y566&lt;2.2,19.17,IF(Y566&lt;2.25,20,IF(Y566&lt;3,25,IF(Y566&lt;10,0,0))))))))))))))))))))))))))))</f>
        <v>10</v>
      </c>
      <c r="AC566" s="12"/>
    </row>
    <row r="567" spans="17:29" x14ac:dyDescent="0.25">
      <c r="Q567" s="91"/>
      <c r="R567" s="92">
        <v>41651</v>
      </c>
      <c r="S567" s="93">
        <v>11.6874999999983</v>
      </c>
      <c r="T567" s="94">
        <f>$L$10*COS($M$10*S567*24+$N$10)</f>
        <v>0.12693955354657954</v>
      </c>
      <c r="U567" s="94">
        <f>$L$11*COS($M$11*S567*24+$N$11)</f>
        <v>-2.0073520512484226E-2</v>
      </c>
      <c r="V567" s="94">
        <f>$L$12*COS($M$12*S567*24+$N$12)</f>
        <v>-1.300352377542078</v>
      </c>
      <c r="W567" s="94">
        <f>$L$13*COS($M$13*S567*24+$N$13)</f>
        <v>-0.32574045919254441</v>
      </c>
      <c r="X567" s="94">
        <f>(T567+U567+V567+W567)*$AE$8</f>
        <v>-1.8990335046256588</v>
      </c>
      <c r="Y567" s="95">
        <f t="shared" si="25"/>
        <v>1.8990335046256588</v>
      </c>
      <c r="Z567" s="94">
        <f>(0.5*$N$29*Y567^3)/1000</f>
        <v>3.5269971619990477</v>
      </c>
      <c r="AA567" s="94">
        <f>(0.5*$I$29*$J$29*$K$29*$M$29*$L$29*$N$29*Y567^3)*0.82/1000</f>
        <v>11.417603504440947</v>
      </c>
      <c r="AB567" s="103">
        <f>IF(Y567&lt;1,0,IF(Y567&lt;1.05,2,IF(Y567&lt;1.1,2.28,IF(Y567&lt;1.15,2.5,IF(Y567&lt;1.2,3.08,IF(Y567&lt;1.25,3.44,IF(Y567&lt;1.3,3.85,IF(Y567&lt;1.35,4.31,IF(Y567&lt;1.4,5,IF(Y567&lt;1.45,5.36,IF(Y567&lt;1.5,5.75,IF(Y567&lt;1.55,6.59,IF(Y567&lt;1.6,7.28,IF(Y567&lt;1.65,8.01,IF(Y567&lt;1.7,8.79,IF(Y567&lt;1.75,10,IF(Y567&lt;1.8,10.5,IF(Y567&lt;1.85,11.42,IF(Y567&lt;1.9,12.38,IF(Y567&lt;1.95,13.4,IF(Y567&lt;2,14.26,IF(Y567&lt;2.05,15.57,IF(Y567&lt;2.1,16.72,IF(Y567&lt;2.15,17.92,IF(Y567&lt;2.2,19.17,IF(Y567&lt;2.25,20,IF(Y567&lt;3,25,IF(Y567&lt;10,0,0))))))))))))))))))))))))))))</f>
        <v>12.38</v>
      </c>
      <c r="AC567" s="12"/>
    </row>
    <row r="568" spans="17:29" x14ac:dyDescent="0.25">
      <c r="Q568" s="91"/>
      <c r="R568" s="92">
        <v>41651</v>
      </c>
      <c r="S568" s="93">
        <v>11.7083333333317</v>
      </c>
      <c r="T568" s="94">
        <f>$L$10*COS($M$10*S568*24+$N$10)</f>
        <v>0.12552374367455463</v>
      </c>
      <c r="U568" s="94">
        <f>$L$11*COS($M$11*S568*24+$N$11)</f>
        <v>-3.4457871866764626E-2</v>
      </c>
      <c r="V568" s="94">
        <f>$L$12*COS($M$12*S568*24+$N$12)</f>
        <v>-1.2692460814505562</v>
      </c>
      <c r="W568" s="94">
        <f>$L$13*COS($M$13*S568*24+$N$13)</f>
        <v>-0.39119783280753695</v>
      </c>
      <c r="X568" s="94">
        <f>(T568+U568+V568+W568)*$AE$8</f>
        <v>-1.961722553062879</v>
      </c>
      <c r="Y568" s="95">
        <f t="shared" si="25"/>
        <v>1.961722553062879</v>
      </c>
      <c r="Z568" s="94">
        <f>(0.5*$N$29*Y568^3)/1000</f>
        <v>3.8879438488367524</v>
      </c>
      <c r="AA568" s="94">
        <f>(0.5*$I$29*$J$29*$K$29*$M$29*$L$29*$N$29*Y568^3)*0.82/1000</f>
        <v>12.586060967621529</v>
      </c>
      <c r="AB568" s="103">
        <f>IF(Y568&lt;1,0,IF(Y568&lt;1.05,2,IF(Y568&lt;1.1,2.28,IF(Y568&lt;1.15,2.5,IF(Y568&lt;1.2,3.08,IF(Y568&lt;1.25,3.44,IF(Y568&lt;1.3,3.85,IF(Y568&lt;1.35,4.31,IF(Y568&lt;1.4,5,IF(Y568&lt;1.45,5.36,IF(Y568&lt;1.5,5.75,IF(Y568&lt;1.55,6.59,IF(Y568&lt;1.6,7.28,IF(Y568&lt;1.65,8.01,IF(Y568&lt;1.7,8.79,IF(Y568&lt;1.75,10,IF(Y568&lt;1.8,10.5,IF(Y568&lt;1.85,11.42,IF(Y568&lt;1.9,12.38,IF(Y568&lt;1.95,13.4,IF(Y568&lt;2,14.26,IF(Y568&lt;2.05,15.57,IF(Y568&lt;2.1,16.72,IF(Y568&lt;2.15,17.92,IF(Y568&lt;2.2,19.17,IF(Y568&lt;2.25,20,IF(Y568&lt;3,25,IF(Y568&lt;10,0,0))))))))))))))))))))))))))))</f>
        <v>14.26</v>
      </c>
      <c r="AC568" s="12"/>
    </row>
    <row r="569" spans="17:29" x14ac:dyDescent="0.25">
      <c r="Q569" s="91"/>
      <c r="R569" s="92">
        <v>41651</v>
      </c>
      <c r="S569" s="93">
        <v>11.729166666665</v>
      </c>
      <c r="T569" s="94">
        <f>$L$10*COS($M$10*S569*24+$N$10)</f>
        <v>0.12224906159264511</v>
      </c>
      <c r="U569" s="94">
        <f>$L$11*COS($M$11*S569*24+$N$11)</f>
        <v>-4.8249190098659758E-2</v>
      </c>
      <c r="V569" s="94">
        <f>$L$12*COS($M$12*S569*24+$N$12)</f>
        <v>-1.1573631851991537</v>
      </c>
      <c r="W569" s="94">
        <f>$L$13*COS($M$13*S569*24+$N$13)</f>
        <v>-0.42999572060138508</v>
      </c>
      <c r="X569" s="94">
        <f>(T569+U569+V569+W569)*$AE$8</f>
        <v>-1.8916987928831919</v>
      </c>
      <c r="Y569" s="95">
        <f t="shared" si="25"/>
        <v>1.8916987928831919</v>
      </c>
      <c r="Z569" s="94">
        <f>(0.5*$N$29*Y569^3)/1000</f>
        <v>3.4862874231887897</v>
      </c>
      <c r="AA569" s="94">
        <f>(0.5*$I$29*$J$29*$K$29*$M$29*$L$29*$N$29*Y569^3)*0.82/1000</f>
        <v>11.285817842259855</v>
      </c>
      <c r="AB569" s="103">
        <f>IF(Y569&lt;1,0,IF(Y569&lt;1.05,2,IF(Y569&lt;1.1,2.28,IF(Y569&lt;1.15,2.5,IF(Y569&lt;1.2,3.08,IF(Y569&lt;1.25,3.44,IF(Y569&lt;1.3,3.85,IF(Y569&lt;1.35,4.31,IF(Y569&lt;1.4,5,IF(Y569&lt;1.45,5.36,IF(Y569&lt;1.5,5.75,IF(Y569&lt;1.55,6.59,IF(Y569&lt;1.6,7.28,IF(Y569&lt;1.65,8.01,IF(Y569&lt;1.7,8.79,IF(Y569&lt;1.75,10,IF(Y569&lt;1.8,10.5,IF(Y569&lt;1.85,11.42,IF(Y569&lt;1.9,12.38,IF(Y569&lt;1.95,13.4,IF(Y569&lt;2,14.26,IF(Y569&lt;2.05,15.57,IF(Y569&lt;2.1,16.72,IF(Y569&lt;2.15,17.92,IF(Y569&lt;2.2,19.17,IF(Y569&lt;2.25,20,IF(Y569&lt;3,25,IF(Y569&lt;10,0,0))))))))))))))))))))))))))))</f>
        <v>12.38</v>
      </c>
      <c r="AC569" s="12"/>
    </row>
    <row r="570" spans="17:29" x14ac:dyDescent="0.25">
      <c r="Q570" s="91"/>
      <c r="R570" s="92">
        <v>41651</v>
      </c>
      <c r="S570" s="93">
        <v>11.7499999999983</v>
      </c>
      <c r="T570" s="94">
        <f>$L$10*COS($M$10*S570*24+$N$10)</f>
        <v>0.11716400183534947</v>
      </c>
      <c r="U570" s="94">
        <f>$L$11*COS($M$11*S570*24+$N$11)</f>
        <v>-6.1210121359355683E-2</v>
      </c>
      <c r="V570" s="94">
        <f>$L$12*COS($M$12*S570*24+$N$12)</f>
        <v>-0.97182407316987873</v>
      </c>
      <c r="W570" s="94">
        <f>$L$13*COS($M$13*S570*24+$N$13)</f>
        <v>-0.43949011063787352</v>
      </c>
      <c r="X570" s="94">
        <f>(T570+U570+V570+W570)*$AE$8</f>
        <v>-1.6942003791646982</v>
      </c>
      <c r="Y570" s="95">
        <f t="shared" si="25"/>
        <v>1.6942003791646982</v>
      </c>
      <c r="Z570" s="94">
        <f>(0.5*$N$29*Y570^3)/1000</f>
        <v>2.5043876464345765</v>
      </c>
      <c r="AA570" s="94">
        <f>(0.5*$I$29*$J$29*$K$29*$M$29*$L$29*$N$29*Y570^3)*0.82/1000</f>
        <v>8.10720957660293</v>
      </c>
      <c r="AB570" s="103">
        <f>IF(Y570&lt;1,0,IF(Y570&lt;1.05,2,IF(Y570&lt;1.1,2.28,IF(Y570&lt;1.15,2.5,IF(Y570&lt;1.2,3.08,IF(Y570&lt;1.25,3.44,IF(Y570&lt;1.3,3.85,IF(Y570&lt;1.35,4.31,IF(Y570&lt;1.4,5,IF(Y570&lt;1.45,5.36,IF(Y570&lt;1.5,5.75,IF(Y570&lt;1.55,6.59,IF(Y570&lt;1.6,7.28,IF(Y570&lt;1.65,8.01,IF(Y570&lt;1.7,8.79,IF(Y570&lt;1.75,10,IF(Y570&lt;1.8,10.5,IF(Y570&lt;1.85,11.42,IF(Y570&lt;1.9,12.38,IF(Y570&lt;1.95,13.4,IF(Y570&lt;2,14.26,IF(Y570&lt;2.05,15.57,IF(Y570&lt;2.1,16.72,IF(Y570&lt;2.15,17.92,IF(Y570&lt;2.2,19.17,IF(Y570&lt;2.25,20,IF(Y570&lt;3,25,IF(Y570&lt;10,0,0))))))))))))))))))))))))))))</f>
        <v>8.7899999999999991</v>
      </c>
      <c r="AC570" s="12"/>
    </row>
    <row r="571" spans="17:29" x14ac:dyDescent="0.25">
      <c r="Q571" s="91"/>
      <c r="R571" s="92">
        <v>41651</v>
      </c>
      <c r="S571" s="93">
        <v>11.7708333333317</v>
      </c>
      <c r="T571" s="94">
        <f>$L$10*COS($M$10*S571*24+$N$10)</f>
        <v>0.11034386869161936</v>
      </c>
      <c r="U571" s="94">
        <f>$L$11*COS($M$11*S571*24+$N$11)</f>
        <v>-7.311760307663337E-2</v>
      </c>
      <c r="V571" s="94">
        <f>$L$12*COS($M$12*S571*24+$N$12)</f>
        <v>-0.72443671458461278</v>
      </c>
      <c r="W571" s="94">
        <f>$L$13*COS($M$13*S571*24+$N$13)</f>
        <v>-0.41903397592606356</v>
      </c>
      <c r="X571" s="94">
        <f>(T571+U571+V571+W571)*$AE$8</f>
        <v>-1.382805531119613</v>
      </c>
      <c r="Y571" s="95">
        <f t="shared" si="25"/>
        <v>1.382805531119613</v>
      </c>
      <c r="Z571" s="94">
        <f>(0.5*$N$29*Y571^3)/1000</f>
        <v>1.3617285817440534</v>
      </c>
      <c r="AA571" s="94">
        <f>(0.5*$I$29*$J$29*$K$29*$M$29*$L$29*$N$29*Y571^3)*0.82/1000</f>
        <v>4.4081909661095731</v>
      </c>
      <c r="AB571" s="103">
        <f>IF(Y571&lt;1,0,IF(Y571&lt;1.05,2,IF(Y571&lt;1.1,2.28,IF(Y571&lt;1.15,2.5,IF(Y571&lt;1.2,3.08,IF(Y571&lt;1.25,3.44,IF(Y571&lt;1.3,3.85,IF(Y571&lt;1.35,4.31,IF(Y571&lt;1.4,5,IF(Y571&lt;1.45,5.36,IF(Y571&lt;1.5,5.75,IF(Y571&lt;1.55,6.59,IF(Y571&lt;1.6,7.28,IF(Y571&lt;1.65,8.01,IF(Y571&lt;1.7,8.79,IF(Y571&lt;1.75,10,IF(Y571&lt;1.8,10.5,IF(Y571&lt;1.85,11.42,IF(Y571&lt;1.9,12.38,IF(Y571&lt;1.95,13.4,IF(Y571&lt;2,14.26,IF(Y571&lt;2.05,15.57,IF(Y571&lt;2.1,16.72,IF(Y571&lt;2.15,17.92,IF(Y571&lt;2.2,19.17,IF(Y571&lt;2.25,20,IF(Y571&lt;3,25,IF(Y571&lt;10,0,0))))))))))))))))))))))))))))</f>
        <v>5</v>
      </c>
      <c r="AC571" s="12"/>
    </row>
    <row r="572" spans="17:29" x14ac:dyDescent="0.25">
      <c r="Q572" s="91"/>
      <c r="R572" s="92">
        <v>41651</v>
      </c>
      <c r="S572" s="93">
        <v>11.791666666665</v>
      </c>
      <c r="T572" s="94">
        <f>$L$10*COS($M$10*S572*24+$N$10)</f>
        <v>0.10188966102912288</v>
      </c>
      <c r="U572" s="94">
        <f>$L$11*COS($M$11*S572*24+$N$11)</f>
        <v>-8.3766702946695262E-2</v>
      </c>
      <c r="V572" s="94">
        <f>$L$12*COS($M$12*S572*24+$N$12)</f>
        <v>-0.43094518779351226</v>
      </c>
      <c r="W572" s="94">
        <f>$L$13*COS($M$13*S572*24+$N$13)</f>
        <v>-0.37002136824139653</v>
      </c>
      <c r="X572" s="94">
        <f>(T572+U572+V572+W572)*$AE$8</f>
        <v>-0.97855449744060141</v>
      </c>
      <c r="Y572" s="95">
        <f t="shared" si="25"/>
        <v>0.97855449744060141</v>
      </c>
      <c r="Z572" s="94">
        <f>(0.5*$N$29*Y572^3)/1000</f>
        <v>0.48257217940594921</v>
      </c>
      <c r="AA572" s="94">
        <f>(0.5*$I$29*$J$29*$K$29*$M$29*$L$29*$N$29*Y572^3)*0.82/1000</f>
        <v>1.5621837936518752</v>
      </c>
      <c r="AB572" s="103">
        <f>IF(Y572&lt;1,0,IF(Y572&lt;1.05,2,IF(Y572&lt;1.1,2.28,IF(Y572&lt;1.15,2.5,IF(Y572&lt;1.2,3.08,IF(Y572&lt;1.25,3.44,IF(Y572&lt;1.3,3.85,IF(Y572&lt;1.35,4.31,IF(Y572&lt;1.4,5,IF(Y572&lt;1.45,5.36,IF(Y572&lt;1.5,5.75,IF(Y572&lt;1.55,6.59,IF(Y572&lt;1.6,7.28,IF(Y572&lt;1.65,8.01,IF(Y572&lt;1.7,8.79,IF(Y572&lt;1.75,10,IF(Y572&lt;1.8,10.5,IF(Y572&lt;1.85,11.42,IF(Y572&lt;1.9,12.38,IF(Y572&lt;1.95,13.4,IF(Y572&lt;2,14.26,IF(Y572&lt;2.05,15.57,IF(Y572&lt;2.1,16.72,IF(Y572&lt;2.15,17.92,IF(Y572&lt;2.2,19.17,IF(Y572&lt;2.25,20,IF(Y572&lt;3,25,IF(Y572&lt;10,0,0))))))))))))))))))))))))))))</f>
        <v>0</v>
      </c>
      <c r="AC572" s="12"/>
    </row>
    <row r="573" spans="17:29" x14ac:dyDescent="0.25">
      <c r="Q573" s="91"/>
      <c r="R573" s="92">
        <v>41651</v>
      </c>
      <c r="S573" s="93">
        <v>11.8124999999983</v>
      </c>
      <c r="T573" s="94">
        <f>$L$10*COS($M$10*S573*24+$N$10)</f>
        <v>9.1926576608994268E-2</v>
      </c>
      <c r="U573" s="94">
        <f>$L$11*COS($M$11*S573*24+$N$11)</f>
        <v>-9.2974145897642163E-2</v>
      </c>
      <c r="V573" s="94">
        <f>$L$12*COS($M$12*S573*24+$N$12)</f>
        <v>-0.11002770504794158</v>
      </c>
      <c r="W573" s="94">
        <f>$L$13*COS($M$13*S573*24+$N$13)</f>
        <v>-0.29579241580038163</v>
      </c>
      <c r="X573" s="94">
        <f>(T573+U573+V573+W573)*$AE$8</f>
        <v>-0.50858461267121391</v>
      </c>
      <c r="Y573" s="95">
        <f t="shared" si="25"/>
        <v>0.50858461267121391</v>
      </c>
      <c r="Z573" s="94">
        <f>(0.5*$N$29*Y573^3)/1000</f>
        <v>6.7748062289425245E-2</v>
      </c>
      <c r="AA573" s="94">
        <f>(0.5*$I$29*$J$29*$K$29*$M$29*$L$29*$N$29*Y573^3)*0.82/1000</f>
        <v>0.2193141865122471</v>
      </c>
      <c r="AB573" s="103">
        <f>IF(Y573&lt;1,0,IF(Y573&lt;1.05,2,IF(Y573&lt;1.1,2.28,IF(Y573&lt;1.15,2.5,IF(Y573&lt;1.2,3.08,IF(Y573&lt;1.25,3.44,IF(Y573&lt;1.3,3.85,IF(Y573&lt;1.35,4.31,IF(Y573&lt;1.4,5,IF(Y573&lt;1.45,5.36,IF(Y573&lt;1.5,5.75,IF(Y573&lt;1.55,6.59,IF(Y573&lt;1.6,7.28,IF(Y573&lt;1.65,8.01,IF(Y573&lt;1.7,8.79,IF(Y573&lt;1.75,10,IF(Y573&lt;1.8,10.5,IF(Y573&lt;1.85,11.42,IF(Y573&lt;1.9,12.38,IF(Y573&lt;1.95,13.4,IF(Y573&lt;2,14.26,IF(Y573&lt;2.05,15.57,IF(Y573&lt;2.1,16.72,IF(Y573&lt;2.15,17.92,IF(Y573&lt;2.2,19.17,IF(Y573&lt;2.25,20,IF(Y573&lt;3,25,IF(Y573&lt;10,0,0))))))))))))))))))))))))))))</f>
        <v>0</v>
      </c>
      <c r="AC573" s="12"/>
    </row>
    <row r="574" spans="17:29" x14ac:dyDescent="0.25">
      <c r="Q574" s="91"/>
      <c r="R574" s="92">
        <v>41651</v>
      </c>
      <c r="S574" s="93">
        <v>11.8333333333316</v>
      </c>
      <c r="T574" s="94">
        <f>$L$10*COS($M$10*S574*24+$N$10)</f>
        <v>8.0602158041186006E-2</v>
      </c>
      <c r="U574" s="94">
        <f>$L$11*COS($M$11*S574*24+$N$11)</f>
        <v>-0.10058146832317587</v>
      </c>
      <c r="V574" s="94">
        <f>$L$12*COS($M$12*S574*24+$N$12)</f>
        <v>0.21789209511030924</v>
      </c>
      <c r="W574" s="94">
        <f>$L$13*COS($M$13*S574*24+$N$13)</f>
        <v>-0.20140569904271394</v>
      </c>
      <c r="X574" s="94">
        <f>(T574+U574+V574+W574)*$AE$8</f>
        <v>-4.3661427679932141E-3</v>
      </c>
      <c r="Y574" s="95">
        <f t="shared" si="25"/>
        <v>4.3661427679932141E-3</v>
      </c>
      <c r="Z574" s="94">
        <f>(0.5*$N$29*Y574^3)/1000</f>
        <v>4.2864822204413895E-8</v>
      </c>
      <c r="AA574" s="94">
        <f>(0.5*$I$29*$J$29*$K$29*$M$29*$L$29*$N$29*Y574^3)*0.82/1000</f>
        <v>1.387621032110392E-7</v>
      </c>
      <c r="AB574" s="103">
        <f>IF(Y574&lt;1,0,IF(Y574&lt;1.05,2,IF(Y574&lt;1.1,2.28,IF(Y574&lt;1.15,2.5,IF(Y574&lt;1.2,3.08,IF(Y574&lt;1.25,3.44,IF(Y574&lt;1.3,3.85,IF(Y574&lt;1.35,4.31,IF(Y574&lt;1.4,5,IF(Y574&lt;1.45,5.36,IF(Y574&lt;1.5,5.75,IF(Y574&lt;1.55,6.59,IF(Y574&lt;1.6,7.28,IF(Y574&lt;1.65,8.01,IF(Y574&lt;1.7,8.79,IF(Y574&lt;1.75,10,IF(Y574&lt;1.8,10.5,IF(Y574&lt;1.85,11.42,IF(Y574&lt;1.9,12.38,IF(Y574&lt;1.95,13.4,IF(Y574&lt;2,14.26,IF(Y574&lt;2.05,15.57,IF(Y574&lt;2.1,16.72,IF(Y574&lt;2.15,17.92,IF(Y574&lt;2.2,19.17,IF(Y574&lt;2.25,20,IF(Y574&lt;3,25,IF(Y574&lt;10,0,0))))))))))))))))))))))))))))</f>
        <v>0</v>
      </c>
      <c r="AC574" s="12"/>
    </row>
    <row r="575" spans="17:29" x14ac:dyDescent="0.25">
      <c r="Q575" s="91"/>
      <c r="R575" s="92">
        <v>41651</v>
      </c>
      <c r="S575" s="93">
        <v>11.854166666665</v>
      </c>
      <c r="T575" s="94">
        <f>$L$10*COS($M$10*S575*24+$N$10)</f>
        <v>6.808410783635635E-2</v>
      </c>
      <c r="U575" s="94">
        <f>$L$11*COS($M$11*S575*24+$N$11)</f>
        <v>-0.10645774530177039</v>
      </c>
      <c r="V575" s="94">
        <f>$L$12*COS($M$12*S575*24+$N$12)</f>
        <v>0.53194493684328781</v>
      </c>
      <c r="W575" s="94">
        <f>$L$13*COS($M$13*S575*24+$N$13)</f>
        <v>-9.329351673344595E-2</v>
      </c>
      <c r="X575" s="94">
        <f>(T575+U575+V575+W575)*$AE$8</f>
        <v>0.5003472283055348</v>
      </c>
      <c r="Y575" s="95">
        <f t="shared" si="25"/>
        <v>0.5003472283055348</v>
      </c>
      <c r="Z575" s="94">
        <f>(0.5*$N$29*Y575^3)/1000</f>
        <v>6.4509210092963787E-2</v>
      </c>
      <c r="AA575" s="94">
        <f>(0.5*$I$29*$J$29*$K$29*$M$29*$L$29*$N$29*Y575^3)*0.82/1000</f>
        <v>0.20882936656764439</v>
      </c>
      <c r="AB575" s="103">
        <f>IF(Y575&lt;1,0,IF(Y575&lt;1.05,2,IF(Y575&lt;1.1,2.28,IF(Y575&lt;1.15,2.5,IF(Y575&lt;1.2,3.08,IF(Y575&lt;1.25,3.44,IF(Y575&lt;1.3,3.85,IF(Y575&lt;1.35,4.31,IF(Y575&lt;1.4,5,IF(Y575&lt;1.45,5.36,IF(Y575&lt;1.5,5.75,IF(Y575&lt;1.55,6.59,IF(Y575&lt;1.6,7.28,IF(Y575&lt;1.65,8.01,IF(Y575&lt;1.7,8.79,IF(Y575&lt;1.75,10,IF(Y575&lt;1.8,10.5,IF(Y575&lt;1.85,11.42,IF(Y575&lt;1.9,12.38,IF(Y575&lt;1.95,13.4,IF(Y575&lt;2,14.26,IF(Y575&lt;2.05,15.57,IF(Y575&lt;2.1,16.72,IF(Y575&lt;2.15,17.92,IF(Y575&lt;2.2,19.17,IF(Y575&lt;2.25,20,IF(Y575&lt;3,25,IF(Y575&lt;10,0,0))))))))))))))))))))))))))))</f>
        <v>0</v>
      </c>
      <c r="AC575" s="12"/>
    </row>
    <row r="576" spans="17:29" x14ac:dyDescent="0.25">
      <c r="Q576" s="91"/>
      <c r="R576" s="92">
        <v>41651</v>
      </c>
      <c r="S576" s="93">
        <v>11.8749999999983</v>
      </c>
      <c r="T576" s="94">
        <f>$L$10*COS($M$10*S576*24+$N$10)</f>
        <v>5.4557804911522852E-2</v>
      </c>
      <c r="U576" s="94">
        <f>$L$11*COS($M$11*S576*24+$N$11)</f>
        <v>-0.11050184386446851</v>
      </c>
      <c r="V576" s="94">
        <f>$L$12*COS($M$12*S576*24+$N$12)</f>
        <v>0.81214405698488368</v>
      </c>
      <c r="W576" s="94">
        <f>$L$13*COS($M$13*S576*24+$N$13)</f>
        <v>2.1176464565870957E-2</v>
      </c>
      <c r="X576" s="94">
        <f>(T576+U576+V576+W576)*$AE$8</f>
        <v>0.97172060324726128</v>
      </c>
      <c r="Y576" s="95">
        <f t="shared" si="25"/>
        <v>0.97172060324726128</v>
      </c>
      <c r="Z576" s="94">
        <f>(0.5*$N$29*Y576^3)/1000</f>
        <v>0.47253225893478162</v>
      </c>
      <c r="AA576" s="94">
        <f>(0.5*$I$29*$J$29*$K$29*$M$29*$L$29*$N$29*Y576^3)*0.82/1000</f>
        <v>1.5296825394997626</v>
      </c>
      <c r="AB576" s="103">
        <f>IF(Y576&lt;1,0,IF(Y576&lt;1.05,2,IF(Y576&lt;1.1,2.28,IF(Y576&lt;1.15,2.5,IF(Y576&lt;1.2,3.08,IF(Y576&lt;1.25,3.44,IF(Y576&lt;1.3,3.85,IF(Y576&lt;1.35,4.31,IF(Y576&lt;1.4,5,IF(Y576&lt;1.45,5.36,IF(Y576&lt;1.5,5.75,IF(Y576&lt;1.55,6.59,IF(Y576&lt;1.6,7.28,IF(Y576&lt;1.65,8.01,IF(Y576&lt;1.7,8.79,IF(Y576&lt;1.75,10,IF(Y576&lt;1.8,10.5,IF(Y576&lt;1.85,11.42,IF(Y576&lt;1.9,12.38,IF(Y576&lt;1.95,13.4,IF(Y576&lt;2,14.26,IF(Y576&lt;2.05,15.57,IF(Y576&lt;2.1,16.72,IF(Y576&lt;2.15,17.92,IF(Y576&lt;2.2,19.17,IF(Y576&lt;2.25,20,IF(Y576&lt;3,25,IF(Y576&lt;10,0,0))))))))))))))))))))))))))))</f>
        <v>0</v>
      </c>
      <c r="AC576" s="12"/>
    </row>
    <row r="577" spans="17:29" x14ac:dyDescent="0.25">
      <c r="Q577" s="91"/>
      <c r="R577" s="92">
        <v>41651</v>
      </c>
      <c r="S577" s="93">
        <v>11.8958333333316</v>
      </c>
      <c r="T577" s="94">
        <f>$L$10*COS($M$10*S577*24+$N$10)</f>
        <v>4.0223559326494594E-2</v>
      </c>
      <c r="U577" s="94">
        <f>$L$11*COS($M$11*S577*24+$N$11)</f>
        <v>-0.11264416353199934</v>
      </c>
      <c r="V577" s="94">
        <f>$L$12*COS($M$12*S577*24+$N$12)</f>
        <v>1.0406571906799034</v>
      </c>
      <c r="W577" s="94">
        <f>$L$13*COS($M$13*S577*24+$N$13)</f>
        <v>0.13420330480077877</v>
      </c>
      <c r="X577" s="94">
        <f>(T577+U577+V577+W577)*$AE$8</f>
        <v>1.3780498640939718</v>
      </c>
      <c r="Y577" s="95">
        <f t="shared" si="25"/>
        <v>1.3780498640939718</v>
      </c>
      <c r="Z577" s="94">
        <f>(0.5*$N$29*Y577^3)/1000</f>
        <v>1.3477273036448798</v>
      </c>
      <c r="AA577" s="94">
        <f>(0.5*$I$29*$J$29*$K$29*$M$29*$L$29*$N$29*Y577^3)*0.82/1000</f>
        <v>4.3628659957313234</v>
      </c>
      <c r="AB577" s="103">
        <f>IF(Y577&lt;1,0,IF(Y577&lt;1.05,2,IF(Y577&lt;1.1,2.28,IF(Y577&lt;1.15,2.5,IF(Y577&lt;1.2,3.08,IF(Y577&lt;1.25,3.44,IF(Y577&lt;1.3,3.85,IF(Y577&lt;1.35,4.31,IF(Y577&lt;1.4,5,IF(Y577&lt;1.45,5.36,IF(Y577&lt;1.5,5.75,IF(Y577&lt;1.55,6.59,IF(Y577&lt;1.6,7.28,IF(Y577&lt;1.65,8.01,IF(Y577&lt;1.7,8.79,IF(Y577&lt;1.75,10,IF(Y577&lt;1.8,10.5,IF(Y577&lt;1.85,11.42,IF(Y577&lt;1.9,12.38,IF(Y577&lt;1.95,13.4,IF(Y577&lt;2,14.26,IF(Y577&lt;2.05,15.57,IF(Y577&lt;2.1,16.72,IF(Y577&lt;2.15,17.92,IF(Y577&lt;2.2,19.17,IF(Y577&lt;2.25,20,IF(Y577&lt;3,25,IF(Y577&lt;10,0,0))))))))))))))))))))))))))))</f>
        <v>5</v>
      </c>
      <c r="AC577" s="12"/>
    </row>
    <row r="578" spans="17:29" x14ac:dyDescent="0.25">
      <c r="Q578" s="91"/>
      <c r="R578" s="92">
        <v>41651</v>
      </c>
      <c r="S578" s="93">
        <v>11.916666666665</v>
      </c>
      <c r="T578" s="94">
        <f>$L$10*COS($M$10*S578*24+$N$10)</f>
        <v>2.5293645906555799E-2</v>
      </c>
      <c r="U578" s="94">
        <f>$L$11*COS($M$11*S578*24+$N$11)</f>
        <v>-0.11284783416547352</v>
      </c>
      <c r="V578" s="94">
        <f>$L$12*COS($M$12*S578*24+$N$12)</f>
        <v>1.2029414417155249</v>
      </c>
      <c r="W578" s="94">
        <f>$L$13*COS($M$13*S578*24+$N$13)</f>
        <v>0.23808441159547566</v>
      </c>
      <c r="X578" s="94">
        <f>(T578+U578+V578+W578)*$AE$8</f>
        <v>1.6918395813151035</v>
      </c>
      <c r="Y578" s="95">
        <f t="shared" si="25"/>
        <v>1.6918395813151035</v>
      </c>
      <c r="Z578" s="94">
        <f>(0.5*$N$29*Y578^3)/1000</f>
        <v>2.4939329477141743</v>
      </c>
      <c r="AA578" s="94">
        <f>(0.5*$I$29*$J$29*$K$29*$M$29*$L$29*$N$29*Y578^3)*0.82/1000</f>
        <v>8.0733656013272928</v>
      </c>
      <c r="AB578" s="103">
        <f>IF(Y578&lt;1,0,IF(Y578&lt;1.05,2,IF(Y578&lt;1.1,2.28,IF(Y578&lt;1.15,2.5,IF(Y578&lt;1.2,3.08,IF(Y578&lt;1.25,3.44,IF(Y578&lt;1.3,3.85,IF(Y578&lt;1.35,4.31,IF(Y578&lt;1.4,5,IF(Y578&lt;1.45,5.36,IF(Y578&lt;1.5,5.75,IF(Y578&lt;1.55,6.59,IF(Y578&lt;1.6,7.28,IF(Y578&lt;1.65,8.01,IF(Y578&lt;1.7,8.79,IF(Y578&lt;1.75,10,IF(Y578&lt;1.8,10.5,IF(Y578&lt;1.85,11.42,IF(Y578&lt;1.9,12.38,IF(Y578&lt;1.95,13.4,IF(Y578&lt;2,14.26,IF(Y578&lt;2.05,15.57,IF(Y578&lt;2.1,16.72,IF(Y578&lt;2.15,17.92,IF(Y578&lt;2.2,19.17,IF(Y578&lt;2.25,20,IF(Y578&lt;3,25,IF(Y578&lt;10,0,0))))))))))))))))))))))))))))</f>
        <v>8.7899999999999991</v>
      </c>
      <c r="AC578" s="12"/>
    </row>
    <row r="579" spans="17:29" x14ac:dyDescent="0.25">
      <c r="Q579" s="91"/>
      <c r="R579" s="92">
        <v>41651</v>
      </c>
      <c r="S579" s="93">
        <v>11.9374999999983</v>
      </c>
      <c r="T579" s="94">
        <f>$L$10*COS($M$10*S579*24+$N$10)</f>
        <v>9.9891606799089507E-3</v>
      </c>
      <c r="U579" s="94">
        <f>$L$11*COS($M$11*S579*24+$N$11)</f>
        <v>-0.11110935051557595</v>
      </c>
      <c r="V579" s="94">
        <f>$L$12*COS($M$12*S579*24+$N$12)</f>
        <v>1.2886688128250099</v>
      </c>
      <c r="W579" s="94">
        <f>$L$13*COS($M$13*S579*24+$N$13)</f>
        <v>0.32574045919254968</v>
      </c>
      <c r="X579" s="94">
        <f>(T579+U579+V579+W579)*$AE$8</f>
        <v>1.8916113527273657</v>
      </c>
      <c r="Y579" s="95">
        <f t="shared" si="25"/>
        <v>1.8916113527273657</v>
      </c>
      <c r="Z579" s="94">
        <f>(0.5*$N$29*Y579^3)/1000</f>
        <v>3.4858040046453302</v>
      </c>
      <c r="AA579" s="94">
        <f>(0.5*$I$29*$J$29*$K$29*$M$29*$L$29*$N$29*Y579^3)*0.82/1000</f>
        <v>11.284252918614499</v>
      </c>
      <c r="AB579" s="103">
        <f>IF(Y579&lt;1,0,IF(Y579&lt;1.05,2,IF(Y579&lt;1.1,2.28,IF(Y579&lt;1.15,2.5,IF(Y579&lt;1.2,3.08,IF(Y579&lt;1.25,3.44,IF(Y579&lt;1.3,3.85,IF(Y579&lt;1.35,4.31,IF(Y579&lt;1.4,5,IF(Y579&lt;1.45,5.36,IF(Y579&lt;1.5,5.75,IF(Y579&lt;1.55,6.59,IF(Y579&lt;1.6,7.28,IF(Y579&lt;1.65,8.01,IF(Y579&lt;1.7,8.79,IF(Y579&lt;1.75,10,IF(Y579&lt;1.8,10.5,IF(Y579&lt;1.85,11.42,IF(Y579&lt;1.9,12.38,IF(Y579&lt;1.95,13.4,IF(Y579&lt;2,14.26,IF(Y579&lt;2.05,15.57,IF(Y579&lt;2.1,16.72,IF(Y579&lt;2.15,17.92,IF(Y579&lt;2.2,19.17,IF(Y579&lt;2.25,20,IF(Y579&lt;3,25,IF(Y579&lt;10,0,0))))))))))))))))))))))))))))</f>
        <v>12.38</v>
      </c>
      <c r="AC579" s="12"/>
    </row>
    <row r="580" spans="17:29" x14ac:dyDescent="0.25">
      <c r="Q580" s="91"/>
      <c r="R580" s="92">
        <v>41651</v>
      </c>
      <c r="S580" s="93">
        <v>11.9583333333316</v>
      </c>
      <c r="T580" s="94">
        <f>$L$10*COS($M$10*S580*24+$N$10)</f>
        <v>-5.4632533181786461E-3</v>
      </c>
      <c r="U580" s="94">
        <f>$L$11*COS($M$11*S580*24+$N$11)</f>
        <v>-0.10745863254925184</v>
      </c>
      <c r="V580" s="94">
        <f>$L$12*COS($M$12*S580*24+$N$12)</f>
        <v>1.2923834939185079</v>
      </c>
      <c r="W580" s="94">
        <f>$L$13*COS($M$13*S580*24+$N$13)</f>
        <v>0.39119783280728293</v>
      </c>
      <c r="X580" s="94">
        <f>(T580+U580+V580+W580)*$AE$8</f>
        <v>1.9633243010729504</v>
      </c>
      <c r="Y580" s="95">
        <f t="shared" si="25"/>
        <v>1.9633243010729504</v>
      </c>
      <c r="Z580" s="94">
        <f>(0.5*$N$29*Y580^3)/1000</f>
        <v>3.8974751545677329</v>
      </c>
      <c r="AA580" s="94">
        <f>(0.5*$I$29*$J$29*$K$29*$M$29*$L$29*$N$29*Y580^3)*0.82/1000</f>
        <v>12.616915732941006</v>
      </c>
      <c r="AB580" s="103">
        <f>IF(Y580&lt;1,0,IF(Y580&lt;1.05,2,IF(Y580&lt;1.1,2.28,IF(Y580&lt;1.15,2.5,IF(Y580&lt;1.2,3.08,IF(Y580&lt;1.25,3.44,IF(Y580&lt;1.3,3.85,IF(Y580&lt;1.35,4.31,IF(Y580&lt;1.4,5,IF(Y580&lt;1.45,5.36,IF(Y580&lt;1.5,5.75,IF(Y580&lt;1.55,6.59,IF(Y580&lt;1.6,7.28,IF(Y580&lt;1.65,8.01,IF(Y580&lt;1.7,8.79,IF(Y580&lt;1.75,10,IF(Y580&lt;1.8,10.5,IF(Y580&lt;1.85,11.42,IF(Y580&lt;1.9,12.38,IF(Y580&lt;1.95,13.4,IF(Y580&lt;2,14.26,IF(Y580&lt;2.05,15.57,IF(Y580&lt;2.1,16.72,IF(Y580&lt;2.15,17.92,IF(Y580&lt;2.2,19.17,IF(Y580&lt;2.25,20,IF(Y580&lt;3,25,IF(Y580&lt;10,0,0))))))))))))))))))))))))))))</f>
        <v>14.26</v>
      </c>
      <c r="AC580" s="12"/>
    </row>
    <row r="581" spans="17:29" x14ac:dyDescent="0.25">
      <c r="Q581" s="91"/>
      <c r="R581" s="92">
        <v>41651</v>
      </c>
      <c r="S581" s="93">
        <v>11.979166666665</v>
      </c>
      <c r="T581" s="94">
        <f>$L$10*COS($M$10*S581*24+$N$10)</f>
        <v>-2.0834762385752659E-2</v>
      </c>
      <c r="U581" s="94">
        <f>$L$11*COS($M$11*S581*24+$N$11)</f>
        <v>-0.10195851051560594</v>
      </c>
      <c r="V581" s="94">
        <f>$L$12*COS($M$12*S581*24+$N$12)</f>
        <v>1.2138490774825175</v>
      </c>
      <c r="W581" s="94">
        <f>$L$13*COS($M$13*S581*24+$N$13)</f>
        <v>0.42999572060138669</v>
      </c>
      <c r="X581" s="94">
        <f>(T581+U581+V581+W581)*$AE$8</f>
        <v>1.901314406478182</v>
      </c>
      <c r="Y581" s="95">
        <f t="shared" si="25"/>
        <v>1.901314406478182</v>
      </c>
      <c r="Z581" s="94">
        <f>(0.5*$N$29*Y581^3)/1000</f>
        <v>3.539721109140042</v>
      </c>
      <c r="AA581" s="94">
        <f>(0.5*$I$29*$J$29*$K$29*$M$29*$L$29*$N$29*Y581^3)*0.82/1000</f>
        <v>11.458793496038499</v>
      </c>
      <c r="AB581" s="103">
        <f>IF(Y581&lt;1,0,IF(Y581&lt;1.05,2,IF(Y581&lt;1.1,2.28,IF(Y581&lt;1.15,2.5,IF(Y581&lt;1.2,3.08,IF(Y581&lt;1.25,3.44,IF(Y581&lt;1.3,3.85,IF(Y581&lt;1.35,4.31,IF(Y581&lt;1.4,5,IF(Y581&lt;1.45,5.36,IF(Y581&lt;1.5,5.75,IF(Y581&lt;1.55,6.59,IF(Y581&lt;1.6,7.28,IF(Y581&lt;1.65,8.01,IF(Y581&lt;1.7,8.79,IF(Y581&lt;1.75,10,IF(Y581&lt;1.8,10.5,IF(Y581&lt;1.85,11.42,IF(Y581&lt;1.9,12.38,IF(Y581&lt;1.95,13.4,IF(Y581&lt;2,14.26,IF(Y581&lt;2.05,15.57,IF(Y581&lt;2.1,16.72,IF(Y581&lt;2.15,17.92,IF(Y581&lt;2.2,19.17,IF(Y581&lt;2.25,20,IF(Y581&lt;3,25,IF(Y581&lt;10,0,0))))))))))))))))))))))))))))</f>
        <v>13.4</v>
      </c>
      <c r="AC581" s="12"/>
    </row>
    <row r="582" spans="17:29" x14ac:dyDescent="0.25">
      <c r="Q582" s="91"/>
      <c r="R582" s="92">
        <v>41652</v>
      </c>
      <c r="S582" s="93">
        <v>11.9999999999983</v>
      </c>
      <c r="T582" s="94">
        <f>$L$10*COS($M$10*S582*24+$N$10)</f>
        <v>-3.5897730936020743E-2</v>
      </c>
      <c r="U582" s="94">
        <f>$L$11*COS($M$11*S582*24+$N$11)</f>
        <v>-9.4703643613481131E-2</v>
      </c>
      <c r="V582" s="94">
        <f>$L$12*COS($M$12*S582*24+$N$12)</f>
        <v>1.0580636038883307</v>
      </c>
      <c r="W582" s="94">
        <f>$L$13*COS($M$13*S582*24+$N$13)</f>
        <v>0.4394901106378738</v>
      </c>
      <c r="X582" s="94">
        <f>(T582+U582+V582+W582)*$AE$8</f>
        <v>1.7086904249708783</v>
      </c>
      <c r="Y582" s="95">
        <f t="shared" si="25"/>
        <v>1.7086904249708783</v>
      </c>
      <c r="Z582" s="94">
        <f>(0.5*$N$29*Y582^3)/1000</f>
        <v>2.5691968824632201</v>
      </c>
      <c r="AA582" s="94">
        <f>(0.5*$I$29*$J$29*$K$29*$M$29*$L$29*$N$29*Y582^3)*0.82/1000</f>
        <v>8.317010187834887</v>
      </c>
      <c r="AB582" s="103">
        <f>IF(Y582&lt;1,0,IF(Y582&lt;1.05,2,IF(Y582&lt;1.1,2.28,IF(Y582&lt;1.15,2.5,IF(Y582&lt;1.2,3.08,IF(Y582&lt;1.25,3.44,IF(Y582&lt;1.3,3.85,IF(Y582&lt;1.35,4.31,IF(Y582&lt;1.4,5,IF(Y582&lt;1.45,5.36,IF(Y582&lt;1.5,5.75,IF(Y582&lt;1.55,6.59,IF(Y582&lt;1.6,7.28,IF(Y582&lt;1.65,8.01,IF(Y582&lt;1.7,8.79,IF(Y582&lt;1.75,10,IF(Y582&lt;1.8,10.5,IF(Y582&lt;1.85,11.42,IF(Y582&lt;1.9,12.38,IF(Y582&lt;1.95,13.4,IF(Y582&lt;2,14.26,IF(Y582&lt;2.05,15.57,IF(Y582&lt;2.1,16.72,IF(Y582&lt;2.15,17.92,IF(Y582&lt;2.2,19.17,IF(Y582&lt;2.25,20,IF(Y582&lt;3,25,IF(Y582&lt;10,0,0))))))))))))))))))))))))))))</f>
        <v>10</v>
      </c>
      <c r="AC582" s="12"/>
    </row>
    <row r="583" spans="17:29" x14ac:dyDescent="0.25">
      <c r="Q583" s="91"/>
      <c r="R583" s="92">
        <v>41652</v>
      </c>
      <c r="S583" s="93">
        <v>12.0208333333316</v>
      </c>
      <c r="T583" s="94">
        <f>$L$10*COS($M$10*S583*24+$N$10)</f>
        <v>-5.0429092537022026E-2</v>
      </c>
      <c r="U583" s="94">
        <f>$L$11*COS($M$11*S583*24+$N$11)</f>
        <v>-8.5818890870356226E-2</v>
      </c>
      <c r="V583" s="94">
        <f>$L$12*COS($M$12*S583*24+$N$12)</f>
        <v>0.83494147909307603</v>
      </c>
      <c r="W583" s="94">
        <f>$L$13*COS($M$13*S583*24+$N$13)</f>
        <v>0.41903397592623282</v>
      </c>
      <c r="X583" s="94">
        <f>(T583+U583+V583+W583)*$AE$8</f>
        <v>1.3971593395149133</v>
      </c>
      <c r="Y583" s="95">
        <f t="shared" ref="Y583:Y646" si="26">ABS(X583)</f>
        <v>1.3971593395149133</v>
      </c>
      <c r="Z583" s="94">
        <f>(0.5*$N$29*Y583^3)/1000</f>
        <v>1.4045753541224395</v>
      </c>
      <c r="AA583" s="94">
        <f>(0.5*$I$29*$J$29*$K$29*$M$29*$L$29*$N$29*Y583^3)*0.82/1000</f>
        <v>4.5468946383813611</v>
      </c>
      <c r="AB583" s="103">
        <f>IF(Y583&lt;1,0,IF(Y583&lt;1.05,2,IF(Y583&lt;1.1,2.28,IF(Y583&lt;1.15,2.5,IF(Y583&lt;1.2,3.08,IF(Y583&lt;1.25,3.44,IF(Y583&lt;1.3,3.85,IF(Y583&lt;1.35,4.31,IF(Y583&lt;1.4,5,IF(Y583&lt;1.45,5.36,IF(Y583&lt;1.5,5.75,IF(Y583&lt;1.55,6.59,IF(Y583&lt;1.6,7.28,IF(Y583&lt;1.65,8.01,IF(Y583&lt;1.7,8.79,IF(Y583&lt;1.75,10,IF(Y583&lt;1.8,10.5,IF(Y583&lt;1.85,11.42,IF(Y583&lt;1.9,12.38,IF(Y583&lt;1.95,13.4,IF(Y583&lt;2,14.26,IF(Y583&lt;2.05,15.57,IF(Y583&lt;2.1,16.72,IF(Y583&lt;2.15,17.92,IF(Y583&lt;2.2,19.17,IF(Y583&lt;2.25,20,IF(Y583&lt;3,25,IF(Y583&lt;10,0,0))))))))))))))))))))))))))))</f>
        <v>5</v>
      </c>
      <c r="AC583" s="12"/>
    </row>
    <row r="584" spans="17:29" x14ac:dyDescent="0.25">
      <c r="Q584" s="91"/>
      <c r="R584" s="92">
        <v>41652</v>
      </c>
      <c r="S584" s="93">
        <v>12.0416666666649</v>
      </c>
      <c r="T584" s="94">
        <f>$L$10*COS($M$10*S584*24+$N$10)</f>
        <v>-6.4213653286309652E-2</v>
      </c>
      <c r="U584" s="94">
        <f>$L$11*COS($M$11*S584*24+$N$11)</f>
        <v>-7.5457162270932757E-2</v>
      </c>
      <c r="V584" s="94">
        <f>$L$12*COS($M$12*S584*24+$N$12)</f>
        <v>0.55868250794531427</v>
      </c>
      <c r="W584" s="94">
        <f>$L$13*COS($M$13*S584*24+$N$13)</f>
        <v>0.37002136824169685</v>
      </c>
      <c r="X584" s="94">
        <f>(T584+U584+V584+W584)*$AE$8</f>
        <v>0.98629132578721079</v>
      </c>
      <c r="Y584" s="95">
        <f t="shared" si="26"/>
        <v>0.98629132578721079</v>
      </c>
      <c r="Z584" s="94">
        <f>(0.5*$N$29*Y584^3)/1000</f>
        <v>0.49410911994919421</v>
      </c>
      <c r="AA584" s="94">
        <f>(0.5*$I$29*$J$29*$K$29*$M$29*$L$29*$N$29*Y584^3)*0.82/1000</f>
        <v>1.5995312047006618</v>
      </c>
      <c r="AB584" s="103">
        <f>IF(Y584&lt;1,0,IF(Y584&lt;1.05,2,IF(Y584&lt;1.1,2.28,IF(Y584&lt;1.15,2.5,IF(Y584&lt;1.2,3.08,IF(Y584&lt;1.25,3.44,IF(Y584&lt;1.3,3.85,IF(Y584&lt;1.35,4.31,IF(Y584&lt;1.4,5,IF(Y584&lt;1.45,5.36,IF(Y584&lt;1.5,5.75,IF(Y584&lt;1.55,6.59,IF(Y584&lt;1.6,7.28,IF(Y584&lt;1.65,8.01,IF(Y584&lt;1.7,8.79,IF(Y584&lt;1.75,10,IF(Y584&lt;1.8,10.5,IF(Y584&lt;1.85,11.42,IF(Y584&lt;1.9,12.38,IF(Y584&lt;1.95,13.4,IF(Y584&lt;2,14.26,IF(Y584&lt;2.05,15.57,IF(Y584&lt;2.1,16.72,IF(Y584&lt;2.15,17.92,IF(Y584&lt;2.2,19.17,IF(Y584&lt;2.25,20,IF(Y584&lt;3,25,IF(Y584&lt;10,0,0))))))))))))))))))))))))))))</f>
        <v>0</v>
      </c>
      <c r="AC584" s="12"/>
    </row>
    <row r="585" spans="17:29" x14ac:dyDescent="0.25">
      <c r="Q585" s="91"/>
      <c r="R585" s="92">
        <v>41652</v>
      </c>
      <c r="S585" s="93">
        <v>12.0624999999983</v>
      </c>
      <c r="T585" s="94">
        <f>$L$10*COS($M$10*S585*24+$N$10)</f>
        <v>-7.7047278602285954E-2</v>
      </c>
      <c r="U585" s="94">
        <f>$L$11*COS($M$11*S585*24+$N$11)</f>
        <v>-6.3796787117895909E-2</v>
      </c>
      <c r="V585" s="94">
        <f>$L$12*COS($M$12*S585*24+$N$12)</f>
        <v>0.24686819869400919</v>
      </c>
      <c r="W585" s="94">
        <f>$L$13*COS($M$13*S585*24+$N$13)</f>
        <v>0.29579241580038512</v>
      </c>
      <c r="X585" s="94">
        <f>(T585+U585+V585+W585)*$AE$8</f>
        <v>0.50227068596776558</v>
      </c>
      <c r="Y585" s="95">
        <f t="shared" si="26"/>
        <v>0.50227068596776558</v>
      </c>
      <c r="Z585" s="94">
        <f>(0.5*$N$29*Y585^3)/1000</f>
        <v>6.5256041505915338E-2</v>
      </c>
      <c r="AA585" s="94">
        <f>(0.5*$I$29*$J$29*$K$29*$M$29*$L$29*$N$29*Y585^3)*0.82/1000</f>
        <v>0.21124701097337714</v>
      </c>
      <c r="AB585" s="103">
        <f>IF(Y585&lt;1,0,IF(Y585&lt;1.05,2,IF(Y585&lt;1.1,2.28,IF(Y585&lt;1.15,2.5,IF(Y585&lt;1.2,3.08,IF(Y585&lt;1.25,3.44,IF(Y585&lt;1.3,3.85,IF(Y585&lt;1.35,4.31,IF(Y585&lt;1.4,5,IF(Y585&lt;1.45,5.36,IF(Y585&lt;1.5,5.75,IF(Y585&lt;1.55,6.59,IF(Y585&lt;1.6,7.28,IF(Y585&lt;1.65,8.01,IF(Y585&lt;1.7,8.79,IF(Y585&lt;1.75,10,IF(Y585&lt;1.8,10.5,IF(Y585&lt;1.85,11.42,IF(Y585&lt;1.9,12.38,IF(Y585&lt;1.95,13.4,IF(Y585&lt;2,14.26,IF(Y585&lt;2.05,15.57,IF(Y585&lt;2.1,16.72,IF(Y585&lt;2.15,17.92,IF(Y585&lt;2.2,19.17,IF(Y585&lt;2.25,20,IF(Y585&lt;3,25,IF(Y585&lt;10,0,0))))))))))))))))))))))))))))</f>
        <v>0</v>
      </c>
      <c r="AC585" s="12"/>
    </row>
    <row r="586" spans="17:29" x14ac:dyDescent="0.25">
      <c r="Q586" s="91"/>
      <c r="R586" s="92">
        <v>41652</v>
      </c>
      <c r="S586" s="93">
        <v>12.0833333333316</v>
      </c>
      <c r="T586" s="94">
        <f>$L$10*COS($M$10*S586*24+$N$10)</f>
        <v>-8.8739916238510255E-2</v>
      </c>
      <c r="U586" s="94">
        <f>$L$11*COS($M$11*S586*24+$N$11)</f>
        <v>-5.1038444916786177E-2</v>
      </c>
      <c r="V586" s="94">
        <f>$L$12*COS($M$12*S586*24+$N$12)</f>
        <v>-8.0657148840330414E-2</v>
      </c>
      <c r="W586" s="94">
        <f>$L$13*COS($M$13*S586*24+$N$13)</f>
        <v>0.20140569904271816</v>
      </c>
      <c r="X586" s="94">
        <f>(T586+U586+V586+W586)*$AE$8</f>
        <v>-2.3787263691135846E-2</v>
      </c>
      <c r="Y586" s="95">
        <f t="shared" si="26"/>
        <v>2.3787263691135846E-2</v>
      </c>
      <c r="Z586" s="94">
        <f>(0.5*$N$29*Y586^3)/1000</f>
        <v>6.9317148655357484E-6</v>
      </c>
      <c r="AA586" s="94">
        <f>(0.5*$I$29*$J$29*$K$29*$M$29*$L$29*$N$29*Y586^3)*0.82/1000</f>
        <v>2.2439363658480804E-5</v>
      </c>
      <c r="AB586" s="103">
        <f>IF(Y586&lt;1,0,IF(Y586&lt;1.05,2,IF(Y586&lt;1.1,2.28,IF(Y586&lt;1.15,2.5,IF(Y586&lt;1.2,3.08,IF(Y586&lt;1.25,3.44,IF(Y586&lt;1.3,3.85,IF(Y586&lt;1.35,4.31,IF(Y586&lt;1.4,5,IF(Y586&lt;1.45,5.36,IF(Y586&lt;1.5,5.75,IF(Y586&lt;1.55,6.59,IF(Y586&lt;1.6,7.28,IF(Y586&lt;1.65,8.01,IF(Y586&lt;1.7,8.79,IF(Y586&lt;1.75,10,IF(Y586&lt;1.8,10.5,IF(Y586&lt;1.85,11.42,IF(Y586&lt;1.9,12.38,IF(Y586&lt;1.95,13.4,IF(Y586&lt;2,14.26,IF(Y586&lt;2.05,15.57,IF(Y586&lt;2.1,16.72,IF(Y586&lt;2.15,17.92,IF(Y586&lt;2.2,19.17,IF(Y586&lt;2.25,20,IF(Y586&lt;3,25,IF(Y586&lt;10,0,0))))))))))))))))))))))))))))</f>
        <v>0</v>
      </c>
      <c r="AC586" s="12"/>
    </row>
    <row r="587" spans="17:29" x14ac:dyDescent="0.25">
      <c r="Q587" s="91"/>
      <c r="R587" s="92">
        <v>41652</v>
      </c>
      <c r="S587" s="93">
        <v>12.1041666666649</v>
      </c>
      <c r="T587" s="94">
        <f>$L$10*COS($M$10*S587*24+$N$10)</f>
        <v>-9.9118410754281364E-2</v>
      </c>
      <c r="U587" s="94">
        <f>$L$11*COS($M$11*S587*24+$N$11)</f>
        <v>-3.7401711604809991E-2</v>
      </c>
      <c r="V587" s="94">
        <f>$L$12*COS($M$12*S587*24+$N$12)</f>
        <v>-0.4030493623377609</v>
      </c>
      <c r="W587" s="94">
        <f>$L$13*COS($M$13*S587*24+$N$13)</f>
        <v>9.3293516733976095E-2</v>
      </c>
      <c r="X587" s="94">
        <f>(T587+U587+V587+W587)*$AE$8</f>
        <v>-0.55784495995359518</v>
      </c>
      <c r="Y587" s="95">
        <f t="shared" si="26"/>
        <v>0.55784495995359518</v>
      </c>
      <c r="Z587" s="94">
        <f>(0.5*$N$29*Y587^3)/1000</f>
        <v>8.9402110242458838E-2</v>
      </c>
      <c r="AA587" s="94">
        <f>(0.5*$I$29*$J$29*$K$29*$M$29*$L$29*$N$29*Y587^3)*0.82/1000</f>
        <v>0.28941272145230873</v>
      </c>
      <c r="AB587" s="103">
        <f>IF(Y587&lt;1,0,IF(Y587&lt;1.05,2,IF(Y587&lt;1.1,2.28,IF(Y587&lt;1.15,2.5,IF(Y587&lt;1.2,3.08,IF(Y587&lt;1.25,3.44,IF(Y587&lt;1.3,3.85,IF(Y587&lt;1.35,4.31,IF(Y587&lt;1.4,5,IF(Y587&lt;1.45,5.36,IF(Y587&lt;1.5,5.75,IF(Y587&lt;1.55,6.59,IF(Y587&lt;1.6,7.28,IF(Y587&lt;1.65,8.01,IF(Y587&lt;1.7,8.79,IF(Y587&lt;1.75,10,IF(Y587&lt;1.8,10.5,IF(Y587&lt;1.85,11.42,IF(Y587&lt;1.9,12.38,IF(Y587&lt;1.95,13.4,IF(Y587&lt;2,14.26,IF(Y587&lt;2.05,15.57,IF(Y587&lt;2.1,16.72,IF(Y587&lt;2.15,17.92,IF(Y587&lt;2.2,19.17,IF(Y587&lt;2.25,20,IF(Y587&lt;3,25,IF(Y587&lt;10,0,0))))))))))))))))))))))))))))</f>
        <v>0</v>
      </c>
      <c r="AC587" s="12"/>
    </row>
    <row r="588" spans="17:29" x14ac:dyDescent="0.25">
      <c r="Q588" s="91"/>
      <c r="R588" s="92">
        <v>41652</v>
      </c>
      <c r="S588" s="93">
        <v>12.1249999999983</v>
      </c>
      <c r="T588" s="94">
        <f>$L$10*COS($M$10*S588*24+$N$10)</f>
        <v>-0.10802906776106125</v>
      </c>
      <c r="U588" s="94">
        <f>$L$11*COS($M$11*S588*24+$N$11)</f>
        <v>-2.3121280565327605E-2</v>
      </c>
      <c r="V588" s="94">
        <f>$L$12*COS($M$12*S588*24+$N$12)</f>
        <v>-0.69979094932519015</v>
      </c>
      <c r="W588" s="94">
        <f>$L$13*COS($M$13*S588*24+$N$13)</f>
        <v>-2.1176464565866221E-2</v>
      </c>
      <c r="X588" s="94">
        <f>(T588+U588+V588+W588)*$AE$8</f>
        <v>-1.0651472027718065</v>
      </c>
      <c r="Y588" s="95">
        <f t="shared" si="26"/>
        <v>1.0651472027718065</v>
      </c>
      <c r="Z588" s="94">
        <f>(0.5*$N$29*Y588^3)/1000</f>
        <v>0.62235204737444283</v>
      </c>
      <c r="AA588" s="94">
        <f>(0.5*$I$29*$J$29*$K$29*$M$29*$L$29*$N$29*Y588^3)*0.82/1000</f>
        <v>2.0146795108479747</v>
      </c>
      <c r="AB588" s="103">
        <f>IF(Y588&lt;1,0,IF(Y588&lt;1.05,2,IF(Y588&lt;1.1,2.28,IF(Y588&lt;1.15,2.5,IF(Y588&lt;1.2,3.08,IF(Y588&lt;1.25,3.44,IF(Y588&lt;1.3,3.85,IF(Y588&lt;1.35,4.31,IF(Y588&lt;1.4,5,IF(Y588&lt;1.45,5.36,IF(Y588&lt;1.5,5.75,IF(Y588&lt;1.55,6.59,IF(Y588&lt;1.6,7.28,IF(Y588&lt;1.65,8.01,IF(Y588&lt;1.7,8.79,IF(Y588&lt;1.75,10,IF(Y588&lt;1.8,10.5,IF(Y588&lt;1.85,11.42,IF(Y588&lt;1.9,12.38,IF(Y588&lt;1.95,13.4,IF(Y588&lt;2,14.26,IF(Y588&lt;2.05,15.57,IF(Y588&lt;2.1,16.72,IF(Y588&lt;2.15,17.92,IF(Y588&lt;2.2,19.17,IF(Y588&lt;2.25,20,IF(Y588&lt;3,25,IF(Y588&lt;10,0,0))))))))))))))))))))))))))))</f>
        <v>2.2799999999999998</v>
      </c>
      <c r="AC588" s="12"/>
    </row>
    <row r="589" spans="17:29" x14ac:dyDescent="0.25">
      <c r="Q589" s="91"/>
      <c r="R589" s="92">
        <v>41652</v>
      </c>
      <c r="S589" s="93">
        <v>12.1458333333316</v>
      </c>
      <c r="T589" s="94">
        <f>$L$10*COS($M$10*S589*24+$N$10)</f>
        <v>-0.11533992997166834</v>
      </c>
      <c r="U589" s="94">
        <f>$L$11*COS($M$11*S589*24+$N$11)</f>
        <v>-8.4429234653991617E-3</v>
      </c>
      <c r="V589" s="94">
        <f>$L$12*COS($M$12*S589*24+$N$12)</f>
        <v>-0.9519968591597836</v>
      </c>
      <c r="W589" s="94">
        <f>$L$13*COS($M$13*S589*24+$N$13)</f>
        <v>-0.13420330480079809</v>
      </c>
      <c r="X589" s="94">
        <f>(T589+U589+V589+W589)*$AE$8</f>
        <v>-1.5124787717470614</v>
      </c>
      <c r="Y589" s="95">
        <f t="shared" si="26"/>
        <v>1.5124787717470614</v>
      </c>
      <c r="Z589" s="94">
        <f>(0.5*$N$29*Y589^3)/1000</f>
        <v>1.7818662115366131</v>
      </c>
      <c r="AA589" s="94">
        <f>(0.5*$I$29*$J$29*$K$29*$M$29*$L$29*$N$29*Y589^3)*0.82/1000</f>
        <v>5.7682614889756003</v>
      </c>
      <c r="AB589" s="103">
        <f>IF(Y589&lt;1,0,IF(Y589&lt;1.05,2,IF(Y589&lt;1.1,2.28,IF(Y589&lt;1.15,2.5,IF(Y589&lt;1.2,3.08,IF(Y589&lt;1.25,3.44,IF(Y589&lt;1.3,3.85,IF(Y589&lt;1.35,4.31,IF(Y589&lt;1.4,5,IF(Y589&lt;1.45,5.36,IF(Y589&lt;1.5,5.75,IF(Y589&lt;1.55,6.59,IF(Y589&lt;1.6,7.28,IF(Y589&lt;1.65,8.01,IF(Y589&lt;1.7,8.79,IF(Y589&lt;1.75,10,IF(Y589&lt;1.8,10.5,IF(Y589&lt;1.85,11.42,IF(Y589&lt;1.9,12.38,IF(Y589&lt;1.95,13.4,IF(Y589&lt;2,14.26,IF(Y589&lt;2.05,15.57,IF(Y589&lt;2.1,16.72,IF(Y589&lt;2.15,17.92,IF(Y589&lt;2.2,19.17,IF(Y589&lt;2.25,20,IF(Y589&lt;3,25,IF(Y589&lt;10,0,0))))))))))))))))))))))))))))</f>
        <v>6.59</v>
      </c>
      <c r="AC589" s="12"/>
    </row>
    <row r="590" spans="17:29" x14ac:dyDescent="0.25">
      <c r="Q590" s="91"/>
      <c r="R590" s="92">
        <v>41652</v>
      </c>
      <c r="S590" s="93">
        <v>12.1666666666649</v>
      </c>
      <c r="T590" s="94">
        <f>$L$10*COS($M$10*S590*24+$N$10)</f>
        <v>-0.12094273134662475</v>
      </c>
      <c r="U590" s="94">
        <f>$L$11*COS($M$11*S590*24+$N$11)</f>
        <v>6.3807395687813257E-3</v>
      </c>
      <c r="V590" s="94">
        <f>$L$12*COS($M$12*S590*24+$N$12)</f>
        <v>-1.1436163541378652</v>
      </c>
      <c r="W590" s="94">
        <f>$L$13*COS($M$13*S590*24+$N$13)</f>
        <v>-0.23808441159500895</v>
      </c>
      <c r="X590" s="94">
        <f>(T590+U590+V590+W590)*$AE$8</f>
        <v>-1.8703284468883967</v>
      </c>
      <c r="Y590" s="95">
        <f t="shared" si="26"/>
        <v>1.8703284468883967</v>
      </c>
      <c r="Z590" s="94">
        <f>(0.5*$N$29*Y590^3)/1000</f>
        <v>3.3694643601447511</v>
      </c>
      <c r="AA590" s="94">
        <f>(0.5*$I$29*$J$29*$K$29*$M$29*$L$29*$N$29*Y590^3)*0.82/1000</f>
        <v>10.907637947934353</v>
      </c>
      <c r="AB590" s="103">
        <f>IF(Y590&lt;1,0,IF(Y590&lt;1.05,2,IF(Y590&lt;1.1,2.28,IF(Y590&lt;1.15,2.5,IF(Y590&lt;1.2,3.08,IF(Y590&lt;1.25,3.44,IF(Y590&lt;1.3,3.85,IF(Y590&lt;1.35,4.31,IF(Y590&lt;1.4,5,IF(Y590&lt;1.45,5.36,IF(Y590&lt;1.5,5.75,IF(Y590&lt;1.55,6.59,IF(Y590&lt;1.6,7.28,IF(Y590&lt;1.65,8.01,IF(Y590&lt;1.7,8.79,IF(Y590&lt;1.75,10,IF(Y590&lt;1.8,10.5,IF(Y590&lt;1.85,11.42,IF(Y590&lt;1.9,12.38,IF(Y590&lt;1.95,13.4,IF(Y590&lt;2,14.26,IF(Y590&lt;2.05,15.57,IF(Y590&lt;2.1,16.72,IF(Y590&lt;2.15,17.92,IF(Y590&lt;2.2,19.17,IF(Y590&lt;2.25,20,IF(Y590&lt;3,25,IF(Y590&lt;10,0,0))))))))))))))))))))))))))))</f>
        <v>12.38</v>
      </c>
      <c r="AC590" s="12"/>
    </row>
    <row r="591" spans="17:29" x14ac:dyDescent="0.25">
      <c r="Q591" s="91"/>
      <c r="R591" s="92">
        <v>41652</v>
      </c>
      <c r="S591" s="93">
        <v>12.1874999999983</v>
      </c>
      <c r="T591" s="94">
        <f>$L$10*COS($M$10*S591*24+$N$10)</f>
        <v>-0.12475450039809538</v>
      </c>
      <c r="U591" s="94">
        <f>$L$11*COS($M$11*S591*24+$N$11)</f>
        <v>2.1094587640471483E-2</v>
      </c>
      <c r="V591" s="94">
        <f>$L$12*COS($M$12*S591*24+$N$12)</f>
        <v>-1.2624545009408337</v>
      </c>
      <c r="W591" s="94">
        <f>$L$13*COS($M$13*S591*24+$N$13)</f>
        <v>-0.3257404591925549</v>
      </c>
      <c r="X591" s="94">
        <f>(T591+U591+V591+W591)*$AE$8</f>
        <v>-2.1148185911137656</v>
      </c>
      <c r="Y591" s="95">
        <f t="shared" si="26"/>
        <v>2.1148185911137656</v>
      </c>
      <c r="Z591" s="94">
        <f>(0.5*$N$29*Y591^3)/1000</f>
        <v>4.871094867286323</v>
      </c>
      <c r="AA591" s="94">
        <f>(0.5*$I$29*$J$29*$K$29*$M$29*$L$29*$N$29*Y591^3)*0.82/1000</f>
        <v>15.768719755836207</v>
      </c>
      <c r="AB591" s="103">
        <f>IF(Y591&lt;1,0,IF(Y591&lt;1.05,2,IF(Y591&lt;1.1,2.28,IF(Y591&lt;1.15,2.5,IF(Y591&lt;1.2,3.08,IF(Y591&lt;1.25,3.44,IF(Y591&lt;1.3,3.85,IF(Y591&lt;1.35,4.31,IF(Y591&lt;1.4,5,IF(Y591&lt;1.45,5.36,IF(Y591&lt;1.5,5.75,IF(Y591&lt;1.55,6.59,IF(Y591&lt;1.6,7.28,IF(Y591&lt;1.65,8.01,IF(Y591&lt;1.7,8.79,IF(Y591&lt;1.75,10,IF(Y591&lt;1.8,10.5,IF(Y591&lt;1.85,11.42,IF(Y591&lt;1.9,12.38,IF(Y591&lt;1.95,13.4,IF(Y591&lt;2,14.26,IF(Y591&lt;2.05,15.57,IF(Y591&lt;2.1,16.72,IF(Y591&lt;2.15,17.92,IF(Y591&lt;2.2,19.17,IF(Y591&lt;2.25,20,IF(Y591&lt;3,25,IF(Y591&lt;10,0,0))))))))))))))))))))))))))))</f>
        <v>17.920000000000002</v>
      </c>
      <c r="AC591" s="12"/>
    </row>
    <row r="592" spans="17:29" x14ac:dyDescent="0.25">
      <c r="Q592" s="91"/>
      <c r="R592" s="92">
        <v>41652</v>
      </c>
      <c r="S592" s="93">
        <v>12.2083333333316</v>
      </c>
      <c r="T592" s="94">
        <f>$L$10*COS($M$10*S592*24+$N$10)</f>
        <v>-0.12671878890873289</v>
      </c>
      <c r="U592" s="94">
        <f>$L$11*COS($M$11*S592*24+$N$11)</f>
        <v>3.5445389810111083E-2</v>
      </c>
      <c r="V592" s="94">
        <f>$L$12*COS($M$12*S592*24+$N$12)</f>
        <v>-1.3009482732889321</v>
      </c>
      <c r="W592" s="94">
        <f>$L$13*COS($M$13*S592*24+$N$13)</f>
        <v>-0.39119783280728077</v>
      </c>
      <c r="X592" s="94">
        <f>(T592+U592+V592+W592)*$AE$8</f>
        <v>-2.2292743814935436</v>
      </c>
      <c r="Y592" s="95">
        <f t="shared" si="26"/>
        <v>2.2292743814935436</v>
      </c>
      <c r="Z592" s="94">
        <f>(0.5*$N$29*Y592^3)/1000</f>
        <v>5.7055537971782426</v>
      </c>
      <c r="AA592" s="94">
        <f>(0.5*$I$29*$J$29*$K$29*$M$29*$L$29*$N$29*Y592^3)*0.82/1000</f>
        <v>18.47003216541183</v>
      </c>
      <c r="AB592" s="103">
        <f>IF(Y592&lt;1,0,IF(Y592&lt;1.05,2,IF(Y592&lt;1.1,2.28,IF(Y592&lt;1.15,2.5,IF(Y592&lt;1.2,3.08,IF(Y592&lt;1.25,3.44,IF(Y592&lt;1.3,3.85,IF(Y592&lt;1.35,4.31,IF(Y592&lt;1.4,5,IF(Y592&lt;1.45,5.36,IF(Y592&lt;1.5,5.75,IF(Y592&lt;1.55,6.59,IF(Y592&lt;1.6,7.28,IF(Y592&lt;1.65,8.01,IF(Y592&lt;1.7,8.79,IF(Y592&lt;1.75,10,IF(Y592&lt;1.8,10.5,IF(Y592&lt;1.85,11.42,IF(Y592&lt;1.9,12.38,IF(Y592&lt;1.95,13.4,IF(Y592&lt;2,14.26,IF(Y592&lt;2.05,15.57,IF(Y592&lt;2.1,16.72,IF(Y592&lt;2.15,17.92,IF(Y592&lt;2.2,19.17,IF(Y592&lt;2.25,20,IF(Y592&lt;3,25,IF(Y592&lt;10,0,0))))))))))))))))))))))))))))</f>
        <v>20</v>
      </c>
      <c r="AC592" s="12"/>
    </row>
    <row r="593" spans="17:29" x14ac:dyDescent="0.25">
      <c r="Q593" s="91"/>
      <c r="R593" s="92">
        <v>41652</v>
      </c>
      <c r="S593" s="93">
        <v>12.2291666666649</v>
      </c>
      <c r="T593" s="94">
        <f>$L$10*COS($M$10*S593*24+$N$10)</f>
        <v>-0.12680650786944056</v>
      </c>
      <c r="U593" s="94">
        <f>$L$11*COS($M$11*S593*24+$N$11)</f>
        <v>4.918616329682788E-2</v>
      </c>
      <c r="V593" s="94">
        <f>$L$12*COS($M$12*S593*24+$N$12)</f>
        <v>-1.2566478735408002</v>
      </c>
      <c r="W593" s="94">
        <f>$L$13*COS($M$13*S593*24+$N$13)</f>
        <v>-0.429995720601269</v>
      </c>
      <c r="X593" s="94">
        <f>(T593+U593+V593+W593)*$AE$8</f>
        <v>-2.2053299233933523</v>
      </c>
      <c r="Y593" s="95">
        <f t="shared" si="26"/>
        <v>2.2053299233933523</v>
      </c>
      <c r="Z593" s="94">
        <f>(0.5*$N$29*Y593^3)/1000</f>
        <v>5.5236727382038628</v>
      </c>
      <c r="AA593" s="94">
        <f>(0.5*$I$29*$J$29*$K$29*$M$29*$L$29*$N$29*Y593^3)*0.82/1000</f>
        <v>17.881246373715786</v>
      </c>
      <c r="AB593" s="103">
        <f>IF(Y593&lt;1,0,IF(Y593&lt;1.05,2,IF(Y593&lt;1.1,2.28,IF(Y593&lt;1.15,2.5,IF(Y593&lt;1.2,3.08,IF(Y593&lt;1.25,3.44,IF(Y593&lt;1.3,3.85,IF(Y593&lt;1.35,4.31,IF(Y593&lt;1.4,5,IF(Y593&lt;1.45,5.36,IF(Y593&lt;1.5,5.75,IF(Y593&lt;1.55,6.59,IF(Y593&lt;1.6,7.28,IF(Y593&lt;1.65,8.01,IF(Y593&lt;1.7,8.79,IF(Y593&lt;1.75,10,IF(Y593&lt;1.8,10.5,IF(Y593&lt;1.85,11.42,IF(Y593&lt;1.9,12.38,IF(Y593&lt;1.95,13.4,IF(Y593&lt;2,14.26,IF(Y593&lt;2.05,15.57,IF(Y593&lt;2.1,16.72,IF(Y593&lt;2.15,17.92,IF(Y593&lt;2.2,19.17,IF(Y593&lt;2.25,20,IF(Y593&lt;3,25,IF(Y593&lt;10,0,0))))))))))))))))))))))))))))</f>
        <v>20</v>
      </c>
      <c r="AC593" s="12"/>
    </row>
    <row r="594" spans="17:29" x14ac:dyDescent="0.25">
      <c r="Q594" s="91"/>
      <c r="R594" s="92">
        <v>41652</v>
      </c>
      <c r="S594" s="93">
        <v>12.2499999999983</v>
      </c>
      <c r="T594" s="94">
        <f>$L$10*COS($M$10*S594*24+$N$10)</f>
        <v>-0.12501635825634252</v>
      </c>
      <c r="U594" s="94">
        <f>$L$11*COS($M$11*S594*24+$N$11)</f>
        <v>6.2080424146165616E-2</v>
      </c>
      <c r="V594" s="94">
        <f>$L$12*COS($M$12*S594*24+$N$12)</f>
        <v>-1.1323726412466473</v>
      </c>
      <c r="W594" s="94">
        <f>$L$13*COS($M$13*S594*24+$N$13)</f>
        <v>-0.43949011063787397</v>
      </c>
      <c r="X594" s="94">
        <f>(T594+U594+V594+W594)*$AE$8</f>
        <v>-2.0434983574933727</v>
      </c>
      <c r="Y594" s="95">
        <f t="shared" si="26"/>
        <v>2.0434983574933727</v>
      </c>
      <c r="Z594" s="94">
        <f>(0.5*$N$29*Y594^3)/1000</f>
        <v>4.3947088465912181</v>
      </c>
      <c r="AA594" s="94">
        <f>(0.5*$I$29*$J$29*$K$29*$M$29*$L$29*$N$29*Y594^3)*0.82/1000</f>
        <v>14.226561809706119</v>
      </c>
      <c r="AB594" s="103">
        <f>IF(Y594&lt;1,0,IF(Y594&lt;1.05,2,IF(Y594&lt;1.1,2.28,IF(Y594&lt;1.15,2.5,IF(Y594&lt;1.2,3.08,IF(Y594&lt;1.25,3.44,IF(Y594&lt;1.3,3.85,IF(Y594&lt;1.35,4.31,IF(Y594&lt;1.4,5,IF(Y594&lt;1.45,5.36,IF(Y594&lt;1.5,5.75,IF(Y594&lt;1.55,6.59,IF(Y594&lt;1.6,7.28,IF(Y594&lt;1.65,8.01,IF(Y594&lt;1.7,8.79,IF(Y594&lt;1.75,10,IF(Y594&lt;1.8,10.5,IF(Y594&lt;1.85,11.42,IF(Y594&lt;1.9,12.38,IF(Y594&lt;1.95,13.4,IF(Y594&lt;2,14.26,IF(Y594&lt;2.05,15.57,IF(Y594&lt;2.1,16.72,IF(Y594&lt;2.15,17.92,IF(Y594&lt;2.2,19.17,IF(Y594&lt;2.25,20,IF(Y594&lt;3,25,IF(Y594&lt;10,0,0))))))))))))))))))))))))))))</f>
        <v>15.57</v>
      </c>
      <c r="AC594" s="12"/>
    </row>
    <row r="595" spans="17:29" x14ac:dyDescent="0.25">
      <c r="Q595" s="91"/>
      <c r="R595" s="92">
        <v>41652</v>
      </c>
      <c r="S595" s="93">
        <v>12.2708333333316</v>
      </c>
      <c r="T595" s="94">
        <f>$L$10*COS($M$10*S595*24+$N$10)</f>
        <v>-0.12137485026800368</v>
      </c>
      <c r="U595" s="94">
        <f>$L$11*COS($M$11*S595*24+$N$11)</f>
        <v>7.3906257208940382E-2</v>
      </c>
      <c r="V595" s="94">
        <f>$L$12*COS($M$12*S595*24+$N$12)</f>
        <v>-0.9360316264299634</v>
      </c>
      <c r="W595" s="94">
        <f>$L$13*COS($M$13*S595*24+$N$13)</f>
        <v>-0.41903397592623426</v>
      </c>
      <c r="X595" s="94">
        <f>(T595+U595+V595+W595)*$AE$8</f>
        <v>-1.7531677442690763</v>
      </c>
      <c r="Y595" s="95">
        <f t="shared" si="26"/>
        <v>1.7531677442690763</v>
      </c>
      <c r="Z595" s="94">
        <f>(0.5*$N$29*Y595^3)/1000</f>
        <v>2.7750936524233869</v>
      </c>
      <c r="AA595" s="94">
        <f>(0.5*$I$29*$J$29*$K$29*$M$29*$L$29*$N$29*Y595^3)*0.82/1000</f>
        <v>8.9835396955926559</v>
      </c>
      <c r="AB595" s="103">
        <f>IF(Y595&lt;1,0,IF(Y595&lt;1.05,2,IF(Y595&lt;1.1,2.28,IF(Y595&lt;1.15,2.5,IF(Y595&lt;1.2,3.08,IF(Y595&lt;1.25,3.44,IF(Y595&lt;1.3,3.85,IF(Y595&lt;1.35,4.31,IF(Y595&lt;1.4,5,IF(Y595&lt;1.45,5.36,IF(Y595&lt;1.5,5.75,IF(Y595&lt;1.55,6.59,IF(Y595&lt;1.6,7.28,IF(Y595&lt;1.65,8.01,IF(Y595&lt;1.7,8.79,IF(Y595&lt;1.75,10,IF(Y595&lt;1.8,10.5,IF(Y595&lt;1.85,11.42,IF(Y595&lt;1.9,12.38,IF(Y595&lt;1.95,13.4,IF(Y595&lt;2,14.26,IF(Y595&lt;2.05,15.57,IF(Y595&lt;2.1,16.72,IF(Y595&lt;2.15,17.92,IF(Y595&lt;2.2,19.17,IF(Y595&lt;2.25,20,IF(Y595&lt;3,25,IF(Y595&lt;10,0,0))))))))))))))))))))))))))))</f>
        <v>10.5</v>
      </c>
      <c r="AC595" s="12"/>
    </row>
    <row r="596" spans="17:29" x14ac:dyDescent="0.25">
      <c r="Q596" s="91"/>
      <c r="R596" s="92">
        <v>41652</v>
      </c>
      <c r="S596" s="93">
        <v>12.2916666666649</v>
      </c>
      <c r="T596" s="94">
        <f>$L$10*COS($M$10*S596*24+$N$10)</f>
        <v>-0.1159359107377317</v>
      </c>
      <c r="U596" s="94">
        <f>$L$11*COS($M$11*S596*24+$N$11)</f>
        <v>8.4460135386028756E-2</v>
      </c>
      <c r="V596" s="94">
        <f>$L$12*COS($M$12*S596*24+$N$12)</f>
        <v>-0.68012024655162051</v>
      </c>
      <c r="W596" s="94">
        <f>$L$13*COS($M$13*S596*24+$N$13)</f>
        <v>-0.3700213682416994</v>
      </c>
      <c r="X596" s="94">
        <f>(T596+U596+V596+W596)*$AE$8</f>
        <v>-1.3520217376812789</v>
      </c>
      <c r="Y596" s="95">
        <f t="shared" si="26"/>
        <v>1.3520217376812789</v>
      </c>
      <c r="Z596" s="94">
        <f>(0.5*$N$29*Y596^3)/1000</f>
        <v>1.2727943877466339</v>
      </c>
      <c r="AA596" s="94">
        <f>(0.5*$I$29*$J$29*$K$29*$M$29*$L$29*$N$29*Y596^3)*0.82/1000</f>
        <v>4.1202929842257303</v>
      </c>
      <c r="AB596" s="103">
        <f>IF(Y596&lt;1,0,IF(Y596&lt;1.05,2,IF(Y596&lt;1.1,2.28,IF(Y596&lt;1.15,2.5,IF(Y596&lt;1.2,3.08,IF(Y596&lt;1.25,3.44,IF(Y596&lt;1.3,3.85,IF(Y596&lt;1.35,4.31,IF(Y596&lt;1.4,5,IF(Y596&lt;1.45,5.36,IF(Y596&lt;1.5,5.75,IF(Y596&lt;1.55,6.59,IF(Y596&lt;1.6,7.28,IF(Y596&lt;1.65,8.01,IF(Y596&lt;1.7,8.79,IF(Y596&lt;1.75,10,IF(Y596&lt;1.8,10.5,IF(Y596&lt;1.85,11.42,IF(Y596&lt;1.9,12.38,IF(Y596&lt;1.95,13.4,IF(Y596&lt;2,14.26,IF(Y596&lt;2.05,15.57,IF(Y596&lt;2.1,16.72,IF(Y596&lt;2.15,17.92,IF(Y596&lt;2.2,19.17,IF(Y596&lt;2.25,20,IF(Y596&lt;3,25,IF(Y596&lt;10,0,0))))))))))))))))))))))))))))</f>
        <v>5</v>
      </c>
      <c r="AC596" s="12"/>
    </row>
    <row r="597" spans="17:29" x14ac:dyDescent="0.25">
      <c r="Q597" s="91"/>
      <c r="R597" s="92">
        <v>41652</v>
      </c>
      <c r="S597" s="93">
        <v>12.312499999998201</v>
      </c>
      <c r="T597" s="94">
        <f>$L$10*COS($M$10*S597*24+$N$10)</f>
        <v>-0.10878008453494961</v>
      </c>
      <c r="U597" s="94">
        <f>$L$11*COS($M$11*S597*24+$N$11)</f>
        <v>9.3560422407143962E-2</v>
      </c>
      <c r="V597" s="94">
        <f>$L$12*COS($M$12*S597*24+$N$12)</f>
        <v>-0.38092506062557957</v>
      </c>
      <c r="W597" s="94">
        <f>$L$13*COS($M$13*S597*24+$N$13)</f>
        <v>-0.29579241580078675</v>
      </c>
      <c r="X597" s="94">
        <f>(T597+U597+V597+W597)*$AE$8</f>
        <v>-0.86492142319271492</v>
      </c>
      <c r="Y597" s="95">
        <f t="shared" si="26"/>
        <v>0.86492142319271492</v>
      </c>
      <c r="Z597" s="94">
        <f>(0.5*$N$29*Y597^3)/1000</f>
        <v>0.3332247047378889</v>
      </c>
      <c r="AA597" s="94">
        <f>(0.5*$I$29*$J$29*$K$29*$M$29*$L$29*$N$29*Y597^3)*0.82/1000</f>
        <v>1.0787157975554524</v>
      </c>
      <c r="AB597" s="103">
        <f>IF(Y597&lt;1,0,IF(Y597&lt;1.05,2,IF(Y597&lt;1.1,2.28,IF(Y597&lt;1.15,2.5,IF(Y597&lt;1.2,3.08,IF(Y597&lt;1.25,3.44,IF(Y597&lt;1.3,3.85,IF(Y597&lt;1.35,4.31,IF(Y597&lt;1.4,5,IF(Y597&lt;1.45,5.36,IF(Y597&lt;1.5,5.75,IF(Y597&lt;1.55,6.59,IF(Y597&lt;1.6,7.28,IF(Y597&lt;1.65,8.01,IF(Y597&lt;1.7,8.79,IF(Y597&lt;1.75,10,IF(Y597&lt;1.8,10.5,IF(Y597&lt;1.85,11.42,IF(Y597&lt;1.9,12.38,IF(Y597&lt;1.95,13.4,IF(Y597&lt;2,14.26,IF(Y597&lt;2.05,15.57,IF(Y597&lt;2.1,16.72,IF(Y597&lt;2.15,17.92,IF(Y597&lt;2.2,19.17,IF(Y597&lt;2.25,20,IF(Y597&lt;3,25,IF(Y597&lt;10,0,0))))))))))))))))))))))))))))</f>
        <v>0</v>
      </c>
      <c r="AC597" s="12"/>
    </row>
    <row r="598" spans="17:29" x14ac:dyDescent="0.25">
      <c r="Q598" s="91"/>
      <c r="R598" s="92">
        <v>41652</v>
      </c>
      <c r="S598" s="93">
        <v>12.3333333333316</v>
      </c>
      <c r="T598" s="94">
        <f>$L$10*COS($M$10*S598*24+$N$10)</f>
        <v>-0.10001334178190111</v>
      </c>
      <c r="U598" s="94">
        <f>$L$11*COS($M$11*S598*24+$N$11)</f>
        <v>0.10105049886044655</v>
      </c>
      <c r="V598" s="94">
        <f>$L$12*COS($M$12*S598*24+$N$12)</f>
        <v>-5.748726976684037E-2</v>
      </c>
      <c r="W598" s="94">
        <f>$L$13*COS($M$13*S598*24+$N$13)</f>
        <v>-0.20140569904272237</v>
      </c>
      <c r="X598" s="94">
        <f>(T598+U598+V598+W598)*$AE$8</f>
        <v>-0.3223197646637716</v>
      </c>
      <c r="Y598" s="95">
        <f t="shared" si="26"/>
        <v>0.3223197646637716</v>
      </c>
      <c r="Z598" s="94">
        <f>(0.5*$N$29*Y598^3)/1000</f>
        <v>1.7245192275582993E-2</v>
      </c>
      <c r="AA598" s="94">
        <f>(0.5*$I$29*$J$29*$K$29*$M$29*$L$29*$N$29*Y598^3)*0.82/1000</f>
        <v>5.5826176976239796E-2</v>
      </c>
      <c r="AB598" s="103">
        <f>IF(Y598&lt;1,0,IF(Y598&lt;1.05,2,IF(Y598&lt;1.1,2.28,IF(Y598&lt;1.15,2.5,IF(Y598&lt;1.2,3.08,IF(Y598&lt;1.25,3.44,IF(Y598&lt;1.3,3.85,IF(Y598&lt;1.35,4.31,IF(Y598&lt;1.4,5,IF(Y598&lt;1.45,5.36,IF(Y598&lt;1.5,5.75,IF(Y598&lt;1.55,6.59,IF(Y598&lt;1.6,7.28,IF(Y598&lt;1.65,8.01,IF(Y598&lt;1.7,8.79,IF(Y598&lt;1.75,10,IF(Y598&lt;1.8,10.5,IF(Y598&lt;1.85,11.42,IF(Y598&lt;1.9,12.38,IF(Y598&lt;1.95,13.4,IF(Y598&lt;2,14.26,IF(Y598&lt;2.05,15.57,IF(Y598&lt;2.1,16.72,IF(Y598&lt;2.15,17.92,IF(Y598&lt;2.2,19.17,IF(Y598&lt;2.25,20,IF(Y598&lt;3,25,IF(Y598&lt;10,0,0))))))))))))))))))))))))))))</f>
        <v>0</v>
      </c>
      <c r="AC598" s="12"/>
    </row>
    <row r="599" spans="17:29" x14ac:dyDescent="0.25">
      <c r="Q599" s="91"/>
      <c r="R599" s="92">
        <v>41652</v>
      </c>
      <c r="S599" s="93">
        <v>12.3541666666649</v>
      </c>
      <c r="T599" s="94">
        <f>$L$10*COS($M$10*S599*24+$N$10)</f>
        <v>-8.976550854979852E-2</v>
      </c>
      <c r="U599" s="94">
        <f>$L$11*COS($M$11*S599*24+$N$11)</f>
        <v>0.10680145767224619</v>
      </c>
      <c r="V599" s="94">
        <f>$L$12*COS($M$12*S599*24+$N$12)</f>
        <v>0.26960909153794244</v>
      </c>
      <c r="W599" s="94">
        <f>$L$13*COS($M$13*S599*24+$N$13)</f>
        <v>-9.329351673398073E-2</v>
      </c>
      <c r="X599" s="94">
        <f>(T599+U599+V599+W599)*$AE$8</f>
        <v>0.24168940490801172</v>
      </c>
      <c r="Y599" s="95">
        <f t="shared" si="26"/>
        <v>0.24168940490801172</v>
      </c>
      <c r="Z599" s="94">
        <f>(0.5*$N$29*Y599^3)/1000</f>
        <v>7.270764300935535E-3</v>
      </c>
      <c r="AA599" s="94">
        <f>(0.5*$I$29*$J$29*$K$29*$M$29*$L$29*$N$29*Y599^3)*0.82/1000</f>
        <v>2.3536935287828312E-2</v>
      </c>
      <c r="AB599" s="103">
        <f>IF(Y599&lt;1,0,IF(Y599&lt;1.05,2,IF(Y599&lt;1.1,2.28,IF(Y599&lt;1.15,2.5,IF(Y599&lt;1.2,3.08,IF(Y599&lt;1.25,3.44,IF(Y599&lt;1.3,3.85,IF(Y599&lt;1.35,4.31,IF(Y599&lt;1.4,5,IF(Y599&lt;1.45,5.36,IF(Y599&lt;1.5,5.75,IF(Y599&lt;1.55,6.59,IF(Y599&lt;1.6,7.28,IF(Y599&lt;1.65,8.01,IF(Y599&lt;1.7,8.79,IF(Y599&lt;1.75,10,IF(Y599&lt;1.8,10.5,IF(Y599&lt;1.85,11.42,IF(Y599&lt;1.9,12.38,IF(Y599&lt;1.95,13.4,IF(Y599&lt;2,14.26,IF(Y599&lt;2.05,15.57,IF(Y599&lt;2.1,16.72,IF(Y599&lt;2.15,17.92,IF(Y599&lt;2.2,19.17,IF(Y599&lt;2.25,20,IF(Y599&lt;3,25,IF(Y599&lt;10,0,0))))))))))))))))))))))))))))</f>
        <v>0</v>
      </c>
      <c r="AC599" s="12"/>
    </row>
    <row r="600" spans="17:29" x14ac:dyDescent="0.25">
      <c r="Q600" s="91"/>
      <c r="R600" s="92">
        <v>41652</v>
      </c>
      <c r="S600" s="93">
        <v>12.374999999998201</v>
      </c>
      <c r="T600" s="94">
        <f>$L$10*COS($M$10*S600*24+$N$10)</f>
        <v>-7.8188344273508459E-2</v>
      </c>
      <c r="U600" s="94">
        <f>$L$11*COS($M$11*S600*24+$N$11)</f>
        <v>0.11071432264713719</v>
      </c>
      <c r="V600" s="94">
        <f>$L$12*COS($M$12*S600*24+$N$12)</f>
        <v>0.5795471522539799</v>
      </c>
      <c r="W600" s="94">
        <f>$L$13*COS($M$13*S600*24+$N$13)</f>
        <v>2.1176464565311876E-2</v>
      </c>
      <c r="X600" s="94">
        <f>(T600+U600+V600+W600)*$AE$8</f>
        <v>0.79156199399115057</v>
      </c>
      <c r="Y600" s="95">
        <f t="shared" si="26"/>
        <v>0.79156199399115057</v>
      </c>
      <c r="Z600" s="94">
        <f>(0.5*$N$29*Y600^3)/1000</f>
        <v>0.25542419338640365</v>
      </c>
      <c r="AA600" s="94">
        <f>(0.5*$I$29*$J$29*$K$29*$M$29*$L$29*$N$29*Y600^3)*0.82/1000</f>
        <v>0.8268597993072021</v>
      </c>
      <c r="AB600" s="103">
        <f>IF(Y600&lt;1,0,IF(Y600&lt;1.05,2,IF(Y600&lt;1.1,2.28,IF(Y600&lt;1.15,2.5,IF(Y600&lt;1.2,3.08,IF(Y600&lt;1.25,3.44,IF(Y600&lt;1.3,3.85,IF(Y600&lt;1.35,4.31,IF(Y600&lt;1.4,5,IF(Y600&lt;1.45,5.36,IF(Y600&lt;1.5,5.75,IF(Y600&lt;1.55,6.59,IF(Y600&lt;1.6,7.28,IF(Y600&lt;1.65,8.01,IF(Y600&lt;1.7,8.79,IF(Y600&lt;1.75,10,IF(Y600&lt;1.8,10.5,IF(Y600&lt;1.85,11.42,IF(Y600&lt;1.9,12.38,IF(Y600&lt;1.95,13.4,IF(Y600&lt;2,14.26,IF(Y600&lt;2.05,15.57,IF(Y600&lt;2.1,16.72,IF(Y600&lt;2.15,17.92,IF(Y600&lt;2.2,19.17,IF(Y600&lt;2.25,20,IF(Y600&lt;3,25,IF(Y600&lt;10,0,0))))))))))))))))))))))))))))</f>
        <v>0</v>
      </c>
      <c r="AC600" s="12"/>
    </row>
    <row r="601" spans="17:29" x14ac:dyDescent="0.25">
      <c r="Q601" s="91"/>
      <c r="R601" s="92">
        <v>41652</v>
      </c>
      <c r="S601" s="93">
        <v>12.3958333333316</v>
      </c>
      <c r="T601" s="94">
        <f>$L$10*COS($M$10*S601*24+$N$10)</f>
        <v>-6.5453294356933561E-2</v>
      </c>
      <c r="U601" s="94">
        <f>$L$11*COS($M$11*S601*24+$N$11)</f>
        <v>0.11272175188594645</v>
      </c>
      <c r="V601" s="94">
        <f>$L$12*COS($M$12*S601*24+$N$12)</f>
        <v>0.85260201965232496</v>
      </c>
      <c r="W601" s="94">
        <f>$L$13*COS($M$13*S601*24+$N$13)</f>
        <v>0.13420330480079357</v>
      </c>
      <c r="X601" s="94">
        <f>(T601+U601+V601+W601)*$AE$8</f>
        <v>1.2925922274776642</v>
      </c>
      <c r="Y601" s="95">
        <f t="shared" si="26"/>
        <v>1.2925922274776642</v>
      </c>
      <c r="Z601" s="94">
        <f>(0.5*$N$29*Y601^3)/1000</f>
        <v>1.1122229428326984</v>
      </c>
      <c r="AA601" s="94">
        <f>(0.5*$I$29*$J$29*$K$29*$M$29*$L$29*$N$29*Y601^3)*0.82/1000</f>
        <v>3.6004907252629277</v>
      </c>
      <c r="AB601" s="103">
        <f>IF(Y601&lt;1,0,IF(Y601&lt;1.05,2,IF(Y601&lt;1.1,2.28,IF(Y601&lt;1.15,2.5,IF(Y601&lt;1.2,3.08,IF(Y601&lt;1.25,3.44,IF(Y601&lt;1.3,3.85,IF(Y601&lt;1.35,4.31,IF(Y601&lt;1.4,5,IF(Y601&lt;1.45,5.36,IF(Y601&lt;1.5,5.75,IF(Y601&lt;1.55,6.59,IF(Y601&lt;1.6,7.28,IF(Y601&lt;1.65,8.01,IF(Y601&lt;1.7,8.79,IF(Y601&lt;1.75,10,IF(Y601&lt;1.8,10.5,IF(Y601&lt;1.85,11.42,IF(Y601&lt;1.9,12.38,IF(Y601&lt;1.95,13.4,IF(Y601&lt;2,14.26,IF(Y601&lt;2.05,15.57,IF(Y601&lt;2.1,16.72,IF(Y601&lt;2.15,17.92,IF(Y601&lt;2.2,19.17,IF(Y601&lt;2.25,20,IF(Y601&lt;3,25,IF(Y601&lt;10,0,0))))))))))))))))))))))))))))</f>
        <v>3.85</v>
      </c>
      <c r="AC601" s="12"/>
    </row>
    <row r="602" spans="17:29" x14ac:dyDescent="0.25">
      <c r="Q602" s="91"/>
      <c r="R602" s="92">
        <v>41652</v>
      </c>
      <c r="S602" s="93">
        <v>12.4166666666649</v>
      </c>
      <c r="T602" s="94">
        <f>$L$10*COS($M$10*S602*24+$N$10)</f>
        <v>-5.1748951250432919E-2</v>
      </c>
      <c r="U602" s="94">
        <f>$L$11*COS($M$11*S602*24+$N$11)</f>
        <v>0.11278919676551308</v>
      </c>
      <c r="V602" s="94">
        <f>$L$12*COS($M$12*S602*24+$N$12)</f>
        <v>1.0713960991347291</v>
      </c>
      <c r="W602" s="94">
        <f>$L$13*COS($M$13*S602*24+$N$13)</f>
        <v>0.23808441159500493</v>
      </c>
      <c r="X602" s="94">
        <f>(T602+U602+V602+W602)*$AE$8</f>
        <v>1.7131509453060179</v>
      </c>
      <c r="Y602" s="95">
        <f t="shared" si="26"/>
        <v>1.7131509453060179</v>
      </c>
      <c r="Z602" s="94">
        <f>(0.5*$N$29*Y602^3)/1000</f>
        <v>2.5893700459130606</v>
      </c>
      <c r="AA602" s="94">
        <f>(0.5*$I$29*$J$29*$K$29*$M$29*$L$29*$N$29*Y602^3)*0.82/1000</f>
        <v>8.3823147999798024</v>
      </c>
      <c r="AB602" s="103">
        <f>IF(Y602&lt;1,0,IF(Y602&lt;1.05,2,IF(Y602&lt;1.1,2.28,IF(Y602&lt;1.15,2.5,IF(Y602&lt;1.2,3.08,IF(Y602&lt;1.25,3.44,IF(Y602&lt;1.3,3.85,IF(Y602&lt;1.35,4.31,IF(Y602&lt;1.4,5,IF(Y602&lt;1.45,5.36,IF(Y602&lt;1.5,5.75,IF(Y602&lt;1.55,6.59,IF(Y602&lt;1.6,7.28,IF(Y602&lt;1.65,8.01,IF(Y602&lt;1.7,8.79,IF(Y602&lt;1.75,10,IF(Y602&lt;1.8,10.5,IF(Y602&lt;1.85,11.42,IF(Y602&lt;1.9,12.38,IF(Y602&lt;1.95,13.4,IF(Y602&lt;2,14.26,IF(Y602&lt;2.05,15.57,IF(Y602&lt;2.1,16.72,IF(Y602&lt;2.15,17.92,IF(Y602&lt;2.2,19.17,IF(Y602&lt;2.25,20,IF(Y602&lt;3,25,IF(Y602&lt;10,0,0))))))))))))))))))))))))))))</f>
        <v>10</v>
      </c>
      <c r="AC602" s="12"/>
    </row>
    <row r="603" spans="17:29" x14ac:dyDescent="0.25">
      <c r="Q603" s="91"/>
      <c r="R603" s="92">
        <v>41652</v>
      </c>
      <c r="S603" s="93">
        <v>12.437499999998201</v>
      </c>
      <c r="T603" s="94">
        <f>$L$10*COS($M$10*S603*24+$N$10)</f>
        <v>-3.7278261598214138E-2</v>
      </c>
      <c r="U603" s="94">
        <f>$L$11*COS($M$11*S603*24+$N$11)</f>
        <v>0.11091549653374015</v>
      </c>
      <c r="V603" s="94">
        <f>$L$12*COS($M$12*S603*24+$N$12)</f>
        <v>1.2220050287258664</v>
      </c>
      <c r="W603" s="94">
        <f>$L$13*COS($M$13*S603*24+$N$13)</f>
        <v>0.32574045919218181</v>
      </c>
      <c r="X603" s="94">
        <f>(T603+U603+V603+W603)*$AE$8</f>
        <v>2.0267284035669677</v>
      </c>
      <c r="Y603" s="95">
        <f t="shared" si="26"/>
        <v>2.0267284035669677</v>
      </c>
      <c r="Z603" s="94">
        <f>(0.5*$N$29*Y603^3)/1000</f>
        <v>4.2873988873070807</v>
      </c>
      <c r="AA603" s="94">
        <f>(0.5*$I$29*$J$29*$K$29*$M$29*$L$29*$N$29*Y603^3)*0.82/1000</f>
        <v>13.879177757236526</v>
      </c>
      <c r="AB603" s="103">
        <f>IF(Y603&lt;1,0,IF(Y603&lt;1.05,2,IF(Y603&lt;1.1,2.28,IF(Y603&lt;1.15,2.5,IF(Y603&lt;1.2,3.08,IF(Y603&lt;1.25,3.44,IF(Y603&lt;1.3,3.85,IF(Y603&lt;1.35,4.31,IF(Y603&lt;1.4,5,IF(Y603&lt;1.45,5.36,IF(Y603&lt;1.5,5.75,IF(Y603&lt;1.55,6.59,IF(Y603&lt;1.6,7.28,IF(Y603&lt;1.65,8.01,IF(Y603&lt;1.7,8.79,IF(Y603&lt;1.75,10,IF(Y603&lt;1.8,10.5,IF(Y603&lt;1.85,11.42,IF(Y603&lt;1.9,12.38,IF(Y603&lt;1.95,13.4,IF(Y603&lt;2,14.26,IF(Y603&lt;2.05,15.57,IF(Y603&lt;2.1,16.72,IF(Y603&lt;2.15,17.92,IF(Y603&lt;2.2,19.17,IF(Y603&lt;2.25,20,IF(Y603&lt;3,25,IF(Y603&lt;10,0,0))))))))))))))))))))))))))))</f>
        <v>15.57</v>
      </c>
      <c r="AC603" s="12"/>
    </row>
    <row r="604" spans="17:29" x14ac:dyDescent="0.25">
      <c r="Q604" s="91"/>
      <c r="R604" s="92">
        <v>41652</v>
      </c>
      <c r="S604" s="93">
        <v>12.4583333333316</v>
      </c>
      <c r="T604" s="94">
        <f>$L$10*COS($M$10*S604*24+$N$10)</f>
        <v>-2.225552081608009E-2</v>
      </c>
      <c r="U604" s="94">
        <f>$L$11*COS($M$11*S604*24+$N$11)</f>
        <v>0.10713289828650908</v>
      </c>
      <c r="V604" s="94">
        <f>$L$12*COS($M$12*S604*24+$N$12)</f>
        <v>1.2948438449866624</v>
      </c>
      <c r="W604" s="94">
        <f>$L$13*COS($M$13*S604*24+$N$13)</f>
        <v>0.39119783280728432</v>
      </c>
      <c r="X604" s="94">
        <f>(T604+U604+V604+W604)*$AE$8</f>
        <v>2.2136488190804697</v>
      </c>
      <c r="Y604" s="95">
        <f t="shared" si="26"/>
        <v>2.2136488190804697</v>
      </c>
      <c r="Z604" s="94">
        <f>(0.5*$N$29*Y604^3)/1000</f>
        <v>5.5864176493821409</v>
      </c>
      <c r="AA604" s="94">
        <f>(0.5*$I$29*$J$29*$K$29*$M$29*$L$29*$N$29*Y604^3)*0.82/1000</f>
        <v>18.084364347689117</v>
      </c>
      <c r="AB604" s="103">
        <f>IF(Y604&lt;1,0,IF(Y604&lt;1.05,2,IF(Y604&lt;1.1,2.28,IF(Y604&lt;1.15,2.5,IF(Y604&lt;1.2,3.08,IF(Y604&lt;1.25,3.44,IF(Y604&lt;1.3,3.85,IF(Y604&lt;1.35,4.31,IF(Y604&lt;1.4,5,IF(Y604&lt;1.45,5.36,IF(Y604&lt;1.5,5.75,IF(Y604&lt;1.55,6.59,IF(Y604&lt;1.6,7.28,IF(Y604&lt;1.65,8.01,IF(Y604&lt;1.7,8.79,IF(Y604&lt;1.75,10,IF(Y604&lt;1.8,10.5,IF(Y604&lt;1.85,11.42,IF(Y604&lt;1.9,12.38,IF(Y604&lt;1.95,13.4,IF(Y604&lt;2,14.26,IF(Y604&lt;2.05,15.57,IF(Y604&lt;2.1,16.72,IF(Y604&lt;2.15,17.92,IF(Y604&lt;2.2,19.17,IF(Y604&lt;2.25,20,IF(Y604&lt;3,25,IF(Y604&lt;10,0,0))))))))))))))))))))))))))))</f>
        <v>20</v>
      </c>
      <c r="AC604" s="12"/>
    </row>
    <row r="605" spans="17:29" x14ac:dyDescent="0.25">
      <c r="Q605" s="91"/>
      <c r="R605" s="92">
        <v>41652</v>
      </c>
      <c r="S605" s="93">
        <v>12.4791666666649</v>
      </c>
      <c r="T605" s="94">
        <f>$L$10*COS($M$10*S605*24+$N$10)</f>
        <v>-6.9031996060377899E-3</v>
      </c>
      <c r="U605" s="94">
        <f>$L$11*COS($M$11*S605*24+$N$11)</f>
        <v>0.10150650198295069</v>
      </c>
      <c r="V605" s="94">
        <f>$L$12*COS($M$12*S605*24+$N$12)</f>
        <v>1.2852769835265108</v>
      </c>
      <c r="W605" s="94">
        <f>$L$13*COS($M$13*S605*24+$N$13)</f>
        <v>0.42999572060127067</v>
      </c>
      <c r="X605" s="94">
        <f>(T605+U605+V605+W605)*$AE$8</f>
        <v>2.2623450081308678</v>
      </c>
      <c r="Y605" s="95">
        <f t="shared" si="26"/>
        <v>2.2623450081308678</v>
      </c>
      <c r="Z605" s="94">
        <f>(0.5*$N$29*Y605^3)/1000</f>
        <v>5.9632598743724943</v>
      </c>
      <c r="AA605" s="94">
        <f>(0.5*$I$29*$J$29*$K$29*$M$29*$L$29*$N$29*Y605^3)*0.82/1000</f>
        <v>19.304278884346282</v>
      </c>
      <c r="AB605" s="103">
        <f>IF(Y605&lt;1,0,IF(Y605&lt;1.05,2,IF(Y605&lt;1.1,2.28,IF(Y605&lt;1.15,2.5,IF(Y605&lt;1.2,3.08,IF(Y605&lt;1.25,3.44,IF(Y605&lt;1.3,3.85,IF(Y605&lt;1.35,4.31,IF(Y605&lt;1.4,5,IF(Y605&lt;1.45,5.36,IF(Y605&lt;1.5,5.75,IF(Y605&lt;1.55,6.59,IF(Y605&lt;1.6,7.28,IF(Y605&lt;1.65,8.01,IF(Y605&lt;1.7,8.79,IF(Y605&lt;1.75,10,IF(Y605&lt;1.8,10.5,IF(Y605&lt;1.85,11.42,IF(Y605&lt;1.9,12.38,IF(Y605&lt;1.95,13.4,IF(Y605&lt;2,14.26,IF(Y605&lt;2.05,15.57,IF(Y605&lt;2.1,16.72,IF(Y605&lt;2.15,17.92,IF(Y605&lt;2.2,19.17,IF(Y605&lt;2.25,20,IF(Y605&lt;3,25,IF(Y605&lt;10,0,0))))))))))))))))))))))))))))</f>
        <v>25</v>
      </c>
      <c r="AC605" s="12"/>
    </row>
    <row r="606" spans="17:29" x14ac:dyDescent="0.25">
      <c r="Q606" s="91"/>
      <c r="R606" s="92">
        <v>41652</v>
      </c>
      <c r="S606" s="93">
        <v>12.499999999998201</v>
      </c>
      <c r="T606" s="94">
        <f>$L$10*COS($M$10*S606*24+$N$10)</f>
        <v>8.5513505969493277E-3</v>
      </c>
      <c r="U606" s="94">
        <f>$L$11*COS($M$11*S606*24+$N$11)</f>
        <v>9.4133140050201555E-2</v>
      </c>
      <c r="V606" s="94">
        <f>$L$12*COS($M$12*S606*24+$N$12)</f>
        <v>1.1939132928224121</v>
      </c>
      <c r="W606" s="94">
        <f>$L$13*COS($M$13*S606*24+$N$13)</f>
        <v>0.43949011063790011</v>
      </c>
      <c r="X606" s="94">
        <f>(T606+U606+V606+W606)*$AE$8</f>
        <v>2.1701098676343289</v>
      </c>
      <c r="Y606" s="95">
        <f t="shared" si="26"/>
        <v>2.1701098676343289</v>
      </c>
      <c r="Z606" s="94">
        <f>(0.5*$N$29*Y606^3)/1000</f>
        <v>5.2632305500317607</v>
      </c>
      <c r="AA606" s="94">
        <f>(0.5*$I$29*$J$29*$K$29*$M$29*$L$29*$N$29*Y606^3)*0.82/1000</f>
        <v>17.038142309891519</v>
      </c>
      <c r="AB606" s="103">
        <f>IF(Y606&lt;1,0,IF(Y606&lt;1.05,2,IF(Y606&lt;1.1,2.28,IF(Y606&lt;1.15,2.5,IF(Y606&lt;1.2,3.08,IF(Y606&lt;1.25,3.44,IF(Y606&lt;1.3,3.85,IF(Y606&lt;1.35,4.31,IF(Y606&lt;1.4,5,IF(Y606&lt;1.45,5.36,IF(Y606&lt;1.5,5.75,IF(Y606&lt;1.55,6.59,IF(Y606&lt;1.6,7.28,IF(Y606&lt;1.65,8.01,IF(Y606&lt;1.7,8.79,IF(Y606&lt;1.75,10,IF(Y606&lt;1.8,10.5,IF(Y606&lt;1.85,11.42,IF(Y606&lt;1.9,12.38,IF(Y606&lt;1.95,13.4,IF(Y606&lt;2,14.26,IF(Y606&lt;2.05,15.57,IF(Y606&lt;2.1,16.72,IF(Y606&lt;2.15,17.92,IF(Y606&lt;2.2,19.17,IF(Y606&lt;2.25,20,IF(Y606&lt;3,25,IF(Y606&lt;10,0,0))))))))))))))))))))))))))))</f>
        <v>19.170000000000002</v>
      </c>
      <c r="AC606" s="12"/>
    </row>
    <row r="607" spans="17:29" x14ac:dyDescent="0.25">
      <c r="Q607" s="91"/>
      <c r="R607" s="92">
        <v>41652</v>
      </c>
      <c r="S607" s="93">
        <v>12.520833333331501</v>
      </c>
      <c r="T607" s="94">
        <f>$L$10*COS($M$10*S607*24+$N$10)</f>
        <v>2.3879264455959733E-2</v>
      </c>
      <c r="U607" s="94">
        <f>$L$11*COS($M$11*S607*24+$N$11)</f>
        <v>8.5139710860453494E-2</v>
      </c>
      <c r="V607" s="94">
        <f>$L$12*COS($M$12*S607*24+$N$12)</f>
        <v>1.0265672862465107</v>
      </c>
      <c r="W607" s="94">
        <f>$L$13*COS($M$13*S607*24+$N$13)</f>
        <v>0.41903397592639974</v>
      </c>
      <c r="X607" s="94">
        <f>(T607+U607+V607+W607)*$AE$8</f>
        <v>1.9432752968616547</v>
      </c>
      <c r="Y607" s="95">
        <f t="shared" si="26"/>
        <v>1.9432752968616547</v>
      </c>
      <c r="Z607" s="94">
        <f>(0.5*$N$29*Y607^3)/1000</f>
        <v>3.779290003569054</v>
      </c>
      <c r="AA607" s="94">
        <f>(0.5*$I$29*$J$29*$K$29*$M$29*$L$29*$N$29*Y607^3)*0.82/1000</f>
        <v>12.234326484286612</v>
      </c>
      <c r="AB607" s="103">
        <f>IF(Y607&lt;1,0,IF(Y607&lt;1.05,2,IF(Y607&lt;1.1,2.28,IF(Y607&lt;1.15,2.5,IF(Y607&lt;1.2,3.08,IF(Y607&lt;1.25,3.44,IF(Y607&lt;1.3,3.85,IF(Y607&lt;1.35,4.31,IF(Y607&lt;1.4,5,IF(Y607&lt;1.45,5.36,IF(Y607&lt;1.5,5.75,IF(Y607&lt;1.55,6.59,IF(Y607&lt;1.6,7.28,IF(Y607&lt;1.65,8.01,IF(Y607&lt;1.7,8.79,IF(Y607&lt;1.75,10,IF(Y607&lt;1.8,10.5,IF(Y607&lt;1.85,11.42,IF(Y607&lt;1.9,12.38,IF(Y607&lt;1.95,13.4,IF(Y607&lt;2,14.26,IF(Y607&lt;2.05,15.57,IF(Y607&lt;2.1,16.72,IF(Y607&lt;2.15,17.92,IF(Y607&lt;2.2,19.17,IF(Y607&lt;2.25,20,IF(Y607&lt;3,25,IF(Y607&lt;10,0,0))))))))))))))))))))))))))))</f>
        <v>13.4</v>
      </c>
      <c r="AC607" s="12"/>
    </row>
    <row r="608" spans="17:29" x14ac:dyDescent="0.25">
      <c r="Q608" s="91"/>
      <c r="R608" s="92">
        <v>41652</v>
      </c>
      <c r="S608" s="93">
        <v>12.5416666666649</v>
      </c>
      <c r="T608" s="94">
        <f>$L$10*COS($M$10*S608*24+$N$10)</f>
        <v>3.8853551982758604E-2</v>
      </c>
      <c r="U608" s="94">
        <f>$L$11*COS($M$11*S608*24+$N$11)</f>
        <v>7.4680994761467084E-2</v>
      </c>
      <c r="V608" s="94">
        <f>$L$12*COS($M$12*S608*24+$N$12)</f>
        <v>0.79388909828219689</v>
      </c>
      <c r="W608" s="94">
        <f>$L$13*COS($M$13*S608*24+$N$13)</f>
        <v>0.37002136824169524</v>
      </c>
      <c r="X608" s="94">
        <f>(T608+U608+V608+W608)*$AE$8</f>
        <v>1.5968062665851472</v>
      </c>
      <c r="Y608" s="95">
        <f t="shared" si="26"/>
        <v>1.5968062665851472</v>
      </c>
      <c r="Z608" s="94">
        <f>(0.5*$N$29*Y608^3)/1000</f>
        <v>2.096833343055688</v>
      </c>
      <c r="AA608" s="94">
        <f>(0.5*$I$29*$J$29*$K$29*$M$29*$L$29*$N$29*Y608^3)*0.82/1000</f>
        <v>6.7878738275853809</v>
      </c>
      <c r="AB608" s="103">
        <f>IF(Y608&lt;1,0,IF(Y608&lt;1.05,2,IF(Y608&lt;1.1,2.28,IF(Y608&lt;1.15,2.5,IF(Y608&lt;1.2,3.08,IF(Y608&lt;1.25,3.44,IF(Y608&lt;1.3,3.85,IF(Y608&lt;1.35,4.31,IF(Y608&lt;1.4,5,IF(Y608&lt;1.45,5.36,IF(Y608&lt;1.5,5.75,IF(Y608&lt;1.55,6.59,IF(Y608&lt;1.6,7.28,IF(Y608&lt;1.65,8.01,IF(Y608&lt;1.7,8.79,IF(Y608&lt;1.75,10,IF(Y608&lt;1.8,10.5,IF(Y608&lt;1.85,11.42,IF(Y608&lt;1.9,12.38,IF(Y608&lt;1.95,13.4,IF(Y608&lt;2,14.26,IF(Y608&lt;2.05,15.57,IF(Y608&lt;2.1,16.72,IF(Y608&lt;2.15,17.92,IF(Y608&lt;2.2,19.17,IF(Y608&lt;2.25,20,IF(Y608&lt;3,25,IF(Y608&lt;10,0,0))))))))))))))))))))))))))))</f>
        <v>7.28</v>
      </c>
      <c r="AC608" s="12"/>
    </row>
    <row r="609" spans="17:29" x14ac:dyDescent="0.25">
      <c r="Q609" s="91"/>
      <c r="R609" s="92">
        <v>41652</v>
      </c>
      <c r="S609" s="93">
        <v>12.562499999998201</v>
      </c>
      <c r="T609" s="94">
        <f>$L$10*COS($M$10*S609*24+$N$10)</f>
        <v>5.3252460016158229E-2</v>
      </c>
      <c r="U609" s="94">
        <f>$L$11*COS($M$11*S609*24+$N$11)</f>
        <v>6.2936990247953309E-2</v>
      </c>
      <c r="V609" s="94">
        <f>$L$12*COS($M$12*S609*24+$N$12)</f>
        <v>0.51068669503826258</v>
      </c>
      <c r="W609" s="94">
        <f>$L$13*COS($M$13*S609*24+$N$13)</f>
        <v>0.29579241580079024</v>
      </c>
      <c r="X609" s="94">
        <f>(T609+U609+V609+W609)*$AE$8</f>
        <v>1.1533357013789556</v>
      </c>
      <c r="Y609" s="95">
        <f t="shared" si="26"/>
        <v>1.1533357013789556</v>
      </c>
      <c r="Z609" s="94">
        <f>(0.5*$N$29*Y609^3)/1000</f>
        <v>0.79008612737970307</v>
      </c>
      <c r="AA609" s="94">
        <f>(0.5*$I$29*$J$29*$K$29*$M$29*$L$29*$N$29*Y609^3)*0.82/1000</f>
        <v>2.5576686689670516</v>
      </c>
      <c r="AB609" s="103">
        <f>IF(Y609&lt;1,0,IF(Y609&lt;1.05,2,IF(Y609&lt;1.1,2.28,IF(Y609&lt;1.15,2.5,IF(Y609&lt;1.2,3.08,IF(Y609&lt;1.25,3.44,IF(Y609&lt;1.3,3.85,IF(Y609&lt;1.35,4.31,IF(Y609&lt;1.4,5,IF(Y609&lt;1.45,5.36,IF(Y609&lt;1.5,5.75,IF(Y609&lt;1.55,6.59,IF(Y609&lt;1.6,7.28,IF(Y609&lt;1.65,8.01,IF(Y609&lt;1.7,8.79,IF(Y609&lt;1.75,10,IF(Y609&lt;1.8,10.5,IF(Y609&lt;1.85,11.42,IF(Y609&lt;1.9,12.38,IF(Y609&lt;1.95,13.4,IF(Y609&lt;2,14.26,IF(Y609&lt;2.05,15.57,IF(Y609&lt;2.1,16.72,IF(Y609&lt;2.15,17.92,IF(Y609&lt;2.2,19.17,IF(Y609&lt;2.25,20,IF(Y609&lt;3,25,IF(Y609&lt;10,0,0))))))))))))))))))))))))))))</f>
        <v>3.08</v>
      </c>
      <c r="AC609" s="12"/>
    </row>
    <row r="610" spans="17:29" x14ac:dyDescent="0.25">
      <c r="Q610" s="91"/>
      <c r="R610" s="92">
        <v>41652</v>
      </c>
      <c r="S610" s="93">
        <v>12.583333333331501</v>
      </c>
      <c r="T610" s="94">
        <f>$L$10*COS($M$10*S610*24+$N$10)</f>
        <v>6.6862756149256408E-2</v>
      </c>
      <c r="U610" s="94">
        <f>$L$11*COS($M$11*S610*24+$N$11)</f>
        <v>5.0109816118514033E-2</v>
      </c>
      <c r="V610" s="94">
        <f>$L$12*COS($M$12*S610*24+$N$12)</f>
        <v>0.19498347451792583</v>
      </c>
      <c r="W610" s="94">
        <f>$L$13*COS($M$13*S610*24+$N$13)</f>
        <v>0.20140569904320468</v>
      </c>
      <c r="X610" s="94">
        <f>(T610+U610+V610+W610)*$AE$8</f>
        <v>0.64170218228612619</v>
      </c>
      <c r="Y610" s="95">
        <f t="shared" si="26"/>
        <v>0.64170218228612619</v>
      </c>
      <c r="Z610" s="94">
        <f>(0.5*$N$29*Y610^3)/1000</f>
        <v>0.13608422293382574</v>
      </c>
      <c r="AA610" s="94">
        <f>(0.5*$I$29*$J$29*$K$29*$M$29*$L$29*$N$29*Y610^3)*0.82/1000</f>
        <v>0.44053216640178045</v>
      </c>
      <c r="AB610" s="103">
        <f>IF(Y610&lt;1,0,IF(Y610&lt;1.05,2,IF(Y610&lt;1.1,2.28,IF(Y610&lt;1.15,2.5,IF(Y610&lt;1.2,3.08,IF(Y610&lt;1.25,3.44,IF(Y610&lt;1.3,3.85,IF(Y610&lt;1.35,4.31,IF(Y610&lt;1.4,5,IF(Y610&lt;1.45,5.36,IF(Y610&lt;1.5,5.75,IF(Y610&lt;1.55,6.59,IF(Y610&lt;1.6,7.28,IF(Y610&lt;1.65,8.01,IF(Y610&lt;1.7,8.79,IF(Y610&lt;1.75,10,IF(Y610&lt;1.8,10.5,IF(Y610&lt;1.85,11.42,IF(Y610&lt;1.9,12.38,IF(Y610&lt;1.95,13.4,IF(Y610&lt;2,14.26,IF(Y610&lt;2.05,15.57,IF(Y610&lt;2.1,16.72,IF(Y610&lt;2.15,17.92,IF(Y610&lt;2.2,19.17,IF(Y610&lt;2.25,20,IF(Y610&lt;3,25,IF(Y610&lt;10,0,0))))))))))))))))))))))))))))</f>
        <v>0</v>
      </c>
      <c r="AC610" s="12"/>
    </row>
    <row r="611" spans="17:29" x14ac:dyDescent="0.25">
      <c r="Q611" s="91"/>
      <c r="R611" s="92">
        <v>41652</v>
      </c>
      <c r="S611" s="93">
        <v>12.6041666666649</v>
      </c>
      <c r="T611" s="94">
        <f>$L$10*COS($M$10*S611*24+$N$10)</f>
        <v>7.9482886472788949E-2</v>
      </c>
      <c r="U611" s="94">
        <f>$L$11*COS($M$11*S611*24+$N$11)</f>
        <v>3.6420232934075036E-2</v>
      </c>
      <c r="V611" s="94">
        <f>$L$12*COS($M$12*S611*24+$N$12)</f>
        <v>-0.13312876769729773</v>
      </c>
      <c r="W611" s="94">
        <f>$L$13*COS($M$13*S611*24+$N$13)</f>
        <v>9.3293516733985365E-2</v>
      </c>
      <c r="X611" s="94">
        <f>(T611+U611+V611+W611)*$AE$8</f>
        <v>9.5084835554439529E-2</v>
      </c>
      <c r="Y611" s="95">
        <f t="shared" si="26"/>
        <v>9.5084835554439529E-2</v>
      </c>
      <c r="Z611" s="94">
        <f>(0.5*$N$29*Y611^3)/1000</f>
        <v>4.4273209682235378E-4</v>
      </c>
      <c r="AA611" s="94">
        <f>(0.5*$I$29*$J$29*$K$29*$M$29*$L$29*$N$29*Y611^3)*0.82/1000</f>
        <v>1.4332133846522101E-3</v>
      </c>
      <c r="AB611" s="103">
        <f>IF(Y611&lt;1,0,IF(Y611&lt;1.05,2,IF(Y611&lt;1.1,2.28,IF(Y611&lt;1.15,2.5,IF(Y611&lt;1.2,3.08,IF(Y611&lt;1.25,3.44,IF(Y611&lt;1.3,3.85,IF(Y611&lt;1.35,4.31,IF(Y611&lt;1.4,5,IF(Y611&lt;1.45,5.36,IF(Y611&lt;1.5,5.75,IF(Y611&lt;1.55,6.59,IF(Y611&lt;1.6,7.28,IF(Y611&lt;1.65,8.01,IF(Y611&lt;1.7,8.79,IF(Y611&lt;1.75,10,IF(Y611&lt;1.8,10.5,IF(Y611&lt;1.85,11.42,IF(Y611&lt;1.9,12.38,IF(Y611&lt;1.95,13.4,IF(Y611&lt;2,14.26,IF(Y611&lt;2.05,15.57,IF(Y611&lt;2.1,16.72,IF(Y611&lt;2.15,17.92,IF(Y611&lt;2.2,19.17,IF(Y611&lt;2.25,20,IF(Y611&lt;3,25,IF(Y611&lt;10,0,0))))))))))))))))))))))))))))</f>
        <v>0</v>
      </c>
      <c r="AC611" s="12"/>
    </row>
    <row r="612" spans="17:29" x14ac:dyDescent="0.25">
      <c r="Q612" s="91"/>
      <c r="R612" s="92">
        <v>41652</v>
      </c>
      <c r="S612" s="93">
        <v>12.624999999998201</v>
      </c>
      <c r="T612" s="94">
        <f>$L$10*COS($M$10*S612*24+$N$10)</f>
        <v>9.0925960372505582E-2</v>
      </c>
      <c r="U612" s="94">
        <f>$L$11*COS($M$11*S612*24+$N$11)</f>
        <v>2.2103843644671366E-2</v>
      </c>
      <c r="V612" s="94">
        <f>$L$12*COS($M$12*S612*24+$N$12)</f>
        <v>-0.45276850848260569</v>
      </c>
      <c r="W612" s="94">
        <f>$L$13*COS($M$13*S612*24+$N$13)</f>
        <v>-2.117646456531963E-2</v>
      </c>
      <c r="X612" s="94">
        <f>(T612+U612+V612+W612)*$AE$8</f>
        <v>-0.45114396128843548</v>
      </c>
      <c r="Y612" s="95">
        <f t="shared" si="26"/>
        <v>0.45114396128843548</v>
      </c>
      <c r="Z612" s="94">
        <f>(0.5*$N$29*Y612^3)/1000</f>
        <v>4.7288188196705085E-2</v>
      </c>
      <c r="AA612" s="94">
        <f>(0.5*$I$29*$J$29*$K$29*$M$29*$L$29*$N$29*Y612^3)*0.82/1000</f>
        <v>0.15308143400017538</v>
      </c>
      <c r="AB612" s="103">
        <f>IF(Y612&lt;1,0,IF(Y612&lt;1.05,2,IF(Y612&lt;1.1,2.28,IF(Y612&lt;1.15,2.5,IF(Y612&lt;1.2,3.08,IF(Y612&lt;1.25,3.44,IF(Y612&lt;1.3,3.85,IF(Y612&lt;1.35,4.31,IF(Y612&lt;1.4,5,IF(Y612&lt;1.45,5.36,IF(Y612&lt;1.5,5.75,IF(Y612&lt;1.55,6.59,IF(Y612&lt;1.6,7.28,IF(Y612&lt;1.65,8.01,IF(Y612&lt;1.7,8.79,IF(Y612&lt;1.75,10,IF(Y612&lt;1.8,10.5,IF(Y612&lt;1.85,11.42,IF(Y612&lt;1.9,12.38,IF(Y612&lt;1.95,13.4,IF(Y612&lt;2,14.26,IF(Y612&lt;2.05,15.57,IF(Y612&lt;2.1,16.72,IF(Y612&lt;2.15,17.92,IF(Y612&lt;2.2,19.17,IF(Y612&lt;2.25,20,IF(Y612&lt;3,25,IF(Y612&lt;10,0,0))))))))))))))))))))))))))))</f>
        <v>0</v>
      </c>
      <c r="AC612" s="12"/>
    </row>
    <row r="613" spans="17:29" x14ac:dyDescent="0.25">
      <c r="Q613" s="91"/>
      <c r="R613" s="92">
        <v>41652</v>
      </c>
      <c r="S613" s="93">
        <v>12.645833333331501</v>
      </c>
      <c r="T613" s="94">
        <f>$L$10*COS($M$10*S613*24+$N$10)</f>
        <v>0.10102251817936085</v>
      </c>
      <c r="U613" s="94">
        <f>$L$11*COS($M$11*S613*24+$N$11)</f>
        <v>7.4070387723650993E-3</v>
      </c>
      <c r="V613" s="94">
        <f>$L$12*COS($M$12*S613*24+$N$12)</f>
        <v>-0.74359342658761407</v>
      </c>
      <c r="W613" s="94">
        <f>$L$13*COS($M$13*S613*24+$N$13)</f>
        <v>-0.13420330480026502</v>
      </c>
      <c r="X613" s="94">
        <f>(T613+U613+V613+W613)*$AE$8</f>
        <v>-0.96170896804519135</v>
      </c>
      <c r="Y613" s="95">
        <f t="shared" si="26"/>
        <v>0.96170896804519135</v>
      </c>
      <c r="Z613" s="94">
        <f>(0.5*$N$29*Y613^3)/1000</f>
        <v>0.45807672611095535</v>
      </c>
      <c r="AA613" s="94">
        <f>(0.5*$I$29*$J$29*$K$29*$M$29*$L$29*$N$29*Y613^3)*0.82/1000</f>
        <v>1.4828870546589603</v>
      </c>
      <c r="AB613" s="103">
        <f>IF(Y613&lt;1,0,IF(Y613&lt;1.05,2,IF(Y613&lt;1.1,2.28,IF(Y613&lt;1.15,2.5,IF(Y613&lt;1.2,3.08,IF(Y613&lt;1.25,3.44,IF(Y613&lt;1.3,3.85,IF(Y613&lt;1.35,4.31,IF(Y613&lt;1.4,5,IF(Y613&lt;1.45,5.36,IF(Y613&lt;1.5,5.75,IF(Y613&lt;1.55,6.59,IF(Y613&lt;1.6,7.28,IF(Y613&lt;1.65,8.01,IF(Y613&lt;1.7,8.79,IF(Y613&lt;1.75,10,IF(Y613&lt;1.8,10.5,IF(Y613&lt;1.85,11.42,IF(Y613&lt;1.9,12.38,IF(Y613&lt;1.95,13.4,IF(Y613&lt;2,14.26,IF(Y613&lt;2.05,15.57,IF(Y613&lt;2.1,16.72,IF(Y613&lt;2.15,17.92,IF(Y613&lt;2.2,19.17,IF(Y613&lt;2.25,20,IF(Y613&lt;3,25,IF(Y613&lt;10,0,0))))))))))))))))))))))))))))</f>
        <v>0</v>
      </c>
      <c r="AC613" s="12"/>
    </row>
    <row r="614" spans="17:29" x14ac:dyDescent="0.25">
      <c r="Q614" s="91"/>
      <c r="R614" s="92">
        <v>41652</v>
      </c>
      <c r="S614" s="93">
        <v>12.6666666666649</v>
      </c>
      <c r="T614" s="94">
        <f>$L$10*COS($M$10*S614*24+$N$10)</f>
        <v>0.10962304068552925</v>
      </c>
      <c r="U614" s="94">
        <f>$L$11*COS($M$11*S614*24+$N$11)</f>
        <v>-7.4172440634585699E-3</v>
      </c>
      <c r="V614" s="94">
        <f>$L$12*COS($M$12*S614*24+$N$12)</f>
        <v>-0.9870950164764053</v>
      </c>
      <c r="W614" s="94">
        <f>$L$13*COS($M$13*S614*24+$N$13)</f>
        <v>-0.23808441159501148</v>
      </c>
      <c r="X614" s="94">
        <f>(T614+U614+V614+W614)*$AE$8</f>
        <v>-1.4037170393116827</v>
      </c>
      <c r="Y614" s="95">
        <f t="shared" si="26"/>
        <v>1.4037170393116827</v>
      </c>
      <c r="Z614" s="94">
        <f>(0.5*$N$29*Y614^3)/1000</f>
        <v>1.4244458497246262</v>
      </c>
      <c r="AA614" s="94">
        <f>(0.5*$I$29*$J$29*$K$29*$M$29*$L$29*$N$29*Y614^3)*0.82/1000</f>
        <v>4.6112194534583084</v>
      </c>
      <c r="AB614" s="103">
        <f>IF(Y614&lt;1,0,IF(Y614&lt;1.05,2,IF(Y614&lt;1.1,2.28,IF(Y614&lt;1.15,2.5,IF(Y614&lt;1.2,3.08,IF(Y614&lt;1.25,3.44,IF(Y614&lt;1.3,3.85,IF(Y614&lt;1.35,4.31,IF(Y614&lt;1.4,5,IF(Y614&lt;1.45,5.36,IF(Y614&lt;1.5,5.75,IF(Y614&lt;1.55,6.59,IF(Y614&lt;1.6,7.28,IF(Y614&lt;1.65,8.01,IF(Y614&lt;1.7,8.79,IF(Y614&lt;1.75,10,IF(Y614&lt;1.8,10.5,IF(Y614&lt;1.85,11.42,IF(Y614&lt;1.9,12.38,IF(Y614&lt;1.95,13.4,IF(Y614&lt;2,14.26,IF(Y614&lt;2.05,15.57,IF(Y614&lt;2.1,16.72,IF(Y614&lt;2.15,17.92,IF(Y614&lt;2.2,19.17,IF(Y614&lt;2.25,20,IF(Y614&lt;3,25,IF(Y614&lt;10,0,0))))))))))))))))))))))))))))</f>
        <v>5.36</v>
      </c>
      <c r="AC614" s="12"/>
    </row>
    <row r="615" spans="17:29" x14ac:dyDescent="0.25">
      <c r="Q615" s="91"/>
      <c r="R615" s="92">
        <v>41652</v>
      </c>
      <c r="S615" s="93">
        <v>12.687499999998201</v>
      </c>
      <c r="T615" s="94">
        <f>$L$10*COS($M$10*S615*24+$N$10)</f>
        <v>0.11660016336363453</v>
      </c>
      <c r="U615" s="94">
        <f>$L$11*COS($M$11*S615*24+$N$11)</f>
        <v>-2.211387329881126E-2</v>
      </c>
      <c r="V615" s="94">
        <f>$L$12*COS($M$12*S615*24+$N$12)</f>
        <v>-1.1677764955666596</v>
      </c>
      <c r="W615" s="94">
        <f>$L$13*COS($M$13*S615*24+$N$13)</f>
        <v>-0.32574045919217859</v>
      </c>
      <c r="X615" s="94">
        <f>(T615+U615+V615+W615)*$AE$8</f>
        <v>-1.7487883308675187</v>
      </c>
      <c r="Y615" s="95">
        <f t="shared" si="26"/>
        <v>1.7487883308675187</v>
      </c>
      <c r="Z615" s="94">
        <f>(0.5*$N$29*Y615^3)/1000</f>
        <v>2.7543490053433759</v>
      </c>
      <c r="AA615" s="94">
        <f>(0.5*$I$29*$J$29*$K$29*$M$29*$L$29*$N$29*Y615^3)*0.82/1000</f>
        <v>8.916385075296656</v>
      </c>
      <c r="AB615" s="103">
        <f>IF(Y615&lt;1,0,IF(Y615&lt;1.05,2,IF(Y615&lt;1.1,2.28,IF(Y615&lt;1.15,2.5,IF(Y615&lt;1.2,3.08,IF(Y615&lt;1.25,3.44,IF(Y615&lt;1.3,3.85,IF(Y615&lt;1.35,4.31,IF(Y615&lt;1.4,5,IF(Y615&lt;1.45,5.36,IF(Y615&lt;1.5,5.75,IF(Y615&lt;1.55,6.59,IF(Y615&lt;1.6,7.28,IF(Y615&lt;1.65,8.01,IF(Y615&lt;1.7,8.79,IF(Y615&lt;1.75,10,IF(Y615&lt;1.8,10.5,IF(Y615&lt;1.85,11.42,IF(Y615&lt;1.9,12.38,IF(Y615&lt;1.95,13.4,IF(Y615&lt;2,14.26,IF(Y615&lt;2.05,15.57,IF(Y615&lt;2.1,16.72,IF(Y615&lt;2.15,17.92,IF(Y615&lt;2.2,19.17,IF(Y615&lt;2.25,20,IF(Y615&lt;3,25,IF(Y615&lt;10,0,0))))))))))))))))))))))))))))</f>
        <v>10</v>
      </c>
      <c r="AC615" s="12"/>
    </row>
    <row r="616" spans="17:29" x14ac:dyDescent="0.25">
      <c r="Q616" s="91"/>
      <c r="R616" s="92">
        <v>41652</v>
      </c>
      <c r="S616" s="93">
        <v>12.708333333331501</v>
      </c>
      <c r="T616" s="94">
        <f>$L$10*COS($M$10*S616*24+$N$10)</f>
        <v>0.12185056249924514</v>
      </c>
      <c r="U616" s="94">
        <f>$L$11*COS($M$11*S616*24+$N$11)</f>
        <v>-3.6429914337086769E-2</v>
      </c>
      <c r="V616" s="94">
        <f>$L$12*COS($M$12*S616*24+$N$12)</f>
        <v>-1.2741390412073546</v>
      </c>
      <c r="W616" s="94">
        <f>$L$13*COS($M$13*S616*24+$N$13)</f>
        <v>-0.39119783280703024</v>
      </c>
      <c r="X616" s="94">
        <f>(T616+U616+V616+W616)*$AE$8</f>
        <v>-1.974895282315283</v>
      </c>
      <c r="Y616" s="95">
        <f t="shared" si="26"/>
        <v>1.974895282315283</v>
      </c>
      <c r="Z616" s="94">
        <f>(0.5*$N$29*Y616^3)/1000</f>
        <v>3.9667921590578801</v>
      </c>
      <c r="AA616" s="94">
        <f>(0.5*$I$29*$J$29*$K$29*$M$29*$L$29*$N$29*Y616^3)*0.82/1000</f>
        <v>12.841308902833857</v>
      </c>
      <c r="AB616" s="103">
        <f>IF(Y616&lt;1,0,IF(Y616&lt;1.05,2,IF(Y616&lt;1.1,2.28,IF(Y616&lt;1.15,2.5,IF(Y616&lt;1.2,3.08,IF(Y616&lt;1.25,3.44,IF(Y616&lt;1.3,3.85,IF(Y616&lt;1.35,4.31,IF(Y616&lt;1.4,5,IF(Y616&lt;1.45,5.36,IF(Y616&lt;1.5,5.75,IF(Y616&lt;1.55,6.59,IF(Y616&lt;1.6,7.28,IF(Y616&lt;1.65,8.01,IF(Y616&lt;1.7,8.79,IF(Y616&lt;1.75,10,IF(Y616&lt;1.8,10.5,IF(Y616&lt;1.85,11.42,IF(Y616&lt;1.9,12.38,IF(Y616&lt;1.95,13.4,IF(Y616&lt;2,14.26,IF(Y616&lt;2.05,15.57,IF(Y616&lt;2.1,16.72,IF(Y616&lt;2.15,17.92,IF(Y616&lt;2.2,19.17,IF(Y616&lt;2.25,20,IF(Y616&lt;3,25,IF(Y616&lt;10,0,0))))))))))))))))))))))))))))</f>
        <v>14.26</v>
      </c>
      <c r="AC616" s="12"/>
    </row>
    <row r="617" spans="17:29" x14ac:dyDescent="0.25">
      <c r="Q617" s="91"/>
      <c r="R617" s="92">
        <v>41652</v>
      </c>
      <c r="S617" s="93">
        <v>12.729166666664799</v>
      </c>
      <c r="T617" s="94">
        <f>$L$10*COS($M$10*S617*24+$N$10)</f>
        <v>0.12529648530425611</v>
      </c>
      <c r="U617" s="94">
        <f>$L$11*COS($M$11*S617*24+$N$11)</f>
        <v>-5.0118982649688726E-2</v>
      </c>
      <c r="V617" s="94">
        <f>$L$12*COS($M$12*S617*24+$N$12)</f>
        <v>-1.2994135918691623</v>
      </c>
      <c r="W617" s="94">
        <f>$L$13*COS($M$13*S617*24+$N$13)</f>
        <v>-0.42999572060115299</v>
      </c>
      <c r="X617" s="94">
        <f>(T617+U617+V617+W617)*$AE$8</f>
        <v>-2.067789762269685</v>
      </c>
      <c r="Y617" s="95">
        <f t="shared" si="26"/>
        <v>2.067789762269685</v>
      </c>
      <c r="Z617" s="94">
        <f>(0.5*$N$29*Y617^3)/1000</f>
        <v>4.5533011122642586</v>
      </c>
      <c r="AA617" s="94">
        <f>(0.5*$I$29*$J$29*$K$29*$M$29*$L$29*$N$29*Y617^3)*0.82/1000</f>
        <v>14.739957064977441</v>
      </c>
      <c r="AB617" s="103">
        <f>IF(Y617&lt;1,0,IF(Y617&lt;1.05,2,IF(Y617&lt;1.1,2.28,IF(Y617&lt;1.15,2.5,IF(Y617&lt;1.2,3.08,IF(Y617&lt;1.25,3.44,IF(Y617&lt;1.3,3.85,IF(Y617&lt;1.35,4.31,IF(Y617&lt;1.4,5,IF(Y617&lt;1.45,5.36,IF(Y617&lt;1.5,5.75,IF(Y617&lt;1.55,6.59,IF(Y617&lt;1.6,7.28,IF(Y617&lt;1.65,8.01,IF(Y617&lt;1.7,8.79,IF(Y617&lt;1.75,10,IF(Y617&lt;1.8,10.5,IF(Y617&lt;1.85,11.42,IF(Y617&lt;1.9,12.38,IF(Y617&lt;1.95,13.4,IF(Y617&lt;2,14.26,IF(Y617&lt;2.05,15.57,IF(Y617&lt;2.1,16.72,IF(Y617&lt;2.15,17.92,IF(Y617&lt;2.2,19.17,IF(Y617&lt;2.25,20,IF(Y617&lt;3,25,IF(Y617&lt;10,0,0))))))))))))))))))))))))))))</f>
        <v>16.72</v>
      </c>
      <c r="AC617" s="12"/>
    </row>
    <row r="618" spans="17:29" x14ac:dyDescent="0.25">
      <c r="Q618" s="91"/>
      <c r="R618" s="92">
        <v>41652</v>
      </c>
      <c r="S618" s="93">
        <v>12.749999999998201</v>
      </c>
      <c r="T618" s="94">
        <f>$L$10*COS($M$10*S618*24+$N$10)</f>
        <v>0.1268869013524585</v>
      </c>
      <c r="U618" s="94">
        <f>$L$11*COS($M$11*S618*24+$N$11)</f>
        <v>-6.2945484147928901E-2</v>
      </c>
      <c r="V618" s="94">
        <f>$L$12*COS($M$12*S618*24+$N$12)</f>
        <v>-1.2419916397115154</v>
      </c>
      <c r="W618" s="94">
        <f>$L$13*COS($M$13*S618*24+$N$13)</f>
        <v>-0.43949011063790028</v>
      </c>
      <c r="X618" s="94">
        <f>(T618+U618+V618+W618)*$AE$8</f>
        <v>-2.0219254164311078</v>
      </c>
      <c r="Y618" s="95">
        <f t="shared" si="26"/>
        <v>2.0219254164311078</v>
      </c>
      <c r="Z618" s="94">
        <f>(0.5*$N$29*Y618^3)/1000</f>
        <v>4.2569899384877505</v>
      </c>
      <c r="AA618" s="94">
        <f>(0.5*$I$29*$J$29*$K$29*$M$29*$L$29*$N$29*Y618^3)*0.82/1000</f>
        <v>13.780737836630196</v>
      </c>
      <c r="AB618" s="103">
        <f>IF(Y618&lt;1,0,IF(Y618&lt;1.05,2,IF(Y618&lt;1.1,2.28,IF(Y618&lt;1.15,2.5,IF(Y618&lt;1.2,3.08,IF(Y618&lt;1.25,3.44,IF(Y618&lt;1.3,3.85,IF(Y618&lt;1.35,4.31,IF(Y618&lt;1.4,5,IF(Y618&lt;1.45,5.36,IF(Y618&lt;1.5,5.75,IF(Y618&lt;1.55,6.59,IF(Y618&lt;1.6,7.28,IF(Y618&lt;1.65,8.01,IF(Y618&lt;1.7,8.79,IF(Y618&lt;1.75,10,IF(Y618&lt;1.8,10.5,IF(Y618&lt;1.85,11.42,IF(Y618&lt;1.9,12.38,IF(Y618&lt;1.95,13.4,IF(Y618&lt;2,14.26,IF(Y618&lt;2.05,15.57,IF(Y618&lt;2.1,16.72,IF(Y618&lt;2.15,17.92,IF(Y618&lt;2.2,19.17,IF(Y618&lt;2.25,20,IF(Y618&lt;3,25,IF(Y618&lt;10,0,0))))))))))))))))))))))))))))</f>
        <v>15.57</v>
      </c>
      <c r="AC618" s="12"/>
    </row>
    <row r="619" spans="17:29" x14ac:dyDescent="0.25">
      <c r="Q619" s="91"/>
      <c r="R619" s="92">
        <v>41652</v>
      </c>
      <c r="S619" s="93">
        <v>12.770833333331501</v>
      </c>
      <c r="T619" s="94">
        <f>$L$10*COS($M$10*S619*24+$N$10)</f>
        <v>0.12659825828547244</v>
      </c>
      <c r="U619" s="94">
        <f>$L$11*COS($M$11*S619*24+$N$11)</f>
        <v>-7.4688669846910222E-2</v>
      </c>
      <c r="V619" s="94">
        <f>$L$12*COS($M$12*S619*24+$N$12)</f>
        <v>-1.1055275982782602</v>
      </c>
      <c r="W619" s="94">
        <f>$L$13*COS($M$13*S619*24+$N$13)</f>
        <v>-0.41903397592640118</v>
      </c>
      <c r="X619" s="94">
        <f>(T619+U619+V619+W619)*$AE$8</f>
        <v>-1.8408149822076239</v>
      </c>
      <c r="Y619" s="95">
        <f t="shared" si="26"/>
        <v>1.8408149822076239</v>
      </c>
      <c r="Z619" s="94">
        <f>(0.5*$N$29*Y619^3)/1000</f>
        <v>3.212459418267652</v>
      </c>
      <c r="AA619" s="94">
        <f>(0.5*$I$29*$J$29*$K$29*$M$29*$L$29*$N$29*Y619^3)*0.82/1000</f>
        <v>10.399381180986889</v>
      </c>
      <c r="AB619" s="103">
        <f>IF(Y619&lt;1,0,IF(Y619&lt;1.05,2,IF(Y619&lt;1.1,2.28,IF(Y619&lt;1.15,2.5,IF(Y619&lt;1.2,3.08,IF(Y619&lt;1.25,3.44,IF(Y619&lt;1.3,3.85,IF(Y619&lt;1.35,4.31,IF(Y619&lt;1.4,5,IF(Y619&lt;1.45,5.36,IF(Y619&lt;1.5,5.75,IF(Y619&lt;1.55,6.59,IF(Y619&lt;1.6,7.28,IF(Y619&lt;1.65,8.01,IF(Y619&lt;1.7,8.79,IF(Y619&lt;1.75,10,IF(Y619&lt;1.8,10.5,IF(Y619&lt;1.85,11.42,IF(Y619&lt;1.9,12.38,IF(Y619&lt;1.95,13.4,IF(Y619&lt;2,14.26,IF(Y619&lt;2.05,15.57,IF(Y619&lt;2.1,16.72,IF(Y619&lt;2.15,17.92,IF(Y619&lt;2.2,19.17,IF(Y619&lt;2.25,20,IF(Y619&lt;3,25,IF(Y619&lt;10,0,0))))))))))))))))))))))))))))</f>
        <v>11.42</v>
      </c>
      <c r="AC619" s="12"/>
    </row>
    <row r="620" spans="17:29" x14ac:dyDescent="0.25">
      <c r="Q620" s="91"/>
      <c r="R620" s="92">
        <v>41652</v>
      </c>
      <c r="S620" s="93">
        <v>12.791666666664799</v>
      </c>
      <c r="T620" s="94">
        <f>$L$10*COS($M$10*S620*24+$N$10)</f>
        <v>0.12443483059800015</v>
      </c>
      <c r="U620" s="94">
        <f>$L$11*COS($M$11*S620*24+$N$11)</f>
        <v>-8.5146435040174148E-2</v>
      </c>
      <c r="V620" s="94">
        <f>$L$12*COS($M$12*S620*24+$N$12)</f>
        <v>-0.8987062304944482</v>
      </c>
      <c r="W620" s="94">
        <f>$L$13*COS($M$13*S620*24+$N$13)</f>
        <v>-0.37002136824199555</v>
      </c>
      <c r="X620" s="94">
        <f>(T620+U620+V620+W620)*$AE$8</f>
        <v>-1.5367990039732722</v>
      </c>
      <c r="Y620" s="95">
        <f t="shared" si="26"/>
        <v>1.5367990039732722</v>
      </c>
      <c r="Z620" s="94">
        <f>(0.5*$N$29*Y620^3)/1000</f>
        <v>1.8692114823466484</v>
      </c>
      <c r="AA620" s="94">
        <f>(0.5*$I$29*$J$29*$K$29*$M$29*$L$29*$N$29*Y620^3)*0.82/1000</f>
        <v>6.0510158049818443</v>
      </c>
      <c r="AB620" s="103">
        <f>IF(Y620&lt;1,0,IF(Y620&lt;1.05,2,IF(Y620&lt;1.1,2.28,IF(Y620&lt;1.15,2.5,IF(Y620&lt;1.2,3.08,IF(Y620&lt;1.25,3.44,IF(Y620&lt;1.3,3.85,IF(Y620&lt;1.35,4.31,IF(Y620&lt;1.4,5,IF(Y620&lt;1.45,5.36,IF(Y620&lt;1.5,5.75,IF(Y620&lt;1.55,6.59,IF(Y620&lt;1.6,7.28,IF(Y620&lt;1.65,8.01,IF(Y620&lt;1.7,8.79,IF(Y620&lt;1.75,10,IF(Y620&lt;1.8,10.5,IF(Y620&lt;1.85,11.42,IF(Y620&lt;1.9,12.38,IF(Y620&lt;1.95,13.4,IF(Y620&lt;2,14.26,IF(Y620&lt;2.05,15.57,IF(Y620&lt;2.1,16.72,IF(Y620&lt;2.15,17.92,IF(Y620&lt;2.2,19.17,IF(Y620&lt;2.25,20,IF(Y620&lt;3,25,IF(Y620&lt;10,0,0))))))))))))))))))))))))))))</f>
        <v>6.59</v>
      </c>
      <c r="AC620" s="12"/>
    </row>
    <row r="621" spans="17:29" x14ac:dyDescent="0.25">
      <c r="Q621" s="91"/>
      <c r="R621" s="92">
        <v>41652</v>
      </c>
      <c r="S621" s="93">
        <v>12.812499999998201</v>
      </c>
      <c r="T621" s="94">
        <f>$L$10*COS($M$10*S621*24+$N$10)</f>
        <v>0.12042865633707334</v>
      </c>
      <c r="U621" s="94">
        <f>$L$11*COS($M$11*S621*24+$N$11)</f>
        <v>-9.4138797598596752E-2</v>
      </c>
      <c r="V621" s="94">
        <f>$L$12*COS($M$12*S621*24+$N$12)</f>
        <v>-0.63468993817669828</v>
      </c>
      <c r="W621" s="94">
        <f>$L$13*COS($M$13*S621*24+$N$13)</f>
        <v>-0.2957924158007938</v>
      </c>
      <c r="X621" s="94">
        <f>(T621+U621+V621+W621)*$AE$8</f>
        <v>-1.1302406190487693</v>
      </c>
      <c r="Y621" s="95">
        <f t="shared" si="26"/>
        <v>1.1302406190487693</v>
      </c>
      <c r="Z621" s="94">
        <f>(0.5*$N$29*Y621^3)/1000</f>
        <v>0.74356675187348342</v>
      </c>
      <c r="AA621" s="94">
        <f>(0.5*$I$29*$J$29*$K$29*$M$29*$L$29*$N$29*Y621^3)*0.82/1000</f>
        <v>2.4070760372159179</v>
      </c>
      <c r="AB621" s="103">
        <f>IF(Y621&lt;1,0,IF(Y621&lt;1.05,2,IF(Y621&lt;1.1,2.28,IF(Y621&lt;1.15,2.5,IF(Y621&lt;1.2,3.08,IF(Y621&lt;1.25,3.44,IF(Y621&lt;1.3,3.85,IF(Y621&lt;1.35,4.31,IF(Y621&lt;1.4,5,IF(Y621&lt;1.45,5.36,IF(Y621&lt;1.5,5.75,IF(Y621&lt;1.55,6.59,IF(Y621&lt;1.6,7.28,IF(Y621&lt;1.65,8.01,IF(Y621&lt;1.7,8.79,IF(Y621&lt;1.75,10,IF(Y621&lt;1.8,10.5,IF(Y621&lt;1.85,11.42,IF(Y621&lt;1.9,12.38,IF(Y621&lt;1.95,13.4,IF(Y621&lt;2,14.26,IF(Y621&lt;2.05,15.57,IF(Y621&lt;2.1,16.72,IF(Y621&lt;2.15,17.92,IF(Y621&lt;2.2,19.17,IF(Y621&lt;2.25,20,IF(Y621&lt;3,25,IF(Y621&lt;10,0,0))))))))))))))))))))))))))))</f>
        <v>2.5</v>
      </c>
      <c r="AC621" s="12"/>
    </row>
    <row r="622" spans="17:29" x14ac:dyDescent="0.25">
      <c r="Q622" s="91"/>
      <c r="R622" s="92">
        <v>41652</v>
      </c>
      <c r="S622" s="93">
        <v>12.833333333331501</v>
      </c>
      <c r="T622" s="94">
        <f>$L$10*COS($M$10*S622*24+$N$10)</f>
        <v>0.11463906265298474</v>
      </c>
      <c r="U622" s="94">
        <f>$L$11*COS($M$11*S622*24+$N$11)</f>
        <v>-0.10151099553140323</v>
      </c>
      <c r="V622" s="94">
        <f>$L$12*COS($M$12*S622*24+$N$12)</f>
        <v>-0.33028108833258069</v>
      </c>
      <c r="W622" s="94">
        <f>$L$13*COS($M$13*S622*24+$N$13)</f>
        <v>-0.2014056990431978</v>
      </c>
      <c r="X622" s="94">
        <f>(T622+U622+V622+W622)*$AE$8</f>
        <v>-0.64819840031774634</v>
      </c>
      <c r="Y622" s="95">
        <f t="shared" si="26"/>
        <v>0.64819840031774634</v>
      </c>
      <c r="Z622" s="94">
        <f>(0.5*$N$29*Y622^3)/1000</f>
        <v>0.14025911483181919</v>
      </c>
      <c r="AA622" s="94">
        <f>(0.5*$I$29*$J$29*$K$29*$M$29*$L$29*$N$29*Y622^3)*0.82/1000</f>
        <v>0.45404713626871818</v>
      </c>
      <c r="AB622" s="103">
        <f>IF(Y622&lt;1,0,IF(Y622&lt;1.05,2,IF(Y622&lt;1.1,2.28,IF(Y622&lt;1.15,2.5,IF(Y622&lt;1.2,3.08,IF(Y622&lt;1.25,3.44,IF(Y622&lt;1.3,3.85,IF(Y622&lt;1.35,4.31,IF(Y622&lt;1.4,5,IF(Y622&lt;1.45,5.36,IF(Y622&lt;1.5,5.75,IF(Y622&lt;1.55,6.59,IF(Y622&lt;1.6,7.28,IF(Y622&lt;1.65,8.01,IF(Y622&lt;1.7,8.79,IF(Y622&lt;1.75,10,IF(Y622&lt;1.8,10.5,IF(Y622&lt;1.85,11.42,IF(Y622&lt;1.9,12.38,IF(Y622&lt;1.95,13.4,IF(Y622&lt;2,14.26,IF(Y622&lt;2.05,15.57,IF(Y622&lt;2.1,16.72,IF(Y622&lt;2.15,17.92,IF(Y622&lt;2.2,19.17,IF(Y622&lt;2.25,20,IF(Y622&lt;3,25,IF(Y622&lt;10,0,0))))))))))))))))))))))))))))</f>
        <v>0</v>
      </c>
      <c r="AC622" s="12"/>
    </row>
    <row r="623" spans="17:29" x14ac:dyDescent="0.25">
      <c r="Q623" s="91"/>
      <c r="R623" s="92">
        <v>41652</v>
      </c>
      <c r="S623" s="93">
        <v>12.854166666664799</v>
      </c>
      <c r="T623" s="94">
        <f>$L$10*COS($M$10*S623*24+$N$10)</f>
        <v>0.10715178722762046</v>
      </c>
      <c r="U623" s="94">
        <f>$L$11*COS($M$11*S623*24+$N$11)</f>
        <v>-0.10713615049933559</v>
      </c>
      <c r="V623" s="94">
        <f>$L$12*COS($M$12*S623*24+$N$12)</f>
        <v>-4.8526869590560665E-3</v>
      </c>
      <c r="W623" s="94">
        <f>$L$13*COS($M$13*S623*24+$N$13)</f>
        <v>-9.3293516734539964E-2</v>
      </c>
      <c r="X623" s="94">
        <f>(T623+U623+V623+W623)*$AE$8</f>
        <v>-0.12266320870663894</v>
      </c>
      <c r="Y623" s="95">
        <f t="shared" si="26"/>
        <v>0.12266320870663894</v>
      </c>
      <c r="Z623" s="94">
        <f>(0.5*$N$29*Y623^3)/1000</f>
        <v>9.5049577827506124E-4</v>
      </c>
      <c r="AA623" s="94">
        <f>(0.5*$I$29*$J$29*$K$29*$M$29*$L$29*$N$29*Y623^3)*0.82/1000</f>
        <v>3.0769471679525538E-3</v>
      </c>
      <c r="AB623" s="103">
        <f>IF(Y623&lt;1,0,IF(Y623&lt;1.05,2,IF(Y623&lt;1.1,2.28,IF(Y623&lt;1.15,2.5,IF(Y623&lt;1.2,3.08,IF(Y623&lt;1.25,3.44,IF(Y623&lt;1.3,3.85,IF(Y623&lt;1.35,4.31,IF(Y623&lt;1.4,5,IF(Y623&lt;1.45,5.36,IF(Y623&lt;1.5,5.75,IF(Y623&lt;1.55,6.59,IF(Y623&lt;1.6,7.28,IF(Y623&lt;1.65,8.01,IF(Y623&lt;1.7,8.79,IF(Y623&lt;1.75,10,IF(Y623&lt;1.8,10.5,IF(Y623&lt;1.85,11.42,IF(Y623&lt;1.9,12.38,IF(Y623&lt;1.95,13.4,IF(Y623&lt;2,14.26,IF(Y623&lt;2.05,15.57,IF(Y623&lt;2.1,16.72,IF(Y623&lt;2.15,17.92,IF(Y623&lt;2.2,19.17,IF(Y623&lt;2.25,20,IF(Y623&lt;3,25,IF(Y623&lt;10,0,0))))))))))))))))))))))))))))</f>
        <v>0</v>
      </c>
      <c r="AC623" s="12"/>
    </row>
    <row r="624" spans="17:29" x14ac:dyDescent="0.25">
      <c r="Q624" s="91"/>
      <c r="R624" s="92">
        <v>41652</v>
      </c>
      <c r="S624" s="93">
        <v>12.874999999998201</v>
      </c>
      <c r="T624" s="94">
        <f>$L$10*COS($M$10*S624*24+$N$10)</f>
        <v>9.8077708591225596E-2</v>
      </c>
      <c r="U624" s="94">
        <f>$L$11*COS($M$11*S624*24+$N$11)</f>
        <v>-0.11091745143911695</v>
      </c>
      <c r="V624" s="94">
        <f>$L$12*COS($M$12*S624*24+$N$12)</f>
        <v>0.32088454621782631</v>
      </c>
      <c r="W624" s="94">
        <f>$L$13*COS($M$13*S624*24+$N$13)</f>
        <v>2.1176464565327381E-2</v>
      </c>
      <c r="X624" s="94">
        <f>(T624+U624+V624+W624)*$AE$8</f>
        <v>0.41152658491907795</v>
      </c>
      <c r="Y624" s="95">
        <f t="shared" si="26"/>
        <v>0.41152658491907795</v>
      </c>
      <c r="Z624" s="94">
        <f>(0.5*$N$29*Y624^3)/1000</f>
        <v>3.5892269302001054E-2</v>
      </c>
      <c r="AA624" s="94">
        <f>(0.5*$I$29*$J$29*$K$29*$M$29*$L$29*$N$29*Y624^3)*0.82/1000</f>
        <v>0.11619053856357373</v>
      </c>
      <c r="AB624" s="103">
        <f>IF(Y624&lt;1,0,IF(Y624&lt;1.05,2,IF(Y624&lt;1.1,2.28,IF(Y624&lt;1.15,2.5,IF(Y624&lt;1.2,3.08,IF(Y624&lt;1.25,3.44,IF(Y624&lt;1.3,3.85,IF(Y624&lt;1.35,4.31,IF(Y624&lt;1.4,5,IF(Y624&lt;1.45,5.36,IF(Y624&lt;1.5,5.75,IF(Y624&lt;1.55,6.59,IF(Y624&lt;1.6,7.28,IF(Y624&lt;1.65,8.01,IF(Y624&lt;1.7,8.79,IF(Y624&lt;1.75,10,IF(Y624&lt;1.8,10.5,IF(Y624&lt;1.85,11.42,IF(Y624&lt;1.9,12.38,IF(Y624&lt;1.95,13.4,IF(Y624&lt;2,14.26,IF(Y624&lt;2.05,15.57,IF(Y624&lt;2.1,16.72,IF(Y624&lt;2.15,17.92,IF(Y624&lt;2.2,19.17,IF(Y624&lt;2.25,20,IF(Y624&lt;3,25,IF(Y624&lt;10,0,0))))))))))))))))))))))))))))</f>
        <v>0</v>
      </c>
      <c r="AC624" s="12"/>
    </row>
    <row r="625" spans="17:29" x14ac:dyDescent="0.25">
      <c r="Q625" s="91"/>
      <c r="R625" s="92">
        <v>41652</v>
      </c>
      <c r="S625" s="93">
        <v>12.895833333331501</v>
      </c>
      <c r="T625" s="94">
        <f>$L$10*COS($M$10*S625*24+$N$10)</f>
        <v>8.7551204130304233E-2</v>
      </c>
      <c r="U625" s="94">
        <f>$L$11*COS($M$11*S625*24+$N$11)</f>
        <v>-0.11278982071877236</v>
      </c>
      <c r="V625" s="94">
        <f>$L$12*COS($M$12*S625*24+$N$12)</f>
        <v>0.62620023697816729</v>
      </c>
      <c r="W625" s="94">
        <f>$L$13*COS($M$13*S625*24+$N$13)</f>
        <v>0.13420330480026052</v>
      </c>
      <c r="X625" s="94">
        <f>(T625+U625+V625+W625)*$AE$8</f>
        <v>0.91895615648744955</v>
      </c>
      <c r="Y625" s="95">
        <f t="shared" si="26"/>
        <v>0.91895615648744955</v>
      </c>
      <c r="Z625" s="94">
        <f>(0.5*$N$29*Y625^3)/1000</f>
        <v>0.39966084654963713</v>
      </c>
      <c r="AA625" s="94">
        <f>(0.5*$I$29*$J$29*$K$29*$M$29*$L$29*$N$29*Y625^3)*0.82/1000</f>
        <v>1.2937830320131698</v>
      </c>
      <c r="AB625" s="103">
        <f>IF(Y625&lt;1,0,IF(Y625&lt;1.05,2,IF(Y625&lt;1.1,2.28,IF(Y625&lt;1.15,2.5,IF(Y625&lt;1.2,3.08,IF(Y625&lt;1.25,3.44,IF(Y625&lt;1.3,3.85,IF(Y625&lt;1.35,4.31,IF(Y625&lt;1.4,5,IF(Y625&lt;1.45,5.36,IF(Y625&lt;1.5,5.75,IF(Y625&lt;1.55,6.59,IF(Y625&lt;1.6,7.28,IF(Y625&lt;1.65,8.01,IF(Y625&lt;1.7,8.79,IF(Y625&lt;1.75,10,IF(Y625&lt;1.8,10.5,IF(Y625&lt;1.85,11.42,IF(Y625&lt;1.9,12.38,IF(Y625&lt;1.95,13.4,IF(Y625&lt;2,14.26,IF(Y625&lt;2.05,15.57,IF(Y625&lt;2.1,16.72,IF(Y625&lt;2.15,17.92,IF(Y625&lt;2.2,19.17,IF(Y625&lt;2.25,20,IF(Y625&lt;3,25,IF(Y625&lt;10,0,0))))))))))))))))))))))))))))</f>
        <v>0</v>
      </c>
      <c r="AC625" s="12"/>
    </row>
    <row r="626" spans="17:29" x14ac:dyDescent="0.25">
      <c r="Q626" s="91"/>
      <c r="R626" s="92">
        <v>41652</v>
      </c>
      <c r="S626" s="93">
        <v>12.916666666664799</v>
      </c>
      <c r="T626" s="94">
        <f>$L$10*COS($M$10*S626*24+$N$10)</f>
        <v>7.5728160102158118E-2</v>
      </c>
      <c r="U626" s="94">
        <f>$L$11*COS($M$11*S626*24+$N$11)</f>
        <v>-0.11272103414861578</v>
      </c>
      <c r="V626" s="94">
        <f>$L$12*COS($M$12*S626*24+$N$12)</f>
        <v>0.89166366669815644</v>
      </c>
      <c r="W626" s="94">
        <f>$L$13*COS($M$13*S626*24+$N$13)</f>
        <v>0.23808441159453422</v>
      </c>
      <c r="X626" s="94">
        <f>(T626+U626+V626+W626)*$AE$8</f>
        <v>1.3659440053077911</v>
      </c>
      <c r="Y626" s="95">
        <f t="shared" si="26"/>
        <v>1.3659440053077911</v>
      </c>
      <c r="Z626" s="94">
        <f>(0.5*$N$29*Y626^3)/1000</f>
        <v>1.3125199658458109</v>
      </c>
      <c r="AA626" s="94">
        <f>(0.5*$I$29*$J$29*$K$29*$M$29*$L$29*$N$29*Y626^3)*0.82/1000</f>
        <v>4.2488927190392465</v>
      </c>
      <c r="AB626" s="103">
        <f>IF(Y626&lt;1,0,IF(Y626&lt;1.05,2,IF(Y626&lt;1.1,2.28,IF(Y626&lt;1.15,2.5,IF(Y626&lt;1.2,3.08,IF(Y626&lt;1.25,3.44,IF(Y626&lt;1.3,3.85,IF(Y626&lt;1.35,4.31,IF(Y626&lt;1.4,5,IF(Y626&lt;1.45,5.36,IF(Y626&lt;1.5,5.75,IF(Y626&lt;1.55,6.59,IF(Y626&lt;1.6,7.28,IF(Y626&lt;1.65,8.01,IF(Y626&lt;1.7,8.79,IF(Y626&lt;1.75,10,IF(Y626&lt;1.8,10.5,IF(Y626&lt;1.85,11.42,IF(Y626&lt;1.9,12.38,IF(Y626&lt;1.95,13.4,IF(Y626&lt;2,14.26,IF(Y626&lt;2.05,15.57,IF(Y626&lt;2.1,16.72,IF(Y626&lt;2.15,17.92,IF(Y626&lt;2.2,19.17,IF(Y626&lt;2.25,20,IF(Y626&lt;3,25,IF(Y626&lt;10,0,0))))))))))))))))))))))))))))</f>
        <v>5</v>
      </c>
      <c r="AC626" s="12"/>
    </row>
    <row r="627" spans="17:29" x14ac:dyDescent="0.25">
      <c r="Q627" s="91"/>
      <c r="R627" s="92">
        <v>41652</v>
      </c>
      <c r="S627" s="93">
        <v>12.937499999998201</v>
      </c>
      <c r="T627" s="94">
        <f>$L$10*COS($M$10*S627*24+$N$10)</f>
        <v>6.2783663126491529E-2</v>
      </c>
      <c r="U627" s="94">
        <f>$L$11*COS($M$11*S627*24+$N$11)</f>
        <v>-0.11071227557174862</v>
      </c>
      <c r="V627" s="94">
        <f>$L$12*COS($M$12*S627*24+$N$12)</f>
        <v>1.1003803705204422</v>
      </c>
      <c r="W627" s="94">
        <f>$L$13*COS($M$13*S627*24+$N$13)</f>
        <v>0.32574045919218381</v>
      </c>
      <c r="X627" s="94">
        <f>(T627+U627+V627+W627)*$AE$8</f>
        <v>1.7227402715842111</v>
      </c>
      <c r="Y627" s="95">
        <f t="shared" si="26"/>
        <v>1.7227402715842111</v>
      </c>
      <c r="Z627" s="94">
        <f>(0.5*$N$29*Y627^3)/1000</f>
        <v>2.6330957213060784</v>
      </c>
      <c r="AA627" s="94">
        <f>(0.5*$I$29*$J$29*$K$29*$M$29*$L$29*$N$29*Y627^3)*0.82/1000</f>
        <v>8.5238636591567687</v>
      </c>
      <c r="AB627" s="103">
        <f>IF(Y627&lt;1,0,IF(Y627&lt;1.05,2,IF(Y627&lt;1.1,2.28,IF(Y627&lt;1.15,2.5,IF(Y627&lt;1.2,3.08,IF(Y627&lt;1.25,3.44,IF(Y627&lt;1.3,3.85,IF(Y627&lt;1.35,4.31,IF(Y627&lt;1.4,5,IF(Y627&lt;1.45,5.36,IF(Y627&lt;1.5,5.75,IF(Y627&lt;1.55,6.59,IF(Y627&lt;1.6,7.28,IF(Y627&lt;1.65,8.01,IF(Y627&lt;1.7,8.79,IF(Y627&lt;1.75,10,IF(Y627&lt;1.8,10.5,IF(Y627&lt;1.85,11.42,IF(Y627&lt;1.9,12.38,IF(Y627&lt;1.95,13.4,IF(Y627&lt;2,14.26,IF(Y627&lt;2.05,15.57,IF(Y627&lt;2.1,16.72,IF(Y627&lt;2.15,17.92,IF(Y627&lt;2.2,19.17,IF(Y627&lt;2.25,20,IF(Y627&lt;3,25,IF(Y627&lt;10,0,0))))))))))))))))))))))))))))</f>
        <v>10</v>
      </c>
      <c r="AC627" s="12"/>
    </row>
    <row r="628" spans="17:29" x14ac:dyDescent="0.25">
      <c r="Q628" s="91"/>
      <c r="R628" s="92">
        <v>41652</v>
      </c>
      <c r="S628" s="93">
        <v>12.958333333331501</v>
      </c>
      <c r="T628" s="94">
        <f>$L$10*COS($M$10*S628*24+$N$10)</f>
        <v>4.8909407340284351E-2</v>
      </c>
      <c r="U628" s="94">
        <f>$L$11*COS($M$11*S628*24+$N$11)</f>
        <v>-0.10679811648974863</v>
      </c>
      <c r="V628" s="94">
        <f>$L$12*COS($M$12*S628*24+$N$12)</f>
        <v>1.2390673247821509</v>
      </c>
      <c r="W628" s="94">
        <f>$L$13*COS($M$13*S628*24+$N$13)</f>
        <v>0.39119783280702808</v>
      </c>
      <c r="X628" s="94">
        <f>(T628+U628+V628+W628)*$AE$8</f>
        <v>1.9654705605496434</v>
      </c>
      <c r="Y628" s="95">
        <f t="shared" si="26"/>
        <v>1.9654705605496434</v>
      </c>
      <c r="Z628" s="94">
        <f>(0.5*$N$29*Y628^3)/1000</f>
        <v>3.910271014209695</v>
      </c>
      <c r="AA628" s="94">
        <f>(0.5*$I$29*$J$29*$K$29*$M$29*$L$29*$N$29*Y628^3)*0.82/1000</f>
        <v>12.658338519855754</v>
      </c>
      <c r="AB628" s="103">
        <f>IF(Y628&lt;1,0,IF(Y628&lt;1.05,2,IF(Y628&lt;1.1,2.28,IF(Y628&lt;1.15,2.5,IF(Y628&lt;1.2,3.08,IF(Y628&lt;1.25,3.44,IF(Y628&lt;1.3,3.85,IF(Y628&lt;1.35,4.31,IF(Y628&lt;1.4,5,IF(Y628&lt;1.45,5.36,IF(Y628&lt;1.5,5.75,IF(Y628&lt;1.55,6.59,IF(Y628&lt;1.6,7.28,IF(Y628&lt;1.65,8.01,IF(Y628&lt;1.7,8.79,IF(Y628&lt;1.75,10,IF(Y628&lt;1.8,10.5,IF(Y628&lt;1.85,11.42,IF(Y628&lt;1.9,12.38,IF(Y628&lt;1.95,13.4,IF(Y628&lt;2,14.26,IF(Y628&lt;2.05,15.57,IF(Y628&lt;2.1,16.72,IF(Y628&lt;2.15,17.92,IF(Y628&lt;2.2,19.17,IF(Y628&lt;2.25,20,IF(Y628&lt;3,25,IF(Y628&lt;10,0,0))))))))))))))))))))))))))))</f>
        <v>14.26</v>
      </c>
      <c r="AC628" s="12"/>
    </row>
    <row r="629" spans="17:29" x14ac:dyDescent="0.25">
      <c r="Q629" s="91"/>
      <c r="R629" s="92">
        <v>41652</v>
      </c>
      <c r="S629" s="93">
        <v>12.979166666664799</v>
      </c>
      <c r="T629" s="94">
        <f>$L$10*COS($M$10*S629*24+$N$10)</f>
        <v>3.4310855612568532E-2</v>
      </c>
      <c r="U629" s="94">
        <f>$L$11*COS($M$11*S629*24+$N$11)</f>
        <v>-0.10104592107386565</v>
      </c>
      <c r="V629" s="94">
        <f>$L$12*COS($M$12*S629*24+$N$12)</f>
        <v>1.2988982972702896</v>
      </c>
      <c r="W629" s="94">
        <f>$L$13*COS($M$13*S629*24+$N$13)</f>
        <v>0.42999572060115199</v>
      </c>
      <c r="X629" s="94">
        <f>(T629+U629+V629+W629)*$AE$8</f>
        <v>2.0776986905126806</v>
      </c>
      <c r="Y629" s="95">
        <f t="shared" si="26"/>
        <v>2.0776986905126806</v>
      </c>
      <c r="Z629" s="94">
        <f>(0.5*$N$29*Y629^3)/1000</f>
        <v>4.619074077639997</v>
      </c>
      <c r="AA629" s="94">
        <f>(0.5*$I$29*$J$29*$K$29*$M$29*$L$29*$N$29*Y629^3)*0.82/1000</f>
        <v>14.952877463117447</v>
      </c>
      <c r="AB629" s="103">
        <f>IF(Y629&lt;1,0,IF(Y629&lt;1.05,2,IF(Y629&lt;1.1,2.28,IF(Y629&lt;1.15,2.5,IF(Y629&lt;1.2,3.08,IF(Y629&lt;1.25,3.44,IF(Y629&lt;1.3,3.85,IF(Y629&lt;1.35,4.31,IF(Y629&lt;1.4,5,IF(Y629&lt;1.45,5.36,IF(Y629&lt;1.5,5.75,IF(Y629&lt;1.55,6.59,IF(Y629&lt;1.6,7.28,IF(Y629&lt;1.65,8.01,IF(Y629&lt;1.7,8.79,IF(Y629&lt;1.75,10,IF(Y629&lt;1.8,10.5,IF(Y629&lt;1.85,11.42,IF(Y629&lt;1.9,12.38,IF(Y629&lt;1.95,13.4,IF(Y629&lt;2,14.26,IF(Y629&lt;2.05,15.57,IF(Y629&lt;2.1,16.72,IF(Y629&lt;2.15,17.92,IF(Y629&lt;2.2,19.17,IF(Y629&lt;2.25,20,IF(Y629&lt;3,25,IF(Y629&lt;10,0,0))))))))))))))))))))))))))))</f>
        <v>16.72</v>
      </c>
      <c r="AC629" s="12"/>
    </row>
    <row r="630" spans="17:29" x14ac:dyDescent="0.25">
      <c r="Q630" s="91"/>
      <c r="R630" s="92">
        <v>41653</v>
      </c>
      <c r="S630" s="93">
        <v>12.999999999998099</v>
      </c>
      <c r="T630" s="94">
        <f>$L$10*COS($M$10*S630*24+$N$10)</f>
        <v>1.9204196859607989E-2</v>
      </c>
      <c r="U630" s="94">
        <f>$L$11*COS($M$11*S630*24+$N$11)</f>
        <v>-9.3554686801973069E-2</v>
      </c>
      <c r="V630" s="94">
        <f>$L$12*COS($M$12*S630*24+$N$12)</f>
        <v>1.2760655610101765</v>
      </c>
      <c r="W630" s="94">
        <f>$L$13*COS($M$13*S630*24+$N$13)</f>
        <v>0.43949011063792703</v>
      </c>
      <c r="X630" s="94">
        <f>(T630+U630+V630+W630)*$AE$8</f>
        <v>2.0515064771321732</v>
      </c>
      <c r="Y630" s="95">
        <f t="shared" si="26"/>
        <v>2.0515064771321732</v>
      </c>
      <c r="Z630" s="94">
        <f>(0.5*$N$29*Y630^3)/1000</f>
        <v>4.4465779136287997</v>
      </c>
      <c r="AA630" s="94">
        <f>(0.5*$I$29*$J$29*$K$29*$M$29*$L$29*$N$29*Y630^3)*0.82/1000</f>
        <v>14.394472475459169</v>
      </c>
      <c r="AB630" s="103">
        <f>IF(Y630&lt;1,0,IF(Y630&lt;1.05,2,IF(Y630&lt;1.1,2.28,IF(Y630&lt;1.15,2.5,IF(Y630&lt;1.2,3.08,IF(Y630&lt;1.25,3.44,IF(Y630&lt;1.3,3.85,IF(Y630&lt;1.35,4.31,IF(Y630&lt;1.4,5,IF(Y630&lt;1.45,5.36,IF(Y630&lt;1.5,5.75,IF(Y630&lt;1.55,6.59,IF(Y630&lt;1.6,7.28,IF(Y630&lt;1.65,8.01,IF(Y630&lt;1.7,8.79,IF(Y630&lt;1.75,10,IF(Y630&lt;1.8,10.5,IF(Y630&lt;1.85,11.42,IF(Y630&lt;1.9,12.38,IF(Y630&lt;1.95,13.4,IF(Y630&lt;2,14.26,IF(Y630&lt;2.05,15.57,IF(Y630&lt;2.1,16.72,IF(Y630&lt;2.15,17.92,IF(Y630&lt;2.2,19.17,IF(Y630&lt;2.25,20,IF(Y630&lt;3,25,IF(Y630&lt;10,0,0))))))))))))))))))))))))))))</f>
        <v>16.72</v>
      </c>
      <c r="AC630" s="12"/>
    </row>
    <row r="631" spans="17:29" x14ac:dyDescent="0.25">
      <c r="Q631" s="91"/>
      <c r="R631" s="92">
        <v>41653</v>
      </c>
      <c r="S631" s="93">
        <v>13.020833333331501</v>
      </c>
      <c r="T631" s="94">
        <f>$L$10*COS($M$10*S631*24+$N$10)</f>
        <v>3.8131445184739383E-3</v>
      </c>
      <c r="U631" s="94">
        <f>$L$11*COS($M$11*S631*24+$N$11)</f>
        <v>-8.4453340674142729E-2</v>
      </c>
      <c r="V631" s="94">
        <f>$L$12*COS($M$12*S631*24+$N$12)</f>
        <v>1.1720222233491708</v>
      </c>
      <c r="W631" s="94">
        <f>$L$13*COS($M$13*S631*24+$N$13)</f>
        <v>0.41903397592640262</v>
      </c>
      <c r="X631" s="94">
        <f>(T631+U631+V631+W631)*$AE$8</f>
        <v>1.8880200038998807</v>
      </c>
      <c r="Y631" s="95">
        <f t="shared" si="26"/>
        <v>1.8880200038998807</v>
      </c>
      <c r="Z631" s="94">
        <f>(0.5*$N$29*Y631^3)/1000</f>
        <v>3.4659875891343463</v>
      </c>
      <c r="AA631" s="94">
        <f>(0.5*$I$29*$J$29*$K$29*$M$29*$L$29*$N$29*Y631^3)*0.82/1000</f>
        <v>11.220103171735929</v>
      </c>
      <c r="AB631" s="103">
        <f>IF(Y631&lt;1,0,IF(Y631&lt;1.05,2,IF(Y631&lt;1.1,2.28,IF(Y631&lt;1.15,2.5,IF(Y631&lt;1.2,3.08,IF(Y631&lt;1.25,3.44,IF(Y631&lt;1.3,3.85,IF(Y631&lt;1.35,4.31,IF(Y631&lt;1.4,5,IF(Y631&lt;1.45,5.36,IF(Y631&lt;1.5,5.75,IF(Y631&lt;1.55,6.59,IF(Y631&lt;1.6,7.28,IF(Y631&lt;1.65,8.01,IF(Y631&lt;1.7,8.79,IF(Y631&lt;1.75,10,IF(Y631&lt;1.8,10.5,IF(Y631&lt;1.85,11.42,IF(Y631&lt;1.9,12.38,IF(Y631&lt;1.95,13.4,IF(Y631&lt;2,14.26,IF(Y631&lt;2.05,15.57,IF(Y631&lt;2.1,16.72,IF(Y631&lt;2.15,17.92,IF(Y631&lt;2.2,19.17,IF(Y631&lt;2.25,20,IF(Y631&lt;3,25,IF(Y631&lt;10,0,0))))))))))))))))))))))))))))</f>
        <v>12.38</v>
      </c>
      <c r="AC631" s="12"/>
    </row>
    <row r="632" spans="17:29" x14ac:dyDescent="0.25">
      <c r="Q632" s="91"/>
      <c r="R632" s="92">
        <v>41653</v>
      </c>
      <c r="S632" s="93">
        <v>13.041666666664799</v>
      </c>
      <c r="T632" s="94">
        <f>$L$10*COS($M$10*S632*24+$N$10)</f>
        <v>-1.1634376409090208E-2</v>
      </c>
      <c r="U632" s="94">
        <f>$L$11*COS($M$11*S632*24+$N$11)</f>
        <v>-7.3898520329967798E-2</v>
      </c>
      <c r="V632" s="94">
        <f>$L$12*COS($M$12*S632*24+$N$12)</f>
        <v>0.993389748170172</v>
      </c>
      <c r="W632" s="94">
        <f>$L$13*COS($M$13*S632*24+$N$13)</f>
        <v>0.37002136824199811</v>
      </c>
      <c r="X632" s="94">
        <f>(T632+U632+V632+W632)*$AE$8</f>
        <v>1.5973477745913902</v>
      </c>
      <c r="Y632" s="95">
        <f t="shared" si="26"/>
        <v>1.5973477745913902</v>
      </c>
      <c r="Z632" s="94">
        <f>(0.5*$N$29*Y632^3)/1000</f>
        <v>2.0989672972444002</v>
      </c>
      <c r="AA632" s="94">
        <f>(0.5*$I$29*$J$29*$K$29*$M$29*$L$29*$N$29*Y632^3)*0.82/1000</f>
        <v>6.7947818691017918</v>
      </c>
      <c r="AB632" s="103">
        <f>IF(Y632&lt;1,0,IF(Y632&lt;1.05,2,IF(Y632&lt;1.1,2.28,IF(Y632&lt;1.15,2.5,IF(Y632&lt;1.2,3.08,IF(Y632&lt;1.25,3.44,IF(Y632&lt;1.3,3.85,IF(Y632&lt;1.35,4.31,IF(Y632&lt;1.4,5,IF(Y632&lt;1.45,5.36,IF(Y632&lt;1.5,5.75,IF(Y632&lt;1.55,6.59,IF(Y632&lt;1.6,7.28,IF(Y632&lt;1.65,8.01,IF(Y632&lt;1.7,8.79,IF(Y632&lt;1.75,10,IF(Y632&lt;1.8,10.5,IF(Y632&lt;1.85,11.42,IF(Y632&lt;1.9,12.38,IF(Y632&lt;1.95,13.4,IF(Y632&lt;2,14.26,IF(Y632&lt;2.05,15.57,IF(Y632&lt;2.1,16.72,IF(Y632&lt;2.15,17.92,IF(Y632&lt;2.2,19.17,IF(Y632&lt;2.25,20,IF(Y632&lt;3,25,IF(Y632&lt;10,0,0))))))))))))))))))))))))))))</f>
        <v>7.28</v>
      </c>
      <c r="AC632" s="12"/>
    </row>
    <row r="633" spans="17:29" x14ac:dyDescent="0.25">
      <c r="Q633" s="91"/>
      <c r="R633" s="92">
        <v>41653</v>
      </c>
      <c r="S633" s="93">
        <v>13.062499999998099</v>
      </c>
      <c r="T633" s="94">
        <f>$L$10*COS($M$10*S633*24+$N$10)</f>
        <v>-2.6909604682267853E-2</v>
      </c>
      <c r="U633" s="94">
        <f>$L$11*COS($M$11*S633*24+$N$11)</f>
        <v>-6.2071878254735979E-2</v>
      </c>
      <c r="V633" s="94">
        <f>$L$12*COS($M$12*S633*24+$N$12)</f>
        <v>0.7515365566434552</v>
      </c>
      <c r="W633" s="94">
        <f>$L$13*COS($M$13*S633*24+$N$13)</f>
        <v>0.29579241580120463</v>
      </c>
      <c r="X633" s="94">
        <f>(T633+U633+V633+W633)*$AE$8</f>
        <v>1.1979343618845699</v>
      </c>
      <c r="Y633" s="95">
        <f t="shared" si="26"/>
        <v>1.1979343618845699</v>
      </c>
      <c r="Z633" s="94">
        <f>(0.5*$N$29*Y633^3)/1000</f>
        <v>0.88533227454165664</v>
      </c>
      <c r="AA633" s="94">
        <f>(0.5*$I$29*$J$29*$K$29*$M$29*$L$29*$N$29*Y633^3)*0.82/1000</f>
        <v>2.8659997204738952</v>
      </c>
      <c r="AB633" s="103">
        <f>IF(Y633&lt;1,0,IF(Y633&lt;1.05,2,IF(Y633&lt;1.1,2.28,IF(Y633&lt;1.15,2.5,IF(Y633&lt;1.2,3.08,IF(Y633&lt;1.25,3.44,IF(Y633&lt;1.3,3.85,IF(Y633&lt;1.35,4.31,IF(Y633&lt;1.4,5,IF(Y633&lt;1.45,5.36,IF(Y633&lt;1.5,5.75,IF(Y633&lt;1.55,6.59,IF(Y633&lt;1.6,7.28,IF(Y633&lt;1.65,8.01,IF(Y633&lt;1.7,8.79,IF(Y633&lt;1.75,10,IF(Y633&lt;1.8,10.5,IF(Y633&lt;1.85,11.42,IF(Y633&lt;1.9,12.38,IF(Y633&lt;1.95,13.4,IF(Y633&lt;2,14.26,IF(Y633&lt;2.05,15.57,IF(Y633&lt;2.1,16.72,IF(Y633&lt;2.15,17.92,IF(Y633&lt;2.2,19.17,IF(Y633&lt;2.25,20,IF(Y633&lt;3,25,IF(Y633&lt;10,0,0))))))))))))))))))))))))))))</f>
        <v>3.08</v>
      </c>
      <c r="AC633" s="12"/>
    </row>
    <row r="634" spans="17:29" x14ac:dyDescent="0.25">
      <c r="Q634" s="91"/>
      <c r="R634" s="92">
        <v>41653</v>
      </c>
      <c r="S634" s="93">
        <v>13.083333333331501</v>
      </c>
      <c r="T634" s="94">
        <f>$L$10*COS($M$10*S634*24+$N$10)</f>
        <v>-4.1786330529927966E-2</v>
      </c>
      <c r="U634" s="94">
        <f>$L$11*COS($M$11*S634*24+$N$11)</f>
        <v>-4.9176955470998256E-2</v>
      </c>
      <c r="V634" s="94">
        <f>$L$12*COS($M$12*S634*24+$N$12)</f>
        <v>0.46185452496460883</v>
      </c>
      <c r="W634" s="94">
        <f>$L$13*COS($M$13*S634*24+$N$13)</f>
        <v>0.20140569904320199</v>
      </c>
      <c r="X634" s="94">
        <f>(T634+U634+V634+W634)*$AE$8</f>
        <v>0.7153711725086056</v>
      </c>
      <c r="Y634" s="95">
        <f t="shared" si="26"/>
        <v>0.7153711725086056</v>
      </c>
      <c r="Z634" s="94">
        <f>(0.5*$N$29*Y634^3)/1000</f>
        <v>0.18853914570986446</v>
      </c>
      <c r="AA634" s="94">
        <f>(0.5*$I$29*$J$29*$K$29*$M$29*$L$29*$N$29*Y634^3)*0.82/1000</f>
        <v>0.61033936572865088</v>
      </c>
      <c r="AB634" s="103">
        <f>IF(Y634&lt;1,0,IF(Y634&lt;1.05,2,IF(Y634&lt;1.1,2.28,IF(Y634&lt;1.15,2.5,IF(Y634&lt;1.2,3.08,IF(Y634&lt;1.25,3.44,IF(Y634&lt;1.3,3.85,IF(Y634&lt;1.35,4.31,IF(Y634&lt;1.4,5,IF(Y634&lt;1.45,5.36,IF(Y634&lt;1.5,5.75,IF(Y634&lt;1.55,6.59,IF(Y634&lt;1.6,7.28,IF(Y634&lt;1.65,8.01,IF(Y634&lt;1.7,8.79,IF(Y634&lt;1.75,10,IF(Y634&lt;1.8,10.5,IF(Y634&lt;1.85,11.42,IF(Y634&lt;1.9,12.38,IF(Y634&lt;1.95,13.4,IF(Y634&lt;2,14.26,IF(Y634&lt;2.05,15.57,IF(Y634&lt;2.1,16.72,IF(Y634&lt;2.15,17.92,IF(Y634&lt;2.2,19.17,IF(Y634&lt;2.25,20,IF(Y634&lt;3,25,IF(Y634&lt;10,0,0))))))))))))))))))))))))))))</f>
        <v>0</v>
      </c>
      <c r="AC634" s="12"/>
    </row>
    <row r="635" spans="17:29" x14ac:dyDescent="0.25">
      <c r="Q635" s="91"/>
      <c r="R635" s="92">
        <v>41653</v>
      </c>
      <c r="S635" s="93">
        <v>13.104166666664799</v>
      </c>
      <c r="T635" s="94">
        <f>$L$10*COS($M$10*S635*24+$N$10)</f>
        <v>-5.6044245574864808E-2</v>
      </c>
      <c r="U635" s="94">
        <f>$L$11*COS($M$11*S635*24+$N$11)</f>
        <v>-3.5435678520077285E-2</v>
      </c>
      <c r="V635" s="94">
        <f>$L$12*COS($M$12*S635*24+$N$12)</f>
        <v>0.14277942377893627</v>
      </c>
      <c r="W635" s="94">
        <f>$L$13*COS($M$13*S635*24+$N$13)</f>
        <v>9.3293516734532358E-2</v>
      </c>
      <c r="X635" s="94">
        <f>(T635+U635+V635+W635)*$AE$8</f>
        <v>0.18074127052315814</v>
      </c>
      <c r="Y635" s="95">
        <f t="shared" si="26"/>
        <v>0.18074127052315814</v>
      </c>
      <c r="Z635" s="94">
        <f>(0.5*$N$29*Y635^3)/1000</f>
        <v>3.040739540556375E-3</v>
      </c>
      <c r="AA635" s="94">
        <f>(0.5*$I$29*$J$29*$K$29*$M$29*$L$29*$N$29*Y635^3)*0.82/1000</f>
        <v>9.8434891891636834E-3</v>
      </c>
      <c r="AB635" s="103">
        <f>IF(Y635&lt;1,0,IF(Y635&lt;1.05,2,IF(Y635&lt;1.1,2.28,IF(Y635&lt;1.15,2.5,IF(Y635&lt;1.2,3.08,IF(Y635&lt;1.25,3.44,IF(Y635&lt;1.3,3.85,IF(Y635&lt;1.35,4.31,IF(Y635&lt;1.4,5,IF(Y635&lt;1.45,5.36,IF(Y635&lt;1.5,5.75,IF(Y635&lt;1.55,6.59,IF(Y635&lt;1.6,7.28,IF(Y635&lt;1.65,8.01,IF(Y635&lt;1.7,8.79,IF(Y635&lt;1.75,10,IF(Y635&lt;1.8,10.5,IF(Y635&lt;1.85,11.42,IF(Y635&lt;1.9,12.38,IF(Y635&lt;1.95,13.4,IF(Y635&lt;2,14.26,IF(Y635&lt;2.05,15.57,IF(Y635&lt;2.1,16.72,IF(Y635&lt;2.15,17.92,IF(Y635&lt;2.2,19.17,IF(Y635&lt;2.25,20,IF(Y635&lt;3,25,IF(Y635&lt;10,0,0))))))))))))))))))))))))))))</f>
        <v>0</v>
      </c>
      <c r="AC635" s="12"/>
    </row>
    <row r="636" spans="17:29" x14ac:dyDescent="0.25">
      <c r="Q636" s="91"/>
      <c r="R636" s="92">
        <v>41653</v>
      </c>
      <c r="S636" s="93">
        <v>13.124999999998099</v>
      </c>
      <c r="T636" s="94">
        <f>$L$10*COS($M$10*S636*24+$N$10)</f>
        <v>-6.947220536533065E-2</v>
      </c>
      <c r="U636" s="94">
        <f>$L$11*COS($M$11*S636*24+$N$11)</f>
        <v>-2.108454002124667E-2</v>
      </c>
      <c r="V636" s="94">
        <f>$L$12*COS($M$12*S636*24+$N$12)</f>
        <v>-0.18538236011881162</v>
      </c>
      <c r="W636" s="94">
        <f>$L$13*COS($M$13*S636*24+$N$13)</f>
        <v>-2.1176464564760546E-2</v>
      </c>
      <c r="X636" s="94">
        <f>(T636+U636+V636+W636)*$AE$8</f>
        <v>-0.37139446258768682</v>
      </c>
      <c r="Y636" s="95">
        <f t="shared" si="26"/>
        <v>0.37139446258768682</v>
      </c>
      <c r="Z636" s="94">
        <f>(0.5*$N$29*Y636^3)/1000</f>
        <v>2.6382351463846352E-2</v>
      </c>
      <c r="AA636" s="94">
        <f>(0.5*$I$29*$J$29*$K$29*$M$29*$L$29*$N$29*Y636^3)*0.82/1000</f>
        <v>8.5405010181033456E-2</v>
      </c>
      <c r="AB636" s="103">
        <f>IF(Y636&lt;1,0,IF(Y636&lt;1.05,2,IF(Y636&lt;1.1,2.28,IF(Y636&lt;1.15,2.5,IF(Y636&lt;1.2,3.08,IF(Y636&lt;1.25,3.44,IF(Y636&lt;1.3,3.85,IF(Y636&lt;1.35,4.31,IF(Y636&lt;1.4,5,IF(Y636&lt;1.45,5.36,IF(Y636&lt;1.5,5.75,IF(Y636&lt;1.55,6.59,IF(Y636&lt;1.6,7.28,IF(Y636&lt;1.65,8.01,IF(Y636&lt;1.7,8.79,IF(Y636&lt;1.75,10,IF(Y636&lt;1.8,10.5,IF(Y636&lt;1.85,11.42,IF(Y636&lt;1.9,12.38,IF(Y636&lt;1.95,13.4,IF(Y636&lt;2,14.26,IF(Y636&lt;2.05,15.57,IF(Y636&lt;2.1,16.72,IF(Y636&lt;2.15,17.92,IF(Y636&lt;2.2,19.17,IF(Y636&lt;2.25,20,IF(Y636&lt;3,25,IF(Y636&lt;10,0,0))))))))))))))))))))))))))))</f>
        <v>0</v>
      </c>
      <c r="AC636" s="12"/>
    </row>
    <row r="637" spans="17:29" x14ac:dyDescent="0.25">
      <c r="Q637" s="91"/>
      <c r="R637" s="92">
        <v>41653</v>
      </c>
      <c r="S637" s="93">
        <v>13.145833333331501</v>
      </c>
      <c r="T637" s="94">
        <f>$L$10*COS($M$10*S637*24+$N$10)</f>
        <v>-8.1871356198021564E-2</v>
      </c>
      <c r="U637" s="94">
        <f>$L$11*COS($M$11*S637*24+$N$11)</f>
        <v>-6.370528543719947E-3</v>
      </c>
      <c r="V637" s="94">
        <f>$L$12*COS($M$12*S637*24+$N$12)</f>
        <v>-0.50174615070624407</v>
      </c>
      <c r="W637" s="94">
        <f>$L$13*COS($M$13*S637*24+$N$13)</f>
        <v>-0.13420330480026788</v>
      </c>
      <c r="X637" s="94">
        <f>(T637+U637+V637+W637)*$AE$8</f>
        <v>-0.90523917531031683</v>
      </c>
      <c r="Y637" s="95">
        <f t="shared" si="26"/>
        <v>0.90523917531031683</v>
      </c>
      <c r="Z637" s="94">
        <f>(0.5*$N$29*Y637^3)/1000</f>
        <v>0.38202980778020068</v>
      </c>
      <c r="AA637" s="94">
        <f>(0.5*$I$29*$J$29*$K$29*$M$29*$L$29*$N$29*Y637^3)*0.82/1000</f>
        <v>1.2367077918599407</v>
      </c>
      <c r="AB637" s="103">
        <f>IF(Y637&lt;1,0,IF(Y637&lt;1.05,2,IF(Y637&lt;1.1,2.28,IF(Y637&lt;1.15,2.5,IF(Y637&lt;1.2,3.08,IF(Y637&lt;1.25,3.44,IF(Y637&lt;1.3,3.85,IF(Y637&lt;1.35,4.31,IF(Y637&lt;1.4,5,IF(Y637&lt;1.45,5.36,IF(Y637&lt;1.5,5.75,IF(Y637&lt;1.55,6.59,IF(Y637&lt;1.6,7.28,IF(Y637&lt;1.65,8.01,IF(Y637&lt;1.7,8.79,IF(Y637&lt;1.75,10,IF(Y637&lt;1.8,10.5,IF(Y637&lt;1.85,11.42,IF(Y637&lt;1.9,12.38,IF(Y637&lt;1.95,13.4,IF(Y637&lt;2,14.26,IF(Y637&lt;2.05,15.57,IF(Y637&lt;2.1,16.72,IF(Y637&lt;2.15,17.92,IF(Y637&lt;2.2,19.17,IF(Y637&lt;2.25,20,IF(Y637&lt;3,25,IF(Y637&lt;10,0,0))))))))))))))))))))))))))))</f>
        <v>0</v>
      </c>
      <c r="AC637" s="12"/>
    </row>
    <row r="638" spans="17:29" x14ac:dyDescent="0.25">
      <c r="Q638" s="91"/>
      <c r="R638" s="92">
        <v>41653</v>
      </c>
      <c r="S638" s="93">
        <v>13.166666666664799</v>
      </c>
      <c r="T638" s="94">
        <f>$L$10*COS($M$10*S638*24+$N$10)</f>
        <v>-9.3058079928279899E-2</v>
      </c>
      <c r="U638" s="94">
        <f>$L$11*COS($M$11*S638*24+$N$11)</f>
        <v>8.4531221606661596E-3</v>
      </c>
      <c r="V638" s="94">
        <f>$L$12*COS($M$12*S638*24+$N$12)</f>
        <v>-0.78617811279191296</v>
      </c>
      <c r="W638" s="94">
        <f>$L$13*COS($M$13*S638*24+$N$13)</f>
        <v>-0.23808441159454077</v>
      </c>
      <c r="X638" s="94">
        <f>(T638+U638+V638+W638)*$AE$8</f>
        <v>-1.3860843526925846</v>
      </c>
      <c r="Y638" s="95">
        <f t="shared" si="26"/>
        <v>1.3860843526925846</v>
      </c>
      <c r="Z638" s="94">
        <f>(0.5*$N$29*Y638^3)/1000</f>
        <v>1.3714381037078567</v>
      </c>
      <c r="AA638" s="94">
        <f>(0.5*$I$29*$J$29*$K$29*$M$29*$L$29*$N$29*Y638^3)*0.82/1000</f>
        <v>4.4396226534369116</v>
      </c>
      <c r="AB638" s="103">
        <f>IF(Y638&lt;1,0,IF(Y638&lt;1.05,2,IF(Y638&lt;1.1,2.28,IF(Y638&lt;1.15,2.5,IF(Y638&lt;1.2,3.08,IF(Y638&lt;1.25,3.44,IF(Y638&lt;1.3,3.85,IF(Y638&lt;1.35,4.31,IF(Y638&lt;1.4,5,IF(Y638&lt;1.45,5.36,IF(Y638&lt;1.5,5.75,IF(Y638&lt;1.55,6.59,IF(Y638&lt;1.6,7.28,IF(Y638&lt;1.65,8.01,IF(Y638&lt;1.7,8.79,IF(Y638&lt;1.75,10,IF(Y638&lt;1.8,10.5,IF(Y638&lt;1.85,11.42,IF(Y638&lt;1.9,12.38,IF(Y638&lt;1.95,13.4,IF(Y638&lt;2,14.26,IF(Y638&lt;2.05,15.57,IF(Y638&lt;2.1,16.72,IF(Y638&lt;2.15,17.92,IF(Y638&lt;2.2,19.17,IF(Y638&lt;2.25,20,IF(Y638&lt;3,25,IF(Y638&lt;10,0,0))))))))))))))))))))))))))))</f>
        <v>5</v>
      </c>
      <c r="AC638" s="12"/>
    </row>
    <row r="639" spans="17:29" x14ac:dyDescent="0.25">
      <c r="Q639" s="91"/>
      <c r="R639" s="92">
        <v>41653</v>
      </c>
      <c r="S639" s="93">
        <v>13.187499999998099</v>
      </c>
      <c r="T639" s="94">
        <f>$L$10*COS($M$10*S639*24+$N$10)</f>
        <v>-0.10286671315852419</v>
      </c>
      <c r="U639" s="94">
        <f>$L$11*COS($M$11*S639*24+$N$11)</f>
        <v>2.3131291407356928E-2</v>
      </c>
      <c r="V639" s="94">
        <f>$L$12*COS($M$12*S639*24+$N$12)</f>
        <v>-1.0205765975248029</v>
      </c>
      <c r="W639" s="94">
        <f>$L$13*COS($M$13*S639*24+$N$13)</f>
        <v>-0.32574045919180233</v>
      </c>
      <c r="X639" s="94">
        <f>(T639+U639+V639+W639)*$AE$8</f>
        <v>-1.7825655980847155</v>
      </c>
      <c r="Y639" s="95">
        <f t="shared" si="26"/>
        <v>1.7825655980847155</v>
      </c>
      <c r="Z639" s="94">
        <f>(0.5*$N$29*Y639^3)/1000</f>
        <v>2.917049449963657</v>
      </c>
      <c r="AA639" s="94">
        <f>(0.5*$I$29*$J$29*$K$29*$M$29*$L$29*$N$29*Y639^3)*0.82/1000</f>
        <v>9.4430793371139039</v>
      </c>
      <c r="AB639" s="103">
        <f>IF(Y639&lt;1,0,IF(Y639&lt;1.05,2,IF(Y639&lt;1.1,2.28,IF(Y639&lt;1.15,2.5,IF(Y639&lt;1.2,3.08,IF(Y639&lt;1.25,3.44,IF(Y639&lt;1.3,3.85,IF(Y639&lt;1.35,4.31,IF(Y639&lt;1.4,5,IF(Y639&lt;1.45,5.36,IF(Y639&lt;1.5,5.75,IF(Y639&lt;1.55,6.59,IF(Y639&lt;1.6,7.28,IF(Y639&lt;1.65,8.01,IF(Y639&lt;1.7,8.79,IF(Y639&lt;1.75,10,IF(Y639&lt;1.8,10.5,IF(Y639&lt;1.85,11.42,IF(Y639&lt;1.9,12.38,IF(Y639&lt;1.95,13.4,IF(Y639&lt;2,14.26,IF(Y639&lt;2.05,15.57,IF(Y639&lt;2.1,16.72,IF(Y639&lt;2.15,17.92,IF(Y639&lt;2.2,19.17,IF(Y639&lt;2.25,20,IF(Y639&lt;3,25,IF(Y639&lt;10,0,0))))))))))))))))))))))))))))</f>
        <v>10.5</v>
      </c>
      <c r="AC639" s="12"/>
    </row>
    <row r="640" spans="17:29" x14ac:dyDescent="0.25">
      <c r="Q640" s="91"/>
      <c r="R640" s="92">
        <v>41653</v>
      </c>
      <c r="S640" s="93">
        <v>13.208333333331399</v>
      </c>
      <c r="T640" s="94">
        <f>$L$10*COS($M$10*S640*24+$N$10)</f>
        <v>-0.11115200053550296</v>
      </c>
      <c r="U640" s="94">
        <f>$L$11*COS($M$11*S640*24+$N$11)</f>
        <v>3.7411362303123974E-2</v>
      </c>
      <c r="V640" s="94">
        <f>$L$12*COS($M$12*S640*24+$N$12)</f>
        <v>-1.1900241566999574</v>
      </c>
      <c r="W640" s="94">
        <f>$L$13*COS($M$13*S640*24+$N$13)</f>
        <v>-0.39119783280677406</v>
      </c>
      <c r="X640" s="94">
        <f>(T640+U640+V640+W640)*$AE$8</f>
        <v>-2.0687032846738882</v>
      </c>
      <c r="Y640" s="95">
        <f t="shared" si="26"/>
        <v>2.0687032846738882</v>
      </c>
      <c r="Z640" s="94">
        <f>(0.5*$N$29*Y640^3)/1000</f>
        <v>4.5593385449235928</v>
      </c>
      <c r="AA640" s="94">
        <f>(0.5*$I$29*$J$29*$K$29*$M$29*$L$29*$N$29*Y640^3)*0.82/1000</f>
        <v>14.759501456175641</v>
      </c>
      <c r="AB640" s="103">
        <f>IF(Y640&lt;1,0,IF(Y640&lt;1.05,2,IF(Y640&lt;1.1,2.28,IF(Y640&lt;1.15,2.5,IF(Y640&lt;1.2,3.08,IF(Y640&lt;1.25,3.44,IF(Y640&lt;1.3,3.85,IF(Y640&lt;1.35,4.31,IF(Y640&lt;1.4,5,IF(Y640&lt;1.45,5.36,IF(Y640&lt;1.5,5.75,IF(Y640&lt;1.55,6.59,IF(Y640&lt;1.6,7.28,IF(Y640&lt;1.65,8.01,IF(Y640&lt;1.7,8.79,IF(Y640&lt;1.75,10,IF(Y640&lt;1.8,10.5,IF(Y640&lt;1.85,11.42,IF(Y640&lt;1.9,12.38,IF(Y640&lt;1.95,13.4,IF(Y640&lt;2,14.26,IF(Y640&lt;2.05,15.57,IF(Y640&lt;2.1,16.72,IF(Y640&lt;2.15,17.92,IF(Y640&lt;2.2,19.17,IF(Y640&lt;2.25,20,IF(Y640&lt;3,25,IF(Y640&lt;10,0,0))))))))))))))))))))))))))))</f>
        <v>16.72</v>
      </c>
      <c r="AC640" s="12"/>
    </row>
    <row r="641" spans="17:29" x14ac:dyDescent="0.25">
      <c r="Q641" s="91"/>
      <c r="R641" s="92">
        <v>41653</v>
      </c>
      <c r="S641" s="93">
        <v>13.229166666664799</v>
      </c>
      <c r="T641" s="94">
        <f>$L$10*COS($M$10*S641*24+$N$10)</f>
        <v>-0.1177912458266064</v>
      </c>
      <c r="U641" s="94">
        <f>$L$11*COS($M$11*S641*24+$N$11)</f>
        <v>5.1047569379316787E-2</v>
      </c>
      <c r="V641" s="94">
        <f>$L$12*COS($M$12*S641*24+$N$12)</f>
        <v>-1.2837369100791267</v>
      </c>
      <c r="W641" s="94">
        <f>$L$13*COS($M$13*S641*24+$N$13)</f>
        <v>-0.42999572060115099</v>
      </c>
      <c r="X641" s="94">
        <f>(T641+U641+V641+W641)*$AE$8</f>
        <v>-2.2255953839094591</v>
      </c>
      <c r="Y641" s="95">
        <f t="shared" si="26"/>
        <v>2.2255953839094591</v>
      </c>
      <c r="Z641" s="94">
        <f>(0.5*$N$29*Y641^3)/1000</f>
        <v>5.6773525627710297</v>
      </c>
      <c r="AA641" s="94">
        <f>(0.5*$I$29*$J$29*$K$29*$M$29*$L$29*$N$29*Y641^3)*0.82/1000</f>
        <v>18.378739063090517</v>
      </c>
      <c r="AB641" s="103">
        <f>IF(Y641&lt;1,0,IF(Y641&lt;1.05,2,IF(Y641&lt;1.1,2.28,IF(Y641&lt;1.15,2.5,IF(Y641&lt;1.2,3.08,IF(Y641&lt;1.25,3.44,IF(Y641&lt;1.3,3.85,IF(Y641&lt;1.35,4.31,IF(Y641&lt;1.4,5,IF(Y641&lt;1.45,5.36,IF(Y641&lt;1.5,5.75,IF(Y641&lt;1.55,6.59,IF(Y641&lt;1.6,7.28,IF(Y641&lt;1.65,8.01,IF(Y641&lt;1.7,8.79,IF(Y641&lt;1.75,10,IF(Y641&lt;1.8,10.5,IF(Y641&lt;1.85,11.42,IF(Y641&lt;1.9,12.38,IF(Y641&lt;1.95,13.4,IF(Y641&lt;2,14.26,IF(Y641&lt;2.05,15.57,IF(Y641&lt;2.1,16.72,IF(Y641&lt;2.15,17.92,IF(Y641&lt;2.2,19.17,IF(Y641&lt;2.25,20,IF(Y641&lt;3,25,IF(Y641&lt;10,0,0))))))))))))))))))))))))))))</f>
        <v>20</v>
      </c>
      <c r="AC641" s="12"/>
    </row>
    <row r="642" spans="17:29" x14ac:dyDescent="0.25">
      <c r="Q642" s="91"/>
      <c r="R642" s="92">
        <v>41653</v>
      </c>
      <c r="S642" s="93">
        <v>13.249999999998099</v>
      </c>
      <c r="T642" s="94">
        <f>$L$10*COS($M$10*S642*24+$N$10)</f>
        <v>-0.12268612891953133</v>
      </c>
      <c r="U642" s="94">
        <f>$L$11*COS($M$11*S642*24+$N$11)</f>
        <v>6.3805228309089579E-2</v>
      </c>
      <c r="V642" s="94">
        <f>$L$12*COS($M$12*S642*24+$N$12)</f>
        <v>-1.2957508466471608</v>
      </c>
      <c r="W642" s="94">
        <f>$L$13*COS($M$13*S642*24+$N$13)</f>
        <v>-0.43949011063792726</v>
      </c>
      <c r="X642" s="94">
        <f>(T642+U642+V642+W642)*$AE$8</f>
        <v>-2.2426523223694121</v>
      </c>
      <c r="Y642" s="95">
        <f t="shared" si="26"/>
        <v>2.2426523223694121</v>
      </c>
      <c r="Z642" s="94">
        <f>(0.5*$N$29*Y642^3)/1000</f>
        <v>5.8088890279468766</v>
      </c>
      <c r="AA642" s="94">
        <f>(0.5*$I$29*$J$29*$K$29*$M$29*$L$29*$N$29*Y642^3)*0.82/1000</f>
        <v>18.80454921738685</v>
      </c>
      <c r="AB642" s="103">
        <f>IF(Y642&lt;1,0,IF(Y642&lt;1.05,2,IF(Y642&lt;1.1,2.28,IF(Y642&lt;1.15,2.5,IF(Y642&lt;1.2,3.08,IF(Y642&lt;1.25,3.44,IF(Y642&lt;1.3,3.85,IF(Y642&lt;1.35,4.31,IF(Y642&lt;1.4,5,IF(Y642&lt;1.45,5.36,IF(Y642&lt;1.5,5.75,IF(Y642&lt;1.55,6.59,IF(Y642&lt;1.6,7.28,IF(Y642&lt;1.65,8.01,IF(Y642&lt;1.7,8.79,IF(Y642&lt;1.75,10,IF(Y642&lt;1.8,10.5,IF(Y642&lt;1.85,11.42,IF(Y642&lt;1.9,12.38,IF(Y642&lt;1.95,13.4,IF(Y642&lt;2,14.26,IF(Y642&lt;2.05,15.57,IF(Y642&lt;2.1,16.72,IF(Y642&lt;2.15,17.92,IF(Y642&lt;2.2,19.17,IF(Y642&lt;2.25,20,IF(Y642&lt;3,25,IF(Y642&lt;10,0,0))))))))))))))))))))))))))))</f>
        <v>20</v>
      </c>
      <c r="AC642" s="12"/>
    </row>
    <row r="643" spans="17:29" x14ac:dyDescent="0.25">
      <c r="Q643" s="91"/>
      <c r="R643" s="92">
        <v>41653</v>
      </c>
      <c r="S643" s="93">
        <v>13.270833333331399</v>
      </c>
      <c r="T643" s="94">
        <f>$L$10*COS($M$10*S643*24+$N$10)</f>
        <v>-0.12576416183805245</v>
      </c>
      <c r="U643" s="94">
        <f>$L$11*COS($M$11*S643*24+$N$11)</f>
        <v>7.5464774914626165E-2</v>
      </c>
      <c r="V643" s="94">
        <f>$L$12*COS($M$12*S643*24+$N$12)</f>
        <v>-1.2253013826374513</v>
      </c>
      <c r="W643" s="94">
        <f>$L$13*COS($M$13*S643*24+$N$13)</f>
        <v>-0.41903397592657193</v>
      </c>
      <c r="X643" s="94">
        <f>(T643+U643+V643+W643)*$AE$8</f>
        <v>-2.1182934318593118</v>
      </c>
      <c r="Y643" s="95">
        <f t="shared" si="26"/>
        <v>2.1182934318593118</v>
      </c>
      <c r="Z643" s="94">
        <f>(0.5*$N$29*Y643^3)/1000</f>
        <v>4.8951453068622648</v>
      </c>
      <c r="AA643" s="94">
        <f>(0.5*$I$29*$J$29*$K$29*$M$29*$L$29*$N$29*Y643^3)*0.82/1000</f>
        <v>15.846575895371625</v>
      </c>
      <c r="AB643" s="103">
        <f>IF(Y643&lt;1,0,IF(Y643&lt;1.05,2,IF(Y643&lt;1.1,2.28,IF(Y643&lt;1.15,2.5,IF(Y643&lt;1.2,3.08,IF(Y643&lt;1.25,3.44,IF(Y643&lt;1.3,3.85,IF(Y643&lt;1.35,4.31,IF(Y643&lt;1.4,5,IF(Y643&lt;1.45,5.36,IF(Y643&lt;1.5,5.75,IF(Y643&lt;1.55,6.59,IF(Y643&lt;1.6,7.28,IF(Y643&lt;1.65,8.01,IF(Y643&lt;1.7,8.79,IF(Y643&lt;1.75,10,IF(Y643&lt;1.8,10.5,IF(Y643&lt;1.85,11.42,IF(Y643&lt;1.9,12.38,IF(Y643&lt;1.95,13.4,IF(Y643&lt;2,14.26,IF(Y643&lt;2.05,15.57,IF(Y643&lt;2.1,16.72,IF(Y643&lt;2.15,17.92,IF(Y643&lt;2.2,19.17,IF(Y643&lt;2.25,20,IF(Y643&lt;3,25,IF(Y643&lt;10,0,0))))))))))))))))))))))))))))</f>
        <v>17.920000000000002</v>
      </c>
      <c r="AC643" s="12"/>
    </row>
    <row r="644" spans="17:29" x14ac:dyDescent="0.25">
      <c r="Q644" s="91"/>
      <c r="R644" s="92">
        <v>41653</v>
      </c>
      <c r="S644" s="93">
        <v>13.291666666664799</v>
      </c>
      <c r="T644" s="94">
        <f>$L$10*COS($M$10*S644*24+$N$10)</f>
        <v>-0.12697976221117069</v>
      </c>
      <c r="U644" s="94">
        <f>$L$11*COS($M$11*S644*24+$N$11)</f>
        <v>8.5825543950141608E-2</v>
      </c>
      <c r="V644" s="94">
        <f>$L$12*COS($M$12*S644*24+$N$12)</f>
        <v>-1.0768720207118181</v>
      </c>
      <c r="W644" s="94">
        <f>$L$13*COS($M$13*S644*24+$N$13)</f>
        <v>-0.37002136824200066</v>
      </c>
      <c r="X644" s="94">
        <f>(T644+U644+V644+W644)*$AE$8</f>
        <v>-1.8600595090185599</v>
      </c>
      <c r="Y644" s="95">
        <f t="shared" si="26"/>
        <v>1.8600595090185599</v>
      </c>
      <c r="Z644" s="94">
        <f>(0.5*$N$29*Y644^3)/1000</f>
        <v>3.3142689307607509</v>
      </c>
      <c r="AA644" s="94">
        <f>(0.5*$I$29*$J$29*$K$29*$M$29*$L$29*$N$29*Y644^3)*0.82/1000</f>
        <v>10.728959174173532</v>
      </c>
      <c r="AB644" s="103">
        <f>IF(Y644&lt;1,0,IF(Y644&lt;1.05,2,IF(Y644&lt;1.1,2.28,IF(Y644&lt;1.15,2.5,IF(Y644&lt;1.2,3.08,IF(Y644&lt;1.25,3.44,IF(Y644&lt;1.3,3.85,IF(Y644&lt;1.35,4.31,IF(Y644&lt;1.4,5,IF(Y644&lt;1.45,5.36,IF(Y644&lt;1.5,5.75,IF(Y644&lt;1.55,6.59,IF(Y644&lt;1.6,7.28,IF(Y644&lt;1.65,8.01,IF(Y644&lt;1.7,8.79,IF(Y644&lt;1.75,10,IF(Y644&lt;1.8,10.5,IF(Y644&lt;1.85,11.42,IF(Y644&lt;1.9,12.38,IF(Y644&lt;1.95,13.4,IF(Y644&lt;2,14.26,IF(Y644&lt;2.05,15.57,IF(Y644&lt;2.1,16.72,IF(Y644&lt;2.15,17.92,IF(Y644&lt;2.2,19.17,IF(Y644&lt;2.25,20,IF(Y644&lt;3,25,IF(Y644&lt;10,0,0))))))))))))))))))))))))))))</f>
        <v>12.38</v>
      </c>
      <c r="AC644" s="12"/>
    </row>
    <row r="645" spans="17:29" x14ac:dyDescent="0.25">
      <c r="Q645" s="91"/>
      <c r="R645" s="92">
        <v>41653</v>
      </c>
      <c r="S645" s="93">
        <v>13.312499999998099</v>
      </c>
      <c r="T645" s="94">
        <f>$L$10*COS($M$10*S645*24+$N$10)</f>
        <v>-0.12631492829923754</v>
      </c>
      <c r="U645" s="94">
        <f>$L$11*COS($M$11*S645*24+$N$11)</f>
        <v>9.4709222627272563E-2</v>
      </c>
      <c r="V645" s="94">
        <f>$L$12*COS($M$12*S645*24+$N$12)</f>
        <v>-0.85990901356880212</v>
      </c>
      <c r="W645" s="94">
        <f>$L$13*COS($M$13*S645*24+$N$13)</f>
        <v>-0.29579241580120813</v>
      </c>
      <c r="X645" s="94">
        <f>(T645+U645+V645+W645)*$AE$8</f>
        <v>-1.4841339188024691</v>
      </c>
      <c r="Y645" s="95">
        <f t="shared" si="26"/>
        <v>1.4841339188024691</v>
      </c>
      <c r="Z645" s="94">
        <f>(0.5*$N$29*Y645^3)/1000</f>
        <v>1.6835518684667736</v>
      </c>
      <c r="AA645" s="94">
        <f>(0.5*$I$29*$J$29*$K$29*$M$29*$L$29*$N$29*Y645^3)*0.82/1000</f>
        <v>5.4499980664627277</v>
      </c>
      <c r="AB645" s="103">
        <f>IF(Y645&lt;1,0,IF(Y645&lt;1.05,2,IF(Y645&lt;1.1,2.28,IF(Y645&lt;1.15,2.5,IF(Y645&lt;1.2,3.08,IF(Y645&lt;1.25,3.44,IF(Y645&lt;1.3,3.85,IF(Y645&lt;1.35,4.31,IF(Y645&lt;1.4,5,IF(Y645&lt;1.45,5.36,IF(Y645&lt;1.5,5.75,IF(Y645&lt;1.55,6.59,IF(Y645&lt;1.6,7.28,IF(Y645&lt;1.65,8.01,IF(Y645&lt;1.7,8.79,IF(Y645&lt;1.75,10,IF(Y645&lt;1.8,10.5,IF(Y645&lt;1.85,11.42,IF(Y645&lt;1.9,12.38,IF(Y645&lt;1.95,13.4,IF(Y645&lt;2,14.26,IF(Y645&lt;2.05,15.57,IF(Y645&lt;2.1,16.72,IF(Y645&lt;2.15,17.92,IF(Y645&lt;2.2,19.17,IF(Y645&lt;2.25,20,IF(Y645&lt;3,25,IF(Y645&lt;10,0,0))))))))))))))))))))))))))))</f>
        <v>5.75</v>
      </c>
      <c r="AC645" s="12"/>
    </row>
    <row r="646" spans="17:29" x14ac:dyDescent="0.25">
      <c r="Q646" s="91"/>
      <c r="R646" s="92">
        <v>41653</v>
      </c>
      <c r="S646" s="93">
        <v>13.333333333331399</v>
      </c>
      <c r="T646" s="94">
        <f>$L$10*COS($M$10*S646*24+$N$10)</f>
        <v>-0.12377950558047297</v>
      </c>
      <c r="U646" s="94">
        <f>$L$11*COS($M$11*S646*24+$N$11)</f>
        <v>0.10196291944644321</v>
      </c>
      <c r="V646" s="94">
        <f>$L$12*COS($M$12*S646*24+$N$12)</f>
        <v>-0.58822019117367885</v>
      </c>
      <c r="W646" s="94">
        <f>$L$13*COS($M$13*S646*24+$N$13)</f>
        <v>-0.20140569904370653</v>
      </c>
      <c r="X646" s="94">
        <f>(T646+U646+V646+W646)*$AE$8</f>
        <v>-1.0143030954392689</v>
      </c>
      <c r="Y646" s="95">
        <f t="shared" si="26"/>
        <v>1.0143030954392689</v>
      </c>
      <c r="Z646" s="94">
        <f>(0.5*$N$29*Y646^3)/1000</f>
        <v>0.53741586324142987</v>
      </c>
      <c r="AA646" s="94">
        <f>(0.5*$I$29*$J$29*$K$29*$M$29*$L$29*$N$29*Y646^3)*0.82/1000</f>
        <v>1.7397238958961097</v>
      </c>
      <c r="AB646" s="103">
        <f>IF(Y646&lt;1,0,IF(Y646&lt;1.05,2,IF(Y646&lt;1.1,2.28,IF(Y646&lt;1.15,2.5,IF(Y646&lt;1.2,3.08,IF(Y646&lt;1.25,3.44,IF(Y646&lt;1.3,3.85,IF(Y646&lt;1.35,4.31,IF(Y646&lt;1.4,5,IF(Y646&lt;1.45,5.36,IF(Y646&lt;1.5,5.75,IF(Y646&lt;1.55,6.59,IF(Y646&lt;1.6,7.28,IF(Y646&lt;1.65,8.01,IF(Y646&lt;1.7,8.79,IF(Y646&lt;1.75,10,IF(Y646&lt;1.8,10.5,IF(Y646&lt;1.85,11.42,IF(Y646&lt;1.9,12.38,IF(Y646&lt;1.95,13.4,IF(Y646&lt;2,14.26,IF(Y646&lt;2.05,15.57,IF(Y646&lt;2.1,16.72,IF(Y646&lt;2.15,17.92,IF(Y646&lt;2.2,19.17,IF(Y646&lt;2.25,20,IF(Y646&lt;3,25,IF(Y646&lt;10,0,0))))))))))))))))))))))))))))</f>
        <v>2</v>
      </c>
      <c r="AC646" s="12"/>
    </row>
    <row r="647" spans="17:29" x14ac:dyDescent="0.25">
      <c r="Q647" s="91"/>
      <c r="R647" s="92">
        <v>41653</v>
      </c>
      <c r="S647" s="93">
        <v>13.354166666664799</v>
      </c>
      <c r="T647" s="94">
        <f>$L$10*COS($M$10*S647*24+$N$10)</f>
        <v>-0.11941104094991754</v>
      </c>
      <c r="U647" s="94">
        <f>$L$11*COS($M$11*S647*24+$N$11)</f>
        <v>0.10746179551775101</v>
      </c>
      <c r="V647" s="94">
        <f>$L$12*COS($M$12*S647*24+$N$12)</f>
        <v>-0.27909621110135857</v>
      </c>
      <c r="W647" s="94">
        <f>$L$13*COS($M$13*S647*24+$N$13)</f>
        <v>-9.3293516734537008E-2</v>
      </c>
      <c r="X647" s="94">
        <f>(T647+U647+V647+W647)*$AE$8</f>
        <v>-0.48042371658507765</v>
      </c>
      <c r="Y647" s="95">
        <f t="shared" ref="Y647:Y710" si="27">ABS(X647)</f>
        <v>0.48042371658507765</v>
      </c>
      <c r="Z647" s="94">
        <f>(0.5*$N$29*Y647^3)/1000</f>
        <v>5.7105842728242234E-2</v>
      </c>
      <c r="AA647" s="94">
        <f>(0.5*$I$29*$J$29*$K$29*$M$29*$L$29*$N$29*Y647^3)*0.82/1000</f>
        <v>0.18486316832999145</v>
      </c>
      <c r="AB647" s="103">
        <f>IF(Y647&lt;1,0,IF(Y647&lt;1.05,2,IF(Y647&lt;1.1,2.28,IF(Y647&lt;1.15,2.5,IF(Y647&lt;1.2,3.08,IF(Y647&lt;1.25,3.44,IF(Y647&lt;1.3,3.85,IF(Y647&lt;1.35,4.31,IF(Y647&lt;1.4,5,IF(Y647&lt;1.45,5.36,IF(Y647&lt;1.5,5.75,IF(Y647&lt;1.55,6.59,IF(Y647&lt;1.6,7.28,IF(Y647&lt;1.65,8.01,IF(Y647&lt;1.7,8.79,IF(Y647&lt;1.75,10,IF(Y647&lt;1.8,10.5,IF(Y647&lt;1.85,11.42,IF(Y647&lt;1.9,12.38,IF(Y647&lt;1.95,13.4,IF(Y647&lt;2,14.26,IF(Y647&lt;2.05,15.57,IF(Y647&lt;2.1,16.72,IF(Y647&lt;2.15,17.92,IF(Y647&lt;2.2,19.17,IF(Y647&lt;2.25,20,IF(Y647&lt;3,25,IF(Y647&lt;10,0,0))))))))))))))))))))))))))))</f>
        <v>0</v>
      </c>
      <c r="AC647" s="12"/>
    </row>
    <row r="648" spans="17:29" x14ac:dyDescent="0.25">
      <c r="Q648" s="91"/>
      <c r="R648" s="92">
        <v>41653</v>
      </c>
      <c r="S648" s="93">
        <v>13.374999999998099</v>
      </c>
      <c r="T648" s="94">
        <f>$L$10*COS($M$10*S648*24+$N$10)</f>
        <v>-0.1132742266902384</v>
      </c>
      <c r="U648" s="94">
        <f>$L$11*COS($M$11*S648*24+$N$11)</f>
        <v>0.11111121308584626</v>
      </c>
      <c r="V648" s="94">
        <f>$L$12*COS($M$12*S648*24+$N$12)</f>
        <v>4.7789843148677784E-2</v>
      </c>
      <c r="W648" s="94">
        <f>$L$13*COS($M$13*S648*24+$N$13)</f>
        <v>2.1176464564755807E-2</v>
      </c>
      <c r="X648" s="94">
        <f>(T648+U648+V648+W648)*$AE$8</f>
        <v>8.3504117636301819E-2</v>
      </c>
      <c r="Y648" s="95">
        <f t="shared" si="27"/>
        <v>8.3504117636301819E-2</v>
      </c>
      <c r="Z648" s="94">
        <f>(0.5*$N$29*Y648^3)/1000</f>
        <v>2.9986853851044366E-4</v>
      </c>
      <c r="AA648" s="94">
        <f>(0.5*$I$29*$J$29*$K$29*$M$29*$L$29*$N$29*Y648^3)*0.82/1000</f>
        <v>9.707351378269556E-4</v>
      </c>
      <c r="AB648" s="103">
        <f>IF(Y648&lt;1,0,IF(Y648&lt;1.05,2,IF(Y648&lt;1.1,2.28,IF(Y648&lt;1.15,2.5,IF(Y648&lt;1.2,3.08,IF(Y648&lt;1.25,3.44,IF(Y648&lt;1.3,3.85,IF(Y648&lt;1.35,4.31,IF(Y648&lt;1.4,5,IF(Y648&lt;1.45,5.36,IF(Y648&lt;1.5,5.75,IF(Y648&lt;1.55,6.59,IF(Y648&lt;1.6,7.28,IF(Y648&lt;1.65,8.01,IF(Y648&lt;1.7,8.79,IF(Y648&lt;1.75,10,IF(Y648&lt;1.8,10.5,IF(Y648&lt;1.85,11.42,IF(Y648&lt;1.9,12.38,IF(Y648&lt;1.95,13.4,IF(Y648&lt;2,14.26,IF(Y648&lt;2.05,15.57,IF(Y648&lt;2.1,16.72,IF(Y648&lt;2.15,17.92,IF(Y648&lt;2.2,19.17,IF(Y648&lt;2.25,20,IF(Y648&lt;3,25,IF(Y648&lt;10,0,0))))))))))))))))))))))))))))</f>
        <v>0</v>
      </c>
      <c r="AC648" s="12"/>
    </row>
    <row r="649" spans="17:29" x14ac:dyDescent="0.25">
      <c r="Q649" s="91"/>
      <c r="R649" s="92">
        <v>41653</v>
      </c>
      <c r="S649" s="93">
        <v>13.395833333331399</v>
      </c>
      <c r="T649" s="94">
        <f>$L$10*COS($M$10*S649*24+$N$10)</f>
        <v>-0.10545994244817104</v>
      </c>
      <c r="U649" s="94">
        <f>$L$11*COS($M$11*S649*24+$N$11)</f>
        <v>0.11284836428196764</v>
      </c>
      <c r="V649" s="94">
        <f>$L$12*COS($M$12*S649*24+$N$12)</f>
        <v>0.37163448477736488</v>
      </c>
      <c r="W649" s="94">
        <f>$L$13*COS($M$13*S649*24+$N$13)</f>
        <v>0.13420330479972745</v>
      </c>
      <c r="X649" s="94">
        <f>(T649+U649+V649+W649)*$AE$8</f>
        <v>0.64153276426361106</v>
      </c>
      <c r="Y649" s="95">
        <f t="shared" si="27"/>
        <v>0.64153276426361106</v>
      </c>
      <c r="Z649" s="94">
        <f>(0.5*$N$29*Y649^3)/1000</f>
        <v>0.1359764671823826</v>
      </c>
      <c r="AA649" s="94">
        <f>(0.5*$I$29*$J$29*$K$29*$M$29*$L$29*$N$29*Y649^3)*0.82/1000</f>
        <v>0.44018333922988567</v>
      </c>
      <c r="AB649" s="103">
        <f>IF(Y649&lt;1,0,IF(Y649&lt;1.05,2,IF(Y649&lt;1.1,2.28,IF(Y649&lt;1.15,2.5,IF(Y649&lt;1.2,3.08,IF(Y649&lt;1.25,3.44,IF(Y649&lt;1.3,3.85,IF(Y649&lt;1.35,4.31,IF(Y649&lt;1.4,5,IF(Y649&lt;1.45,5.36,IF(Y649&lt;1.5,5.75,IF(Y649&lt;1.55,6.59,IF(Y649&lt;1.6,7.28,IF(Y649&lt;1.65,8.01,IF(Y649&lt;1.7,8.79,IF(Y649&lt;1.75,10,IF(Y649&lt;1.8,10.5,IF(Y649&lt;1.85,11.42,IF(Y649&lt;1.9,12.38,IF(Y649&lt;1.95,13.4,IF(Y649&lt;2,14.26,IF(Y649&lt;2.05,15.57,IF(Y649&lt;2.1,16.72,IF(Y649&lt;2.15,17.92,IF(Y649&lt;2.2,19.17,IF(Y649&lt;2.25,20,IF(Y649&lt;3,25,IF(Y649&lt;10,0,0))))))))))))))))))))))))))))</f>
        <v>0</v>
      </c>
      <c r="AC649" s="12"/>
    </row>
    <row r="650" spans="17:29" x14ac:dyDescent="0.25">
      <c r="Q650" s="91"/>
      <c r="R650" s="92">
        <v>41653</v>
      </c>
      <c r="S650" s="93">
        <v>13.416666666664799</v>
      </c>
      <c r="T650" s="94">
        <f>$L$10*COS($M$10*S650*24+$N$10)</f>
        <v>-9.6083909404320392E-2</v>
      </c>
      <c r="U650" s="94">
        <f>$L$11*COS($M$11*S650*24+$N$11)</f>
        <v>0.11264335207121129</v>
      </c>
      <c r="V650" s="94">
        <f>$L$12*COS($M$12*S650*24+$N$12)</f>
        <v>0.67182778674899302</v>
      </c>
      <c r="W650" s="94">
        <f>$L$13*COS($M$13*S650*24+$N$13)</f>
        <v>0.23808441159453678</v>
      </c>
      <c r="X650" s="94">
        <f>(T650+U650+V650+W650)*$AE$8</f>
        <v>1.1580895512630258</v>
      </c>
      <c r="Y650" s="95">
        <f t="shared" si="27"/>
        <v>1.1580895512630258</v>
      </c>
      <c r="Z650" s="94">
        <f>(0.5*$N$29*Y650^3)/1000</f>
        <v>0.79989624638371237</v>
      </c>
      <c r="AA650" s="94">
        <f>(0.5*$I$29*$J$29*$K$29*$M$29*$L$29*$N$29*Y650^3)*0.82/1000</f>
        <v>2.5894260092694394</v>
      </c>
      <c r="AB650" s="103">
        <f>IF(Y650&lt;1,0,IF(Y650&lt;1.05,2,IF(Y650&lt;1.1,2.28,IF(Y650&lt;1.15,2.5,IF(Y650&lt;1.2,3.08,IF(Y650&lt;1.25,3.44,IF(Y650&lt;1.3,3.85,IF(Y650&lt;1.35,4.31,IF(Y650&lt;1.4,5,IF(Y650&lt;1.45,5.36,IF(Y650&lt;1.5,5.75,IF(Y650&lt;1.55,6.59,IF(Y650&lt;1.6,7.28,IF(Y650&lt;1.65,8.01,IF(Y650&lt;1.7,8.79,IF(Y650&lt;1.75,10,IF(Y650&lt;1.8,10.5,IF(Y650&lt;1.85,11.42,IF(Y650&lt;1.9,12.38,IF(Y650&lt;1.95,13.4,IF(Y650&lt;2,14.26,IF(Y650&lt;2.05,15.57,IF(Y650&lt;2.1,16.72,IF(Y650&lt;2.15,17.92,IF(Y650&lt;2.2,19.17,IF(Y650&lt;2.25,20,IF(Y650&lt;3,25,IF(Y650&lt;10,0,0))))))))))))))))))))))))))))</f>
        <v>3.08</v>
      </c>
      <c r="AC650" s="12"/>
    </row>
    <row r="651" spans="17:29" x14ac:dyDescent="0.25">
      <c r="Q651" s="91"/>
      <c r="R651" s="92">
        <v>41653</v>
      </c>
      <c r="S651" s="93">
        <v>13.437499999998099</v>
      </c>
      <c r="T651" s="94">
        <f>$L$10*COS($M$10*S651*24+$N$10)</f>
        <v>-8.5284976566570997E-2</v>
      </c>
      <c r="U651" s="94">
        <f>$L$11*COS($M$11*S651*24+$N$11)</f>
        <v>0.11049970479194672</v>
      </c>
      <c r="V651" s="94">
        <f>$L$12*COS($M$12*S651*24+$N$12)</f>
        <v>0.92926502643965114</v>
      </c>
      <c r="W651" s="94">
        <f>$L$13*COS($M$13*S651*24+$N$13)</f>
        <v>0.32574045919179911</v>
      </c>
      <c r="X651" s="94">
        <f>(T651+U651+V651+W651)*$AE$8</f>
        <v>1.6002752673210323</v>
      </c>
      <c r="Y651" s="95">
        <f t="shared" si="27"/>
        <v>1.6002752673210323</v>
      </c>
      <c r="Z651" s="94">
        <f>(0.5*$N$29*Y651^3)/1000</f>
        <v>2.110528924627515</v>
      </c>
      <c r="AA651" s="94">
        <f>(0.5*$I$29*$J$29*$K$29*$M$29*$L$29*$N$29*Y651^3)*0.82/1000</f>
        <v>6.8322091964466409</v>
      </c>
      <c r="AB651" s="103">
        <f>IF(Y651&lt;1,0,IF(Y651&lt;1.05,2,IF(Y651&lt;1.1,2.28,IF(Y651&lt;1.15,2.5,IF(Y651&lt;1.2,3.08,IF(Y651&lt;1.25,3.44,IF(Y651&lt;1.3,3.85,IF(Y651&lt;1.35,4.31,IF(Y651&lt;1.4,5,IF(Y651&lt;1.45,5.36,IF(Y651&lt;1.5,5.75,IF(Y651&lt;1.55,6.59,IF(Y651&lt;1.6,7.28,IF(Y651&lt;1.65,8.01,IF(Y651&lt;1.7,8.79,IF(Y651&lt;1.75,10,IF(Y651&lt;1.8,10.5,IF(Y651&lt;1.85,11.42,IF(Y651&lt;1.9,12.38,IF(Y651&lt;1.95,13.4,IF(Y651&lt;2,14.26,IF(Y651&lt;2.05,15.57,IF(Y651&lt;2.1,16.72,IF(Y651&lt;2.15,17.92,IF(Y651&lt;2.2,19.17,IF(Y651&lt;2.25,20,IF(Y651&lt;3,25,IF(Y651&lt;10,0,0))))))))))))))))))))))))))))</f>
        <v>8.01</v>
      </c>
      <c r="AC651" s="12"/>
    </row>
    <row r="652" spans="17:29" x14ac:dyDescent="0.25">
      <c r="Q652" s="91"/>
      <c r="R652" s="92">
        <v>41653</v>
      </c>
      <c r="S652" s="93">
        <v>13.458333333331399</v>
      </c>
      <c r="T652" s="94">
        <f>$L$10*COS($M$10*S652*24+$N$10)</f>
        <v>-7.3223064564727325E-2</v>
      </c>
      <c r="U652" s="94">
        <f>$L$11*COS($M$11*S652*24+$N$11)</f>
        <v>0.10645431543177182</v>
      </c>
      <c r="V652" s="94">
        <f>$L$12*COS($M$12*S652*24+$N$12)</f>
        <v>1.1275625369790909</v>
      </c>
      <c r="W652" s="94">
        <f>$L$13*COS($M$13*S652*24+$N$13)</f>
        <v>0.39119783280677761</v>
      </c>
      <c r="X652" s="94">
        <f>(T652+U652+V652+W652)*$AE$8</f>
        <v>1.9399895258161413</v>
      </c>
      <c r="Y652" s="95">
        <f t="shared" si="27"/>
        <v>1.9399895258161413</v>
      </c>
      <c r="Z652" s="94">
        <f>(0.5*$N$29*Y652^3)/1000</f>
        <v>3.7601518554425457</v>
      </c>
      <c r="AA652" s="94">
        <f>(0.5*$I$29*$J$29*$K$29*$M$29*$L$29*$N$29*Y652^3)*0.82/1000</f>
        <v>12.172372426179606</v>
      </c>
      <c r="AB652" s="103">
        <f>IF(Y652&lt;1,0,IF(Y652&lt;1.05,2,IF(Y652&lt;1.1,2.28,IF(Y652&lt;1.15,2.5,IF(Y652&lt;1.2,3.08,IF(Y652&lt;1.25,3.44,IF(Y652&lt;1.3,3.85,IF(Y652&lt;1.35,4.31,IF(Y652&lt;1.4,5,IF(Y652&lt;1.45,5.36,IF(Y652&lt;1.5,5.75,IF(Y652&lt;1.55,6.59,IF(Y652&lt;1.6,7.28,IF(Y652&lt;1.65,8.01,IF(Y652&lt;1.7,8.79,IF(Y652&lt;1.75,10,IF(Y652&lt;1.8,10.5,IF(Y652&lt;1.85,11.42,IF(Y652&lt;1.9,12.38,IF(Y652&lt;1.95,13.4,IF(Y652&lt;2,14.26,IF(Y652&lt;2.05,15.57,IF(Y652&lt;2.1,16.72,IF(Y652&lt;2.15,17.92,IF(Y652&lt;2.2,19.17,IF(Y652&lt;2.25,20,IF(Y652&lt;3,25,IF(Y652&lt;10,0,0))))))))))))))))))))))))))))</f>
        <v>13.4</v>
      </c>
      <c r="AC652" s="12"/>
    </row>
    <row r="653" spans="17:29" x14ac:dyDescent="0.25">
      <c r="Q653" s="91"/>
      <c r="R653" s="92">
        <v>41653</v>
      </c>
      <c r="S653" s="93">
        <v>13.4791666666647</v>
      </c>
      <c r="T653" s="94">
        <f>$L$10*COS($M$10*S653*24+$N$10)</f>
        <v>-6.0076797397415095E-2</v>
      </c>
      <c r="U653" s="94">
        <f>$L$11*COS($M$11*S653*24+$N$11)</f>
        <v>0.10057680668509977</v>
      </c>
      <c r="V653" s="94">
        <f>$L$12*COS($M$12*S653*24+$N$12)</f>
        <v>1.2541003867751437</v>
      </c>
      <c r="W653" s="94">
        <f>$L$13*COS($M$13*S653*24+$N$13)</f>
        <v>0.42999572060103591</v>
      </c>
      <c r="X653" s="94">
        <f>(T653+U653+V653+W653)*$AE$8</f>
        <v>2.15574514582983</v>
      </c>
      <c r="Y653" s="95">
        <f t="shared" si="27"/>
        <v>2.15574514582983</v>
      </c>
      <c r="Z653" s="94">
        <f>(0.5*$N$29*Y653^3)/1000</f>
        <v>5.1594033297108277</v>
      </c>
      <c r="AA653" s="94">
        <f>(0.5*$I$29*$J$29*$K$29*$M$29*$L$29*$N$29*Y653^3)*0.82/1000</f>
        <v>16.702032588181179</v>
      </c>
      <c r="AB653" s="103">
        <f>IF(Y653&lt;1,0,IF(Y653&lt;1.05,2,IF(Y653&lt;1.1,2.28,IF(Y653&lt;1.15,2.5,IF(Y653&lt;1.2,3.08,IF(Y653&lt;1.25,3.44,IF(Y653&lt;1.3,3.85,IF(Y653&lt;1.35,4.31,IF(Y653&lt;1.4,5,IF(Y653&lt;1.45,5.36,IF(Y653&lt;1.5,5.75,IF(Y653&lt;1.55,6.59,IF(Y653&lt;1.6,7.28,IF(Y653&lt;1.65,8.01,IF(Y653&lt;1.7,8.79,IF(Y653&lt;1.75,10,IF(Y653&lt;1.8,10.5,IF(Y653&lt;1.85,11.42,IF(Y653&lt;1.9,12.38,IF(Y653&lt;1.95,13.4,IF(Y653&lt;2,14.26,IF(Y653&lt;2.05,15.57,IF(Y653&lt;2.1,16.72,IF(Y653&lt;2.15,17.92,IF(Y653&lt;2.2,19.17,IF(Y653&lt;2.25,20,IF(Y653&lt;3,25,IF(Y653&lt;10,0,0))))))))))))))))))))))))))))</f>
        <v>19.170000000000002</v>
      </c>
      <c r="AC653" s="12"/>
    </row>
    <row r="654" spans="17:29" x14ac:dyDescent="0.25">
      <c r="Q654" s="91"/>
      <c r="R654" s="92">
        <v>41653</v>
      </c>
      <c r="S654" s="93">
        <v>13.499999999998099</v>
      </c>
      <c r="T654" s="94">
        <f>$L$10*COS($M$10*S654*24+$N$10)</f>
        <v>-4.6040857201874535E-2</v>
      </c>
      <c r="U654" s="94">
        <f>$L$11*COS($M$11*S654*24+$N$11)</f>
        <v>9.2968332720000435E-2</v>
      </c>
      <c r="V654" s="94">
        <f>$L$12*COS($M$12*S654*24+$N$12)</f>
        <v>1.3008255296554343</v>
      </c>
      <c r="W654" s="94">
        <f>$L$13*COS($M$13*S654*24+$N$13)</f>
        <v>0.43949011063792687</v>
      </c>
      <c r="X654" s="94">
        <f>(T654+U654+V654+W654)*$AE$8</f>
        <v>2.2340538947643589</v>
      </c>
      <c r="Y654" s="95">
        <f t="shared" si="27"/>
        <v>2.2340538947643589</v>
      </c>
      <c r="Z654" s="94">
        <f>(0.5*$N$29*Y654^3)/1000</f>
        <v>5.742330262916278</v>
      </c>
      <c r="AA654" s="94">
        <f>(0.5*$I$29*$J$29*$K$29*$M$29*$L$29*$N$29*Y654^3)*0.82/1000</f>
        <v>18.589085026756791</v>
      </c>
      <c r="AB654" s="103">
        <f>IF(Y654&lt;1,0,IF(Y654&lt;1.05,2,IF(Y654&lt;1.1,2.28,IF(Y654&lt;1.15,2.5,IF(Y654&lt;1.2,3.08,IF(Y654&lt;1.25,3.44,IF(Y654&lt;1.3,3.85,IF(Y654&lt;1.35,4.31,IF(Y654&lt;1.4,5,IF(Y654&lt;1.45,5.36,IF(Y654&lt;1.5,5.75,IF(Y654&lt;1.55,6.59,IF(Y654&lt;1.6,7.28,IF(Y654&lt;1.65,8.01,IF(Y654&lt;1.7,8.79,IF(Y654&lt;1.75,10,IF(Y654&lt;1.8,10.5,IF(Y654&lt;1.85,11.42,IF(Y654&lt;1.9,12.38,IF(Y654&lt;1.95,13.4,IF(Y654&lt;2,14.26,IF(Y654&lt;2.05,15.57,IF(Y654&lt;2.1,16.72,IF(Y654&lt;2.15,17.92,IF(Y654&lt;2.2,19.17,IF(Y654&lt;2.25,20,IF(Y654&lt;3,25,IF(Y654&lt;10,0,0))))))))))))))))))))))))))))</f>
        <v>20</v>
      </c>
      <c r="AC654" s="12"/>
    </row>
    <row r="655" spans="17:29" x14ac:dyDescent="0.25">
      <c r="Q655" s="91"/>
      <c r="R655" s="92">
        <v>41653</v>
      </c>
      <c r="S655" s="93">
        <v>13.520833333331399</v>
      </c>
      <c r="T655" s="94">
        <f>$L$10*COS($M$10*S655*24+$N$10)</f>
        <v>-3.1323101220263723E-2</v>
      </c>
      <c r="U655" s="94">
        <f>$L$11*COS($M$11*S655*24+$N$11)</f>
        <v>8.3759838276518131E-2</v>
      </c>
      <c r="V655" s="94">
        <f>$L$12*COS($M$12*S655*24+$N$12)</f>
        <v>1.2647643120159988</v>
      </c>
      <c r="W655" s="94">
        <f>$L$13*COS($M$13*S655*24+$N$13)</f>
        <v>0.41903397592656955</v>
      </c>
      <c r="X655" s="94">
        <f>(T655+U655+V655+W655)*$AE$8</f>
        <v>2.1702937812485286</v>
      </c>
      <c r="Y655" s="95">
        <f t="shared" si="27"/>
        <v>2.1702937812485286</v>
      </c>
      <c r="Z655" s="94">
        <f>(0.5*$N$29*Y655^3)/1000</f>
        <v>5.2645688165468849</v>
      </c>
      <c r="AA655" s="94">
        <f>(0.5*$I$29*$J$29*$K$29*$M$29*$L$29*$N$29*Y655^3)*0.82/1000</f>
        <v>17.042474549400406</v>
      </c>
      <c r="AB655" s="103">
        <f>IF(Y655&lt;1,0,IF(Y655&lt;1.05,2,IF(Y655&lt;1.1,2.28,IF(Y655&lt;1.15,2.5,IF(Y655&lt;1.2,3.08,IF(Y655&lt;1.25,3.44,IF(Y655&lt;1.3,3.85,IF(Y655&lt;1.35,4.31,IF(Y655&lt;1.4,5,IF(Y655&lt;1.45,5.36,IF(Y655&lt;1.5,5.75,IF(Y655&lt;1.55,6.59,IF(Y655&lt;1.6,7.28,IF(Y655&lt;1.65,8.01,IF(Y655&lt;1.7,8.79,IF(Y655&lt;1.75,10,IF(Y655&lt;1.8,10.5,IF(Y655&lt;1.85,11.42,IF(Y655&lt;1.9,12.38,IF(Y655&lt;1.95,13.4,IF(Y655&lt;2,14.26,IF(Y655&lt;2.05,15.57,IF(Y655&lt;2.1,16.72,IF(Y655&lt;2.15,17.92,IF(Y655&lt;2.2,19.17,IF(Y655&lt;2.25,20,IF(Y655&lt;3,25,IF(Y655&lt;10,0,0))))))))))))))))))))))))))))</f>
        <v>19.170000000000002</v>
      </c>
      <c r="AC655" s="12"/>
    </row>
    <row r="656" spans="17:29" x14ac:dyDescent="0.25">
      <c r="Q656" s="91"/>
      <c r="R656" s="92">
        <v>41653</v>
      </c>
      <c r="S656" s="93">
        <v>13.5416666666647</v>
      </c>
      <c r="T656" s="94">
        <f>$L$10*COS($M$10*S656*24+$N$10)</f>
        <v>-1.6141483656124112E-2</v>
      </c>
      <c r="U656" s="94">
        <f>$L$11*COS($M$11*S656*24+$N$11)</f>
        <v>7.3109805057517477E-2</v>
      </c>
      <c r="V656" s="94">
        <f>$L$12*COS($M$12*S656*24+$N$12)</f>
        <v>1.148211720307176</v>
      </c>
      <c r="W656" s="94">
        <f>$L$13*COS($M$13*S656*24+$N$13)</f>
        <v>0.37002136824230097</v>
      </c>
      <c r="X656" s="94">
        <f>(T656+U656+V656+W656)*$AE$8</f>
        <v>1.969001762438588</v>
      </c>
      <c r="Y656" s="95">
        <f t="shared" si="27"/>
        <v>1.969001762438588</v>
      </c>
      <c r="Z656" s="94">
        <f>(0.5*$N$29*Y656^3)/1000</f>
        <v>3.9313847044837105</v>
      </c>
      <c r="AA656" s="94">
        <f>(0.5*$I$29*$J$29*$K$29*$M$29*$L$29*$N$29*Y656^3)*0.82/1000</f>
        <v>12.72668780764697</v>
      </c>
      <c r="AB656" s="103">
        <f>IF(Y656&lt;1,0,IF(Y656&lt;1.05,2,IF(Y656&lt;1.1,2.28,IF(Y656&lt;1.15,2.5,IF(Y656&lt;1.2,3.08,IF(Y656&lt;1.25,3.44,IF(Y656&lt;1.3,3.85,IF(Y656&lt;1.35,4.31,IF(Y656&lt;1.4,5,IF(Y656&lt;1.45,5.36,IF(Y656&lt;1.5,5.75,IF(Y656&lt;1.55,6.59,IF(Y656&lt;1.6,7.28,IF(Y656&lt;1.65,8.01,IF(Y656&lt;1.7,8.79,IF(Y656&lt;1.75,10,IF(Y656&lt;1.8,10.5,IF(Y656&lt;1.85,11.42,IF(Y656&lt;1.9,12.38,IF(Y656&lt;1.95,13.4,IF(Y656&lt;2,14.26,IF(Y656&lt;2.05,15.57,IF(Y656&lt;2.1,16.72,IF(Y656&lt;2.15,17.92,IF(Y656&lt;2.2,19.17,IF(Y656&lt;2.25,20,IF(Y656&lt;3,25,IF(Y656&lt;10,0,0))))))))))))))))))))))))))))</f>
        <v>14.26</v>
      </c>
      <c r="AC656" s="12"/>
    </row>
    <row r="657" spans="17:29" x14ac:dyDescent="0.25">
      <c r="Q657" s="91"/>
      <c r="R657" s="92">
        <v>41653</v>
      </c>
      <c r="S657" s="93">
        <v>13.562499999998099</v>
      </c>
      <c r="T657" s="94">
        <f>$L$10*COS($M$10*S657*24+$N$10)</f>
        <v>-7.2082800623741517E-4</v>
      </c>
      <c r="U657" s="94">
        <f>$L$11*COS($M$11*S657*24+$N$11)</f>
        <v>6.120152419818535E-2</v>
      </c>
      <c r="V657" s="94">
        <f>$L$12*COS($M$12*S657*24+$N$12)</f>
        <v>0.95858532487586934</v>
      </c>
      <c r="W657" s="94">
        <f>$L$13*COS($M$13*S657*24+$N$13)</f>
        <v>0.29579241580120241</v>
      </c>
      <c r="X657" s="94">
        <f>(T657+U657+V657+W657)*$AE$8</f>
        <v>1.6435730460862747</v>
      </c>
      <c r="Y657" s="95">
        <f t="shared" si="27"/>
        <v>1.6435730460862747</v>
      </c>
      <c r="Z657" s="94">
        <f>(0.5*$N$29*Y657^3)/1000</f>
        <v>2.2865160816954364</v>
      </c>
      <c r="AA657" s="94">
        <f>(0.5*$I$29*$J$29*$K$29*$M$29*$L$29*$N$29*Y657^3)*0.82/1000</f>
        <v>7.4019152350351245</v>
      </c>
      <c r="AB657" s="103">
        <f>IF(Y657&lt;1,0,IF(Y657&lt;1.05,2,IF(Y657&lt;1.1,2.28,IF(Y657&lt;1.15,2.5,IF(Y657&lt;1.2,3.08,IF(Y657&lt;1.25,3.44,IF(Y657&lt;1.3,3.85,IF(Y657&lt;1.35,4.31,IF(Y657&lt;1.4,5,IF(Y657&lt;1.45,5.36,IF(Y657&lt;1.5,5.75,IF(Y657&lt;1.55,6.59,IF(Y657&lt;1.6,7.28,IF(Y657&lt;1.65,8.01,IF(Y657&lt;1.7,8.79,IF(Y657&lt;1.75,10,IF(Y657&lt;1.8,10.5,IF(Y657&lt;1.85,11.42,IF(Y657&lt;1.9,12.38,IF(Y657&lt;1.95,13.4,IF(Y657&lt;2,14.26,IF(Y657&lt;2.05,15.57,IF(Y657&lt;2.1,16.72,IF(Y657&lt;2.15,17.92,IF(Y657&lt;2.2,19.17,IF(Y657&lt;2.25,20,IF(Y657&lt;3,25,IF(Y657&lt;10,0,0))))))))))))))))))))))))))))</f>
        <v>8.01</v>
      </c>
      <c r="AC657" s="12"/>
    </row>
    <row r="658" spans="17:29" x14ac:dyDescent="0.25">
      <c r="Q658" s="91"/>
      <c r="R658" s="92">
        <v>41653</v>
      </c>
      <c r="S658" s="93">
        <v>13.583333333331399</v>
      </c>
      <c r="T658" s="94">
        <f>$L$10*COS($M$10*S658*24+$N$10)</f>
        <v>1.4710502334351132E-2</v>
      </c>
      <c r="U658" s="94">
        <f>$L$11*COS($M$11*S658*24+$N$11)</f>
        <v>4.8239941755859016E-2</v>
      </c>
      <c r="V658" s="94">
        <f>$L$12*COS($M$12*S658*24+$N$12)</f>
        <v>0.70795321539332112</v>
      </c>
      <c r="W658" s="94">
        <f>$L$13*COS($M$13*S658*24+$N$13)</f>
        <v>0.20140569904371078</v>
      </c>
      <c r="X658" s="94">
        <f>(T658+U658+V658+W658)*$AE$8</f>
        <v>1.2153866981590524</v>
      </c>
      <c r="Y658" s="95">
        <f t="shared" si="27"/>
        <v>1.2153866981590524</v>
      </c>
      <c r="Z658" s="94">
        <f>(0.5*$N$29*Y658^3)/1000</f>
        <v>0.9245931375008325</v>
      </c>
      <c r="AA658" s="94">
        <f>(0.5*$I$29*$J$29*$K$29*$M$29*$L$29*$N$29*Y658^3)*0.82/1000</f>
        <v>2.9930950783437025</v>
      </c>
      <c r="AB658" s="103">
        <f>IF(Y658&lt;1,0,IF(Y658&lt;1.05,2,IF(Y658&lt;1.1,2.28,IF(Y658&lt;1.15,2.5,IF(Y658&lt;1.2,3.08,IF(Y658&lt;1.25,3.44,IF(Y658&lt;1.3,3.85,IF(Y658&lt;1.35,4.31,IF(Y658&lt;1.4,5,IF(Y658&lt;1.45,5.36,IF(Y658&lt;1.5,5.75,IF(Y658&lt;1.55,6.59,IF(Y658&lt;1.6,7.28,IF(Y658&lt;1.65,8.01,IF(Y658&lt;1.7,8.79,IF(Y658&lt;1.75,10,IF(Y658&lt;1.8,10.5,IF(Y658&lt;1.85,11.42,IF(Y658&lt;1.9,12.38,IF(Y658&lt;1.95,13.4,IF(Y658&lt;2,14.26,IF(Y658&lt;2.05,15.57,IF(Y658&lt;2.1,16.72,IF(Y658&lt;2.15,17.92,IF(Y658&lt;2.2,19.17,IF(Y658&lt;2.25,20,IF(Y658&lt;3,25,IF(Y658&lt;10,0,0))))))))))))))))))))))))))))</f>
        <v>3.44</v>
      </c>
      <c r="AC658" s="12"/>
    </row>
    <row r="659" spans="17:29" x14ac:dyDescent="0.25">
      <c r="Q659" s="91"/>
      <c r="R659" s="92">
        <v>41653</v>
      </c>
      <c r="S659" s="93">
        <v>13.6041666666647</v>
      </c>
      <c r="T659" s="94">
        <f>$L$10*COS($M$10*S659*24+$N$10)</f>
        <v>2.992398589008562E-2</v>
      </c>
      <c r="U659" s="94">
        <f>$L$11*COS($M$11*S659*24+$N$11)</f>
        <v>3.4448131509847907E-2</v>
      </c>
      <c r="V659" s="94">
        <f>$L$12*COS($M$12*S659*24+$N$12)</f>
        <v>0.41226597070299797</v>
      </c>
      <c r="W659" s="94">
        <f>$L$13*COS($M$13*S659*24+$N$13)</f>
        <v>9.3293516735079365E-2</v>
      </c>
      <c r="X659" s="94">
        <f>(T659+U659+V659+W659)*$AE$8</f>
        <v>0.71241450604751355</v>
      </c>
      <c r="Y659" s="95">
        <f t="shared" si="27"/>
        <v>0.71241450604751355</v>
      </c>
      <c r="Z659" s="94">
        <f>(0.5*$N$29*Y659^3)/1000</f>
        <v>0.18621106790188474</v>
      </c>
      <c r="AA659" s="94">
        <f>(0.5*$I$29*$J$29*$K$29*$M$29*$L$29*$N$29*Y659^3)*0.82/1000</f>
        <v>0.60280290677558079</v>
      </c>
      <c r="AB659" s="103">
        <f>IF(Y659&lt;1,0,IF(Y659&lt;1.05,2,IF(Y659&lt;1.1,2.28,IF(Y659&lt;1.15,2.5,IF(Y659&lt;1.2,3.08,IF(Y659&lt;1.25,3.44,IF(Y659&lt;1.3,3.85,IF(Y659&lt;1.35,4.31,IF(Y659&lt;1.4,5,IF(Y659&lt;1.45,5.36,IF(Y659&lt;1.5,5.75,IF(Y659&lt;1.55,6.59,IF(Y659&lt;1.6,7.28,IF(Y659&lt;1.65,8.01,IF(Y659&lt;1.7,8.79,IF(Y659&lt;1.75,10,IF(Y659&lt;1.8,10.5,IF(Y659&lt;1.85,11.42,IF(Y659&lt;1.9,12.38,IF(Y659&lt;1.95,13.4,IF(Y659&lt;2,14.26,IF(Y659&lt;2.05,15.57,IF(Y659&lt;2.1,16.72,IF(Y659&lt;2.15,17.92,IF(Y659&lt;2.2,19.17,IF(Y659&lt;2.25,20,IF(Y659&lt;3,25,IF(Y659&lt;10,0,0))))))))))))))))))))))))))))</f>
        <v>0</v>
      </c>
      <c r="AC659" s="12"/>
    </row>
    <row r="660" spans="17:29" x14ac:dyDescent="0.25">
      <c r="Q660" s="91"/>
      <c r="R660" s="92">
        <v>41653</v>
      </c>
      <c r="S660" s="93">
        <v>13.624999999998099</v>
      </c>
      <c r="T660" s="94">
        <f>$L$10*COS($M$10*S660*24+$N$10)</f>
        <v>4.4694327262968542E-2</v>
      </c>
      <c r="U660" s="94">
        <f>$L$11*COS($M$11*S660*24+$N$11)</f>
        <v>2.0063455776704715E-2</v>
      </c>
      <c r="V660" s="94">
        <f>$L$12*COS($M$12*S660*24+$N$12)</f>
        <v>9.0341541621379376E-2</v>
      </c>
      <c r="W660" s="94">
        <f>$L$13*COS($M$13*S660*24+$N$13)</f>
        <v>-2.1176464564763565E-2</v>
      </c>
      <c r="X660" s="94">
        <f>(T660+U660+V660+W660)*$AE$8</f>
        <v>0.16740357512036133</v>
      </c>
      <c r="Y660" s="95">
        <f t="shared" si="27"/>
        <v>0.16740357512036133</v>
      </c>
      <c r="Z660" s="94">
        <f>(0.5*$N$29*Y660^3)/1000</f>
        <v>2.4160249510888163E-3</v>
      </c>
      <c r="AA660" s="94">
        <f>(0.5*$I$29*$J$29*$K$29*$M$29*$L$29*$N$29*Y660^3)*0.82/1000</f>
        <v>7.8211616514977725E-3</v>
      </c>
      <c r="AB660" s="103">
        <f>IF(Y660&lt;1,0,IF(Y660&lt;1.05,2,IF(Y660&lt;1.1,2.28,IF(Y660&lt;1.15,2.5,IF(Y660&lt;1.2,3.08,IF(Y660&lt;1.25,3.44,IF(Y660&lt;1.3,3.85,IF(Y660&lt;1.35,4.31,IF(Y660&lt;1.4,5,IF(Y660&lt;1.45,5.36,IF(Y660&lt;1.5,5.75,IF(Y660&lt;1.55,6.59,IF(Y660&lt;1.6,7.28,IF(Y660&lt;1.65,8.01,IF(Y660&lt;1.7,8.79,IF(Y660&lt;1.75,10,IF(Y660&lt;1.8,10.5,IF(Y660&lt;1.85,11.42,IF(Y660&lt;1.9,12.38,IF(Y660&lt;1.95,13.4,IF(Y660&lt;2,14.26,IF(Y660&lt;2.05,15.57,IF(Y660&lt;2.1,16.72,IF(Y660&lt;2.15,17.92,IF(Y660&lt;2.2,19.17,IF(Y660&lt;2.25,20,IF(Y660&lt;3,25,IF(Y660&lt;10,0,0))))))))))))))))))))))))))))</f>
        <v>0</v>
      </c>
      <c r="AC660" s="12"/>
    </row>
    <row r="661" spans="17:29" x14ac:dyDescent="0.25">
      <c r="Q661" s="91"/>
      <c r="R661" s="92">
        <v>41653</v>
      </c>
      <c r="S661" s="93">
        <v>13.645833333331399</v>
      </c>
      <c r="T661" s="94">
        <f>$L$10*COS($M$10*S661*24+$N$10)</f>
        <v>5.8802793515930506E-2</v>
      </c>
      <c r="U661" s="94">
        <f>$L$11*COS($M$11*S661*24+$N$11)</f>
        <v>5.3334803144491185E-3</v>
      </c>
      <c r="V661" s="94">
        <f>$L$12*COS($M$12*S661*24+$N$12)</f>
        <v>-0.23733234983018678</v>
      </c>
      <c r="W661" s="94">
        <f>$L$13*COS($M$13*S661*24+$N$13)</f>
        <v>-0.13420330479972292</v>
      </c>
      <c r="X661" s="94">
        <f>(T661+U661+V661+W661)*$AE$8</f>
        <v>-0.38424922599941264</v>
      </c>
      <c r="Y661" s="95">
        <f t="shared" si="27"/>
        <v>0.38424922599941264</v>
      </c>
      <c r="Z661" s="94">
        <f>(0.5*$N$29*Y661^3)/1000</f>
        <v>2.921771396628596E-2</v>
      </c>
      <c r="AA661" s="94">
        <f>(0.5*$I$29*$J$29*$K$29*$M$29*$L$29*$N$29*Y661^3)*0.82/1000</f>
        <v>9.458365233958467E-2</v>
      </c>
      <c r="AB661" s="103">
        <f>IF(Y661&lt;1,0,IF(Y661&lt;1.05,2,IF(Y661&lt;1.1,2.28,IF(Y661&lt;1.15,2.5,IF(Y661&lt;1.2,3.08,IF(Y661&lt;1.25,3.44,IF(Y661&lt;1.3,3.85,IF(Y661&lt;1.35,4.31,IF(Y661&lt;1.4,5,IF(Y661&lt;1.45,5.36,IF(Y661&lt;1.5,5.75,IF(Y661&lt;1.55,6.59,IF(Y661&lt;1.6,7.28,IF(Y661&lt;1.65,8.01,IF(Y661&lt;1.7,8.79,IF(Y661&lt;1.75,10,IF(Y661&lt;1.8,10.5,IF(Y661&lt;1.85,11.42,IF(Y661&lt;1.9,12.38,IF(Y661&lt;1.95,13.4,IF(Y661&lt;2,14.26,IF(Y661&lt;2.05,15.57,IF(Y661&lt;2.1,16.72,IF(Y661&lt;2.15,17.92,IF(Y661&lt;2.2,19.17,IF(Y661&lt;2.25,20,IF(Y661&lt;3,25,IF(Y661&lt;10,0,0))))))))))))))))))))))))))))</f>
        <v>0</v>
      </c>
      <c r="AC661" s="12"/>
    </row>
    <row r="662" spans="17:29" x14ac:dyDescent="0.25">
      <c r="Q662" s="91"/>
      <c r="R662" s="92">
        <v>41653</v>
      </c>
      <c r="S662" s="93">
        <v>13.6666666666647</v>
      </c>
      <c r="T662" s="94">
        <f>$L$10*COS($M$10*S662*24+$N$10)</f>
        <v>7.204045337377829E-2</v>
      </c>
      <c r="U662" s="94">
        <f>$L$11*COS($M$11*S662*24+$N$11)</f>
        <v>-9.4882863790211377E-3</v>
      </c>
      <c r="V662" s="94">
        <f>$L$12*COS($M$12*S662*24+$N$12)</f>
        <v>-0.54990207778863676</v>
      </c>
      <c r="W662" s="94">
        <f>$L$13*COS($M$13*S662*24+$N$13)</f>
        <v>-0.23808441159408056</v>
      </c>
      <c r="X662" s="94">
        <f>(T662+U662+V662+W662)*$AE$8</f>
        <v>-0.90679290298495019</v>
      </c>
      <c r="Y662" s="95">
        <f t="shared" si="27"/>
        <v>0.90679290298495019</v>
      </c>
      <c r="Z662" s="94">
        <f>(0.5*$N$29*Y662^3)/1000</f>
        <v>0.38400030244631239</v>
      </c>
      <c r="AA662" s="94">
        <f>(0.5*$I$29*$J$29*$K$29*$M$29*$L$29*$N$29*Y662^3)*0.82/1000</f>
        <v>1.2430866818255137</v>
      </c>
      <c r="AB662" s="103">
        <f>IF(Y662&lt;1,0,IF(Y662&lt;1.05,2,IF(Y662&lt;1.1,2.28,IF(Y662&lt;1.15,2.5,IF(Y662&lt;1.2,3.08,IF(Y662&lt;1.25,3.44,IF(Y662&lt;1.3,3.85,IF(Y662&lt;1.35,4.31,IF(Y662&lt;1.4,5,IF(Y662&lt;1.45,5.36,IF(Y662&lt;1.5,5.75,IF(Y662&lt;1.55,6.59,IF(Y662&lt;1.6,7.28,IF(Y662&lt;1.65,8.01,IF(Y662&lt;1.7,8.79,IF(Y662&lt;1.75,10,IF(Y662&lt;1.8,10.5,IF(Y662&lt;1.85,11.42,IF(Y662&lt;1.9,12.38,IF(Y662&lt;1.95,13.4,IF(Y662&lt;2,14.26,IF(Y662&lt;2.05,15.57,IF(Y662&lt;2.1,16.72,IF(Y662&lt;2.15,17.92,IF(Y662&lt;2.2,19.17,IF(Y662&lt;2.25,20,IF(Y662&lt;3,25,IF(Y662&lt;10,0,0))))))))))))))))))))))))))))</f>
        <v>0</v>
      </c>
      <c r="AC662" s="12"/>
    </row>
    <row r="663" spans="17:29" x14ac:dyDescent="0.25">
      <c r="Q663" s="91"/>
      <c r="R663" s="92">
        <v>41653</v>
      </c>
      <c r="S663" s="93">
        <v>13.687499999998</v>
      </c>
      <c r="T663" s="94">
        <f>$L$10*COS($M$10*S663*24+$N$10)</f>
        <v>8.4211271271337679E-2</v>
      </c>
      <c r="U663" s="94">
        <f>$L$11*COS($M$11*S663*24+$N$11)</f>
        <v>-2.4146756043628623E-2</v>
      </c>
      <c r="V663" s="94">
        <f>$L$12*COS($M$12*S663*24+$N$12)</f>
        <v>-0.82747526653080727</v>
      </c>
      <c r="W663" s="94">
        <f>$L$13*COS($M$13*S663*24+$N$13)</f>
        <v>-0.32574045919143446</v>
      </c>
      <c r="X663" s="94">
        <f>(T663+U663+V663+W663)*$AE$8</f>
        <v>-1.3664390131181658</v>
      </c>
      <c r="Y663" s="95">
        <f t="shared" si="27"/>
        <v>1.3664390131181658</v>
      </c>
      <c r="Z663" s="94">
        <f>(0.5*$N$29*Y663^3)/1000</f>
        <v>1.313947425044939</v>
      </c>
      <c r="AA663" s="94">
        <f>(0.5*$I$29*$J$29*$K$29*$M$29*$L$29*$N$29*Y663^3)*0.82/1000</f>
        <v>4.2535136933144786</v>
      </c>
      <c r="AB663" s="103">
        <f>IF(Y663&lt;1,0,IF(Y663&lt;1.05,2,IF(Y663&lt;1.1,2.28,IF(Y663&lt;1.15,2.5,IF(Y663&lt;1.2,3.08,IF(Y663&lt;1.25,3.44,IF(Y663&lt;1.3,3.85,IF(Y663&lt;1.35,4.31,IF(Y663&lt;1.4,5,IF(Y663&lt;1.45,5.36,IF(Y663&lt;1.5,5.75,IF(Y663&lt;1.55,6.59,IF(Y663&lt;1.6,7.28,IF(Y663&lt;1.65,8.01,IF(Y663&lt;1.7,8.79,IF(Y663&lt;1.75,10,IF(Y663&lt;1.8,10.5,IF(Y663&lt;1.85,11.42,IF(Y663&lt;1.9,12.38,IF(Y663&lt;1.95,13.4,IF(Y663&lt;2,14.26,IF(Y663&lt;2.05,15.57,IF(Y663&lt;2.1,16.72,IF(Y663&lt;2.15,17.92,IF(Y663&lt;2.2,19.17,IF(Y663&lt;2.25,20,IF(Y663&lt;3,25,IF(Y663&lt;10,0,0))))))))))))))))))))))))))))</f>
        <v>5</v>
      </c>
      <c r="AC663" s="12"/>
    </row>
    <row r="664" spans="17:29" x14ac:dyDescent="0.25">
      <c r="Q664" s="91"/>
      <c r="R664" s="92">
        <v>41653</v>
      </c>
      <c r="S664" s="93">
        <v>13.708333333331399</v>
      </c>
      <c r="T664" s="94">
        <f>$L$10*COS($M$10*S664*24+$N$10)</f>
        <v>9.5135010430354133E-2</v>
      </c>
      <c r="U664" s="94">
        <f>$L$11*COS($M$11*S664*24+$N$11)</f>
        <v>-3.8389650823535487E-2</v>
      </c>
      <c r="V664" s="94">
        <f>$L$12*COS($M$12*S664*24+$N$12)</f>
        <v>-1.0523867691568121</v>
      </c>
      <c r="W664" s="94">
        <f>$L$13*COS($M$13*S664*24+$N$13)</f>
        <v>-0.39119783280677545</v>
      </c>
      <c r="X664" s="94">
        <f>(T664+U664+V664+W664)*$AE$8</f>
        <v>-1.7335490529459614</v>
      </c>
      <c r="Y664" s="95">
        <f t="shared" si="27"/>
        <v>1.7335490529459614</v>
      </c>
      <c r="Z664" s="94">
        <f>(0.5*$N$29*Y664^3)/1000</f>
        <v>2.6829688737123809</v>
      </c>
      <c r="AA664" s="94">
        <f>(0.5*$I$29*$J$29*$K$29*$M$29*$L$29*$N$29*Y664^3)*0.82/1000</f>
        <v>8.6853131453732466</v>
      </c>
      <c r="AB664" s="103">
        <f>IF(Y664&lt;1,0,IF(Y664&lt;1.05,2,IF(Y664&lt;1.1,2.28,IF(Y664&lt;1.15,2.5,IF(Y664&lt;1.2,3.08,IF(Y664&lt;1.25,3.44,IF(Y664&lt;1.3,3.85,IF(Y664&lt;1.35,4.31,IF(Y664&lt;1.4,5,IF(Y664&lt;1.45,5.36,IF(Y664&lt;1.5,5.75,IF(Y664&lt;1.55,6.59,IF(Y664&lt;1.6,7.28,IF(Y664&lt;1.65,8.01,IF(Y664&lt;1.7,8.79,IF(Y664&lt;1.75,10,IF(Y664&lt;1.8,10.5,IF(Y664&lt;1.85,11.42,IF(Y664&lt;1.9,12.38,IF(Y664&lt;1.95,13.4,IF(Y664&lt;2,14.26,IF(Y664&lt;2.05,15.57,IF(Y664&lt;2.1,16.72,IF(Y664&lt;2.15,17.92,IF(Y664&lt;2.2,19.17,IF(Y664&lt;2.25,20,IF(Y664&lt;3,25,IF(Y664&lt;10,0,0))))))))))))))))))))))))))))</f>
        <v>10</v>
      </c>
      <c r="AC664" s="12"/>
    </row>
    <row r="665" spans="17:29" x14ac:dyDescent="0.25">
      <c r="Q665" s="91"/>
      <c r="R665" s="92">
        <v>41653</v>
      </c>
      <c r="S665" s="93">
        <v>13.7291666666647</v>
      </c>
      <c r="T665" s="94">
        <f>$L$10*COS($M$10*S665*24+$N$10)</f>
        <v>0.10464990197292157</v>
      </c>
      <c r="U665" s="94">
        <f>$L$11*COS($M$11*S665*24+$N$11)</f>
        <v>-5.1971845065031302E-2</v>
      </c>
      <c r="V665" s="94">
        <f>$L$12*COS($M$12*S665*24+$N$12)</f>
        <v>-1.2103229023019966</v>
      </c>
      <c r="W665" s="94">
        <f>$L$13*COS($M$13*S665*24+$N$13)</f>
        <v>-0.42999572060103497</v>
      </c>
      <c r="X665" s="94">
        <f>(T665+U665+V665+W665)*$AE$8</f>
        <v>-1.9845507074939266</v>
      </c>
      <c r="Y665" s="95">
        <f t="shared" si="27"/>
        <v>1.9845507074939266</v>
      </c>
      <c r="Z665" s="94">
        <f>(0.5*$N$29*Y665^3)/1000</f>
        <v>4.0252589964515773</v>
      </c>
      <c r="AA665" s="94">
        <f>(0.5*$I$29*$J$29*$K$29*$M$29*$L$29*$N$29*Y665^3)*0.82/1000</f>
        <v>13.03057788629442</v>
      </c>
      <c r="AB665" s="103">
        <f>IF(Y665&lt;1,0,IF(Y665&lt;1.05,2,IF(Y665&lt;1.1,2.28,IF(Y665&lt;1.15,2.5,IF(Y665&lt;1.2,3.08,IF(Y665&lt;1.25,3.44,IF(Y665&lt;1.3,3.85,IF(Y665&lt;1.35,4.31,IF(Y665&lt;1.4,5,IF(Y665&lt;1.45,5.36,IF(Y665&lt;1.5,5.75,IF(Y665&lt;1.55,6.59,IF(Y665&lt;1.6,7.28,IF(Y665&lt;1.65,8.01,IF(Y665&lt;1.7,8.79,IF(Y665&lt;1.75,10,IF(Y665&lt;1.8,10.5,IF(Y665&lt;1.85,11.42,IF(Y665&lt;1.9,12.38,IF(Y665&lt;1.95,13.4,IF(Y665&lt;2,14.26,IF(Y665&lt;2.05,15.57,IF(Y665&lt;2.1,16.72,IF(Y665&lt;2.15,17.92,IF(Y665&lt;2.2,19.17,IF(Y665&lt;2.25,20,IF(Y665&lt;3,25,IF(Y665&lt;10,0,0))))))))))))))))))))))))))))</f>
        <v>14.26</v>
      </c>
      <c r="AC665" s="12"/>
    </row>
    <row r="666" spans="17:29" x14ac:dyDescent="0.25">
      <c r="Q666" s="91"/>
      <c r="R666" s="92">
        <v>41653</v>
      </c>
      <c r="S666" s="93">
        <v>13.749999999998</v>
      </c>
      <c r="T666" s="94">
        <f>$L$10*COS($M$10*S666*24+$N$10)</f>
        <v>0.11261504054565327</v>
      </c>
      <c r="U666" s="94">
        <f>$L$11*COS($M$11*S666*24+$N$11)</f>
        <v>-6.4659584022962902E-2</v>
      </c>
      <c r="V666" s="94">
        <f>$L$12*COS($M$12*S666*24+$N$12)</f>
        <v>-1.2912323890211361</v>
      </c>
      <c r="W666" s="94">
        <f>$L$13*COS($M$13*S666*24+$N$13)</f>
        <v>-0.43949011063795362</v>
      </c>
      <c r="X666" s="94">
        <f>(T666+U666+V666+W666)*$AE$8</f>
        <v>-2.1034588039204993</v>
      </c>
      <c r="Y666" s="95">
        <f t="shared" si="27"/>
        <v>2.1034588039204993</v>
      </c>
      <c r="Z666" s="94">
        <f>(0.5*$N$29*Y666^3)/1000</f>
        <v>4.7930202238887416</v>
      </c>
      <c r="AA666" s="94">
        <f>(0.5*$I$29*$J$29*$K$29*$M$29*$L$29*$N$29*Y666^3)*0.82/1000</f>
        <v>15.515976336683877</v>
      </c>
      <c r="AB666" s="103">
        <f>IF(Y666&lt;1,0,IF(Y666&lt;1.05,2,IF(Y666&lt;1.1,2.28,IF(Y666&lt;1.15,2.5,IF(Y666&lt;1.2,3.08,IF(Y666&lt;1.25,3.44,IF(Y666&lt;1.3,3.85,IF(Y666&lt;1.35,4.31,IF(Y666&lt;1.4,5,IF(Y666&lt;1.45,5.36,IF(Y666&lt;1.5,5.75,IF(Y666&lt;1.55,6.59,IF(Y666&lt;1.6,7.28,IF(Y666&lt;1.65,8.01,IF(Y666&lt;1.7,8.79,IF(Y666&lt;1.75,10,IF(Y666&lt;1.8,10.5,IF(Y666&lt;1.85,11.42,IF(Y666&lt;1.9,12.38,IF(Y666&lt;1.95,13.4,IF(Y666&lt;2,14.26,IF(Y666&lt;2.05,15.57,IF(Y666&lt;2.1,16.72,IF(Y666&lt;2.15,17.92,IF(Y666&lt;2.2,19.17,IF(Y666&lt;2.25,20,IF(Y666&lt;3,25,IF(Y666&lt;10,0,0))))))))))))))))))))))))))))</f>
        <v>17.920000000000002</v>
      </c>
      <c r="AC666" s="12"/>
    </row>
    <row r="667" spans="17:29" x14ac:dyDescent="0.25">
      <c r="Q667" s="91"/>
      <c r="R667" s="92">
        <v>41653</v>
      </c>
      <c r="S667" s="93">
        <v>13.770833333331399</v>
      </c>
      <c r="T667" s="94">
        <f>$L$10*COS($M$10*S667*24+$N$10)</f>
        <v>0.11891247097684679</v>
      </c>
      <c r="U667" s="94">
        <f>$L$11*COS($M$11*S667*24+$N$11)</f>
        <v>-7.6234506868893062E-2</v>
      </c>
      <c r="V667" s="94">
        <f>$L$12*COS($M$12*S667*24+$N$12)</f>
        <v>-1.2899660361407188</v>
      </c>
      <c r="W667" s="94">
        <f>$L$13*COS($M$13*S667*24+$N$13)</f>
        <v>-0.41903397592657099</v>
      </c>
      <c r="X667" s="94">
        <f>(T667+U667+V667+W667)*$AE$8</f>
        <v>-2.0829025599491704</v>
      </c>
      <c r="Y667" s="95">
        <f t="shared" si="27"/>
        <v>2.0829025599491704</v>
      </c>
      <c r="Z667" s="94">
        <f>(0.5*$N$29*Y667^3)/1000</f>
        <v>4.6538683133427927</v>
      </c>
      <c r="AA667" s="94">
        <f>(0.5*$I$29*$J$29*$K$29*$M$29*$L$29*$N$29*Y667^3)*0.82/1000</f>
        <v>15.065513444732309</v>
      </c>
      <c r="AB667" s="103">
        <f>IF(Y667&lt;1,0,IF(Y667&lt;1.05,2,IF(Y667&lt;1.1,2.28,IF(Y667&lt;1.15,2.5,IF(Y667&lt;1.2,3.08,IF(Y667&lt;1.25,3.44,IF(Y667&lt;1.3,3.85,IF(Y667&lt;1.35,4.31,IF(Y667&lt;1.4,5,IF(Y667&lt;1.45,5.36,IF(Y667&lt;1.5,5.75,IF(Y667&lt;1.55,6.59,IF(Y667&lt;1.6,7.28,IF(Y667&lt;1.65,8.01,IF(Y667&lt;1.7,8.79,IF(Y667&lt;1.75,10,IF(Y667&lt;1.8,10.5,IF(Y667&lt;1.85,11.42,IF(Y667&lt;1.9,12.38,IF(Y667&lt;1.95,13.4,IF(Y667&lt;2,14.26,IF(Y667&lt;2.05,15.57,IF(Y667&lt;2.1,16.72,IF(Y667&lt;2.15,17.92,IF(Y667&lt;2.2,19.17,IF(Y667&lt;2.25,20,IF(Y667&lt;3,25,IF(Y667&lt;10,0,0))))))))))))))))))))))))))))</f>
        <v>16.72</v>
      </c>
      <c r="AC667" s="12"/>
    </row>
    <row r="668" spans="17:29" x14ac:dyDescent="0.25">
      <c r="Q668" s="91"/>
      <c r="R668" s="92">
        <v>41653</v>
      </c>
      <c r="S668" s="93">
        <v>13.7916666666647</v>
      </c>
      <c r="T668" s="94">
        <f>$L$10*COS($M$10*S668*24+$N$10)</f>
        <v>0.12344893506620529</v>
      </c>
      <c r="U668" s="94">
        <f>$L$11*COS($M$11*S668*24+$N$11)</f>
        <v>-8.6497404764076233E-2</v>
      </c>
      <c r="V668" s="94">
        <f>$L$12*COS($M$12*S668*24+$N$12)</f>
        <v>-1.2066044361335468</v>
      </c>
      <c r="W668" s="94">
        <f>$L$13*COS($M$13*S668*24+$N$13)</f>
        <v>-0.37002136824229676</v>
      </c>
      <c r="X668" s="94">
        <f>(T668+U668+V668+W668)*$AE$8</f>
        <v>-1.9245928425921432</v>
      </c>
      <c r="Y668" s="95">
        <f t="shared" si="27"/>
        <v>1.9245928425921432</v>
      </c>
      <c r="Z668" s="94">
        <f>(0.5*$N$29*Y668^3)/1000</f>
        <v>3.6713334236078587</v>
      </c>
      <c r="AA668" s="94">
        <f>(0.5*$I$29*$J$29*$K$29*$M$29*$L$29*$N$29*Y668^3)*0.82/1000</f>
        <v>11.884849189841107</v>
      </c>
      <c r="AB668" s="103">
        <f>IF(Y668&lt;1,0,IF(Y668&lt;1.05,2,IF(Y668&lt;1.1,2.28,IF(Y668&lt;1.15,2.5,IF(Y668&lt;1.2,3.08,IF(Y668&lt;1.25,3.44,IF(Y668&lt;1.3,3.85,IF(Y668&lt;1.35,4.31,IF(Y668&lt;1.4,5,IF(Y668&lt;1.45,5.36,IF(Y668&lt;1.5,5.75,IF(Y668&lt;1.55,6.59,IF(Y668&lt;1.6,7.28,IF(Y668&lt;1.65,8.01,IF(Y668&lt;1.7,8.79,IF(Y668&lt;1.75,10,IF(Y668&lt;1.8,10.5,IF(Y668&lt;1.85,11.42,IF(Y668&lt;1.9,12.38,IF(Y668&lt;1.95,13.4,IF(Y668&lt;2,14.26,IF(Y668&lt;2.05,15.57,IF(Y668&lt;2.1,16.72,IF(Y668&lt;2.15,17.92,IF(Y668&lt;2.2,19.17,IF(Y668&lt;2.25,20,IF(Y668&lt;3,25,IF(Y668&lt;10,0,0))))))))))))))))))))))))))))</f>
        <v>13.4</v>
      </c>
      <c r="AC668" s="12"/>
    </row>
    <row r="669" spans="17:29" x14ac:dyDescent="0.25">
      <c r="Q669" s="91"/>
      <c r="R669" s="92">
        <v>41653</v>
      </c>
      <c r="S669" s="93">
        <v>13.812499999998</v>
      </c>
      <c r="T669" s="94">
        <f>$L$10*COS($M$10*S669*24+$N$10)</f>
        <v>0.1261572526390792</v>
      </c>
      <c r="U669" s="94">
        <f>$L$11*COS($M$11*S669*24+$N$11)</f>
        <v>-9.5271649319961266E-2</v>
      </c>
      <c r="V669" s="94">
        <f>$L$12*COS($M$12*S669*24+$N$12)</f>
        <v>-1.0464528381007354</v>
      </c>
      <c r="W669" s="94">
        <f>$L$13*COS($M$13*S669*24+$N$13)</f>
        <v>-0.29579241580161325</v>
      </c>
      <c r="X669" s="94">
        <f>(T669+U669+V669+W669)*$AE$8</f>
        <v>-1.6391995632290386</v>
      </c>
      <c r="Y669" s="95">
        <f t="shared" si="27"/>
        <v>1.6391995632290386</v>
      </c>
      <c r="Z669" s="94">
        <f>(0.5*$N$29*Y669^3)/1000</f>
        <v>2.2683116225670461</v>
      </c>
      <c r="AA669" s="94">
        <f>(0.5*$I$29*$J$29*$K$29*$M$29*$L$29*$N$29*Y669^3)*0.82/1000</f>
        <v>7.3429837171478347</v>
      </c>
      <c r="AB669" s="103">
        <f>IF(Y669&lt;1,0,IF(Y669&lt;1.05,2,IF(Y669&lt;1.1,2.28,IF(Y669&lt;1.15,2.5,IF(Y669&lt;1.2,3.08,IF(Y669&lt;1.25,3.44,IF(Y669&lt;1.3,3.85,IF(Y669&lt;1.35,4.31,IF(Y669&lt;1.4,5,IF(Y669&lt;1.45,5.36,IF(Y669&lt;1.5,5.75,IF(Y669&lt;1.55,6.59,IF(Y669&lt;1.6,7.28,IF(Y669&lt;1.65,8.01,IF(Y669&lt;1.7,8.79,IF(Y669&lt;1.75,10,IF(Y669&lt;1.8,10.5,IF(Y669&lt;1.85,11.42,IF(Y669&lt;1.9,12.38,IF(Y669&lt;1.95,13.4,IF(Y669&lt;2,14.26,IF(Y669&lt;2.05,15.57,IF(Y669&lt;2.1,16.72,IF(Y669&lt;2.15,17.92,IF(Y669&lt;2.2,19.17,IF(Y669&lt;2.25,20,IF(Y669&lt;3,25,IF(Y669&lt;10,0,0))))))))))))))))))))))))))))</f>
        <v>8.01</v>
      </c>
      <c r="AC669" s="12"/>
    </row>
    <row r="670" spans="17:29" x14ac:dyDescent="0.25">
      <c r="Q670" s="91"/>
      <c r="R670" s="92">
        <v>41653</v>
      </c>
      <c r="S670" s="93">
        <v>13.833333333331399</v>
      </c>
      <c r="T670" s="94">
        <f>$L$10*COS($M$10*S670*24+$N$10)</f>
        <v>0.12699731641278011</v>
      </c>
      <c r="U670" s="94">
        <f>$L$11*COS($M$11*S670*24+$N$11)</f>
        <v>-0.10240623243994348</v>
      </c>
      <c r="V670" s="94">
        <f>$L$12*COS($M$12*S670*24+$N$12)</f>
        <v>-0.81970351427912558</v>
      </c>
      <c r="W670" s="94">
        <f>$L$13*COS($M$13*S670*24+$N$13)</f>
        <v>-0.20140569904370387</v>
      </c>
      <c r="X670" s="94">
        <f>(T670+U670+V670+W670)*$AE$8</f>
        <v>-1.245647661687491</v>
      </c>
      <c r="Y670" s="95">
        <f t="shared" si="27"/>
        <v>1.245647661687491</v>
      </c>
      <c r="Z670" s="94">
        <f>(0.5*$N$29*Y670^3)/1000</f>
        <v>0.99538909920964913</v>
      </c>
      <c r="AA670" s="94">
        <f>(0.5*$I$29*$J$29*$K$29*$M$29*$L$29*$N$29*Y670^3)*0.82/1000</f>
        <v>3.2222759320217098</v>
      </c>
      <c r="AB670" s="103">
        <f>IF(Y670&lt;1,0,IF(Y670&lt;1.05,2,IF(Y670&lt;1.1,2.28,IF(Y670&lt;1.15,2.5,IF(Y670&lt;1.2,3.08,IF(Y670&lt;1.25,3.44,IF(Y670&lt;1.3,3.85,IF(Y670&lt;1.35,4.31,IF(Y670&lt;1.4,5,IF(Y670&lt;1.45,5.36,IF(Y670&lt;1.5,5.75,IF(Y670&lt;1.55,6.59,IF(Y670&lt;1.6,7.28,IF(Y670&lt;1.65,8.01,IF(Y670&lt;1.7,8.79,IF(Y670&lt;1.75,10,IF(Y670&lt;1.8,10.5,IF(Y670&lt;1.85,11.42,IF(Y670&lt;1.9,12.38,IF(Y670&lt;1.95,13.4,IF(Y670&lt;2,14.26,IF(Y670&lt;2.05,15.57,IF(Y670&lt;2.1,16.72,IF(Y670&lt;2.15,17.92,IF(Y670&lt;2.2,19.17,IF(Y670&lt;2.25,20,IF(Y670&lt;3,25,IF(Y670&lt;10,0,0))))))))))))))))))))))))))))</f>
        <v>3.44</v>
      </c>
      <c r="AC670" s="12"/>
    </row>
    <row r="671" spans="17:29" x14ac:dyDescent="0.25">
      <c r="Q671" s="91"/>
      <c r="R671" s="92">
        <v>41653</v>
      </c>
      <c r="S671" s="93">
        <v>13.8541666666647</v>
      </c>
      <c r="T671" s="94">
        <f>$L$10*COS($M$10*S671*24+$N$10)</f>
        <v>0.12595668594250584</v>
      </c>
      <c r="U671" s="94">
        <f>$L$11*COS($M$11*S671*24+$N$11)</f>
        <v>-0.10777836522623765</v>
      </c>
      <c r="V671" s="94">
        <f>$L$12*COS($M$12*S671*24+$N$12)</f>
        <v>-0.54078710955097986</v>
      </c>
      <c r="W671" s="94">
        <f>$L$13*COS($M$13*S671*24+$N$13)</f>
        <v>-9.3293516735071788E-2</v>
      </c>
      <c r="X671" s="94">
        <f>(T671+U671+V671+W671)*$AE$8</f>
        <v>-0.76987788196222939</v>
      </c>
      <c r="Y671" s="95">
        <f t="shared" si="27"/>
        <v>0.76987788196222939</v>
      </c>
      <c r="Z671" s="94">
        <f>(0.5*$N$29*Y671^3)/1000</f>
        <v>0.23500264889289463</v>
      </c>
      <c r="AA671" s="94">
        <f>(0.5*$I$29*$J$29*$K$29*$M$29*$L$29*$N$29*Y671^3)*0.82/1000</f>
        <v>0.7607511274638058</v>
      </c>
      <c r="AB671" s="103">
        <f>IF(Y671&lt;1,0,IF(Y671&lt;1.05,2,IF(Y671&lt;1.1,2.28,IF(Y671&lt;1.15,2.5,IF(Y671&lt;1.2,3.08,IF(Y671&lt;1.25,3.44,IF(Y671&lt;1.3,3.85,IF(Y671&lt;1.35,4.31,IF(Y671&lt;1.4,5,IF(Y671&lt;1.45,5.36,IF(Y671&lt;1.5,5.75,IF(Y671&lt;1.55,6.59,IF(Y671&lt;1.6,7.28,IF(Y671&lt;1.65,8.01,IF(Y671&lt;1.7,8.79,IF(Y671&lt;1.75,10,IF(Y671&lt;1.8,10.5,IF(Y671&lt;1.85,11.42,IF(Y671&lt;1.9,12.38,IF(Y671&lt;1.95,13.4,IF(Y671&lt;2,14.26,IF(Y671&lt;2.05,15.57,IF(Y671&lt;2.1,16.72,IF(Y671&lt;2.15,17.92,IF(Y671&lt;2.2,19.17,IF(Y671&lt;2.25,20,IF(Y671&lt;3,25,IF(Y671&lt;10,0,0))))))))))))))))))))))))))))</f>
        <v>0</v>
      </c>
      <c r="AC671" s="12"/>
    </row>
    <row r="672" spans="17:29" x14ac:dyDescent="0.25">
      <c r="Q672" s="91"/>
      <c r="R672" s="92">
        <v>41653</v>
      </c>
      <c r="S672" s="93">
        <v>13.874999999998</v>
      </c>
      <c r="T672" s="94">
        <f>$L$10*COS($M$10*S672*24+$N$10)</f>
        <v>0.12305077185103068</v>
      </c>
      <c r="U672" s="94">
        <f>$L$11*COS($M$11*S672*24+$N$11)</f>
        <v>-0.11129559122387872</v>
      </c>
      <c r="V672" s="94">
        <f>$L$12*COS($M$12*S672*24+$N$12)</f>
        <v>-0.22745425496476757</v>
      </c>
      <c r="W672" s="94">
        <f>$L$13*COS($M$13*S672*24+$N$13)</f>
        <v>2.117646456420922E-2</v>
      </c>
      <c r="X672" s="94">
        <f>(T672+U672+V672+W672)*$AE$8</f>
        <v>-0.24315326221675798</v>
      </c>
      <c r="Y672" s="95">
        <f t="shared" si="27"/>
        <v>0.24315326221675798</v>
      </c>
      <c r="Z672" s="94">
        <f>(0.5*$N$29*Y672^3)/1000</f>
        <v>7.4036781456467112E-3</v>
      </c>
      <c r="AA672" s="94">
        <f>(0.5*$I$29*$J$29*$K$29*$M$29*$L$29*$N$29*Y672^3)*0.82/1000</f>
        <v>2.3967204298394489E-2</v>
      </c>
      <c r="AB672" s="103">
        <f>IF(Y672&lt;1,0,IF(Y672&lt;1.05,2,IF(Y672&lt;1.1,2.28,IF(Y672&lt;1.15,2.5,IF(Y672&lt;1.2,3.08,IF(Y672&lt;1.25,3.44,IF(Y672&lt;1.3,3.85,IF(Y672&lt;1.35,4.31,IF(Y672&lt;1.4,5,IF(Y672&lt;1.45,5.36,IF(Y672&lt;1.5,5.75,IF(Y672&lt;1.55,6.59,IF(Y672&lt;1.6,7.28,IF(Y672&lt;1.65,8.01,IF(Y672&lt;1.7,8.79,IF(Y672&lt;1.75,10,IF(Y672&lt;1.8,10.5,IF(Y672&lt;1.85,11.42,IF(Y672&lt;1.9,12.38,IF(Y672&lt;1.95,13.4,IF(Y672&lt;2,14.26,IF(Y672&lt;2.05,15.57,IF(Y672&lt;2.1,16.72,IF(Y672&lt;2.15,17.92,IF(Y672&lt;2.2,19.17,IF(Y672&lt;2.25,20,IF(Y672&lt;3,25,IF(Y672&lt;10,0,0))))))))))))))))))))))))))))</f>
        <v>0</v>
      </c>
      <c r="AC672" s="12"/>
    </row>
    <row r="673" spans="17:29" x14ac:dyDescent="0.25">
      <c r="Q673" s="91"/>
      <c r="R673" s="92">
        <v>41653</v>
      </c>
      <c r="S673" s="93">
        <v>13.895833333331399</v>
      </c>
      <c r="T673" s="94">
        <f>$L$10*COS($M$10*S673*24+$N$10)</f>
        <v>0.11832260761383538</v>
      </c>
      <c r="U673" s="94">
        <f>$L$11*COS($M$11*S673*24+$N$11)</f>
        <v>-0.11289737763144375</v>
      </c>
      <c r="V673" s="94">
        <f>$L$12*COS($M$12*S673*24+$N$12)</f>
        <v>0.10035410730937012</v>
      </c>
      <c r="W673" s="94">
        <f>$L$13*COS($M$13*S673*24+$N$13)</f>
        <v>0.13420330479973033</v>
      </c>
      <c r="X673" s="94">
        <f>(T673+U673+V673+W673)*$AE$8</f>
        <v>0.29997830261436509</v>
      </c>
      <c r="Y673" s="95">
        <f t="shared" si="27"/>
        <v>0.29997830261436509</v>
      </c>
      <c r="Z673" s="94">
        <f>(0.5*$N$29*Y673^3)/1000</f>
        <v>1.3901983196727133E-2</v>
      </c>
      <c r="AA673" s="94">
        <f>(0.5*$I$29*$J$29*$K$29*$M$29*$L$29*$N$29*Y673^3)*0.82/1000</f>
        <v>4.5003532686617373E-2</v>
      </c>
      <c r="AB673" s="103">
        <f>IF(Y673&lt;1,0,IF(Y673&lt;1.05,2,IF(Y673&lt;1.1,2.28,IF(Y673&lt;1.15,2.5,IF(Y673&lt;1.2,3.08,IF(Y673&lt;1.25,3.44,IF(Y673&lt;1.3,3.85,IF(Y673&lt;1.35,4.31,IF(Y673&lt;1.4,5,IF(Y673&lt;1.45,5.36,IF(Y673&lt;1.5,5.75,IF(Y673&lt;1.55,6.59,IF(Y673&lt;1.6,7.28,IF(Y673&lt;1.65,8.01,IF(Y673&lt;1.7,8.79,IF(Y673&lt;1.75,10,IF(Y673&lt;1.8,10.5,IF(Y673&lt;1.85,11.42,IF(Y673&lt;1.9,12.38,IF(Y673&lt;1.95,13.4,IF(Y673&lt;2,14.26,IF(Y673&lt;2.05,15.57,IF(Y673&lt;2.1,16.72,IF(Y673&lt;2.15,17.92,IF(Y673&lt;2.2,19.17,IF(Y673&lt;2.25,20,IF(Y673&lt;3,25,IF(Y673&lt;10,0,0))))))))))))))))))))))))))))</f>
        <v>0</v>
      </c>
      <c r="AC673" s="12"/>
    </row>
    <row r="674" spans="17:29" x14ac:dyDescent="0.25">
      <c r="Q674" s="91"/>
      <c r="R674" s="92">
        <v>41653</v>
      </c>
      <c r="S674" s="93">
        <v>13.9166666666647</v>
      </c>
      <c r="T674" s="94">
        <f>$L$10*COS($M$10*S674*24+$N$10)</f>
        <v>0.11184221227952822</v>
      </c>
      <c r="U674" s="94">
        <f>$L$11*COS($M$11*S674*24+$N$11)</f>
        <v>-0.11255615709367764</v>
      </c>
      <c r="V674" s="94">
        <f>$L$12*COS($M$12*S674*24+$N$12)</f>
        <v>0.42177579349217176</v>
      </c>
      <c r="W674" s="94">
        <f>$L$13*COS($M$13*S674*24+$N$13)</f>
        <v>0.23808441159407659</v>
      </c>
      <c r="X674" s="94">
        <f>(T674+U674+V674+W674)*$AE$8</f>
        <v>0.82393282534012358</v>
      </c>
      <c r="Y674" s="95">
        <f t="shared" si="27"/>
        <v>0.82393282534012358</v>
      </c>
      <c r="Z674" s="94">
        <f>(0.5*$N$29*Y674^3)/1000</f>
        <v>0.2880597936825543</v>
      </c>
      <c r="AA674" s="94">
        <f>(0.5*$I$29*$J$29*$K$29*$M$29*$L$29*$N$29*Y674^3)*0.82/1000</f>
        <v>0.93250784130893372</v>
      </c>
      <c r="AB674" s="103">
        <f>IF(Y674&lt;1,0,IF(Y674&lt;1.05,2,IF(Y674&lt;1.1,2.28,IF(Y674&lt;1.15,2.5,IF(Y674&lt;1.2,3.08,IF(Y674&lt;1.25,3.44,IF(Y674&lt;1.3,3.85,IF(Y674&lt;1.35,4.31,IF(Y674&lt;1.4,5,IF(Y674&lt;1.45,5.36,IF(Y674&lt;1.5,5.75,IF(Y674&lt;1.55,6.59,IF(Y674&lt;1.6,7.28,IF(Y674&lt;1.65,8.01,IF(Y674&lt;1.7,8.79,IF(Y674&lt;1.75,10,IF(Y674&lt;1.8,10.5,IF(Y674&lt;1.85,11.42,IF(Y674&lt;1.9,12.38,IF(Y674&lt;1.95,13.4,IF(Y674&lt;2,14.26,IF(Y674&lt;2.05,15.57,IF(Y674&lt;2.1,16.72,IF(Y674&lt;2.15,17.92,IF(Y674&lt;2.2,19.17,IF(Y674&lt;2.25,20,IF(Y674&lt;3,25,IF(Y674&lt;10,0,0))))))))))))))))))))))))))))</f>
        <v>0</v>
      </c>
      <c r="AC674" s="12"/>
    </row>
    <row r="675" spans="17:29" x14ac:dyDescent="0.25">
      <c r="Q675" s="91"/>
      <c r="R675" s="92">
        <v>41653</v>
      </c>
      <c r="S675" s="93">
        <v>13.937499999998</v>
      </c>
      <c r="T675" s="94">
        <f>$L$10*COS($M$10*S675*24+$N$10)</f>
        <v>0.10370555356259414</v>
      </c>
      <c r="U675" s="94">
        <f>$L$11*COS($M$11*S675*24+$N$11)</f>
        <v>-0.11027780214624111</v>
      </c>
      <c r="V675" s="94">
        <f>$L$12*COS($M$12*S675*24+$N$12)</f>
        <v>0.71635507682971644</v>
      </c>
      <c r="W675" s="94">
        <f>$L$13*COS($M$13*S675*24+$N$13)</f>
        <v>0.32574045919143124</v>
      </c>
      <c r="X675" s="94">
        <f>(T675+U675+V675+W675)*$AE$8</f>
        <v>1.2944041092968759</v>
      </c>
      <c r="Y675" s="95">
        <f t="shared" si="27"/>
        <v>1.2944041092968759</v>
      </c>
      <c r="Z675" s="94">
        <f>(0.5*$N$29*Y675^3)/1000</f>
        <v>1.1169066534907832</v>
      </c>
      <c r="AA675" s="94">
        <f>(0.5*$I$29*$J$29*$K$29*$M$29*$L$29*$N$29*Y675^3)*0.82/1000</f>
        <v>3.6156528444162146</v>
      </c>
      <c r="AB675" s="103">
        <f>IF(Y675&lt;1,0,IF(Y675&lt;1.05,2,IF(Y675&lt;1.1,2.28,IF(Y675&lt;1.15,2.5,IF(Y675&lt;1.2,3.08,IF(Y675&lt;1.25,3.44,IF(Y675&lt;1.3,3.85,IF(Y675&lt;1.35,4.31,IF(Y675&lt;1.4,5,IF(Y675&lt;1.45,5.36,IF(Y675&lt;1.5,5.75,IF(Y675&lt;1.55,6.59,IF(Y675&lt;1.6,7.28,IF(Y675&lt;1.65,8.01,IF(Y675&lt;1.7,8.79,IF(Y675&lt;1.75,10,IF(Y675&lt;1.8,10.5,IF(Y675&lt;1.85,11.42,IF(Y675&lt;1.9,12.38,IF(Y675&lt;1.95,13.4,IF(Y675&lt;2,14.26,IF(Y675&lt;2.05,15.57,IF(Y675&lt;2.1,16.72,IF(Y675&lt;2.15,17.92,IF(Y675&lt;2.2,19.17,IF(Y675&lt;2.25,20,IF(Y675&lt;3,25,IF(Y675&lt;10,0,0))))))))))))))))))))))))))))</f>
        <v>3.85</v>
      </c>
      <c r="AC675" s="12"/>
    </row>
    <row r="676" spans="17:29" x14ac:dyDescent="0.25">
      <c r="Q676" s="91"/>
      <c r="R676" s="92">
        <v>41653</v>
      </c>
      <c r="S676" s="93">
        <v>13.9583333333313</v>
      </c>
      <c r="T676" s="94">
        <f>$L$10*COS($M$10*S676*24+$N$10)</f>
        <v>9.4033126664395048E-2</v>
      </c>
      <c r="U676" s="94">
        <f>$L$11*COS($M$11*S676*24+$N$11)</f>
        <v>-0.10610152414709392</v>
      </c>
      <c r="V676" s="94">
        <f>$L$12*COS($M$12*S676*24+$N$12)</f>
        <v>0.96534451871791127</v>
      </c>
      <c r="W676" s="94">
        <f>$L$13*COS($M$13*S676*24+$N$13)</f>
        <v>0.39119783280652137</v>
      </c>
      <c r="X676" s="94">
        <f>(T676+U676+V676+W676)*$AE$8</f>
        <v>1.6805924425521672</v>
      </c>
      <c r="Y676" s="95">
        <f t="shared" si="27"/>
        <v>1.6805924425521672</v>
      </c>
      <c r="Z676" s="94">
        <f>(0.5*$N$29*Y676^3)/1000</f>
        <v>2.4445248008645235</v>
      </c>
      <c r="AA676" s="94">
        <f>(0.5*$I$29*$J$29*$K$29*$M$29*$L$29*$N$29*Y676^3)*0.82/1000</f>
        <v>7.9134214321919911</v>
      </c>
      <c r="AB676" s="103">
        <f>IF(Y676&lt;1,0,IF(Y676&lt;1.05,2,IF(Y676&lt;1.1,2.28,IF(Y676&lt;1.15,2.5,IF(Y676&lt;1.2,3.08,IF(Y676&lt;1.25,3.44,IF(Y676&lt;1.3,3.85,IF(Y676&lt;1.35,4.31,IF(Y676&lt;1.4,5,IF(Y676&lt;1.45,5.36,IF(Y676&lt;1.5,5.75,IF(Y676&lt;1.55,6.59,IF(Y676&lt;1.6,7.28,IF(Y676&lt;1.65,8.01,IF(Y676&lt;1.7,8.79,IF(Y676&lt;1.75,10,IF(Y676&lt;1.8,10.5,IF(Y676&lt;1.85,11.42,IF(Y676&lt;1.9,12.38,IF(Y676&lt;1.95,13.4,IF(Y676&lt;2,14.26,IF(Y676&lt;2.05,15.57,IF(Y676&lt;2.1,16.72,IF(Y676&lt;2.15,17.92,IF(Y676&lt;2.2,19.17,IF(Y676&lt;2.25,20,IF(Y676&lt;3,25,IF(Y676&lt;10,0,0))))))))))))))))))))))))))))</f>
        <v>8.7899999999999991</v>
      </c>
      <c r="AC676" s="12"/>
    </row>
    <row r="677" spans="17:29" x14ac:dyDescent="0.25">
      <c r="Q677" s="91"/>
      <c r="R677" s="92">
        <v>41653</v>
      </c>
      <c r="S677" s="93">
        <v>13.9791666666647</v>
      </c>
      <c r="T677" s="94">
        <f>$L$10*COS($M$10*S677*24+$N$10)</f>
        <v>8.2968169868224931E-2</v>
      </c>
      <c r="U677" s="94">
        <f>$L$11*COS($M$11*S677*24+$N$11)</f>
        <v>-0.10009919843403446</v>
      </c>
      <c r="V677" s="94">
        <f>$L$12*COS($M$12*S677*24+$N$12)</f>
        <v>1.1528980819820553</v>
      </c>
      <c r="W677" s="94">
        <f>$L$13*COS($M$13*S677*24+$N$13)</f>
        <v>0.42999572060103392</v>
      </c>
      <c r="X677" s="94">
        <f>(T677+U677+V677+W677)*$AE$8</f>
        <v>1.9572034675215997</v>
      </c>
      <c r="Y677" s="95">
        <f t="shared" si="27"/>
        <v>1.9572034675215997</v>
      </c>
      <c r="Z677" s="94">
        <f>(0.5*$N$29*Y677^3)/1000</f>
        <v>3.8611365301429861</v>
      </c>
      <c r="AA677" s="94">
        <f>(0.5*$I$29*$J$29*$K$29*$M$29*$L$29*$N$29*Y677^3)*0.82/1000</f>
        <v>12.499280252524743</v>
      </c>
      <c r="AB677" s="103">
        <f>IF(Y677&lt;1,0,IF(Y677&lt;1.05,2,IF(Y677&lt;1.1,2.28,IF(Y677&lt;1.15,2.5,IF(Y677&lt;1.2,3.08,IF(Y677&lt;1.25,3.44,IF(Y677&lt;1.3,3.85,IF(Y677&lt;1.35,4.31,IF(Y677&lt;1.4,5,IF(Y677&lt;1.45,5.36,IF(Y677&lt;1.5,5.75,IF(Y677&lt;1.55,6.59,IF(Y677&lt;1.6,7.28,IF(Y677&lt;1.65,8.01,IF(Y677&lt;1.7,8.79,IF(Y677&lt;1.75,10,IF(Y677&lt;1.8,10.5,IF(Y677&lt;1.85,11.42,IF(Y677&lt;1.9,12.38,IF(Y677&lt;1.95,13.4,IF(Y677&lt;2,14.26,IF(Y677&lt;2.05,15.57,IF(Y677&lt;2.1,16.72,IF(Y677&lt;2.15,17.92,IF(Y677&lt;2.2,19.17,IF(Y677&lt;2.25,20,IF(Y677&lt;3,25,IF(Y677&lt;10,0,0))))))))))))))))))))))))))))</f>
        <v>14.26</v>
      </c>
      <c r="AC677" s="12"/>
    </row>
    <row r="678" spans="17:29" x14ac:dyDescent="0.25">
      <c r="Q678" s="91"/>
      <c r="R678" s="92">
        <v>41654</v>
      </c>
      <c r="S678" s="93">
        <v>13.999999999998</v>
      </c>
      <c r="T678" s="94">
        <f>$L$10*COS($M$10*S678*24+$N$10)</f>
        <v>7.0674543333945475E-2</v>
      </c>
      <c r="U678" s="94">
        <f>$L$11*COS($M$11*S678*24+$N$11)</f>
        <v>-9.2374127322841962E-2</v>
      </c>
      <c r="V678" s="94">
        <f>$L$12*COS($M$12*S678*24+$N$12)</f>
        <v>1.2670795948962841</v>
      </c>
      <c r="W678" s="94">
        <f>$L$13*COS($M$13*S678*24+$N$13)</f>
        <v>0.43949011063795385</v>
      </c>
      <c r="X678" s="94">
        <f>(T678+U678+V678+W678)*$AE$8</f>
        <v>2.1060876519316767</v>
      </c>
      <c r="Y678" s="95">
        <f t="shared" si="27"/>
        <v>2.1060876519316767</v>
      </c>
      <c r="Z678" s="94">
        <f>(0.5*$N$29*Y678^3)/1000</f>
        <v>4.8110132678080006</v>
      </c>
      <c r="AA678" s="94">
        <f>(0.5*$I$29*$J$29*$K$29*$M$29*$L$29*$N$29*Y678^3)*0.82/1000</f>
        <v>15.574223460759155</v>
      </c>
      <c r="AB678" s="103">
        <f>IF(Y678&lt;1,0,IF(Y678&lt;1.05,2,IF(Y678&lt;1.1,2.28,IF(Y678&lt;1.15,2.5,IF(Y678&lt;1.2,3.08,IF(Y678&lt;1.25,3.44,IF(Y678&lt;1.3,3.85,IF(Y678&lt;1.35,4.31,IF(Y678&lt;1.4,5,IF(Y678&lt;1.45,5.36,IF(Y678&lt;1.5,5.75,IF(Y678&lt;1.55,6.59,IF(Y678&lt;1.6,7.28,IF(Y678&lt;1.65,8.01,IF(Y678&lt;1.7,8.79,IF(Y678&lt;1.75,10,IF(Y678&lt;1.8,10.5,IF(Y678&lt;1.85,11.42,IF(Y678&lt;1.9,12.38,IF(Y678&lt;1.95,13.4,IF(Y678&lt;2,14.26,IF(Y678&lt;2.05,15.57,IF(Y678&lt;2.1,16.72,IF(Y678&lt;2.15,17.92,IF(Y678&lt;2.2,19.17,IF(Y678&lt;2.25,20,IF(Y678&lt;3,25,IF(Y678&lt;10,0,0))))))))))))))))))))))))))))</f>
        <v>17.920000000000002</v>
      </c>
      <c r="AC678" s="12"/>
    </row>
    <row r="679" spans="17:29" x14ac:dyDescent="0.25">
      <c r="Q679" s="91"/>
      <c r="R679" s="92">
        <v>41654</v>
      </c>
      <c r="S679" s="93">
        <v>14.0208333333313</v>
      </c>
      <c r="T679" s="94">
        <f>$L$10*COS($M$10*S679*24+$N$10)</f>
        <v>5.7334302504202315E-2</v>
      </c>
      <c r="U679" s="94">
        <f>$L$11*COS($M$11*S679*24+$N$11)</f>
        <v>-8.3059262234847303E-2</v>
      </c>
      <c r="V679" s="94">
        <f>$L$12*COS($M$12*S679*24+$N$12)</f>
        <v>1.3006223858925006</v>
      </c>
      <c r="W679" s="94">
        <f>$L$13*COS($M$13*S679*24+$N$13)</f>
        <v>0.41903397592674024</v>
      </c>
      <c r="X679" s="94">
        <f>(T679+U679+V679+W679)*$AE$8</f>
        <v>2.1174142526107449</v>
      </c>
      <c r="Y679" s="95">
        <f t="shared" si="27"/>
        <v>2.1174142526107449</v>
      </c>
      <c r="Z679" s="94">
        <f>(0.5*$N$29*Y679^3)/1000</f>
        <v>4.8890527738767657</v>
      </c>
      <c r="AA679" s="94">
        <f>(0.5*$I$29*$J$29*$K$29*$M$29*$L$29*$N$29*Y679^3)*0.82/1000</f>
        <v>15.826853133268036</v>
      </c>
      <c r="AB679" s="103">
        <f>IF(Y679&lt;1,0,IF(Y679&lt;1.05,2,IF(Y679&lt;1.1,2.28,IF(Y679&lt;1.15,2.5,IF(Y679&lt;1.2,3.08,IF(Y679&lt;1.25,3.44,IF(Y679&lt;1.3,3.85,IF(Y679&lt;1.35,4.31,IF(Y679&lt;1.4,5,IF(Y679&lt;1.45,5.36,IF(Y679&lt;1.5,5.75,IF(Y679&lt;1.55,6.59,IF(Y679&lt;1.6,7.28,IF(Y679&lt;1.65,8.01,IF(Y679&lt;1.7,8.79,IF(Y679&lt;1.75,10,IF(Y679&lt;1.8,10.5,IF(Y679&lt;1.85,11.42,IF(Y679&lt;1.9,12.38,IF(Y679&lt;1.95,13.4,IF(Y679&lt;2,14.26,IF(Y679&lt;2.05,15.57,IF(Y679&lt;2.1,16.72,IF(Y679&lt;2.15,17.92,IF(Y679&lt;2.2,19.17,IF(Y679&lt;2.25,20,IF(Y679&lt;3,25,IF(Y679&lt;10,0,0))))))))))))))))))))))))))))</f>
        <v>17.920000000000002</v>
      </c>
      <c r="AC679" s="12"/>
    </row>
    <row r="680" spans="17:29" x14ac:dyDescent="0.25">
      <c r="Q680" s="91"/>
      <c r="R680" s="92">
        <v>41654</v>
      </c>
      <c r="S680" s="93">
        <v>14.0416666666647</v>
      </c>
      <c r="T680" s="94">
        <f>$L$10*COS($M$10*S680*24+$N$10)</f>
        <v>4.3145002058430262E-2</v>
      </c>
      <c r="U680" s="94">
        <f>$L$11*COS($M$11*S680*24+$N$11)</f>
        <v>-7.2314915552260023E-2</v>
      </c>
      <c r="V680" s="94">
        <f>$L$12*COS($M$12*S680*24+$N$12)</f>
        <v>1.2513917447228784</v>
      </c>
      <c r="W680" s="94">
        <f>$L$13*COS($M$13*S680*24+$N$13)</f>
        <v>0.37002136824229931</v>
      </c>
      <c r="X680" s="94">
        <f>(T680+U680+V680+W680)*$AE$8</f>
        <v>1.9903039993391849</v>
      </c>
      <c r="Y680" s="95">
        <f t="shared" si="27"/>
        <v>1.9903039993391849</v>
      </c>
      <c r="Z680" s="94">
        <f>(0.5*$N$29*Y680^3)/1000</f>
        <v>4.0603687448757455</v>
      </c>
      <c r="AA680" s="94">
        <f>(0.5*$I$29*$J$29*$K$29*$M$29*$L$29*$N$29*Y680^3)*0.82/1000</f>
        <v>13.144235246432645</v>
      </c>
      <c r="AB680" s="103">
        <f>IF(Y680&lt;1,0,IF(Y680&lt;1.05,2,IF(Y680&lt;1.1,2.28,IF(Y680&lt;1.15,2.5,IF(Y680&lt;1.2,3.08,IF(Y680&lt;1.25,3.44,IF(Y680&lt;1.3,3.85,IF(Y680&lt;1.35,4.31,IF(Y680&lt;1.4,5,IF(Y680&lt;1.45,5.36,IF(Y680&lt;1.5,5.75,IF(Y680&lt;1.55,6.59,IF(Y680&lt;1.6,7.28,IF(Y680&lt;1.65,8.01,IF(Y680&lt;1.7,8.79,IF(Y680&lt;1.75,10,IF(Y680&lt;1.8,10.5,IF(Y680&lt;1.85,11.42,IF(Y680&lt;1.9,12.38,IF(Y680&lt;1.95,13.4,IF(Y680&lt;2,14.26,IF(Y680&lt;2.05,15.57,IF(Y680&lt;2.1,16.72,IF(Y680&lt;2.15,17.92,IF(Y680&lt;2.2,19.17,IF(Y680&lt;2.25,20,IF(Y680&lt;3,25,IF(Y680&lt;10,0,0))))))))))))))))))))))))))))</f>
        <v>14.26</v>
      </c>
      <c r="AC680" s="12"/>
    </row>
    <row r="681" spans="17:29" x14ac:dyDescent="0.25">
      <c r="Q681" s="91"/>
      <c r="R681" s="92">
        <v>41654</v>
      </c>
      <c r="S681" s="93">
        <v>14.062499999998</v>
      </c>
      <c r="T681" s="94">
        <f>$L$10*COS($M$10*S681*24+$N$10)</f>
        <v>2.8316770339851891E-2</v>
      </c>
      <c r="U681" s="94">
        <f>$L$11*COS($M$11*S681*24+$N$11)</f>
        <v>-6.0326001581126165E-2</v>
      </c>
      <c r="V681" s="94">
        <f>$L$12*COS($M$12*S681*24+$N$12)</f>
        <v>1.1225207784153415</v>
      </c>
      <c r="W681" s="94">
        <f>$L$13*COS($M$13*S681*24+$N$13)</f>
        <v>0.2957924158016168</v>
      </c>
      <c r="X681" s="94">
        <f>(T681+U681+V681+W681)*$AE$8</f>
        <v>1.7328799537196049</v>
      </c>
      <c r="Y681" s="95">
        <f t="shared" si="27"/>
        <v>1.7328799537196049</v>
      </c>
      <c r="Z681" s="94">
        <f>(0.5*$N$29*Y681^3)/1000</f>
        <v>2.6798634301142328</v>
      </c>
      <c r="AA681" s="94">
        <f>(0.5*$I$29*$J$29*$K$29*$M$29*$L$29*$N$29*Y681^3)*0.82/1000</f>
        <v>8.6752601960567333</v>
      </c>
      <c r="AB681" s="103">
        <f>IF(Y681&lt;1,0,IF(Y681&lt;1.05,2,IF(Y681&lt;1.1,2.28,IF(Y681&lt;1.15,2.5,IF(Y681&lt;1.2,3.08,IF(Y681&lt;1.25,3.44,IF(Y681&lt;1.3,3.85,IF(Y681&lt;1.35,4.31,IF(Y681&lt;1.4,5,IF(Y681&lt;1.45,5.36,IF(Y681&lt;1.5,5.75,IF(Y681&lt;1.55,6.59,IF(Y681&lt;1.6,7.28,IF(Y681&lt;1.65,8.01,IF(Y681&lt;1.7,8.79,IF(Y681&lt;1.75,10,IF(Y681&lt;1.8,10.5,IF(Y681&lt;1.85,11.42,IF(Y681&lt;1.9,12.38,IF(Y681&lt;1.95,13.4,IF(Y681&lt;2,14.26,IF(Y681&lt;2.05,15.57,IF(Y681&lt;2.1,16.72,IF(Y681&lt;2.15,17.92,IF(Y681&lt;2.2,19.17,IF(Y681&lt;2.25,20,IF(Y681&lt;3,25,IF(Y681&lt;10,0,0))))))))))))))))))))))))))))</f>
        <v>10</v>
      </c>
      <c r="AC681" s="12"/>
    </row>
    <row r="682" spans="17:29" x14ac:dyDescent="0.25">
      <c r="Q682" s="91"/>
      <c r="R682" s="92">
        <v>41654</v>
      </c>
      <c r="S682" s="93">
        <v>14.0833333333313</v>
      </c>
      <c r="T682" s="94">
        <f>$L$10*COS($M$10*S682*24+$N$10)</f>
        <v>1.3069197579347654E-2</v>
      </c>
      <c r="U682" s="94">
        <f>$L$11*COS($M$11*S682*24+$N$11)</f>
        <v>-4.7298854105241699E-2</v>
      </c>
      <c r="V682" s="94">
        <f>$L$12*COS($M$12*S682*24+$N$12)</f>
        <v>0.92221101594817168</v>
      </c>
      <c r="W682" s="94">
        <f>$L$13*COS($M$13*S682*24+$N$13)</f>
        <v>0.20140569904419731</v>
      </c>
      <c r="X682" s="94">
        <f>(T682+U682+V682+W682)*$AE$8</f>
        <v>1.3617338230830935</v>
      </c>
      <c r="Y682" s="95">
        <f t="shared" si="27"/>
        <v>1.3617338230830935</v>
      </c>
      <c r="Z682" s="94">
        <f>(0.5*$N$29*Y682^3)/1000</f>
        <v>1.3004207875154146</v>
      </c>
      <c r="AA682" s="94">
        <f>(0.5*$I$29*$J$29*$K$29*$M$29*$L$29*$N$29*Y682^3)*0.82/1000</f>
        <v>4.2097252305041293</v>
      </c>
      <c r="AB682" s="103">
        <f>IF(Y682&lt;1,0,IF(Y682&lt;1.05,2,IF(Y682&lt;1.1,2.28,IF(Y682&lt;1.15,2.5,IF(Y682&lt;1.2,3.08,IF(Y682&lt;1.25,3.44,IF(Y682&lt;1.3,3.85,IF(Y682&lt;1.35,4.31,IF(Y682&lt;1.4,5,IF(Y682&lt;1.45,5.36,IF(Y682&lt;1.5,5.75,IF(Y682&lt;1.55,6.59,IF(Y682&lt;1.6,7.28,IF(Y682&lt;1.65,8.01,IF(Y682&lt;1.7,8.79,IF(Y682&lt;1.75,10,IF(Y682&lt;1.8,10.5,IF(Y682&lt;1.85,11.42,IF(Y682&lt;1.9,12.38,IF(Y682&lt;1.95,13.4,IF(Y682&lt;2,14.26,IF(Y682&lt;2.05,15.57,IF(Y682&lt;2.1,16.72,IF(Y682&lt;2.15,17.92,IF(Y682&lt;2.2,19.17,IF(Y682&lt;2.25,20,IF(Y682&lt;3,25,IF(Y682&lt;10,0,0))))))))))))))))))))))))))))</f>
        <v>5</v>
      </c>
      <c r="AC682" s="12"/>
    </row>
    <row r="683" spans="17:29" x14ac:dyDescent="0.25">
      <c r="Q683" s="91"/>
      <c r="R683" s="92">
        <v>41654</v>
      </c>
      <c r="S683" s="93">
        <v>14.1041666666647</v>
      </c>
      <c r="T683" s="94">
        <f>$L$10*COS($M$10*S683*24+$N$10)</f>
        <v>-2.3719160004761204E-3</v>
      </c>
      <c r="U683" s="94">
        <f>$L$11*COS($M$11*S683*24+$N$11)</f>
        <v>-3.3457675303140359E-2</v>
      </c>
      <c r="V683" s="94">
        <f>$L$12*COS($M$12*S683*24+$N$12)</f>
        <v>0.66321045144611246</v>
      </c>
      <c r="W683" s="94">
        <f>$L$13*COS($M$13*S683*24+$N$13)</f>
        <v>9.3293516735076423E-2</v>
      </c>
      <c r="X683" s="94">
        <f>(T683+U683+V683+W683)*$AE$8</f>
        <v>0.90084297109696554</v>
      </c>
      <c r="Y683" s="95">
        <f t="shared" si="27"/>
        <v>0.90084297109696554</v>
      </c>
      <c r="Z683" s="94">
        <f>(0.5*$N$29*Y683^3)/1000</f>
        <v>0.37649092457746641</v>
      </c>
      <c r="AA683" s="94">
        <f>(0.5*$I$29*$J$29*$K$29*$M$29*$L$29*$N$29*Y683^3)*0.82/1000</f>
        <v>1.2187773061346889</v>
      </c>
      <c r="AB683" s="103">
        <f>IF(Y683&lt;1,0,IF(Y683&lt;1.05,2,IF(Y683&lt;1.1,2.28,IF(Y683&lt;1.15,2.5,IF(Y683&lt;1.2,3.08,IF(Y683&lt;1.25,3.44,IF(Y683&lt;1.3,3.85,IF(Y683&lt;1.35,4.31,IF(Y683&lt;1.4,5,IF(Y683&lt;1.45,5.36,IF(Y683&lt;1.5,5.75,IF(Y683&lt;1.55,6.59,IF(Y683&lt;1.6,7.28,IF(Y683&lt;1.65,8.01,IF(Y683&lt;1.7,8.79,IF(Y683&lt;1.75,10,IF(Y683&lt;1.8,10.5,IF(Y683&lt;1.85,11.42,IF(Y683&lt;1.9,12.38,IF(Y683&lt;1.95,13.4,IF(Y683&lt;2,14.26,IF(Y683&lt;2.05,15.57,IF(Y683&lt;2.1,16.72,IF(Y683&lt;2.15,17.92,IF(Y683&lt;2.2,19.17,IF(Y683&lt;2.25,20,IF(Y683&lt;3,25,IF(Y683&lt;10,0,0))))))))))))))))))))))))))))</f>
        <v>0</v>
      </c>
      <c r="AC683" s="12"/>
    </row>
    <row r="684" spans="17:29" x14ac:dyDescent="0.25">
      <c r="Q684" s="91"/>
      <c r="R684" s="92">
        <v>41654</v>
      </c>
      <c r="S684" s="93">
        <v>14.124999999998</v>
      </c>
      <c r="T684" s="94">
        <f>$L$10*COS($M$10*S684*24+$N$10)</f>
        <v>-1.7777904044545354E-2</v>
      </c>
      <c r="U684" s="94">
        <f>$L$11*COS($M$11*S684*24+$N$11)</f>
        <v>-1.9040677143274981E-2</v>
      </c>
      <c r="V684" s="94">
        <f>$L$12*COS($M$12*S684*24+$N$12)</f>
        <v>0.36200224396623454</v>
      </c>
      <c r="W684" s="94">
        <f>$L$13*COS($M$13*S684*24+$N$13)</f>
        <v>-2.1176464564204481E-2</v>
      </c>
      <c r="X684" s="94">
        <f>(T684+U684+V684+W684)*$AE$8</f>
        <v>0.3800089977677622</v>
      </c>
      <c r="Y684" s="95">
        <f t="shared" si="27"/>
        <v>0.3800089977677622</v>
      </c>
      <c r="Z684" s="94">
        <f>(0.5*$N$29*Y684^3)/1000</f>
        <v>2.8261087431524098E-2</v>
      </c>
      <c r="AA684" s="94">
        <f>(0.5*$I$29*$J$29*$K$29*$M$29*$L$29*$N$29*Y684^3)*0.82/1000</f>
        <v>9.1486858672320273E-2</v>
      </c>
      <c r="AB684" s="103">
        <f>IF(Y684&lt;1,0,IF(Y684&lt;1.05,2,IF(Y684&lt;1.1,2.28,IF(Y684&lt;1.15,2.5,IF(Y684&lt;1.2,3.08,IF(Y684&lt;1.25,3.44,IF(Y684&lt;1.3,3.85,IF(Y684&lt;1.35,4.31,IF(Y684&lt;1.4,5,IF(Y684&lt;1.45,5.36,IF(Y684&lt;1.5,5.75,IF(Y684&lt;1.55,6.59,IF(Y684&lt;1.6,7.28,IF(Y684&lt;1.65,8.01,IF(Y684&lt;1.7,8.79,IF(Y684&lt;1.75,10,IF(Y684&lt;1.8,10.5,IF(Y684&lt;1.85,11.42,IF(Y684&lt;1.9,12.38,IF(Y684&lt;1.95,13.4,IF(Y684&lt;2,14.26,IF(Y684&lt;2.05,15.57,IF(Y684&lt;2.1,16.72,IF(Y684&lt;2.15,17.92,IF(Y684&lt;2.2,19.17,IF(Y684&lt;2.25,20,IF(Y684&lt;3,25,IF(Y684&lt;10,0,0))))))))))))))))))))))))))))</f>
        <v>0</v>
      </c>
      <c r="AC684" s="12"/>
    </row>
    <row r="685" spans="17:29" x14ac:dyDescent="0.25">
      <c r="Q685" s="91"/>
      <c r="R685" s="92">
        <v>41654</v>
      </c>
      <c r="S685" s="93">
        <v>14.1458333333313</v>
      </c>
      <c r="T685" s="94">
        <f>$L$10*COS($M$10*S685*24+$N$10)</f>
        <v>-3.2920620369567395E-2</v>
      </c>
      <c r="U685" s="94">
        <f>$L$11*COS($M$11*S685*24+$N$11)</f>
        <v>-4.2959816647550192E-3</v>
      </c>
      <c r="V685" s="94">
        <f>$L$12*COS($M$12*S685*24+$N$12)</f>
        <v>3.7755706137994213E-2</v>
      </c>
      <c r="W685" s="94">
        <f>$L$13*COS($M$13*S685*24+$N$13)</f>
        <v>-0.13420330479921369</v>
      </c>
      <c r="X685" s="94">
        <f>(T685+U685+V685+W685)*$AE$8</f>
        <v>-0.16708025086942735</v>
      </c>
      <c r="Y685" s="95">
        <f t="shared" si="27"/>
        <v>0.16708025086942735</v>
      </c>
      <c r="Z685" s="94">
        <f>(0.5*$N$29*Y685^3)/1000</f>
        <v>2.4020529969234735E-3</v>
      </c>
      <c r="AA685" s="94">
        <f>(0.5*$I$29*$J$29*$K$29*$M$29*$L$29*$N$29*Y685^3)*0.82/1000</f>
        <v>7.7759316086270592E-3</v>
      </c>
      <c r="AB685" s="103">
        <f>IF(Y685&lt;1,0,IF(Y685&lt;1.05,2,IF(Y685&lt;1.1,2.28,IF(Y685&lt;1.15,2.5,IF(Y685&lt;1.2,3.08,IF(Y685&lt;1.25,3.44,IF(Y685&lt;1.3,3.85,IF(Y685&lt;1.35,4.31,IF(Y685&lt;1.4,5,IF(Y685&lt;1.45,5.36,IF(Y685&lt;1.5,5.75,IF(Y685&lt;1.55,6.59,IF(Y685&lt;1.6,7.28,IF(Y685&lt;1.65,8.01,IF(Y685&lt;1.7,8.79,IF(Y685&lt;1.75,10,IF(Y685&lt;1.8,10.5,IF(Y685&lt;1.85,11.42,IF(Y685&lt;1.9,12.38,IF(Y685&lt;1.95,13.4,IF(Y685&lt;2,14.26,IF(Y685&lt;2.05,15.57,IF(Y685&lt;2.1,16.72,IF(Y685&lt;2.15,17.92,IF(Y685&lt;2.2,19.17,IF(Y685&lt;2.25,20,IF(Y685&lt;3,25,IF(Y685&lt;10,0,0))))))))))))))))))))))))))))</f>
        <v>0</v>
      </c>
      <c r="AC685" s="12"/>
    </row>
    <row r="686" spans="17:29" x14ac:dyDescent="0.25">
      <c r="Q686" s="91"/>
      <c r="R686" s="92">
        <v>41654</v>
      </c>
      <c r="S686" s="93">
        <v>14.1666666666646</v>
      </c>
      <c r="T686" s="94">
        <f>$L$10*COS($M$10*S686*24+$N$10)</f>
        <v>-4.7575817564377051E-2</v>
      </c>
      <c r="U686" s="94">
        <f>$L$11*COS($M$11*S686*24+$N$11)</f>
        <v>1.0522649297351722E-2</v>
      </c>
      <c r="V686" s="94">
        <f>$L$12*COS($M$12*S686*24+$N$12)</f>
        <v>-0.28889365776395393</v>
      </c>
      <c r="W686" s="94">
        <f>$L$13*COS($M$13*S686*24+$N$13)</f>
        <v>-0.2380844115936204</v>
      </c>
      <c r="X686" s="94">
        <f>(T686+U686+V686+W686)*$AE$8</f>
        <v>-0.70503904703074949</v>
      </c>
      <c r="Y686" s="95">
        <f t="shared" si="27"/>
        <v>0.70503904703074949</v>
      </c>
      <c r="Z686" s="94">
        <f>(0.5*$N$29*Y686^3)/1000</f>
        <v>0.18048733789219804</v>
      </c>
      <c r="AA686" s="94">
        <f>(0.5*$I$29*$J$29*$K$29*$M$29*$L$29*$N$29*Y686^3)*0.82/1000</f>
        <v>0.58427403453230609</v>
      </c>
      <c r="AB686" s="103">
        <f>IF(Y686&lt;1,0,IF(Y686&lt;1.05,2,IF(Y686&lt;1.1,2.28,IF(Y686&lt;1.15,2.5,IF(Y686&lt;1.2,3.08,IF(Y686&lt;1.25,3.44,IF(Y686&lt;1.3,3.85,IF(Y686&lt;1.35,4.31,IF(Y686&lt;1.4,5,IF(Y686&lt;1.45,5.36,IF(Y686&lt;1.5,5.75,IF(Y686&lt;1.55,6.59,IF(Y686&lt;1.6,7.28,IF(Y686&lt;1.65,8.01,IF(Y686&lt;1.7,8.79,IF(Y686&lt;1.75,10,IF(Y686&lt;1.8,10.5,IF(Y686&lt;1.85,11.42,IF(Y686&lt;1.9,12.38,IF(Y686&lt;1.95,13.4,IF(Y686&lt;2,14.26,IF(Y686&lt;2.05,15.57,IF(Y686&lt;2.1,16.72,IF(Y686&lt;2.15,17.92,IF(Y686&lt;2.2,19.17,IF(Y686&lt;2.25,20,IF(Y686&lt;3,25,IF(Y686&lt;10,0,0))))))))))))))))))))))))))))</f>
        <v>0</v>
      </c>
      <c r="AC686" s="12"/>
    </row>
    <row r="687" spans="17:29" x14ac:dyDescent="0.25">
      <c r="Q687" s="91"/>
      <c r="R687" s="92">
        <v>41654</v>
      </c>
      <c r="S687" s="93">
        <v>14.187499999998</v>
      </c>
      <c r="T687" s="94">
        <f>$L$10*COS($M$10*S687*24+$N$10)</f>
        <v>-6.1526467854065486E-2</v>
      </c>
      <c r="U687" s="94">
        <f>$L$11*COS($M$11*S687*24+$N$11)</f>
        <v>2.5160181450182721E-2</v>
      </c>
      <c r="V687" s="94">
        <f>$L$12*COS($M$12*S687*24+$N$12)</f>
        <v>-0.59715742424617402</v>
      </c>
      <c r="W687" s="94">
        <f>$L$13*COS($M$13*S687*24+$N$13)</f>
        <v>-0.32574045919143646</v>
      </c>
      <c r="X687" s="94">
        <f>(T687+U687+V687+W687)*$AE$8</f>
        <v>-1.1990802123018665</v>
      </c>
      <c r="Y687" s="95">
        <f t="shared" si="27"/>
        <v>1.1990802123018665</v>
      </c>
      <c r="Z687" s="94">
        <f>(0.5*$N$29*Y687^3)/1000</f>
        <v>0.8878752244298912</v>
      </c>
      <c r="AA687" s="94">
        <f>(0.5*$I$29*$J$29*$K$29*$M$29*$L$29*$N$29*Y687^3)*0.82/1000</f>
        <v>2.8742317638303092</v>
      </c>
      <c r="AB687" s="103">
        <f>IF(Y687&lt;1,0,IF(Y687&lt;1.05,2,IF(Y687&lt;1.1,2.28,IF(Y687&lt;1.15,2.5,IF(Y687&lt;1.2,3.08,IF(Y687&lt;1.25,3.44,IF(Y687&lt;1.3,3.85,IF(Y687&lt;1.35,4.31,IF(Y687&lt;1.4,5,IF(Y687&lt;1.45,5.36,IF(Y687&lt;1.5,5.75,IF(Y687&lt;1.55,6.59,IF(Y687&lt;1.6,7.28,IF(Y687&lt;1.65,8.01,IF(Y687&lt;1.7,8.79,IF(Y687&lt;1.75,10,IF(Y687&lt;1.8,10.5,IF(Y687&lt;1.85,11.42,IF(Y687&lt;1.9,12.38,IF(Y687&lt;1.95,13.4,IF(Y687&lt;2,14.26,IF(Y687&lt;2.05,15.57,IF(Y687&lt;2.1,16.72,IF(Y687&lt;2.15,17.92,IF(Y687&lt;2.2,19.17,IF(Y687&lt;2.25,20,IF(Y687&lt;3,25,IF(Y687&lt;10,0,0))))))))))))))))))))))))))))</f>
        <v>3.08</v>
      </c>
      <c r="AC687" s="12"/>
    </row>
    <row r="688" spans="17:29" x14ac:dyDescent="0.25">
      <c r="Q688" s="91"/>
      <c r="R688" s="92">
        <v>41654</v>
      </c>
      <c r="S688" s="93">
        <v>14.2083333333313</v>
      </c>
      <c r="T688" s="94">
        <f>$L$10*COS($M$10*S688*24+$N$10)</f>
        <v>-7.4565977048634005E-2</v>
      </c>
      <c r="U688" s="94">
        <f>$L$11*COS($M$11*S688*24+$N$11)</f>
        <v>3.9364697280254456E-2</v>
      </c>
      <c r="V688" s="94">
        <f>$L$12*COS($M$12*S688*24+$N$12)</f>
        <v>-0.86741725500802613</v>
      </c>
      <c r="W688" s="94">
        <f>$L$13*COS($M$13*S688*24+$N$13)</f>
        <v>-0.39119783280652493</v>
      </c>
      <c r="X688" s="94">
        <f>(T688+U688+V688+W688)*$AE$8</f>
        <v>-1.6172704594786633</v>
      </c>
      <c r="Y688" s="95">
        <f t="shared" si="27"/>
        <v>1.6172704594786633</v>
      </c>
      <c r="Z688" s="94">
        <f>(0.5*$N$29*Y688^3)/1000</f>
        <v>2.1784880946188818</v>
      </c>
      <c r="AA688" s="94">
        <f>(0.5*$I$29*$J$29*$K$29*$M$29*$L$29*$N$29*Y688^3)*0.82/1000</f>
        <v>7.0522067813079063</v>
      </c>
      <c r="AB688" s="103">
        <f>IF(Y688&lt;1,0,IF(Y688&lt;1.05,2,IF(Y688&lt;1.1,2.28,IF(Y688&lt;1.15,2.5,IF(Y688&lt;1.2,3.08,IF(Y688&lt;1.25,3.44,IF(Y688&lt;1.3,3.85,IF(Y688&lt;1.35,4.31,IF(Y688&lt;1.4,5,IF(Y688&lt;1.45,5.36,IF(Y688&lt;1.5,5.75,IF(Y688&lt;1.55,6.59,IF(Y688&lt;1.6,7.28,IF(Y688&lt;1.65,8.01,IF(Y688&lt;1.7,8.79,IF(Y688&lt;1.75,10,IF(Y688&lt;1.8,10.5,IF(Y688&lt;1.85,11.42,IF(Y688&lt;1.9,12.38,IF(Y688&lt;1.95,13.4,IF(Y688&lt;2,14.26,IF(Y688&lt;2.05,15.57,IF(Y688&lt;2.1,16.72,IF(Y688&lt;2.15,17.92,IF(Y688&lt;2.2,19.17,IF(Y688&lt;2.25,20,IF(Y688&lt;3,25,IF(Y688&lt;10,0,0))))))))))))))))))))))))))))</f>
        <v>8.01</v>
      </c>
      <c r="AC688" s="12"/>
    </row>
    <row r="689" spans="17:29" x14ac:dyDescent="0.25">
      <c r="Q689" s="91"/>
      <c r="R689" s="92">
        <v>41654</v>
      </c>
      <c r="S689" s="93">
        <v>14.2291666666646</v>
      </c>
      <c r="T689" s="94">
        <f>$L$10*COS($M$10*S689*24+$N$10)</f>
        <v>-8.6501243982091081E-2</v>
      </c>
      <c r="U689" s="94">
        <f>$L$11*COS($M$11*S689*24+$N$11)</f>
        <v>5.289173165043258E-2</v>
      </c>
      <c r="V689" s="94">
        <f>$L$12*COS($M$12*S689*24+$N$12)</f>
        <v>-1.0824734355057419</v>
      </c>
      <c r="W689" s="94">
        <f>$L$13*COS($M$13*S689*24+$N$13)</f>
        <v>-0.42999572060091623</v>
      </c>
      <c r="X689" s="94">
        <f>(T689+U689+V689+W689)*$AE$8</f>
        <v>-1.9325983355478957</v>
      </c>
      <c r="Y689" s="95">
        <f t="shared" si="27"/>
        <v>1.9325983355478957</v>
      </c>
      <c r="Z689" s="94">
        <f>(0.5*$N$29*Y689^3)/1000</f>
        <v>3.7173378399674073</v>
      </c>
      <c r="AA689" s="94">
        <f>(0.5*$I$29*$J$29*$K$29*$M$29*$L$29*$N$29*Y689^3)*0.82/1000</f>
        <v>12.03377479463202</v>
      </c>
      <c r="AB689" s="103">
        <f>IF(Y689&lt;1,0,IF(Y689&lt;1.05,2,IF(Y689&lt;1.1,2.28,IF(Y689&lt;1.15,2.5,IF(Y689&lt;1.2,3.08,IF(Y689&lt;1.25,3.44,IF(Y689&lt;1.3,3.85,IF(Y689&lt;1.35,4.31,IF(Y689&lt;1.4,5,IF(Y689&lt;1.45,5.36,IF(Y689&lt;1.5,5.75,IF(Y689&lt;1.55,6.59,IF(Y689&lt;1.6,7.28,IF(Y689&lt;1.65,8.01,IF(Y689&lt;1.7,8.79,IF(Y689&lt;1.75,10,IF(Y689&lt;1.8,10.5,IF(Y689&lt;1.85,11.42,IF(Y689&lt;1.9,12.38,IF(Y689&lt;1.95,13.4,IF(Y689&lt;2,14.26,IF(Y689&lt;2.05,15.57,IF(Y689&lt;2.1,16.72,IF(Y689&lt;2.15,17.92,IF(Y689&lt;2.2,19.17,IF(Y689&lt;2.25,20,IF(Y689&lt;3,25,IF(Y689&lt;10,0,0))))))))))))))))))))))))))))</f>
        <v>13.4</v>
      </c>
      <c r="AC689" s="12"/>
    </row>
    <row r="690" spans="17:29" x14ac:dyDescent="0.25">
      <c r="Q690" s="91"/>
      <c r="R690" s="92">
        <v>41654</v>
      </c>
      <c r="S690" s="93">
        <v>14.249999999998</v>
      </c>
      <c r="T690" s="94">
        <f>$L$10*COS($M$10*S690*24+$N$10)</f>
        <v>-9.7155520133676621E-2</v>
      </c>
      <c r="U690" s="94">
        <f>$L$11*COS($M$11*S690*24+$N$11)</f>
        <v>6.5508479137989489E-2</v>
      </c>
      <c r="V690" s="94">
        <f>$L$12*COS($M$12*S690*24+$N$12)</f>
        <v>-1.2286394888951595</v>
      </c>
      <c r="W690" s="94">
        <f>$L$13*COS($M$13*S690*24+$N$13)</f>
        <v>-0.43949011063795346</v>
      </c>
      <c r="X690" s="94">
        <f>(T690+U690+V690+W690)*$AE$8</f>
        <v>-2.1247208006610001</v>
      </c>
      <c r="Y690" s="95">
        <f t="shared" si="27"/>
        <v>2.1247208006610001</v>
      </c>
      <c r="Z690" s="94">
        <f>(0.5*$N$29*Y690^3)/1000</f>
        <v>4.9398394918399005</v>
      </c>
      <c r="AA690" s="94">
        <f>(0.5*$I$29*$J$29*$K$29*$M$29*$L$29*$N$29*Y690^3)*0.82/1000</f>
        <v>15.99126001605279</v>
      </c>
      <c r="AB690" s="103">
        <f>IF(Y690&lt;1,0,IF(Y690&lt;1.05,2,IF(Y690&lt;1.1,2.28,IF(Y690&lt;1.15,2.5,IF(Y690&lt;1.2,3.08,IF(Y690&lt;1.25,3.44,IF(Y690&lt;1.3,3.85,IF(Y690&lt;1.35,4.31,IF(Y690&lt;1.4,5,IF(Y690&lt;1.45,5.36,IF(Y690&lt;1.5,5.75,IF(Y690&lt;1.55,6.59,IF(Y690&lt;1.6,7.28,IF(Y690&lt;1.65,8.01,IF(Y690&lt;1.7,8.79,IF(Y690&lt;1.75,10,IF(Y690&lt;1.8,10.5,IF(Y690&lt;1.85,11.42,IF(Y690&lt;1.9,12.38,IF(Y690&lt;1.95,13.4,IF(Y690&lt;2,14.26,IF(Y690&lt;2.05,15.57,IF(Y690&lt;2.1,16.72,IF(Y690&lt;2.15,17.92,IF(Y690&lt;2.2,19.17,IF(Y690&lt;2.25,20,IF(Y690&lt;3,25,IF(Y690&lt;10,0,0))))))))))))))))))))))))))))</f>
        <v>17.920000000000002</v>
      </c>
      <c r="AC690" s="12"/>
    </row>
    <row r="691" spans="17:29" x14ac:dyDescent="0.25">
      <c r="Q691" s="91"/>
      <c r="R691" s="92">
        <v>41654</v>
      </c>
      <c r="S691" s="93">
        <v>14.2708333333313</v>
      </c>
      <c r="T691" s="94">
        <f>$L$10*COS($M$10*S691*24+$N$10)</f>
        <v>-0.10637102708404662</v>
      </c>
      <c r="U691" s="94">
        <f>$L$11*COS($M$11*S691*24+$N$11)</f>
        <v>7.6997800704592237E-2</v>
      </c>
      <c r="V691" s="94">
        <f>$L$12*COS($M$12*S691*24+$N$12)</f>
        <v>-1.2966132026062578</v>
      </c>
      <c r="W691" s="94">
        <f>$L$13*COS($M$13*S691*24+$N$13)</f>
        <v>-0.41903397592674174</v>
      </c>
      <c r="X691" s="94">
        <f>(T691+U691+V691+W691)*$AE$8</f>
        <v>-2.1812755061405675</v>
      </c>
      <c r="Y691" s="95">
        <f t="shared" si="27"/>
        <v>2.1812755061405675</v>
      </c>
      <c r="Z691" s="94">
        <f>(0.5*$N$29*Y691^3)/1000</f>
        <v>5.3448903109500501</v>
      </c>
      <c r="AA691" s="94">
        <f>(0.5*$I$29*$J$29*$K$29*$M$29*$L$29*$N$29*Y691^3)*0.82/1000</f>
        <v>17.302491479910135</v>
      </c>
      <c r="AB691" s="103">
        <f>IF(Y691&lt;1,0,IF(Y691&lt;1.05,2,IF(Y691&lt;1.1,2.28,IF(Y691&lt;1.15,2.5,IF(Y691&lt;1.2,3.08,IF(Y691&lt;1.25,3.44,IF(Y691&lt;1.3,3.85,IF(Y691&lt;1.35,4.31,IF(Y691&lt;1.4,5,IF(Y691&lt;1.45,5.36,IF(Y691&lt;1.5,5.75,IF(Y691&lt;1.55,6.59,IF(Y691&lt;1.6,7.28,IF(Y691&lt;1.65,8.01,IF(Y691&lt;1.7,8.79,IF(Y691&lt;1.75,10,IF(Y691&lt;1.8,10.5,IF(Y691&lt;1.85,11.42,IF(Y691&lt;1.9,12.38,IF(Y691&lt;1.95,13.4,IF(Y691&lt;2,14.26,IF(Y691&lt;2.05,15.57,IF(Y691&lt;2.1,16.72,IF(Y691&lt;2.15,17.92,IF(Y691&lt;2.2,19.17,IF(Y691&lt;2.25,20,IF(Y691&lt;3,25,IF(Y691&lt;10,0,0))))))))))))))))))))))))))))</f>
        <v>19.170000000000002</v>
      </c>
      <c r="AC691" s="12"/>
    </row>
    <row r="692" spans="17:29" x14ac:dyDescent="0.25">
      <c r="Q692" s="91"/>
      <c r="R692" s="92">
        <v>41654</v>
      </c>
      <c r="S692" s="93">
        <v>14.2916666666646</v>
      </c>
      <c r="T692" s="94">
        <f>$L$10*COS($M$10*S692*24+$N$10)</f>
        <v>-0.11401129304498038</v>
      </c>
      <c r="U692" s="94">
        <f>$L$11*COS($M$11*S692*24+$N$11)</f>
        <v>8.7161960742362127E-2</v>
      </c>
      <c r="V692" s="94">
        <f>$L$12*COS($M$12*S692*24+$N$12)</f>
        <v>-1.2820686341973222</v>
      </c>
      <c r="W692" s="94">
        <f>$L$13*COS($M$13*S692*24+$N$13)</f>
        <v>-0.37002136824259962</v>
      </c>
      <c r="X692" s="94">
        <f>(T692+U692+V692+W692)*$AE$8</f>
        <v>-2.0986741684281753</v>
      </c>
      <c r="Y692" s="95">
        <f t="shared" si="27"/>
        <v>2.0986741684281753</v>
      </c>
      <c r="Z692" s="94">
        <f>(0.5*$N$29*Y692^3)/1000</f>
        <v>4.760387214954048</v>
      </c>
      <c r="AA692" s="94">
        <f>(0.5*$I$29*$J$29*$K$29*$M$29*$L$29*$N$29*Y692^3)*0.82/1000</f>
        <v>15.41033668344355</v>
      </c>
      <c r="AB692" s="103">
        <f>IF(Y692&lt;1,0,IF(Y692&lt;1.05,2,IF(Y692&lt;1.1,2.28,IF(Y692&lt;1.15,2.5,IF(Y692&lt;1.2,3.08,IF(Y692&lt;1.25,3.44,IF(Y692&lt;1.3,3.85,IF(Y692&lt;1.35,4.31,IF(Y692&lt;1.4,5,IF(Y692&lt;1.45,5.36,IF(Y692&lt;1.5,5.75,IF(Y692&lt;1.55,6.59,IF(Y692&lt;1.6,7.28,IF(Y692&lt;1.65,8.01,IF(Y692&lt;1.7,8.79,IF(Y692&lt;1.75,10,IF(Y692&lt;1.8,10.5,IF(Y692&lt;1.85,11.42,IF(Y692&lt;1.9,12.38,IF(Y692&lt;1.95,13.4,IF(Y692&lt;2,14.26,IF(Y692&lt;2.05,15.57,IF(Y692&lt;2.1,16.72,IF(Y692&lt;2.15,17.92,IF(Y692&lt;2.2,19.17,IF(Y692&lt;2.25,20,IF(Y692&lt;3,25,IF(Y692&lt;10,0,0))))))))))))))))))))))))))))</f>
        <v>16.72</v>
      </c>
      <c r="AC692" s="12"/>
    </row>
    <row r="693" spans="17:29" x14ac:dyDescent="0.25">
      <c r="Q693" s="91"/>
      <c r="R693" s="92">
        <v>41654</v>
      </c>
      <c r="S693" s="93">
        <v>14.312499999998</v>
      </c>
      <c r="T693" s="94">
        <f>$L$10*COS($M$10*S693*24+$N$10)</f>
        <v>-0.11996317386022348</v>
      </c>
      <c r="U693" s="94">
        <f>$L$11*COS($M$11*S693*24+$N$11)</f>
        <v>9.5826030178925437E-2</v>
      </c>
      <c r="V693" s="94">
        <f>$L$12*COS($M$12*S693*24+$N$12)</f>
        <v>-1.1859314203933393</v>
      </c>
      <c r="W693" s="94">
        <f>$L$13*COS($M$13*S693*24+$N$13)</f>
        <v>-0.29579241580161103</v>
      </c>
      <c r="X693" s="94">
        <f>(T693+U693+V693+W693)*$AE$8</f>
        <v>-1.8823262248453103</v>
      </c>
      <c r="Y693" s="95">
        <f t="shared" si="27"/>
        <v>1.8823262248453103</v>
      </c>
      <c r="Z693" s="94">
        <f>(0.5*$N$29*Y693^3)/1000</f>
        <v>3.4347244992578601</v>
      </c>
      <c r="AA693" s="94">
        <f>(0.5*$I$29*$J$29*$K$29*$M$29*$L$29*$N$29*Y693^3)*0.82/1000</f>
        <v>11.118898223691371</v>
      </c>
      <c r="AB693" s="103">
        <f>IF(Y693&lt;1,0,IF(Y693&lt;1.05,2,IF(Y693&lt;1.1,2.28,IF(Y693&lt;1.15,2.5,IF(Y693&lt;1.2,3.08,IF(Y693&lt;1.25,3.44,IF(Y693&lt;1.3,3.85,IF(Y693&lt;1.35,4.31,IF(Y693&lt;1.4,5,IF(Y693&lt;1.45,5.36,IF(Y693&lt;1.5,5.75,IF(Y693&lt;1.55,6.59,IF(Y693&lt;1.6,7.28,IF(Y693&lt;1.65,8.01,IF(Y693&lt;1.7,8.79,IF(Y693&lt;1.75,10,IF(Y693&lt;1.8,10.5,IF(Y693&lt;1.85,11.42,IF(Y693&lt;1.9,12.38,IF(Y693&lt;1.95,13.4,IF(Y693&lt;2,14.26,IF(Y693&lt;2.05,15.57,IF(Y693&lt;2.1,16.72,IF(Y693&lt;2.15,17.92,IF(Y693&lt;2.2,19.17,IF(Y693&lt;2.25,20,IF(Y693&lt;3,25,IF(Y693&lt;10,0,0))))))))))))))))))))))))))))</f>
        <v>12.38</v>
      </c>
      <c r="AC693" s="12"/>
    </row>
    <row r="694" spans="17:29" x14ac:dyDescent="0.25">
      <c r="Q694" s="91"/>
      <c r="R694" s="92">
        <v>41654</v>
      </c>
      <c r="S694" s="93">
        <v>14.3333333333313</v>
      </c>
      <c r="T694" s="94">
        <f>$L$10*COS($M$10*S694*24+$N$10)</f>
        <v>-0.12413852854921563</v>
      </c>
      <c r="U694" s="94">
        <f>$L$11*COS($M$11*S694*24+$N$11)</f>
        <v>0.10284089707339611</v>
      </c>
      <c r="V694" s="94">
        <f>$L$12*COS($M$12*S694*24+$N$12)</f>
        <v>-1.0143198682701307</v>
      </c>
      <c r="W694" s="94">
        <f>$L$13*COS($M$13*S694*24+$N$13)</f>
        <v>-0.2014056990442015</v>
      </c>
      <c r="X694" s="94">
        <f>(T694+U694+V694+W694)*$AE$8</f>
        <v>-1.5462789984876895</v>
      </c>
      <c r="Y694" s="95">
        <f t="shared" si="27"/>
        <v>1.5462789984876895</v>
      </c>
      <c r="Z694" s="94">
        <f>(0.5*$N$29*Y694^3)/1000</f>
        <v>1.9040169098456727</v>
      </c>
      <c r="AA694" s="94">
        <f>(0.5*$I$29*$J$29*$K$29*$M$29*$L$29*$N$29*Y694^3)*0.82/1000</f>
        <v>6.1636880167057653</v>
      </c>
      <c r="AB694" s="103">
        <f>IF(Y694&lt;1,0,IF(Y694&lt;1.05,2,IF(Y694&lt;1.1,2.28,IF(Y694&lt;1.15,2.5,IF(Y694&lt;1.2,3.08,IF(Y694&lt;1.25,3.44,IF(Y694&lt;1.3,3.85,IF(Y694&lt;1.35,4.31,IF(Y694&lt;1.4,5,IF(Y694&lt;1.45,5.36,IF(Y694&lt;1.5,5.75,IF(Y694&lt;1.55,6.59,IF(Y694&lt;1.6,7.28,IF(Y694&lt;1.65,8.01,IF(Y694&lt;1.7,8.79,IF(Y694&lt;1.75,10,IF(Y694&lt;1.8,10.5,IF(Y694&lt;1.85,11.42,IF(Y694&lt;1.9,12.38,IF(Y694&lt;1.95,13.4,IF(Y694&lt;2,14.26,IF(Y694&lt;2.05,15.57,IF(Y694&lt;2.1,16.72,IF(Y694&lt;2.15,17.92,IF(Y694&lt;2.2,19.17,IF(Y694&lt;2.25,20,IF(Y694&lt;3,25,IF(Y694&lt;10,0,0))))))))))))))))))))))))))))</f>
        <v>6.59</v>
      </c>
      <c r="AC694" s="12"/>
    </row>
    <row r="695" spans="17:29" x14ac:dyDescent="0.25">
      <c r="Q695" s="91"/>
      <c r="R695" s="92">
        <v>41654</v>
      </c>
      <c r="S695" s="93">
        <v>14.3541666666646</v>
      </c>
      <c r="T695" s="94">
        <f>$L$10*COS($M$10*S695*24+$N$10)</f>
        <v>-0.12647552458078506</v>
      </c>
      <c r="U695" s="94">
        <f>$L$11*COS($M$11*S695*24+$N$11)</f>
        <v>0.10808583289003289</v>
      </c>
      <c r="V695" s="94">
        <f>$L$12*COS($M$12*S695*24+$N$12)</f>
        <v>-0.77815557761115128</v>
      </c>
      <c r="W695" s="94">
        <f>$L$13*COS($M$13*S695*24+$N$13)</f>
        <v>-9.3293516735606569E-2</v>
      </c>
      <c r="X695" s="94">
        <f>(T695+U695+V695+W695)*$AE$8</f>
        <v>-1.1122984825468876</v>
      </c>
      <c r="Y695" s="95">
        <f t="shared" si="27"/>
        <v>1.1122984825468876</v>
      </c>
      <c r="Z695" s="94">
        <f>(0.5*$N$29*Y695^3)/1000</f>
        <v>0.70871441010682246</v>
      </c>
      <c r="AA695" s="94">
        <f>(0.5*$I$29*$J$29*$K$29*$M$29*$L$29*$N$29*Y695^3)*0.82/1000</f>
        <v>2.2942519545145128</v>
      </c>
      <c r="AB695" s="103">
        <f>IF(Y695&lt;1,0,IF(Y695&lt;1.05,2,IF(Y695&lt;1.1,2.28,IF(Y695&lt;1.15,2.5,IF(Y695&lt;1.2,3.08,IF(Y695&lt;1.25,3.44,IF(Y695&lt;1.3,3.85,IF(Y695&lt;1.35,4.31,IF(Y695&lt;1.4,5,IF(Y695&lt;1.45,5.36,IF(Y695&lt;1.5,5.75,IF(Y695&lt;1.55,6.59,IF(Y695&lt;1.6,7.28,IF(Y695&lt;1.65,8.01,IF(Y695&lt;1.7,8.79,IF(Y695&lt;1.75,10,IF(Y695&lt;1.8,10.5,IF(Y695&lt;1.85,11.42,IF(Y695&lt;1.9,12.38,IF(Y695&lt;1.95,13.4,IF(Y695&lt;2,14.26,IF(Y695&lt;2.05,15.57,IF(Y695&lt;2.1,16.72,IF(Y695&lt;2.15,17.92,IF(Y695&lt;2.2,19.17,IF(Y695&lt;2.25,20,IF(Y695&lt;3,25,IF(Y695&lt;10,0,0))))))))))))))))))))))))))))</f>
        <v>2.5</v>
      </c>
      <c r="AC695" s="12"/>
    </row>
    <row r="696" spans="17:29" x14ac:dyDescent="0.25">
      <c r="Q696" s="91"/>
      <c r="R696" s="92">
        <v>41654</v>
      </c>
      <c r="S696" s="93">
        <v>14.374999999998</v>
      </c>
      <c r="T696" s="94">
        <f>$L$10*COS($M$10*S696*24+$N$10)</f>
        <v>-0.12693955354658645</v>
      </c>
      <c r="U696" s="94">
        <f>$L$11*COS($M$11*S696*24+$N$11)</f>
        <v>0.11147057028221544</v>
      </c>
      <c r="V696" s="94">
        <f>$L$12*COS($M$12*S696*24+$N$12)</f>
        <v>-0.49246837498472196</v>
      </c>
      <c r="W696" s="94">
        <f>$L$13*COS($M$13*S696*24+$N$13)</f>
        <v>2.1176464564199741E-2</v>
      </c>
      <c r="X696" s="94">
        <f>(T696+U696+V696+W696)*$AE$8</f>
        <v>-0.60845111710611643</v>
      </c>
      <c r="Y696" s="95">
        <f t="shared" si="27"/>
        <v>0.60845111710611643</v>
      </c>
      <c r="Z696" s="94">
        <f>(0.5*$N$29*Y696^3)/1000</f>
        <v>0.11600702980307966</v>
      </c>
      <c r="AA696" s="94">
        <f>(0.5*$I$29*$J$29*$K$29*$M$29*$L$29*$N$29*Y696^3)*0.82/1000</f>
        <v>0.37553822959945588</v>
      </c>
      <c r="AB696" s="103">
        <f>IF(Y696&lt;1,0,IF(Y696&lt;1.05,2,IF(Y696&lt;1.1,2.28,IF(Y696&lt;1.15,2.5,IF(Y696&lt;1.2,3.08,IF(Y696&lt;1.25,3.44,IF(Y696&lt;1.3,3.85,IF(Y696&lt;1.35,4.31,IF(Y696&lt;1.4,5,IF(Y696&lt;1.45,5.36,IF(Y696&lt;1.5,5.75,IF(Y696&lt;1.55,6.59,IF(Y696&lt;1.6,7.28,IF(Y696&lt;1.65,8.01,IF(Y696&lt;1.7,8.79,IF(Y696&lt;1.75,10,IF(Y696&lt;1.8,10.5,IF(Y696&lt;1.85,11.42,IF(Y696&lt;1.9,12.38,IF(Y696&lt;1.95,13.4,IF(Y696&lt;2,14.26,IF(Y696&lt;2.05,15.57,IF(Y696&lt;2.1,16.72,IF(Y696&lt;2.15,17.92,IF(Y696&lt;2.2,19.17,IF(Y696&lt;2.25,20,IF(Y696&lt;3,25,IF(Y696&lt;10,0,0))))))))))))))))))))))))))))</f>
        <v>0</v>
      </c>
      <c r="AC696" s="12"/>
    </row>
    <row r="697" spans="17:29" x14ac:dyDescent="0.25">
      <c r="Q697" s="91"/>
      <c r="R697" s="92">
        <v>41654</v>
      </c>
      <c r="S697" s="93">
        <v>14.3958333333313</v>
      </c>
      <c r="T697" s="94">
        <f>$L$10*COS($M$10*S697*24+$N$10)</f>
        <v>-0.12552374367459956</v>
      </c>
      <c r="U697" s="94">
        <f>$L$11*COS($M$11*S697*24+$N$11)</f>
        <v>0.11293685662794253</v>
      </c>
      <c r="V697" s="94">
        <f>$L$12*COS($M$12*S697*24+$N$12)</f>
        <v>-0.17543979451419225</v>
      </c>
      <c r="W697" s="94">
        <f>$L$13*COS($M$13*S697*24+$N$13)</f>
        <v>0.13420330479920917</v>
      </c>
      <c r="X697" s="94">
        <f>(T697+U697+V697+W697)*$AE$8</f>
        <v>-6.7279220952050148E-2</v>
      </c>
      <c r="Y697" s="95">
        <f t="shared" si="27"/>
        <v>6.7279220952050148E-2</v>
      </c>
      <c r="Z697" s="94">
        <f>(0.5*$N$29*Y697^3)/1000</f>
        <v>1.5683756499888804E-4</v>
      </c>
      <c r="AA697" s="94">
        <f>(0.5*$I$29*$J$29*$K$29*$M$29*$L$29*$N$29*Y697^3)*0.82/1000</f>
        <v>5.0771493412383193E-4</v>
      </c>
      <c r="AB697" s="103">
        <f>IF(Y697&lt;1,0,IF(Y697&lt;1.05,2,IF(Y697&lt;1.1,2.28,IF(Y697&lt;1.15,2.5,IF(Y697&lt;1.2,3.08,IF(Y697&lt;1.25,3.44,IF(Y697&lt;1.3,3.85,IF(Y697&lt;1.35,4.31,IF(Y697&lt;1.4,5,IF(Y697&lt;1.45,5.36,IF(Y697&lt;1.5,5.75,IF(Y697&lt;1.55,6.59,IF(Y697&lt;1.6,7.28,IF(Y697&lt;1.65,8.01,IF(Y697&lt;1.7,8.79,IF(Y697&lt;1.75,10,IF(Y697&lt;1.8,10.5,IF(Y697&lt;1.85,11.42,IF(Y697&lt;1.9,12.38,IF(Y697&lt;1.95,13.4,IF(Y697&lt;2,14.26,IF(Y697&lt;2.05,15.57,IF(Y697&lt;2.1,16.72,IF(Y697&lt;2.15,17.92,IF(Y697&lt;2.2,19.17,IF(Y697&lt;2.25,20,IF(Y697&lt;3,25,IF(Y697&lt;10,0,0))))))))))))))))))))))))))))</f>
        <v>0</v>
      </c>
      <c r="AC697" s="12"/>
    </row>
    <row r="698" spans="17:29" x14ac:dyDescent="0.25">
      <c r="Q698" s="91"/>
      <c r="R698" s="92">
        <v>41654</v>
      </c>
      <c r="S698" s="93">
        <v>14.4166666666646</v>
      </c>
      <c r="T698" s="94">
        <f>$L$10*COS($M$10*S698*24+$N$10)</f>
        <v>-0.12224906159272521</v>
      </c>
      <c r="U698" s="94">
        <f>$L$11*COS($M$11*S698*24+$N$11)</f>
        <v>0.11245945657975764</v>
      </c>
      <c r="V698" s="94">
        <f>$L$12*COS($M$12*S698*24+$N$12)</f>
        <v>0.15275402045318151</v>
      </c>
      <c r="W698" s="94">
        <f>$L$13*COS($M$13*S698*24+$N$13)</f>
        <v>0.23808441159361637</v>
      </c>
      <c r="X698" s="94">
        <f>(T698+U698+V698+W698)*$AE$8</f>
        <v>0.4763110337922879</v>
      </c>
      <c r="Y698" s="95">
        <f t="shared" si="27"/>
        <v>0.4763110337922879</v>
      </c>
      <c r="Z698" s="94">
        <f>(0.5*$N$29*Y698^3)/1000</f>
        <v>5.5651792265958275E-2</v>
      </c>
      <c r="AA698" s="94">
        <f>(0.5*$I$29*$J$29*$K$29*$M$29*$L$29*$N$29*Y698^3)*0.82/1000</f>
        <v>0.18015611275515861</v>
      </c>
      <c r="AB698" s="103">
        <f>IF(Y698&lt;1,0,IF(Y698&lt;1.05,2,IF(Y698&lt;1.1,2.28,IF(Y698&lt;1.15,2.5,IF(Y698&lt;1.2,3.08,IF(Y698&lt;1.25,3.44,IF(Y698&lt;1.3,3.85,IF(Y698&lt;1.35,4.31,IF(Y698&lt;1.4,5,IF(Y698&lt;1.45,5.36,IF(Y698&lt;1.5,5.75,IF(Y698&lt;1.55,6.59,IF(Y698&lt;1.6,7.28,IF(Y698&lt;1.65,8.01,IF(Y698&lt;1.7,8.79,IF(Y698&lt;1.75,10,IF(Y698&lt;1.8,10.5,IF(Y698&lt;1.85,11.42,IF(Y698&lt;1.9,12.38,IF(Y698&lt;1.95,13.4,IF(Y698&lt;2,14.26,IF(Y698&lt;2.05,15.57,IF(Y698&lt;2.1,16.72,IF(Y698&lt;2.15,17.92,IF(Y698&lt;2.2,19.17,IF(Y698&lt;2.25,20,IF(Y698&lt;3,25,IF(Y698&lt;10,0,0))))))))))))))))))))))))))))</f>
        <v>0</v>
      </c>
      <c r="AC698" s="12"/>
    </row>
    <row r="699" spans="17:29" x14ac:dyDescent="0.25">
      <c r="Q699" s="91"/>
      <c r="R699" s="92">
        <v>41654</v>
      </c>
      <c r="S699" s="93">
        <v>14.437499999998</v>
      </c>
      <c r="T699" s="94">
        <f>$L$10*COS($M$10*S699*24+$N$10)</f>
        <v>-0.11716400183543568</v>
      </c>
      <c r="U699" s="94">
        <f>$L$11*COS($M$11*S699*24+$N$11)</f>
        <v>0.11004658637462721</v>
      </c>
      <c r="V699" s="94">
        <f>$L$12*COS($M$12*S699*24+$N$12)</f>
        <v>0.47122635539284402</v>
      </c>
      <c r="W699" s="94">
        <f>$L$13*COS($M$13*S699*24+$N$13)</f>
        <v>0.3257404591914333</v>
      </c>
      <c r="X699" s="94">
        <f>(T699+U699+V699+W699)*$AE$8</f>
        <v>0.98731174890433604</v>
      </c>
      <c r="Y699" s="95">
        <f t="shared" si="27"/>
        <v>0.98731174890433604</v>
      </c>
      <c r="Z699" s="94">
        <f>(0.5*$N$29*Y699^3)/1000</f>
        <v>0.49564433226600574</v>
      </c>
      <c r="AA699" s="94">
        <f>(0.5*$I$29*$J$29*$K$29*$M$29*$L$29*$N$29*Y699^3)*0.82/1000</f>
        <v>1.6045009976217748</v>
      </c>
      <c r="AB699" s="103">
        <f>IF(Y699&lt;1,0,IF(Y699&lt;1.05,2,IF(Y699&lt;1.1,2.28,IF(Y699&lt;1.15,2.5,IF(Y699&lt;1.2,3.08,IF(Y699&lt;1.25,3.44,IF(Y699&lt;1.3,3.85,IF(Y699&lt;1.35,4.31,IF(Y699&lt;1.4,5,IF(Y699&lt;1.45,5.36,IF(Y699&lt;1.5,5.75,IF(Y699&lt;1.55,6.59,IF(Y699&lt;1.6,7.28,IF(Y699&lt;1.65,8.01,IF(Y699&lt;1.7,8.79,IF(Y699&lt;1.75,10,IF(Y699&lt;1.8,10.5,IF(Y699&lt;1.85,11.42,IF(Y699&lt;1.9,12.38,IF(Y699&lt;1.95,13.4,IF(Y699&lt;2,14.26,IF(Y699&lt;2.05,15.57,IF(Y699&lt;2.1,16.72,IF(Y699&lt;2.15,17.92,IF(Y699&lt;2.2,19.17,IF(Y699&lt;2.25,20,IF(Y699&lt;3,25,IF(Y699&lt;10,0,0))))))))))))))))))))))))))))</f>
        <v>0</v>
      </c>
      <c r="AC699" s="12"/>
    </row>
    <row r="700" spans="17:29" x14ac:dyDescent="0.25">
      <c r="Q700" s="91"/>
      <c r="R700" s="92">
        <v>41654</v>
      </c>
      <c r="S700" s="93">
        <v>14.4583333333313</v>
      </c>
      <c r="T700" s="94">
        <f>$L$10*COS($M$10*S700*24+$N$10)</f>
        <v>-0.1103438686917675</v>
      </c>
      <c r="U700" s="94">
        <f>$L$11*COS($M$11*S700*24+$N$11)</f>
        <v>0.10573977242944121</v>
      </c>
      <c r="V700" s="94">
        <f>$L$12*COS($M$12*S700*24+$N$12)</f>
        <v>0.7597091843945839</v>
      </c>
      <c r="W700" s="94">
        <f>$L$13*COS($M$13*S700*24+$N$13)</f>
        <v>0.39119783280652282</v>
      </c>
      <c r="X700" s="94">
        <f>(T700+U700+V700+W700)*$AE$8</f>
        <v>1.4328786511734757</v>
      </c>
      <c r="Y700" s="95">
        <f t="shared" si="27"/>
        <v>1.4328786511734757</v>
      </c>
      <c r="Z700" s="94">
        <f>(0.5*$N$29*Y700^3)/1000</f>
        <v>1.5150796509539344</v>
      </c>
      <c r="AA700" s="94">
        <f>(0.5*$I$29*$J$29*$K$29*$M$29*$L$29*$N$29*Y700^3)*0.82/1000</f>
        <v>4.9046194078688288</v>
      </c>
      <c r="AB700" s="103">
        <f>IF(Y700&lt;1,0,IF(Y700&lt;1.05,2,IF(Y700&lt;1.1,2.28,IF(Y700&lt;1.15,2.5,IF(Y700&lt;1.2,3.08,IF(Y700&lt;1.25,3.44,IF(Y700&lt;1.3,3.85,IF(Y700&lt;1.35,4.31,IF(Y700&lt;1.4,5,IF(Y700&lt;1.45,5.36,IF(Y700&lt;1.5,5.75,IF(Y700&lt;1.55,6.59,IF(Y700&lt;1.6,7.28,IF(Y700&lt;1.65,8.01,IF(Y700&lt;1.7,8.79,IF(Y700&lt;1.75,10,IF(Y700&lt;1.8,10.5,IF(Y700&lt;1.85,11.42,IF(Y700&lt;1.9,12.38,IF(Y700&lt;1.95,13.4,IF(Y700&lt;2,14.26,IF(Y700&lt;2.05,15.57,IF(Y700&lt;2.1,16.72,IF(Y700&lt;2.15,17.92,IF(Y700&lt;2.2,19.17,IF(Y700&lt;2.25,20,IF(Y700&lt;3,25,IF(Y700&lt;10,0,0))))))))))))))))))))))))))))</f>
        <v>5.36</v>
      </c>
      <c r="AC700" s="12"/>
    </row>
    <row r="701" spans="17:29" x14ac:dyDescent="0.25">
      <c r="Q701" s="91"/>
      <c r="R701" s="92">
        <v>41654</v>
      </c>
      <c r="S701" s="93">
        <v>14.4791666666646</v>
      </c>
      <c r="T701" s="94">
        <f>$L$10*COS($M$10*S701*24+$N$10)</f>
        <v>-0.10188966102930148</v>
      </c>
      <c r="U701" s="94">
        <f>$L$11*COS($M$11*S701*24+$N$11)</f>
        <v>9.9613136655465256E-2</v>
      </c>
      <c r="V701" s="94">
        <f>$L$12*COS($M$12*S701*24+$N$12)</f>
        <v>0.99984305575726573</v>
      </c>
      <c r="W701" s="94">
        <f>$L$13*COS($M$13*S701*24+$N$13)</f>
        <v>0.4299957206009179</v>
      </c>
      <c r="X701" s="94">
        <f>(T701+U701+V701+W701)*$AE$8</f>
        <v>1.7844528149804342</v>
      </c>
      <c r="Y701" s="95">
        <f t="shared" si="27"/>
        <v>1.7844528149804342</v>
      </c>
      <c r="Z701" s="94">
        <f>(0.5*$N$29*Y701^3)/1000</f>
        <v>2.9263241751750435</v>
      </c>
      <c r="AA701" s="94">
        <f>(0.5*$I$29*$J$29*$K$29*$M$29*$L$29*$N$29*Y701^3)*0.82/1000</f>
        <v>9.4731034993721543</v>
      </c>
      <c r="AB701" s="103">
        <f>IF(Y701&lt;1,0,IF(Y701&lt;1.05,2,IF(Y701&lt;1.1,2.28,IF(Y701&lt;1.15,2.5,IF(Y701&lt;1.2,3.08,IF(Y701&lt;1.25,3.44,IF(Y701&lt;1.3,3.85,IF(Y701&lt;1.35,4.31,IF(Y701&lt;1.4,5,IF(Y701&lt;1.45,5.36,IF(Y701&lt;1.5,5.75,IF(Y701&lt;1.55,6.59,IF(Y701&lt;1.6,7.28,IF(Y701&lt;1.65,8.01,IF(Y701&lt;1.7,8.79,IF(Y701&lt;1.75,10,IF(Y701&lt;1.8,10.5,IF(Y701&lt;1.85,11.42,IF(Y701&lt;1.9,12.38,IF(Y701&lt;1.95,13.4,IF(Y701&lt;2,14.26,IF(Y701&lt;2.05,15.57,IF(Y701&lt;2.1,16.72,IF(Y701&lt;2.15,17.92,IF(Y701&lt;2.2,19.17,IF(Y701&lt;2.25,20,IF(Y701&lt;3,25,IF(Y701&lt;10,0,0))))))))))))))))))))))))))))</f>
        <v>10.5</v>
      </c>
      <c r="AC701" s="12"/>
    </row>
    <row r="702" spans="17:29" x14ac:dyDescent="0.25">
      <c r="Q702" s="91"/>
      <c r="R702" s="92">
        <v>41654</v>
      </c>
      <c r="S702" s="93">
        <v>14.4999999999979</v>
      </c>
      <c r="T702" s="94">
        <f>$L$10*COS($M$10*S702*24+$N$10)</f>
        <v>-9.1926576609198229E-2</v>
      </c>
      <c r="U702" s="94">
        <f>$L$11*COS($M$11*S702*24+$N$11)</f>
        <v>9.1772120792002906E-2</v>
      </c>
      <c r="V702" s="94">
        <f>$L$12*COS($M$12*S702*24+$N$12)</f>
        <v>1.1763455132295948</v>
      </c>
      <c r="W702" s="94">
        <f>$L$13*COS($M$13*S702*24+$N$13)</f>
        <v>0.43949011063798016</v>
      </c>
      <c r="X702" s="94">
        <f>(T702+U702+V702+W702)*$AE$8</f>
        <v>2.0196014600629746</v>
      </c>
      <c r="Y702" s="95">
        <f t="shared" si="27"/>
        <v>2.0196014600629746</v>
      </c>
      <c r="Z702" s="94">
        <f>(0.5*$N$29*Y702^3)/1000</f>
        <v>4.2423281330279705</v>
      </c>
      <c r="AA702" s="94">
        <f>(0.5*$I$29*$J$29*$K$29*$M$29*$L$29*$N$29*Y702^3)*0.82/1000</f>
        <v>13.733274605527354</v>
      </c>
      <c r="AB702" s="103">
        <f>IF(Y702&lt;1,0,IF(Y702&lt;1.05,2,IF(Y702&lt;1.1,2.28,IF(Y702&lt;1.15,2.5,IF(Y702&lt;1.2,3.08,IF(Y702&lt;1.25,3.44,IF(Y702&lt;1.3,3.85,IF(Y702&lt;1.35,4.31,IF(Y702&lt;1.4,5,IF(Y702&lt;1.45,5.36,IF(Y702&lt;1.5,5.75,IF(Y702&lt;1.55,6.59,IF(Y702&lt;1.6,7.28,IF(Y702&lt;1.65,8.01,IF(Y702&lt;1.7,8.79,IF(Y702&lt;1.75,10,IF(Y702&lt;1.8,10.5,IF(Y702&lt;1.85,11.42,IF(Y702&lt;1.9,12.38,IF(Y702&lt;1.95,13.4,IF(Y702&lt;2,14.26,IF(Y702&lt;2.05,15.57,IF(Y702&lt;2.1,16.72,IF(Y702&lt;2.15,17.92,IF(Y702&lt;2.2,19.17,IF(Y702&lt;2.25,20,IF(Y702&lt;3,25,IF(Y702&lt;10,0,0))))))))))))))))))))))))))))</f>
        <v>15.57</v>
      </c>
      <c r="AC702" s="12"/>
    </row>
    <row r="703" spans="17:29" x14ac:dyDescent="0.25">
      <c r="Q703" s="91"/>
      <c r="R703" s="92">
        <v>41654</v>
      </c>
      <c r="S703" s="93">
        <v>14.5208333333313</v>
      </c>
      <c r="T703" s="94">
        <f>$L$10*COS($M$10*S703*24+$N$10)</f>
        <v>-8.060215804135866E-2</v>
      </c>
      <c r="U703" s="94">
        <f>$L$11*COS($M$11*S703*24+$N$11)</f>
        <v>8.2351671713775554E-2</v>
      </c>
      <c r="V703" s="94">
        <f>$L$12*COS($M$12*S703*24+$N$12)</f>
        <v>1.2779836929544708</v>
      </c>
      <c r="W703" s="94">
        <f>$L$13*COS($M$13*S703*24+$N$13)</f>
        <v>0.41903397592673935</v>
      </c>
      <c r="X703" s="94">
        <f>(T703+U703+V703+W703)*$AE$8</f>
        <v>2.1234589781920339</v>
      </c>
      <c r="Y703" s="95">
        <f t="shared" si="27"/>
        <v>2.1234589781920339</v>
      </c>
      <c r="Z703" s="94">
        <f>(0.5*$N$29*Y703^3)/1000</f>
        <v>4.9310437487360952</v>
      </c>
      <c r="AA703" s="94">
        <f>(0.5*$I$29*$J$29*$K$29*$M$29*$L$29*$N$29*Y703^3)*0.82/1000</f>
        <v>15.96278641579924</v>
      </c>
      <c r="AB703" s="103">
        <f>IF(Y703&lt;1,0,IF(Y703&lt;1.05,2,IF(Y703&lt;1.1,2.28,IF(Y703&lt;1.15,2.5,IF(Y703&lt;1.2,3.08,IF(Y703&lt;1.25,3.44,IF(Y703&lt;1.3,3.85,IF(Y703&lt;1.35,4.31,IF(Y703&lt;1.4,5,IF(Y703&lt;1.45,5.36,IF(Y703&lt;1.5,5.75,IF(Y703&lt;1.55,6.59,IF(Y703&lt;1.6,7.28,IF(Y703&lt;1.65,8.01,IF(Y703&lt;1.7,8.79,IF(Y703&lt;1.75,10,IF(Y703&lt;1.8,10.5,IF(Y703&lt;1.85,11.42,IF(Y703&lt;1.9,12.38,IF(Y703&lt;1.95,13.4,IF(Y703&lt;2,14.26,IF(Y703&lt;2.05,15.57,IF(Y703&lt;2.1,16.72,IF(Y703&lt;2.15,17.92,IF(Y703&lt;2.2,19.17,IF(Y703&lt;2.25,20,IF(Y703&lt;3,25,IF(Y703&lt;10,0,0))))))))))))))))))))))))))))</f>
        <v>17.920000000000002</v>
      </c>
      <c r="AC703" s="12"/>
    </row>
    <row r="704" spans="17:29" x14ac:dyDescent="0.25">
      <c r="Q704" s="91"/>
      <c r="R704" s="92">
        <v>41654</v>
      </c>
      <c r="S704" s="93">
        <v>14.5416666666646</v>
      </c>
      <c r="T704" s="94">
        <f>$L$10*COS($M$10*S704*24+$N$10)</f>
        <v>-6.8084107836605887E-2</v>
      </c>
      <c r="U704" s="94">
        <f>$L$11*COS($M$11*S704*24+$N$11)</f>
        <v>7.1513918943910376E-2</v>
      </c>
      <c r="V704" s="94">
        <f>$L$12*COS($M$12*S704*24+$N$12)</f>
        <v>1.2982891986722285</v>
      </c>
      <c r="W704" s="94">
        <f>$L$13*COS($M$13*S704*24+$N$13)</f>
        <v>0.37002136824259541</v>
      </c>
      <c r="X704" s="94">
        <f>(T704+U704+V704+W704)*$AE$8</f>
        <v>2.0896754725276607</v>
      </c>
      <c r="Y704" s="95">
        <f t="shared" si="27"/>
        <v>2.0896754725276607</v>
      </c>
      <c r="Z704" s="94">
        <f>(0.5*$N$29*Y704^3)/1000</f>
        <v>4.6994146318015222</v>
      </c>
      <c r="AA704" s="94">
        <f>(0.5*$I$29*$J$29*$K$29*$M$29*$L$29*$N$29*Y704^3)*0.82/1000</f>
        <v>15.212956093921745</v>
      </c>
      <c r="AB704" s="103">
        <f>IF(Y704&lt;1,0,IF(Y704&lt;1.05,2,IF(Y704&lt;1.1,2.28,IF(Y704&lt;1.15,2.5,IF(Y704&lt;1.2,3.08,IF(Y704&lt;1.25,3.44,IF(Y704&lt;1.3,3.85,IF(Y704&lt;1.35,4.31,IF(Y704&lt;1.4,5,IF(Y704&lt;1.45,5.36,IF(Y704&lt;1.5,5.75,IF(Y704&lt;1.55,6.59,IF(Y704&lt;1.6,7.28,IF(Y704&lt;1.65,8.01,IF(Y704&lt;1.7,8.79,IF(Y704&lt;1.75,10,IF(Y704&lt;1.8,10.5,IF(Y704&lt;1.85,11.42,IF(Y704&lt;1.9,12.38,IF(Y704&lt;1.95,13.4,IF(Y704&lt;2,14.26,IF(Y704&lt;2.05,15.57,IF(Y704&lt;2.1,16.72,IF(Y704&lt;2.15,17.92,IF(Y704&lt;2.2,19.17,IF(Y704&lt;2.25,20,IF(Y704&lt;3,25,IF(Y704&lt;10,0,0))))))))))))))))))))))))))))</f>
        <v>16.72</v>
      </c>
      <c r="AC704" s="12"/>
    </row>
    <row r="705" spans="17:29" x14ac:dyDescent="0.25">
      <c r="Q705" s="91"/>
      <c r="R705" s="92">
        <v>41654</v>
      </c>
      <c r="S705" s="93">
        <v>14.5624999999979</v>
      </c>
      <c r="T705" s="94">
        <f>$L$10*COS($M$10*S705*24+$N$10)</f>
        <v>-5.4557804911789791E-2</v>
      </c>
      <c r="U705" s="94">
        <f>$L$11*COS($M$11*S705*24+$N$11)</f>
        <v>5.9445384342698325E-2</v>
      </c>
      <c r="V705" s="94">
        <f>$L$12*COS($M$12*S705*24+$N$12)</f>
        <v>1.2359697595304973</v>
      </c>
      <c r="W705" s="94">
        <f>$L$13*COS($M$13*S705*24+$N$13)</f>
        <v>0.29579241580202192</v>
      </c>
      <c r="X705" s="94">
        <f>(T705+U705+V705+W705)*$AE$8</f>
        <v>1.9208121934542846</v>
      </c>
      <c r="Y705" s="95">
        <f t="shared" si="27"/>
        <v>1.9208121934542846</v>
      </c>
      <c r="Z705" s="94">
        <f>(0.5*$N$29*Y705^3)/1000</f>
        <v>3.6497401151585835</v>
      </c>
      <c r="AA705" s="94">
        <f>(0.5*$I$29*$J$29*$K$29*$M$29*$L$29*$N$29*Y705^3)*0.82/1000</f>
        <v>11.814947280965404</v>
      </c>
      <c r="AB705" s="103">
        <f>IF(Y705&lt;1,0,IF(Y705&lt;1.05,2,IF(Y705&lt;1.1,2.28,IF(Y705&lt;1.15,2.5,IF(Y705&lt;1.2,3.08,IF(Y705&lt;1.25,3.44,IF(Y705&lt;1.3,3.85,IF(Y705&lt;1.35,4.31,IF(Y705&lt;1.4,5,IF(Y705&lt;1.45,5.36,IF(Y705&lt;1.5,5.75,IF(Y705&lt;1.55,6.59,IF(Y705&lt;1.6,7.28,IF(Y705&lt;1.65,8.01,IF(Y705&lt;1.7,8.79,IF(Y705&lt;1.75,10,IF(Y705&lt;1.8,10.5,IF(Y705&lt;1.85,11.42,IF(Y705&lt;1.9,12.38,IF(Y705&lt;1.95,13.4,IF(Y705&lt;2,14.26,IF(Y705&lt;2.05,15.57,IF(Y705&lt;2.1,16.72,IF(Y705&lt;2.15,17.92,IF(Y705&lt;2.2,19.17,IF(Y705&lt;2.25,20,IF(Y705&lt;3,25,IF(Y705&lt;10,0,0))))))))))))))))))))))))))))</f>
        <v>13.4</v>
      </c>
      <c r="AC705" s="12"/>
    </row>
    <row r="706" spans="17:29" x14ac:dyDescent="0.25">
      <c r="Q706" s="91"/>
      <c r="R706" s="92">
        <v>41654</v>
      </c>
      <c r="S706" s="93">
        <v>14.5833333333313</v>
      </c>
      <c r="T706" s="94">
        <f>$L$10*COS($M$10*S706*24+$N$10)</f>
        <v>-4.0223559326706508E-2</v>
      </c>
      <c r="U706" s="94">
        <f>$L$11*COS($M$11*S706*24+$N$11)</f>
        <v>4.6353771995346314E-2</v>
      </c>
      <c r="V706" s="94">
        <f>$L$12*COS($M$12*S706*24+$N$12)</f>
        <v>1.094991472009889</v>
      </c>
      <c r="W706" s="94">
        <f>$L$13*COS($M$13*S706*24+$N$13)</f>
        <v>0.20140569904419461</v>
      </c>
      <c r="X706" s="94">
        <f>(T706+U706+V706+W706)*$AE$8</f>
        <v>1.6281592296534042</v>
      </c>
      <c r="Y706" s="95">
        <f t="shared" si="27"/>
        <v>1.6281592296534042</v>
      </c>
      <c r="Z706" s="94">
        <f>(0.5*$N$29*Y706^3)/1000</f>
        <v>2.222787037530408</v>
      </c>
      <c r="AA706" s="94">
        <f>(0.5*$I$29*$J$29*$K$29*$M$29*$L$29*$N$29*Y706^3)*0.82/1000</f>
        <v>7.1956114234434834</v>
      </c>
      <c r="AB706" s="103">
        <f>IF(Y706&lt;1,0,IF(Y706&lt;1.05,2,IF(Y706&lt;1.1,2.28,IF(Y706&lt;1.15,2.5,IF(Y706&lt;1.2,3.08,IF(Y706&lt;1.25,3.44,IF(Y706&lt;1.3,3.85,IF(Y706&lt;1.35,4.31,IF(Y706&lt;1.4,5,IF(Y706&lt;1.45,5.36,IF(Y706&lt;1.5,5.75,IF(Y706&lt;1.55,6.59,IF(Y706&lt;1.6,7.28,IF(Y706&lt;1.65,8.01,IF(Y706&lt;1.7,8.79,IF(Y706&lt;1.75,10,IF(Y706&lt;1.8,10.5,IF(Y706&lt;1.85,11.42,IF(Y706&lt;1.9,12.38,IF(Y706&lt;1.95,13.4,IF(Y706&lt;2,14.26,IF(Y706&lt;2.05,15.57,IF(Y706&lt;2.1,16.72,IF(Y706&lt;2.15,17.92,IF(Y706&lt;2.2,19.17,IF(Y706&lt;2.25,20,IF(Y706&lt;3,25,IF(Y706&lt;10,0,0))))))))))))))))))))))))))))</f>
        <v>8.01</v>
      </c>
      <c r="AC706" s="12"/>
    </row>
    <row r="707" spans="17:29" x14ac:dyDescent="0.25">
      <c r="Q707" s="91"/>
      <c r="R707" s="92">
        <v>41654</v>
      </c>
      <c r="S707" s="93">
        <v>14.6041666666646</v>
      </c>
      <c r="T707" s="94">
        <f>$L$10*COS($M$10*S707*24+$N$10)</f>
        <v>-2.5293645906849023E-2</v>
      </c>
      <c r="U707" s="94">
        <f>$L$11*COS($M$11*S707*24+$N$11)</f>
        <v>3.2464393545614784E-2</v>
      </c>
      <c r="V707" s="94">
        <f>$L$12*COS($M$12*S707*24+$N$12)</f>
        <v>0.8843263919870199</v>
      </c>
      <c r="W707" s="94">
        <f>$L$13*COS($M$13*S707*24+$N$13)</f>
        <v>9.3293516735611218E-2</v>
      </c>
      <c r="X707" s="94">
        <f>(T707+U707+V707+W707)*$AE$8</f>
        <v>1.2309883204517462</v>
      </c>
      <c r="Y707" s="95">
        <f t="shared" si="27"/>
        <v>1.2309883204517462</v>
      </c>
      <c r="Z707" s="94">
        <f>(0.5*$N$29*Y707^3)/1000</f>
        <v>0.96065849208362153</v>
      </c>
      <c r="AA707" s="94">
        <f>(0.5*$I$29*$J$29*$K$29*$M$29*$L$29*$N$29*Y707^3)*0.82/1000</f>
        <v>3.1098459289851492</v>
      </c>
      <c r="AB707" s="103">
        <f>IF(Y707&lt;1,0,IF(Y707&lt;1.05,2,IF(Y707&lt;1.1,2.28,IF(Y707&lt;1.15,2.5,IF(Y707&lt;1.2,3.08,IF(Y707&lt;1.25,3.44,IF(Y707&lt;1.3,3.85,IF(Y707&lt;1.35,4.31,IF(Y707&lt;1.4,5,IF(Y707&lt;1.45,5.36,IF(Y707&lt;1.5,5.75,IF(Y707&lt;1.55,6.59,IF(Y707&lt;1.6,7.28,IF(Y707&lt;1.65,8.01,IF(Y707&lt;1.7,8.79,IF(Y707&lt;1.75,10,IF(Y707&lt;1.8,10.5,IF(Y707&lt;1.85,11.42,IF(Y707&lt;1.9,12.38,IF(Y707&lt;1.95,13.4,IF(Y707&lt;2,14.26,IF(Y707&lt;2.05,15.57,IF(Y707&lt;2.1,16.72,IF(Y707&lt;2.15,17.92,IF(Y707&lt;2.2,19.17,IF(Y707&lt;2.25,20,IF(Y707&lt;3,25,IF(Y707&lt;10,0,0))))))))))))))))))))))))))))</f>
        <v>3.44</v>
      </c>
      <c r="AC707" s="12"/>
    </row>
    <row r="708" spans="17:29" x14ac:dyDescent="0.25">
      <c r="Q708" s="91"/>
      <c r="R708" s="92">
        <v>41654</v>
      </c>
      <c r="S708" s="93">
        <v>14.6249999999979</v>
      </c>
      <c r="T708" s="94">
        <f>$L$10*COS($M$10*S708*24+$N$10)</f>
        <v>-9.9891606802036455E-3</v>
      </c>
      <c r="U708" s="94">
        <f>$L$11*COS($M$11*S708*24+$N$11)</f>
        <v>1.8016290496091249E-2</v>
      </c>
      <c r="V708" s="94">
        <f>$L$12*COS($M$12*S708*24+$N$12)</f>
        <v>0.61738154051535099</v>
      </c>
      <c r="W708" s="94">
        <f>$L$13*COS($M$13*S708*24+$N$13)</f>
        <v>-2.1176464563657887E-2</v>
      </c>
      <c r="X708" s="94">
        <f>(T708+U708+V708+W708)*$AE$8</f>
        <v>0.75529025720947596</v>
      </c>
      <c r="Y708" s="95">
        <f t="shared" si="27"/>
        <v>0.75529025720947596</v>
      </c>
      <c r="Z708" s="94">
        <f>(0.5*$N$29*Y708^3)/1000</f>
        <v>0.22189569513494464</v>
      </c>
      <c r="AA708" s="94">
        <f>(0.5*$I$29*$J$29*$K$29*$M$29*$L$29*$N$29*Y708^3)*0.82/1000</f>
        <v>0.71832126594543266</v>
      </c>
      <c r="AB708" s="103">
        <f>IF(Y708&lt;1,0,IF(Y708&lt;1.05,2,IF(Y708&lt;1.1,2.28,IF(Y708&lt;1.15,2.5,IF(Y708&lt;1.2,3.08,IF(Y708&lt;1.25,3.44,IF(Y708&lt;1.3,3.85,IF(Y708&lt;1.35,4.31,IF(Y708&lt;1.4,5,IF(Y708&lt;1.45,5.36,IF(Y708&lt;1.5,5.75,IF(Y708&lt;1.55,6.59,IF(Y708&lt;1.6,7.28,IF(Y708&lt;1.65,8.01,IF(Y708&lt;1.7,8.79,IF(Y708&lt;1.75,10,IF(Y708&lt;1.8,10.5,IF(Y708&lt;1.85,11.42,IF(Y708&lt;1.9,12.38,IF(Y708&lt;1.95,13.4,IF(Y708&lt;2,14.26,IF(Y708&lt;2.05,15.57,IF(Y708&lt;2.1,16.72,IF(Y708&lt;2.15,17.92,IF(Y708&lt;2.2,19.17,IF(Y708&lt;2.25,20,IF(Y708&lt;3,25,IF(Y708&lt;10,0,0))))))))))))))))))))))))))))</f>
        <v>0</v>
      </c>
      <c r="AC708" s="12"/>
    </row>
    <row r="709" spans="17:29" x14ac:dyDescent="0.25">
      <c r="Q709" s="91"/>
      <c r="R709" s="92">
        <v>41654</v>
      </c>
      <c r="S709" s="93">
        <v>14.6458333333313</v>
      </c>
      <c r="T709" s="94">
        <f>$L$10*COS($M$10*S709*24+$N$10)</f>
        <v>5.4632533179554341E-3</v>
      </c>
      <c r="U709" s="94">
        <f>$L$11*COS($M$11*S709*24+$N$11)</f>
        <v>3.2581202128978627E-3</v>
      </c>
      <c r="V709" s="94">
        <f>$L$12*COS($M$12*S709*24+$N$12)</f>
        <v>0.31114566220892548</v>
      </c>
      <c r="W709" s="94">
        <f>$L$13*COS($M$13*S709*24+$N$13)</f>
        <v>-0.13420330479920464</v>
      </c>
      <c r="X709" s="94">
        <f>(T709+U709+V709+W709)*$AE$8</f>
        <v>0.23207966367571764</v>
      </c>
      <c r="Y709" s="95">
        <f t="shared" si="27"/>
        <v>0.23207966367571764</v>
      </c>
      <c r="Z709" s="94">
        <f>(0.5*$N$29*Y709^3)/1000</f>
        <v>6.4375184733470011E-3</v>
      </c>
      <c r="AA709" s="94">
        <f>(0.5*$I$29*$J$29*$K$29*$M$29*$L$29*$N$29*Y709^3)*0.82/1000</f>
        <v>2.0839549935881094E-2</v>
      </c>
      <c r="AB709" s="103">
        <f>IF(Y709&lt;1,0,IF(Y709&lt;1.05,2,IF(Y709&lt;1.1,2.28,IF(Y709&lt;1.15,2.5,IF(Y709&lt;1.2,3.08,IF(Y709&lt;1.25,3.44,IF(Y709&lt;1.3,3.85,IF(Y709&lt;1.35,4.31,IF(Y709&lt;1.4,5,IF(Y709&lt;1.45,5.36,IF(Y709&lt;1.5,5.75,IF(Y709&lt;1.55,6.59,IF(Y709&lt;1.6,7.28,IF(Y709&lt;1.65,8.01,IF(Y709&lt;1.7,8.79,IF(Y709&lt;1.75,10,IF(Y709&lt;1.8,10.5,IF(Y709&lt;1.85,11.42,IF(Y709&lt;1.9,12.38,IF(Y709&lt;1.95,13.4,IF(Y709&lt;2,14.26,IF(Y709&lt;2.05,15.57,IF(Y709&lt;2.1,16.72,IF(Y709&lt;2.15,17.92,IF(Y709&lt;2.2,19.17,IF(Y709&lt;2.25,20,IF(Y709&lt;3,25,IF(Y709&lt;10,0,0))))))))))))))))))))))))))))</f>
        <v>0</v>
      </c>
      <c r="AC709" s="12"/>
    </row>
    <row r="710" spans="17:29" x14ac:dyDescent="0.25">
      <c r="Q710" s="91"/>
      <c r="R710" s="92">
        <v>41654</v>
      </c>
      <c r="S710" s="93">
        <v>14.6666666666646</v>
      </c>
      <c r="T710" s="94">
        <f>$L$10*COS($M$10*S710*24+$N$10)</f>
        <v>2.0834762385461052E-2</v>
      </c>
      <c r="U710" s="94">
        <f>$L$11*COS($M$11*S710*24+$N$11)</f>
        <v>-1.1556123562233804E-2</v>
      </c>
      <c r="V710" s="94">
        <f>$L$12*COS($M$12*S710*24+$N$12)</f>
        <v>-1.4891962278396422E-2</v>
      </c>
      <c r="W710" s="94">
        <f>$L$13*COS($M$13*S710*24+$N$13)</f>
        <v>-0.23808441159361238</v>
      </c>
      <c r="X710" s="94">
        <f>(T710+U710+V710+W710)*$AE$8</f>
        <v>-0.30462216881097692</v>
      </c>
      <c r="Y710" s="95">
        <f t="shared" si="27"/>
        <v>0.30462216881097692</v>
      </c>
      <c r="Z710" s="94">
        <f>(0.5*$N$29*Y710^3)/1000</f>
        <v>1.4557665849485639E-2</v>
      </c>
      <c r="AA710" s="94">
        <f>(0.5*$I$29*$J$29*$K$29*$M$29*$L$29*$N$29*Y710^3)*0.82/1000</f>
        <v>4.7126110111571556E-2</v>
      </c>
      <c r="AB710" s="103">
        <f>IF(Y710&lt;1,0,IF(Y710&lt;1.05,2,IF(Y710&lt;1.1,2.28,IF(Y710&lt;1.15,2.5,IF(Y710&lt;1.2,3.08,IF(Y710&lt;1.25,3.44,IF(Y710&lt;1.3,3.85,IF(Y710&lt;1.35,4.31,IF(Y710&lt;1.4,5,IF(Y710&lt;1.45,5.36,IF(Y710&lt;1.5,5.75,IF(Y710&lt;1.55,6.59,IF(Y710&lt;1.6,7.28,IF(Y710&lt;1.65,8.01,IF(Y710&lt;1.7,8.79,IF(Y710&lt;1.75,10,IF(Y710&lt;1.8,10.5,IF(Y710&lt;1.85,11.42,IF(Y710&lt;1.9,12.38,IF(Y710&lt;1.95,13.4,IF(Y710&lt;2,14.26,IF(Y710&lt;2.05,15.57,IF(Y710&lt;2.1,16.72,IF(Y710&lt;2.15,17.92,IF(Y710&lt;2.2,19.17,IF(Y710&lt;2.25,20,IF(Y710&lt;3,25,IF(Y710&lt;10,0,0))))))))))))))))))))))))))))</f>
        <v>0</v>
      </c>
      <c r="AC710" s="12"/>
    </row>
    <row r="711" spans="17:29" x14ac:dyDescent="0.25">
      <c r="Q711" s="91"/>
      <c r="R711" s="92">
        <v>41654</v>
      </c>
      <c r="S711" s="93">
        <v>14.6874999999979</v>
      </c>
      <c r="T711" s="94">
        <f>$L$10*COS($M$10*S711*24+$N$10)</f>
        <v>3.5897730935737185E-2</v>
      </c>
      <c r="U711" s="94">
        <f>$L$11*COS($M$11*S711*24+$N$11)</f>
        <v>-2.6171482041591067E-2</v>
      </c>
      <c r="V711" s="94">
        <f>$L$12*COS($M$12*S711*24+$N$12)</f>
        <v>-0.33998184140720022</v>
      </c>
      <c r="W711" s="94">
        <f>$L$13*COS($M$13*S711*24+$N$13)</f>
        <v>-0.32574045919106021</v>
      </c>
      <c r="X711" s="94">
        <f>(T711+U711+V711+W711)*$AE$8</f>
        <v>-0.81999506463014293</v>
      </c>
      <c r="Y711" s="95">
        <f t="shared" ref="Y711:Y774" si="28">ABS(X711)</f>
        <v>0.81999506463014293</v>
      </c>
      <c r="Z711" s="94">
        <f>(0.5*$N$29*Y711^3)/1000</f>
        <v>0.28394939288239995</v>
      </c>
      <c r="AA711" s="94">
        <f>(0.5*$I$29*$J$29*$K$29*$M$29*$L$29*$N$29*Y711^3)*0.82/1000</f>
        <v>0.91920164217553291</v>
      </c>
      <c r="AB711" s="103">
        <f>IF(Y711&lt;1,0,IF(Y711&lt;1.05,2,IF(Y711&lt;1.1,2.28,IF(Y711&lt;1.15,2.5,IF(Y711&lt;1.2,3.08,IF(Y711&lt;1.25,3.44,IF(Y711&lt;1.3,3.85,IF(Y711&lt;1.35,4.31,IF(Y711&lt;1.4,5,IF(Y711&lt;1.45,5.36,IF(Y711&lt;1.5,5.75,IF(Y711&lt;1.55,6.59,IF(Y711&lt;1.6,7.28,IF(Y711&lt;1.65,8.01,IF(Y711&lt;1.7,8.79,IF(Y711&lt;1.75,10,IF(Y711&lt;1.8,10.5,IF(Y711&lt;1.85,11.42,IF(Y711&lt;1.9,12.38,IF(Y711&lt;1.95,13.4,IF(Y711&lt;2,14.26,IF(Y711&lt;2.05,15.57,IF(Y711&lt;2.1,16.72,IF(Y711&lt;2.15,17.92,IF(Y711&lt;2.2,19.17,IF(Y711&lt;2.25,20,IF(Y711&lt;3,25,IF(Y711&lt;10,0,0))))))))))))))))))))))))))))</f>
        <v>0</v>
      </c>
      <c r="AC711" s="12"/>
    </row>
    <row r="712" spans="17:29" x14ac:dyDescent="0.25">
      <c r="Q712" s="91"/>
      <c r="R712" s="92">
        <v>41654</v>
      </c>
      <c r="S712" s="93">
        <v>14.708333333331201</v>
      </c>
      <c r="T712" s="94">
        <f>$L$10*COS($M$10*S712*24+$N$10)</f>
        <v>5.0429092536750722E-2</v>
      </c>
      <c r="U712" s="94">
        <f>$L$11*COS($M$11*S712*24+$N$11)</f>
        <v>-4.0336419329216971E-2</v>
      </c>
      <c r="V712" s="94">
        <f>$L$12*COS($M$12*S712*24+$N$12)</f>
        <v>-0.64343479947999094</v>
      </c>
      <c r="W712" s="94">
        <f>$L$13*COS($M$13*S712*24+$N$13)</f>
        <v>-0.39119783280626874</v>
      </c>
      <c r="X712" s="94">
        <f>(T712+U712+V712+W712)*$AE$8</f>
        <v>-1.2806749488484077</v>
      </c>
      <c r="Y712" s="95">
        <f t="shared" si="28"/>
        <v>1.2806749488484077</v>
      </c>
      <c r="Z712" s="94">
        <f>(0.5*$N$29*Y712^3)/1000</f>
        <v>1.0817426979843356</v>
      </c>
      <c r="AA712" s="94">
        <f>(0.5*$I$29*$J$29*$K$29*$M$29*$L$29*$N$29*Y712^3)*0.82/1000</f>
        <v>3.5018200049838</v>
      </c>
      <c r="AB712" s="103">
        <f>IF(Y712&lt;1,0,IF(Y712&lt;1.05,2,IF(Y712&lt;1.1,2.28,IF(Y712&lt;1.15,2.5,IF(Y712&lt;1.2,3.08,IF(Y712&lt;1.25,3.44,IF(Y712&lt;1.3,3.85,IF(Y712&lt;1.35,4.31,IF(Y712&lt;1.4,5,IF(Y712&lt;1.45,5.36,IF(Y712&lt;1.5,5.75,IF(Y712&lt;1.55,6.59,IF(Y712&lt;1.6,7.28,IF(Y712&lt;1.65,8.01,IF(Y712&lt;1.7,8.79,IF(Y712&lt;1.75,10,IF(Y712&lt;1.8,10.5,IF(Y712&lt;1.85,11.42,IF(Y712&lt;1.9,12.38,IF(Y712&lt;1.95,13.4,IF(Y712&lt;2,14.26,IF(Y712&lt;2.05,15.57,IF(Y712&lt;2.1,16.72,IF(Y712&lt;2.15,17.92,IF(Y712&lt;2.2,19.17,IF(Y712&lt;2.25,20,IF(Y712&lt;3,25,IF(Y712&lt;10,0,0))))))))))))))))))))))))))))</f>
        <v>3.85</v>
      </c>
      <c r="AC712" s="12"/>
    </row>
    <row r="713" spans="17:29" x14ac:dyDescent="0.25">
      <c r="Q713" s="91"/>
      <c r="R713" s="92">
        <v>41654</v>
      </c>
      <c r="S713" s="93">
        <v>14.7291666666646</v>
      </c>
      <c r="T713" s="94">
        <f>$L$10*COS($M$10*S713*24+$N$10)</f>
        <v>6.421365328611689E-2</v>
      </c>
      <c r="U713" s="94">
        <f>$L$11*COS($M$11*S713*24+$N$11)</f>
        <v>-5.380715144978572E-2</v>
      </c>
      <c r="V713" s="94">
        <f>$L$12*COS($M$12*S713*24+$N$12)</f>
        <v>-0.90593866479237473</v>
      </c>
      <c r="W713" s="94">
        <f>$L$13*COS($M$13*S713*24+$N$13)</f>
        <v>-0.4299957206009169</v>
      </c>
      <c r="X713" s="94">
        <f>(T713+U713+V713+W713)*$AE$8</f>
        <v>-1.6569098544462004</v>
      </c>
      <c r="Y713" s="95">
        <f t="shared" si="28"/>
        <v>1.6569098544462004</v>
      </c>
      <c r="Z713" s="94">
        <f>(0.5*$N$29*Y713^3)/1000</f>
        <v>2.3426309232615758</v>
      </c>
      <c r="AA713" s="94">
        <f>(0.5*$I$29*$J$29*$K$29*$M$29*$L$29*$N$29*Y713^3)*0.82/1000</f>
        <v>7.5835703320734122</v>
      </c>
      <c r="AB713" s="103">
        <f>IF(Y713&lt;1,0,IF(Y713&lt;1.05,2,IF(Y713&lt;1.1,2.28,IF(Y713&lt;1.15,2.5,IF(Y713&lt;1.2,3.08,IF(Y713&lt;1.25,3.44,IF(Y713&lt;1.3,3.85,IF(Y713&lt;1.35,4.31,IF(Y713&lt;1.4,5,IF(Y713&lt;1.45,5.36,IF(Y713&lt;1.5,5.75,IF(Y713&lt;1.55,6.59,IF(Y713&lt;1.6,7.28,IF(Y713&lt;1.65,8.01,IF(Y713&lt;1.7,8.79,IF(Y713&lt;1.75,10,IF(Y713&lt;1.8,10.5,IF(Y713&lt;1.85,11.42,IF(Y713&lt;1.9,12.38,IF(Y713&lt;1.95,13.4,IF(Y713&lt;2,14.26,IF(Y713&lt;2.05,15.57,IF(Y713&lt;2.1,16.72,IF(Y713&lt;2.15,17.92,IF(Y713&lt;2.2,19.17,IF(Y713&lt;2.25,20,IF(Y713&lt;3,25,IF(Y713&lt;10,0,0))))))))))))))))))))))))))))</f>
        <v>8.7899999999999991</v>
      </c>
      <c r="AC713" s="12"/>
    </row>
    <row r="714" spans="17:29" x14ac:dyDescent="0.25">
      <c r="Q714" s="91"/>
      <c r="R714" s="92">
        <v>41654</v>
      </c>
      <c r="S714" s="93">
        <v>14.7499999999979</v>
      </c>
      <c r="T714" s="94">
        <f>$L$10*COS($M$10*S714*24+$N$10)</f>
        <v>7.7047278602050948E-2</v>
      </c>
      <c r="U714" s="94">
        <f>$L$11*COS($M$11*S714*24+$N$11)</f>
        <v>-6.635184196357688E-2</v>
      </c>
      <c r="V714" s="94">
        <f>$L$12*COS($M$12*S714*24+$N$12)</f>
        <v>-1.1107873233119618</v>
      </c>
      <c r="W714" s="94">
        <f>$L$13*COS($M$13*S714*24+$N$13)</f>
        <v>-0.43949011063798038</v>
      </c>
      <c r="X714" s="94">
        <f>(T714+U714+V714+W714)*$AE$8</f>
        <v>-1.9244774966393352</v>
      </c>
      <c r="Y714" s="95">
        <f t="shared" si="28"/>
        <v>1.9244774966393352</v>
      </c>
      <c r="Z714" s="94">
        <f>(0.5*$N$29*Y714^3)/1000</f>
        <v>3.6706733649246854</v>
      </c>
      <c r="AA714" s="94">
        <f>(0.5*$I$29*$J$29*$K$29*$M$29*$L$29*$N$29*Y714^3)*0.82/1000</f>
        <v>11.882712446320205</v>
      </c>
      <c r="AB714" s="103">
        <f>IF(Y714&lt;1,0,IF(Y714&lt;1.05,2,IF(Y714&lt;1.1,2.28,IF(Y714&lt;1.15,2.5,IF(Y714&lt;1.2,3.08,IF(Y714&lt;1.25,3.44,IF(Y714&lt;1.3,3.85,IF(Y714&lt;1.35,4.31,IF(Y714&lt;1.4,5,IF(Y714&lt;1.45,5.36,IF(Y714&lt;1.5,5.75,IF(Y714&lt;1.55,6.59,IF(Y714&lt;1.6,7.28,IF(Y714&lt;1.65,8.01,IF(Y714&lt;1.7,8.79,IF(Y714&lt;1.75,10,IF(Y714&lt;1.8,10.5,IF(Y714&lt;1.85,11.42,IF(Y714&lt;1.9,12.38,IF(Y714&lt;1.95,13.4,IF(Y714&lt;2,14.26,IF(Y714&lt;2.05,15.57,IF(Y714&lt;2.1,16.72,IF(Y714&lt;2.15,17.92,IF(Y714&lt;2.2,19.17,IF(Y714&lt;2.25,20,IF(Y714&lt;3,25,IF(Y714&lt;10,0,0))))))))))))))))))))))))))))</f>
        <v>13.4</v>
      </c>
      <c r="AC714" s="12"/>
    </row>
    <row r="715" spans="17:29" x14ac:dyDescent="0.25">
      <c r="Q715" s="91"/>
      <c r="R715" s="92">
        <v>41654</v>
      </c>
      <c r="S715" s="93">
        <v>14.770833333331201</v>
      </c>
      <c r="T715" s="94">
        <f>$L$10*COS($M$10*S715*24+$N$10)</f>
        <v>8.8739916238298786E-2</v>
      </c>
      <c r="U715" s="94">
        <f>$L$11*COS($M$11*S715*24+$N$11)</f>
        <v>-7.7754591960466357E-2</v>
      </c>
      <c r="V715" s="94">
        <f>$L$12*COS($M$12*S715*24+$N$12)</f>
        <v>-1.2449439192054921</v>
      </c>
      <c r="W715" s="94">
        <f>$L$13*COS($M$13*S715*24+$N$13)</f>
        <v>-0.41903397592690861</v>
      </c>
      <c r="X715" s="94">
        <f>(T715+U715+V715+W715)*$AE$8</f>
        <v>-2.0662407135682104</v>
      </c>
      <c r="Y715" s="95">
        <f t="shared" si="28"/>
        <v>2.0662407135682104</v>
      </c>
      <c r="Z715" s="94">
        <f>(0.5*$N$29*Y715^3)/1000</f>
        <v>4.5430756975084403</v>
      </c>
      <c r="AA715" s="94">
        <f>(0.5*$I$29*$J$29*$K$29*$M$29*$L$29*$N$29*Y715^3)*0.82/1000</f>
        <v>14.706855328290983</v>
      </c>
      <c r="AB715" s="103">
        <f>IF(Y715&lt;1,0,IF(Y715&lt;1.05,2,IF(Y715&lt;1.1,2.28,IF(Y715&lt;1.15,2.5,IF(Y715&lt;1.2,3.08,IF(Y715&lt;1.25,3.44,IF(Y715&lt;1.3,3.85,IF(Y715&lt;1.35,4.31,IF(Y715&lt;1.4,5,IF(Y715&lt;1.45,5.36,IF(Y715&lt;1.5,5.75,IF(Y715&lt;1.55,6.59,IF(Y715&lt;1.6,7.28,IF(Y715&lt;1.65,8.01,IF(Y715&lt;1.7,8.79,IF(Y715&lt;1.75,10,IF(Y715&lt;1.8,10.5,IF(Y715&lt;1.85,11.42,IF(Y715&lt;1.9,12.38,IF(Y715&lt;1.95,13.4,IF(Y715&lt;2,14.26,IF(Y715&lt;2.05,15.57,IF(Y715&lt;2.1,16.72,IF(Y715&lt;2.15,17.92,IF(Y715&lt;2.2,19.17,IF(Y715&lt;2.25,20,IF(Y715&lt;3,25,IF(Y715&lt;10,0,0))))))))))))))))))))))))))))</f>
        <v>16.72</v>
      </c>
      <c r="AC715" s="12"/>
    </row>
    <row r="716" spans="17:29" x14ac:dyDescent="0.25">
      <c r="Q716" s="91"/>
      <c r="R716" s="92">
        <v>41654</v>
      </c>
      <c r="S716" s="93">
        <v>14.7916666666646</v>
      </c>
      <c r="T716" s="94">
        <f>$L$10*COS($M$10*S716*24+$N$10)</f>
        <v>9.9118410754141684E-2</v>
      </c>
      <c r="U716" s="94">
        <f>$L$11*COS($M$11*S716*24+$N$11)</f>
        <v>-8.7819155762298193E-2</v>
      </c>
      <c r="V716" s="94">
        <f>$L$12*COS($M$12*S716*24+$N$12)</f>
        <v>-1.2998705386171852</v>
      </c>
      <c r="W716" s="94">
        <f>$L$13*COS($M$13*S716*24+$N$13)</f>
        <v>-0.37002136824259124</v>
      </c>
      <c r="X716" s="94">
        <f>(T716+U716+V716+W716)*$AE$8</f>
        <v>-2.0732408148349162</v>
      </c>
      <c r="Y716" s="95">
        <f t="shared" si="28"/>
        <v>2.0732408148349162</v>
      </c>
      <c r="Z716" s="94">
        <f>(0.5*$N$29*Y716^3)/1000</f>
        <v>4.5894059990838008</v>
      </c>
      <c r="AA716" s="94">
        <f>(0.5*$I$29*$J$29*$K$29*$M$29*$L$29*$N$29*Y716^3)*0.82/1000</f>
        <v>14.856835889468643</v>
      </c>
      <c r="AB716" s="103">
        <f>IF(Y716&lt;1,0,IF(Y716&lt;1.05,2,IF(Y716&lt;1.1,2.28,IF(Y716&lt;1.15,2.5,IF(Y716&lt;1.2,3.08,IF(Y716&lt;1.25,3.44,IF(Y716&lt;1.3,3.85,IF(Y716&lt;1.35,4.31,IF(Y716&lt;1.4,5,IF(Y716&lt;1.45,5.36,IF(Y716&lt;1.5,5.75,IF(Y716&lt;1.55,6.59,IF(Y716&lt;1.6,7.28,IF(Y716&lt;1.65,8.01,IF(Y716&lt;1.7,8.79,IF(Y716&lt;1.75,10,IF(Y716&lt;1.8,10.5,IF(Y716&lt;1.85,11.42,IF(Y716&lt;1.9,12.38,IF(Y716&lt;1.95,13.4,IF(Y716&lt;2,14.26,IF(Y716&lt;2.05,15.57,IF(Y716&lt;2.1,16.72,IF(Y716&lt;2.15,17.92,IF(Y716&lt;2.2,19.17,IF(Y716&lt;2.25,20,IF(Y716&lt;3,25,IF(Y716&lt;10,0,0))))))))))))))))))))))))))))</f>
        <v>16.72</v>
      </c>
      <c r="AC716" s="12"/>
    </row>
    <row r="717" spans="17:29" x14ac:dyDescent="0.25">
      <c r="Q717" s="91"/>
      <c r="R717" s="92">
        <v>41654</v>
      </c>
      <c r="S717" s="93">
        <v>14.8124999999979</v>
      </c>
      <c r="T717" s="94">
        <f>$L$10*COS($M$10*S717*24+$N$10)</f>
        <v>0.10802906776090582</v>
      </c>
      <c r="U717" s="94">
        <f>$L$11*COS($M$11*S717*24+$N$11)</f>
        <v>-9.6372318385787248E-2</v>
      </c>
      <c r="V717" s="94">
        <f>$L$12*COS($M$12*S717*24+$N$12)</f>
        <v>-1.2720715744777251</v>
      </c>
      <c r="W717" s="94">
        <f>$L$13*COS($M$13*S717*24+$N$13)</f>
        <v>-0.29579241580202542</v>
      </c>
      <c r="X717" s="94">
        <f>(T717+U717+V717+W717)*$AE$8</f>
        <v>-1.9452590511307899</v>
      </c>
      <c r="Y717" s="95">
        <f t="shared" si="28"/>
        <v>1.9452590511307899</v>
      </c>
      <c r="Z717" s="94">
        <f>(0.5*$N$29*Y717^3)/1000</f>
        <v>3.7908758637603999</v>
      </c>
      <c r="AA717" s="94">
        <f>(0.5*$I$29*$J$29*$K$29*$M$29*$L$29*$N$29*Y717^3)*0.82/1000</f>
        <v>12.271832258135236</v>
      </c>
      <c r="AB717" s="103">
        <f>IF(Y717&lt;1,0,IF(Y717&lt;1.05,2,IF(Y717&lt;1.1,2.28,IF(Y717&lt;1.15,2.5,IF(Y717&lt;1.2,3.08,IF(Y717&lt;1.25,3.44,IF(Y717&lt;1.3,3.85,IF(Y717&lt;1.35,4.31,IF(Y717&lt;1.4,5,IF(Y717&lt;1.45,5.36,IF(Y717&lt;1.5,5.75,IF(Y717&lt;1.55,6.59,IF(Y717&lt;1.6,7.28,IF(Y717&lt;1.65,8.01,IF(Y717&lt;1.7,8.79,IF(Y717&lt;1.75,10,IF(Y717&lt;1.8,10.5,IF(Y717&lt;1.85,11.42,IF(Y717&lt;1.9,12.38,IF(Y717&lt;1.95,13.4,IF(Y717&lt;2,14.26,IF(Y717&lt;2.05,15.57,IF(Y717&lt;2.1,16.72,IF(Y717&lt;2.15,17.92,IF(Y717&lt;2.2,19.17,IF(Y717&lt;2.25,20,IF(Y717&lt;3,25,IF(Y717&lt;10,0,0))))))))))))))))))))))))))))</f>
        <v>13.4</v>
      </c>
      <c r="AC717" s="12"/>
    </row>
    <row r="718" spans="17:29" x14ac:dyDescent="0.25">
      <c r="Q718" s="91"/>
      <c r="R718" s="92">
        <v>41654</v>
      </c>
      <c r="S718" s="93">
        <v>14.833333333331201</v>
      </c>
      <c r="T718" s="94">
        <f>$L$10*COS($M$10*S718*24+$N$10)</f>
        <v>0.1153399299715431</v>
      </c>
      <c r="U718" s="94">
        <f>$L$11*COS($M$11*S718*24+$N$11)</f>
        <v>-0.10326687663875352</v>
      </c>
      <c r="V718" s="94">
        <f>$L$12*COS($M$12*S718*24+$N$12)</f>
        <v>-1.1633161918407249</v>
      </c>
      <c r="W718" s="94">
        <f>$L$13*COS($M$13*S718*24+$N$13)</f>
        <v>-0.20140569904467692</v>
      </c>
      <c r="X718" s="94">
        <f>(T718+U718+V718+W718)*$AE$8</f>
        <v>-1.6908110469407653</v>
      </c>
      <c r="Y718" s="95">
        <f t="shared" si="28"/>
        <v>1.6908110469407653</v>
      </c>
      <c r="Z718" s="94">
        <f>(0.5*$N$29*Y718^3)/1000</f>
        <v>2.4893872389697957</v>
      </c>
      <c r="AA718" s="94">
        <f>(0.5*$I$29*$J$29*$K$29*$M$29*$L$29*$N$29*Y718^3)*0.82/1000</f>
        <v>8.0586502222934833</v>
      </c>
      <c r="AB718" s="103">
        <f>IF(Y718&lt;1,0,IF(Y718&lt;1.05,2,IF(Y718&lt;1.1,2.28,IF(Y718&lt;1.15,2.5,IF(Y718&lt;1.2,3.08,IF(Y718&lt;1.25,3.44,IF(Y718&lt;1.3,3.85,IF(Y718&lt;1.35,4.31,IF(Y718&lt;1.4,5,IF(Y718&lt;1.45,5.36,IF(Y718&lt;1.5,5.75,IF(Y718&lt;1.55,6.59,IF(Y718&lt;1.6,7.28,IF(Y718&lt;1.65,8.01,IF(Y718&lt;1.7,8.79,IF(Y718&lt;1.75,10,IF(Y718&lt;1.8,10.5,IF(Y718&lt;1.85,11.42,IF(Y718&lt;1.9,12.38,IF(Y718&lt;1.95,13.4,IF(Y718&lt;2,14.26,IF(Y718&lt;2.05,15.57,IF(Y718&lt;2.1,16.72,IF(Y718&lt;2.15,17.92,IF(Y718&lt;2.2,19.17,IF(Y718&lt;2.25,20,IF(Y718&lt;3,25,IF(Y718&lt;10,0,0))))))))))))))))))))))))))))</f>
        <v>8.7899999999999991</v>
      </c>
      <c r="AC718" s="12"/>
    </row>
    <row r="719" spans="17:29" x14ac:dyDescent="0.25">
      <c r="Q719" s="91"/>
      <c r="R719" s="92">
        <v>41654</v>
      </c>
      <c r="S719" s="93">
        <v>14.8541666666646</v>
      </c>
      <c r="T719" s="94">
        <f>$L$10*COS($M$10*S719*24+$N$10)</f>
        <v>0.12094273134655657</v>
      </c>
      <c r="U719" s="94">
        <f>$L$11*COS($M$11*S719*24+$N$11)</f>
        <v>-0.10838417254304723</v>
      </c>
      <c r="V719" s="94">
        <f>$L$12*COS($M$12*S719*24+$N$12)</f>
        <v>-0.98052573573579627</v>
      </c>
      <c r="W719" s="94">
        <f>$L$13*COS($M$13*S719*24+$N$13)</f>
        <v>-9.3293516735615839E-2</v>
      </c>
      <c r="X719" s="94">
        <f>(T719+U719+V719+W719)*$AE$8</f>
        <v>-1.3265758670848784</v>
      </c>
      <c r="Y719" s="95">
        <f t="shared" si="28"/>
        <v>1.3265758670848784</v>
      </c>
      <c r="Z719" s="94">
        <f>(0.5*$N$29*Y719^3)/1000</f>
        <v>1.2022741410333868</v>
      </c>
      <c r="AA719" s="94">
        <f>(0.5*$I$29*$J$29*$K$29*$M$29*$L$29*$N$29*Y719^3)*0.82/1000</f>
        <v>3.8920046757795581</v>
      </c>
      <c r="AB719" s="103">
        <f>IF(Y719&lt;1,0,IF(Y719&lt;1.05,2,IF(Y719&lt;1.1,2.28,IF(Y719&lt;1.15,2.5,IF(Y719&lt;1.2,3.08,IF(Y719&lt;1.25,3.44,IF(Y719&lt;1.3,3.85,IF(Y719&lt;1.35,4.31,IF(Y719&lt;1.4,5,IF(Y719&lt;1.45,5.36,IF(Y719&lt;1.5,5.75,IF(Y719&lt;1.55,6.59,IF(Y719&lt;1.6,7.28,IF(Y719&lt;1.65,8.01,IF(Y719&lt;1.7,8.79,IF(Y719&lt;1.75,10,IF(Y719&lt;1.8,10.5,IF(Y719&lt;1.85,11.42,IF(Y719&lt;1.9,12.38,IF(Y719&lt;1.95,13.4,IF(Y719&lt;2,14.26,IF(Y719&lt;2.05,15.57,IF(Y719&lt;2.1,16.72,IF(Y719&lt;2.15,17.92,IF(Y719&lt;2.2,19.17,IF(Y719&lt;2.25,20,IF(Y719&lt;3,25,IF(Y719&lt;10,0,0))))))))))))))))))))))))))))</f>
        <v>4.3099999999999996</v>
      </c>
      <c r="AC719" s="12"/>
    </row>
    <row r="720" spans="17:29" x14ac:dyDescent="0.25">
      <c r="Q720" s="91"/>
      <c r="R720" s="92">
        <v>41654</v>
      </c>
      <c r="S720" s="93">
        <v>14.8749999999979</v>
      </c>
      <c r="T720" s="94">
        <f>$L$10*COS($M$10*S720*24+$N$10)</f>
        <v>0.12475450039803937</v>
      </c>
      <c r="U720" s="94">
        <f>$L$11*COS($M$11*S720*24+$N$11)</f>
        <v>-0.11163613548358951</v>
      </c>
      <c r="V720" s="94">
        <f>$L$12*COS($M$12*S720*24+$N$12)</f>
        <v>-0.73533324707107062</v>
      </c>
      <c r="W720" s="94">
        <f>$L$13*COS($M$13*S720*24+$N$13)</f>
        <v>2.1176464563665641E-2</v>
      </c>
      <c r="X720" s="94">
        <f>(T720+U720+V720+W720)*$AE$8</f>
        <v>-0.876298021991194</v>
      </c>
      <c r="Y720" s="95">
        <f t="shared" si="28"/>
        <v>0.876298021991194</v>
      </c>
      <c r="Z720" s="94">
        <f>(0.5*$N$29*Y720^3)/1000</f>
        <v>0.34654746251731094</v>
      </c>
      <c r="AA720" s="94">
        <f>(0.5*$I$29*$J$29*$K$29*$M$29*$L$29*$N$29*Y720^3)*0.82/1000</f>
        <v>1.1218442603594687</v>
      </c>
      <c r="AB720" s="103">
        <f>IF(Y720&lt;1,0,IF(Y720&lt;1.05,2,IF(Y720&lt;1.1,2.28,IF(Y720&lt;1.15,2.5,IF(Y720&lt;1.2,3.08,IF(Y720&lt;1.25,3.44,IF(Y720&lt;1.3,3.85,IF(Y720&lt;1.35,4.31,IF(Y720&lt;1.4,5,IF(Y720&lt;1.45,5.36,IF(Y720&lt;1.5,5.75,IF(Y720&lt;1.55,6.59,IF(Y720&lt;1.6,7.28,IF(Y720&lt;1.65,8.01,IF(Y720&lt;1.7,8.79,IF(Y720&lt;1.75,10,IF(Y720&lt;1.8,10.5,IF(Y720&lt;1.85,11.42,IF(Y720&lt;1.9,12.38,IF(Y720&lt;1.95,13.4,IF(Y720&lt;2,14.26,IF(Y720&lt;2.05,15.57,IF(Y720&lt;2.1,16.72,IF(Y720&lt;2.15,17.92,IF(Y720&lt;2.2,19.17,IF(Y720&lt;2.25,20,IF(Y720&lt;3,25,IF(Y720&lt;10,0,0))))))))))))))))))))))))))))</f>
        <v>0</v>
      </c>
      <c r="AC720" s="12"/>
    </row>
    <row r="721" spans="17:29" x14ac:dyDescent="0.25">
      <c r="Q721" s="91"/>
      <c r="R721" s="92">
        <v>41654</v>
      </c>
      <c r="S721" s="93">
        <v>14.895833333331201</v>
      </c>
      <c r="T721" s="94">
        <f>$L$10*COS($M$10*S721*24+$N$10)</f>
        <v>0.12671878890871324</v>
      </c>
      <c r="U721" s="94">
        <f>$L$11*COS($M$11*S721*24+$N$11)</f>
        <v>-0.11296679793740746</v>
      </c>
      <c r="V721" s="94">
        <f>$L$12*COS($M$12*S721*24+$N$12)</f>
        <v>-0.44334311959464351</v>
      </c>
      <c r="W721" s="94">
        <f>$L$13*COS($M$13*S721*24+$N$13)</f>
        <v>0.134203304798688</v>
      </c>
      <c r="X721" s="94">
        <f>(T721+U721+V721+W721)*$AE$8</f>
        <v>-0.36923477978081209</v>
      </c>
      <c r="Y721" s="95">
        <f t="shared" si="28"/>
        <v>0.36923477978081209</v>
      </c>
      <c r="Z721" s="94">
        <f>(0.5*$N$29*Y721^3)/1000</f>
        <v>2.5924777394574335E-2</v>
      </c>
      <c r="AA721" s="94">
        <f>(0.5*$I$29*$J$29*$K$29*$M$29*$L$29*$N$29*Y721^3)*0.82/1000</f>
        <v>8.3923750328275218E-2</v>
      </c>
      <c r="AB721" s="103">
        <f>IF(Y721&lt;1,0,IF(Y721&lt;1.05,2,IF(Y721&lt;1.1,2.28,IF(Y721&lt;1.15,2.5,IF(Y721&lt;1.2,3.08,IF(Y721&lt;1.25,3.44,IF(Y721&lt;1.3,3.85,IF(Y721&lt;1.35,4.31,IF(Y721&lt;1.4,5,IF(Y721&lt;1.45,5.36,IF(Y721&lt;1.5,5.75,IF(Y721&lt;1.55,6.59,IF(Y721&lt;1.6,7.28,IF(Y721&lt;1.65,8.01,IF(Y721&lt;1.7,8.79,IF(Y721&lt;1.75,10,IF(Y721&lt;1.8,10.5,IF(Y721&lt;1.85,11.42,IF(Y721&lt;1.9,12.38,IF(Y721&lt;1.95,13.4,IF(Y721&lt;2,14.26,IF(Y721&lt;2.05,15.57,IF(Y721&lt;2.1,16.72,IF(Y721&lt;2.15,17.92,IF(Y721&lt;2.2,19.17,IF(Y721&lt;2.25,20,IF(Y721&lt;3,25,IF(Y721&lt;10,0,0))))))))))))))))))))))))))))</f>
        <v>0</v>
      </c>
      <c r="AC721" s="12"/>
    </row>
    <row r="722" spans="17:29" x14ac:dyDescent="0.25">
      <c r="Q722" s="91"/>
      <c r="R722" s="92">
        <v>41654</v>
      </c>
      <c r="S722" s="93">
        <v>14.916666666664501</v>
      </c>
      <c r="T722" s="94">
        <f>$L$10*COS($M$10*S722*24+$N$10)</f>
        <v>0.12680650786945707</v>
      </c>
      <c r="U722" s="94">
        <f>$L$11*COS($M$11*S722*24+$N$11)</f>
        <v>-0.11235325869595365</v>
      </c>
      <c r="V722" s="94">
        <f>$L$12*COS($M$12*S722*24+$N$12)</f>
        <v>-0.12313801440153788</v>
      </c>
      <c r="W722" s="94">
        <f>$L$13*COS($M$13*S722*24+$N$13)</f>
        <v>0.23808441159314567</v>
      </c>
      <c r="X722" s="94">
        <f>(T722+U722+V722+W722)*$AE$8</f>
        <v>0.16174955795638901</v>
      </c>
      <c r="Y722" s="95">
        <f t="shared" si="28"/>
        <v>0.16174955795638901</v>
      </c>
      <c r="Z722" s="94">
        <f>(0.5*$N$29*Y722^3)/1000</f>
        <v>2.179397941870366E-3</v>
      </c>
      <c r="AA722" s="94">
        <f>(0.5*$I$29*$J$29*$K$29*$M$29*$L$29*$N$29*Y722^3)*0.82/1000</f>
        <v>7.0551521409693702E-3</v>
      </c>
      <c r="AB722" s="103">
        <f>IF(Y722&lt;1,0,IF(Y722&lt;1.05,2,IF(Y722&lt;1.1,2.28,IF(Y722&lt;1.15,2.5,IF(Y722&lt;1.2,3.08,IF(Y722&lt;1.25,3.44,IF(Y722&lt;1.3,3.85,IF(Y722&lt;1.35,4.31,IF(Y722&lt;1.4,5,IF(Y722&lt;1.45,5.36,IF(Y722&lt;1.5,5.75,IF(Y722&lt;1.55,6.59,IF(Y722&lt;1.6,7.28,IF(Y722&lt;1.65,8.01,IF(Y722&lt;1.7,8.79,IF(Y722&lt;1.75,10,IF(Y722&lt;1.8,10.5,IF(Y722&lt;1.85,11.42,IF(Y722&lt;1.9,12.38,IF(Y722&lt;1.95,13.4,IF(Y722&lt;2,14.26,IF(Y722&lt;2.05,15.57,IF(Y722&lt;2.1,16.72,IF(Y722&lt;2.15,17.92,IF(Y722&lt;2.2,19.17,IF(Y722&lt;2.25,20,IF(Y722&lt;3,25,IF(Y722&lt;10,0,0))))))))))))))))))))))))))))</f>
        <v>0</v>
      </c>
      <c r="AC722" s="12"/>
    </row>
    <row r="723" spans="17:29" x14ac:dyDescent="0.25">
      <c r="Q723" s="91"/>
      <c r="R723" s="92">
        <v>41654</v>
      </c>
      <c r="S723" s="93">
        <v>14.9374999999979</v>
      </c>
      <c r="T723" s="94">
        <f>$L$10*COS($M$10*S723*24+$N$10)</f>
        <v>0.12501635825639457</v>
      </c>
      <c r="U723" s="94">
        <f>$L$11*COS($M$11*S723*24+$N$11)</f>
        <v>-0.10980607700365537</v>
      </c>
      <c r="V723" s="94">
        <f>$L$12*COS($M$12*S723*24+$N$12)</f>
        <v>0.20490376667432014</v>
      </c>
      <c r="W723" s="94">
        <f>$L$13*COS($M$13*S723*24+$N$13)</f>
        <v>0.32574045919106542</v>
      </c>
      <c r="X723" s="94">
        <f>(T723+U723+V723+W723)*$AE$8</f>
        <v>0.68231813389765594</v>
      </c>
      <c r="Y723" s="95">
        <f t="shared" si="28"/>
        <v>0.68231813389765594</v>
      </c>
      <c r="Z723" s="94">
        <f>(0.5*$N$29*Y723^3)/1000</f>
        <v>0.16359422547319513</v>
      </c>
      <c r="AA723" s="94">
        <f>(0.5*$I$29*$J$29*$K$29*$M$29*$L$29*$N$29*Y723^3)*0.82/1000</f>
        <v>0.52958761129549192</v>
      </c>
      <c r="AB723" s="103">
        <f>IF(Y723&lt;1,0,IF(Y723&lt;1.05,2,IF(Y723&lt;1.1,2.28,IF(Y723&lt;1.15,2.5,IF(Y723&lt;1.2,3.08,IF(Y723&lt;1.25,3.44,IF(Y723&lt;1.3,3.85,IF(Y723&lt;1.35,4.31,IF(Y723&lt;1.4,5,IF(Y723&lt;1.45,5.36,IF(Y723&lt;1.5,5.75,IF(Y723&lt;1.55,6.59,IF(Y723&lt;1.6,7.28,IF(Y723&lt;1.65,8.01,IF(Y723&lt;1.7,8.79,IF(Y723&lt;1.75,10,IF(Y723&lt;1.8,10.5,IF(Y723&lt;1.85,11.42,IF(Y723&lt;1.9,12.38,IF(Y723&lt;1.95,13.4,IF(Y723&lt;2,14.26,IF(Y723&lt;2.05,15.57,IF(Y723&lt;2.1,16.72,IF(Y723&lt;2.15,17.92,IF(Y723&lt;2.2,19.17,IF(Y723&lt;2.25,20,IF(Y723&lt;3,25,IF(Y723&lt;10,0,0))))))))))))))))))))))))))))</f>
        <v>0</v>
      </c>
      <c r="AC723" s="12"/>
    </row>
    <row r="724" spans="17:29" x14ac:dyDescent="0.25">
      <c r="Q724" s="91"/>
      <c r="R724" s="92">
        <v>41654</v>
      </c>
      <c r="S724" s="93">
        <v>14.958333333331201</v>
      </c>
      <c r="T724" s="94">
        <f>$L$10*COS($M$10*S724*24+$N$10)</f>
        <v>0.12137485026809175</v>
      </c>
      <c r="U724" s="94">
        <f>$L$11*COS($M$11*S724*24+$N$11)</f>
        <v>-0.10536909082934287</v>
      </c>
      <c r="V724" s="94">
        <f>$L$12*COS($M$12*S724*24+$N$12)</f>
        <v>0.51990518475375413</v>
      </c>
      <c r="W724" s="94">
        <f>$L$13*COS($M$13*S724*24+$N$13)</f>
        <v>0.39119783280627229</v>
      </c>
      <c r="X724" s="94">
        <f>(T724+U724+V724+W724)*$AE$8</f>
        <v>1.1588859712484691</v>
      </c>
      <c r="Y724" s="95">
        <f t="shared" si="28"/>
        <v>1.1588859712484691</v>
      </c>
      <c r="Z724" s="94">
        <f>(0.5*$N$29*Y724^3)/1000</f>
        <v>0.80154765121475857</v>
      </c>
      <c r="AA724" s="94">
        <f>(0.5*$I$29*$J$29*$K$29*$M$29*$L$29*$N$29*Y724^3)*0.82/1000</f>
        <v>2.5947719408707899</v>
      </c>
      <c r="AB724" s="103">
        <f>IF(Y724&lt;1,0,IF(Y724&lt;1.05,2,IF(Y724&lt;1.1,2.28,IF(Y724&lt;1.15,2.5,IF(Y724&lt;1.2,3.08,IF(Y724&lt;1.25,3.44,IF(Y724&lt;1.3,3.85,IF(Y724&lt;1.35,4.31,IF(Y724&lt;1.4,5,IF(Y724&lt;1.45,5.36,IF(Y724&lt;1.5,5.75,IF(Y724&lt;1.55,6.59,IF(Y724&lt;1.6,7.28,IF(Y724&lt;1.65,8.01,IF(Y724&lt;1.7,8.79,IF(Y724&lt;1.75,10,IF(Y724&lt;1.8,10.5,IF(Y724&lt;1.85,11.42,IF(Y724&lt;1.9,12.38,IF(Y724&lt;1.95,13.4,IF(Y724&lt;2,14.26,IF(Y724&lt;2.05,15.57,IF(Y724&lt;2.1,16.72,IF(Y724&lt;2.15,17.92,IF(Y724&lt;2.2,19.17,IF(Y724&lt;2.25,20,IF(Y724&lt;3,25,IF(Y724&lt;10,0,0))))))))))))))))))))))))))))</f>
        <v>3.08</v>
      </c>
      <c r="AC724" s="12"/>
    </row>
    <row r="725" spans="17:29" x14ac:dyDescent="0.25">
      <c r="Q725" s="91"/>
      <c r="R725" s="92">
        <v>41654</v>
      </c>
      <c r="S725" s="93">
        <v>14.979166666664501</v>
      </c>
      <c r="T725" s="94">
        <f>$L$10*COS($M$10*S725*24+$N$10)</f>
        <v>0.11593591073785238</v>
      </c>
      <c r="U725" s="94">
        <f>$L$11*COS($M$11*S725*24+$N$11)</f>
        <v>-9.9118662398012605E-2</v>
      </c>
      <c r="V725" s="94">
        <f>$L$12*COS($M$12*S725*24+$N$12)</f>
        <v>0.80181910794655264</v>
      </c>
      <c r="W725" s="94">
        <f>$L$13*COS($M$13*S725*24+$N$13)</f>
        <v>0.42999572060079927</v>
      </c>
      <c r="X725" s="94">
        <f>(T725+U725+V725+W725)*$AE$8</f>
        <v>1.5607900961089896</v>
      </c>
      <c r="Y725" s="95">
        <f t="shared" si="28"/>
        <v>1.5607900961089896</v>
      </c>
      <c r="Z725" s="94">
        <f>(0.5*$N$29*Y725^3)/1000</f>
        <v>1.9581264366671871</v>
      </c>
      <c r="AA725" s="94">
        <f>(0.5*$I$29*$J$29*$K$29*$M$29*$L$29*$N$29*Y725^3)*0.82/1000</f>
        <v>6.338851504138459</v>
      </c>
      <c r="AB725" s="103">
        <f>IF(Y725&lt;1,0,IF(Y725&lt;1.05,2,IF(Y725&lt;1.1,2.28,IF(Y725&lt;1.15,2.5,IF(Y725&lt;1.2,3.08,IF(Y725&lt;1.25,3.44,IF(Y725&lt;1.3,3.85,IF(Y725&lt;1.35,4.31,IF(Y725&lt;1.4,5,IF(Y725&lt;1.45,5.36,IF(Y725&lt;1.5,5.75,IF(Y725&lt;1.55,6.59,IF(Y725&lt;1.6,7.28,IF(Y725&lt;1.65,8.01,IF(Y725&lt;1.7,8.79,IF(Y725&lt;1.75,10,IF(Y725&lt;1.8,10.5,IF(Y725&lt;1.85,11.42,IF(Y725&lt;1.9,12.38,IF(Y725&lt;1.95,13.4,IF(Y725&lt;2,14.26,IF(Y725&lt;2.05,15.57,IF(Y725&lt;2.1,16.72,IF(Y725&lt;2.15,17.92,IF(Y725&lt;2.2,19.17,IF(Y725&lt;2.25,20,IF(Y725&lt;3,25,IF(Y725&lt;10,0,0))))))))))))))))))))))))))))</f>
        <v>7.28</v>
      </c>
      <c r="AC725" s="12"/>
    </row>
    <row r="726" spans="17:29" x14ac:dyDescent="0.25">
      <c r="Q726" s="91"/>
      <c r="R726" s="92">
        <v>41655</v>
      </c>
      <c r="S726" s="93">
        <v>14.9999999999979</v>
      </c>
      <c r="T726" s="94">
        <f>$L$10*COS($M$10*S726*24+$N$10)</f>
        <v>0.10878008453506492</v>
      </c>
      <c r="U726" s="94">
        <f>$L$11*COS($M$11*S726*24+$N$11)</f>
        <v>-9.1162363967792884E-2</v>
      </c>
      <c r="V726" s="94">
        <f>$L$12*COS($M$12*S726*24+$N$12)</f>
        <v>1.0327041389265315</v>
      </c>
      <c r="W726" s="94">
        <f>$L$13*COS($M$13*S726*24+$N$13)</f>
        <v>0.43949011063798005</v>
      </c>
      <c r="X726" s="94">
        <f>(T726+U726+V726+W726)*$AE$8</f>
        <v>1.8622649626647294</v>
      </c>
      <c r="Y726" s="95">
        <f t="shared" si="28"/>
        <v>1.8622649626647294</v>
      </c>
      <c r="Z726" s="94">
        <f>(0.5*$N$29*Y726^3)/1000</f>
        <v>3.3260719993954613</v>
      </c>
      <c r="AA726" s="94">
        <f>(0.5*$I$29*$J$29*$K$29*$M$29*$L$29*$N$29*Y726^3)*0.82/1000</f>
        <v>10.767168095705653</v>
      </c>
      <c r="AB726" s="103">
        <f>IF(Y726&lt;1,0,IF(Y726&lt;1.05,2,IF(Y726&lt;1.1,2.28,IF(Y726&lt;1.15,2.5,IF(Y726&lt;1.2,3.08,IF(Y726&lt;1.25,3.44,IF(Y726&lt;1.3,3.85,IF(Y726&lt;1.35,4.31,IF(Y726&lt;1.4,5,IF(Y726&lt;1.45,5.36,IF(Y726&lt;1.5,5.75,IF(Y726&lt;1.55,6.59,IF(Y726&lt;1.6,7.28,IF(Y726&lt;1.65,8.01,IF(Y726&lt;1.7,8.79,IF(Y726&lt;1.75,10,IF(Y726&lt;1.8,10.5,IF(Y726&lt;1.85,11.42,IF(Y726&lt;1.9,12.38,IF(Y726&lt;1.95,13.4,IF(Y726&lt;2,14.26,IF(Y726&lt;2.05,15.57,IF(Y726&lt;2.1,16.72,IF(Y726&lt;2.15,17.92,IF(Y726&lt;2.2,19.17,IF(Y726&lt;2.25,20,IF(Y726&lt;3,25,IF(Y726&lt;10,0,0))))))))))))))))))))))))))))</f>
        <v>12.38</v>
      </c>
      <c r="AC726" s="12"/>
    </row>
    <row r="727" spans="17:29" x14ac:dyDescent="0.25">
      <c r="Q727" s="91"/>
      <c r="R727" s="92">
        <v>41655</v>
      </c>
      <c r="S727" s="93">
        <v>15.020833333331201</v>
      </c>
      <c r="T727" s="94">
        <f>$L$10*COS($M$10*S727*24+$N$10)</f>
        <v>0.10001334178208331</v>
      </c>
      <c r="U727" s="94">
        <f>$L$11*COS($M$11*S727*24+$N$11)</f>
        <v>-8.1637126470489388E-2</v>
      </c>
      <c r="V727" s="94">
        <f>$L$12*COS($M$12*S727*24+$N$12)</f>
        <v>1.1978664306093945</v>
      </c>
      <c r="W727" s="94">
        <f>$L$13*COS($M$13*S727*24+$N$13)</f>
        <v>0.41903397592691005</v>
      </c>
      <c r="X727" s="94">
        <f>(T727+U727+V727+W727)*$AE$8</f>
        <v>2.0440957773098729</v>
      </c>
      <c r="Y727" s="95">
        <f t="shared" si="28"/>
        <v>2.0440957773098729</v>
      </c>
      <c r="Z727" s="94">
        <f>(0.5*$N$29*Y727^3)/1000</f>
        <v>4.3985643727520705</v>
      </c>
      <c r="AA727" s="94">
        <f>(0.5*$I$29*$J$29*$K$29*$M$29*$L$29*$N$29*Y727^3)*0.82/1000</f>
        <v>14.239042928057989</v>
      </c>
      <c r="AB727" s="103">
        <f>IF(Y727&lt;1,0,IF(Y727&lt;1.05,2,IF(Y727&lt;1.1,2.28,IF(Y727&lt;1.15,2.5,IF(Y727&lt;1.2,3.08,IF(Y727&lt;1.25,3.44,IF(Y727&lt;1.3,3.85,IF(Y727&lt;1.35,4.31,IF(Y727&lt;1.4,5,IF(Y727&lt;1.45,5.36,IF(Y727&lt;1.5,5.75,IF(Y727&lt;1.55,6.59,IF(Y727&lt;1.6,7.28,IF(Y727&lt;1.65,8.01,IF(Y727&lt;1.7,8.79,IF(Y727&lt;1.75,10,IF(Y727&lt;1.8,10.5,IF(Y727&lt;1.85,11.42,IF(Y727&lt;1.9,12.38,IF(Y727&lt;1.95,13.4,IF(Y727&lt;2,14.26,IF(Y727&lt;2.05,15.57,IF(Y727&lt;2.1,16.72,IF(Y727&lt;2.15,17.92,IF(Y727&lt;2.2,19.17,IF(Y727&lt;2.25,20,IF(Y727&lt;3,25,IF(Y727&lt;10,0,0))))))))))))))))))))))))))))</f>
        <v>15.57</v>
      </c>
      <c r="AC727" s="12"/>
    </row>
    <row r="728" spans="17:29" x14ac:dyDescent="0.25">
      <c r="Q728" s="91"/>
      <c r="R728" s="92">
        <v>41655</v>
      </c>
      <c r="S728" s="93">
        <v>15.041666666664501</v>
      </c>
      <c r="T728" s="94">
        <f>$L$10*COS($M$10*S728*24+$N$10)</f>
        <v>8.9765508550007631E-2</v>
      </c>
      <c r="U728" s="94">
        <f>$L$11*COS($M$11*S728*24+$N$11)</f>
        <v>-7.0706882877775379E-2</v>
      </c>
      <c r="V728" s="94">
        <f>$L$12*COS($M$12*S728*24+$N$12)</f>
        <v>1.2867948231892259</v>
      </c>
      <c r="W728" s="94">
        <f>$L$13*COS($M$13*S728*24+$N$13)</f>
        <v>0.37002136824289156</v>
      </c>
      <c r="X728" s="94">
        <f>(T728+U728+V728+W728)*$AE$8</f>
        <v>2.0948435213804375</v>
      </c>
      <c r="Y728" s="95">
        <f t="shared" si="28"/>
        <v>2.0948435213804375</v>
      </c>
      <c r="Z728" s="94">
        <f>(0.5*$N$29*Y728^3)/1000</f>
        <v>4.734367789031638</v>
      </c>
      <c r="AA728" s="94">
        <f>(0.5*$I$29*$J$29*$K$29*$M$29*$L$29*$N$29*Y728^3)*0.82/1000</f>
        <v>15.326106536678454</v>
      </c>
      <c r="AB728" s="103">
        <f>IF(Y728&lt;1,0,IF(Y728&lt;1.05,2,IF(Y728&lt;1.1,2.28,IF(Y728&lt;1.15,2.5,IF(Y728&lt;1.2,3.08,IF(Y728&lt;1.25,3.44,IF(Y728&lt;1.3,3.85,IF(Y728&lt;1.35,4.31,IF(Y728&lt;1.4,5,IF(Y728&lt;1.45,5.36,IF(Y728&lt;1.5,5.75,IF(Y728&lt;1.55,6.59,IF(Y728&lt;1.6,7.28,IF(Y728&lt;1.65,8.01,IF(Y728&lt;1.7,8.79,IF(Y728&lt;1.75,10,IF(Y728&lt;1.8,10.5,IF(Y728&lt;1.85,11.42,IF(Y728&lt;1.9,12.38,IF(Y728&lt;1.95,13.4,IF(Y728&lt;2,14.26,IF(Y728&lt;2.05,15.57,IF(Y728&lt;2.1,16.72,IF(Y728&lt;2.15,17.92,IF(Y728&lt;2.2,19.17,IF(Y728&lt;2.25,20,IF(Y728&lt;3,25,IF(Y728&lt;10,0,0))))))))))))))))))))))))))))</f>
        <v>16.72</v>
      </c>
      <c r="AC728" s="12"/>
    </row>
    <row r="729" spans="17:29" x14ac:dyDescent="0.25">
      <c r="Q729" s="91"/>
      <c r="R729" s="92">
        <v>41655</v>
      </c>
      <c r="S729" s="93">
        <v>15.0624999999979</v>
      </c>
      <c r="T729" s="94">
        <f>$L$10*COS($M$10*S729*24+$N$10)</f>
        <v>7.8188344273681668E-2</v>
      </c>
      <c r="U729" s="94">
        <f>$L$11*COS($M$11*S729*24+$N$11)</f>
        <v>-5.8559746852288805E-2</v>
      </c>
      <c r="V729" s="94">
        <f>$L$12*COS($M$12*S729*24+$N$12)</f>
        <v>1.2938297890807371</v>
      </c>
      <c r="W729" s="94">
        <f>$L$13*COS($M$13*S729*24+$N$13)</f>
        <v>0.29579241580202892</v>
      </c>
      <c r="X729" s="94">
        <f>(T729+U729+V729+W729)*$AE$8</f>
        <v>2.0115635028801986</v>
      </c>
      <c r="Y729" s="95">
        <f t="shared" si="28"/>
        <v>2.0115635028801986</v>
      </c>
      <c r="Z729" s="94">
        <f>(0.5*$N$29*Y729^3)/1000</f>
        <v>4.1918764222078169</v>
      </c>
      <c r="AA729" s="94">
        <f>(0.5*$I$29*$J$29*$K$29*$M$29*$L$29*$N$29*Y729^3)*0.82/1000</f>
        <v>13.569952208653428</v>
      </c>
      <c r="AB729" s="103">
        <f>IF(Y729&lt;1,0,IF(Y729&lt;1.05,2,IF(Y729&lt;1.1,2.28,IF(Y729&lt;1.15,2.5,IF(Y729&lt;1.2,3.08,IF(Y729&lt;1.25,3.44,IF(Y729&lt;1.3,3.85,IF(Y729&lt;1.35,4.31,IF(Y729&lt;1.4,5,IF(Y729&lt;1.45,5.36,IF(Y729&lt;1.5,5.75,IF(Y729&lt;1.55,6.59,IF(Y729&lt;1.6,7.28,IF(Y729&lt;1.65,8.01,IF(Y729&lt;1.7,8.79,IF(Y729&lt;1.75,10,IF(Y729&lt;1.8,10.5,IF(Y729&lt;1.85,11.42,IF(Y729&lt;1.9,12.38,IF(Y729&lt;1.95,13.4,IF(Y729&lt;2,14.26,IF(Y729&lt;2.05,15.57,IF(Y729&lt;2.1,16.72,IF(Y729&lt;2.15,17.92,IF(Y729&lt;2.2,19.17,IF(Y729&lt;2.25,20,IF(Y729&lt;3,25,IF(Y729&lt;10,0,0))))))))))))))))))))))))))))</f>
        <v>15.57</v>
      </c>
      <c r="AC729" s="12"/>
    </row>
    <row r="730" spans="17:29" x14ac:dyDescent="0.25">
      <c r="Q730" s="91"/>
      <c r="R730" s="92">
        <v>41655</v>
      </c>
      <c r="S730" s="93">
        <v>15.083333333331201</v>
      </c>
      <c r="T730" s="94">
        <f>$L$10*COS($M$10*S730*24+$N$10)</f>
        <v>6.5453294357189981E-2</v>
      </c>
      <c r="U730" s="94">
        <f>$L$11*COS($M$11*S730*24+$N$11)</f>
        <v>-4.540477523989811E-2</v>
      </c>
      <c r="V730" s="94">
        <f>$L$12*COS($M$12*S730*24+$N$12)</f>
        <v>1.2185236131912069</v>
      </c>
      <c r="W730" s="94">
        <f>$L$13*COS($M$13*S730*24+$N$13)</f>
        <v>0.20140569904468114</v>
      </c>
      <c r="X730" s="94">
        <f>(T730+U730+V730+W730)*$AE$8</f>
        <v>1.7999722891914749</v>
      </c>
      <c r="Y730" s="95">
        <f t="shared" si="28"/>
        <v>1.7999722891914749</v>
      </c>
      <c r="Z730" s="94">
        <f>(0.5*$N$29*Y730^3)/1000</f>
        <v>3.0033412873701733</v>
      </c>
      <c r="AA730" s="94">
        <f>(0.5*$I$29*$J$29*$K$29*$M$29*$L$29*$N$29*Y730^3)*0.82/1000</f>
        <v>9.7224234760297588</v>
      </c>
      <c r="AB730" s="103">
        <f>IF(Y730&lt;1,0,IF(Y730&lt;1.05,2,IF(Y730&lt;1.1,2.28,IF(Y730&lt;1.15,2.5,IF(Y730&lt;1.2,3.08,IF(Y730&lt;1.25,3.44,IF(Y730&lt;1.3,3.85,IF(Y730&lt;1.35,4.31,IF(Y730&lt;1.4,5,IF(Y730&lt;1.45,5.36,IF(Y730&lt;1.5,5.75,IF(Y730&lt;1.55,6.59,IF(Y730&lt;1.6,7.28,IF(Y730&lt;1.65,8.01,IF(Y730&lt;1.7,8.79,IF(Y730&lt;1.75,10,IF(Y730&lt;1.8,10.5,IF(Y730&lt;1.85,11.42,IF(Y730&lt;1.9,12.38,IF(Y730&lt;1.95,13.4,IF(Y730&lt;2,14.26,IF(Y730&lt;2.05,15.57,IF(Y730&lt;2.1,16.72,IF(Y730&lt;2.15,17.92,IF(Y730&lt;2.2,19.17,IF(Y730&lt;2.25,20,IF(Y730&lt;3,25,IF(Y730&lt;10,0,0))))))))))))))))))))))))))))</f>
        <v>10.5</v>
      </c>
      <c r="AC730" s="12"/>
    </row>
    <row r="731" spans="17:29" x14ac:dyDescent="0.25">
      <c r="Q731" s="91"/>
      <c r="R731" s="92">
        <v>41655</v>
      </c>
      <c r="S731" s="93">
        <v>15.104166666664501</v>
      </c>
      <c r="T731" s="94">
        <f>$L$10*COS($M$10*S731*24+$N$10)</f>
        <v>5.1748951250702876E-2</v>
      </c>
      <c r="U731" s="94">
        <f>$L$11*COS($M$11*S731*24+$N$11)</f>
        <v>-3.1468370121332877E-2</v>
      </c>
      <c r="V731" s="94">
        <f>$L$12*COS($M$12*S731*24+$N$12)</f>
        <v>1.0656688861369012</v>
      </c>
      <c r="W731" s="94">
        <f>$L$13*COS($M$13*S731*24+$N$13)</f>
        <v>9.3293516736145998E-2</v>
      </c>
      <c r="X731" s="94">
        <f>(T731+U731+V731+W731)*$AE$8</f>
        <v>1.4740537300030216</v>
      </c>
      <c r="Y731" s="95">
        <f t="shared" si="28"/>
        <v>1.4740537300030216</v>
      </c>
      <c r="Z731" s="94">
        <f>(0.5*$N$29*Y731^3)/1000</f>
        <v>1.6494804449715637</v>
      </c>
      <c r="AA731" s="94">
        <f>(0.5*$I$29*$J$29*$K$29*$M$29*$L$29*$N$29*Y731^3)*0.82/1000</f>
        <v>5.3397019742255241</v>
      </c>
      <c r="AB731" s="103">
        <f>IF(Y731&lt;1,0,IF(Y731&lt;1.05,2,IF(Y731&lt;1.1,2.28,IF(Y731&lt;1.15,2.5,IF(Y731&lt;1.2,3.08,IF(Y731&lt;1.25,3.44,IF(Y731&lt;1.3,3.85,IF(Y731&lt;1.35,4.31,IF(Y731&lt;1.4,5,IF(Y731&lt;1.45,5.36,IF(Y731&lt;1.5,5.75,IF(Y731&lt;1.55,6.59,IF(Y731&lt;1.6,7.28,IF(Y731&lt;1.65,8.01,IF(Y731&lt;1.7,8.79,IF(Y731&lt;1.75,10,IF(Y731&lt;1.8,10.5,IF(Y731&lt;1.85,11.42,IF(Y731&lt;1.9,12.38,IF(Y731&lt;1.95,13.4,IF(Y731&lt;2,14.26,IF(Y731&lt;2.05,15.57,IF(Y731&lt;2.1,16.72,IF(Y731&lt;2.15,17.92,IF(Y731&lt;2.2,19.17,IF(Y731&lt;2.25,20,IF(Y731&lt;3,25,IF(Y731&lt;10,0,0))))))))))))))))))))))))))))</f>
        <v>5.75</v>
      </c>
      <c r="AC731" s="12"/>
    </row>
    <row r="732" spans="17:29" x14ac:dyDescent="0.25">
      <c r="Q732" s="91"/>
      <c r="R732" s="92">
        <v>41655</v>
      </c>
      <c r="S732" s="93">
        <v>15.1249999999979</v>
      </c>
      <c r="T732" s="94">
        <f>$L$10*COS($M$10*S732*24+$N$10)</f>
        <v>3.727826159842771E-2</v>
      </c>
      <c r="U732" s="94">
        <f>$L$11*COS($M$11*S732*24+$N$11)</f>
        <v>-1.6990382346067059E-2</v>
      </c>
      <c r="V732" s="94">
        <f>$L$12*COS($M$12*S732*24+$N$12)</f>
        <v>0.84499349705509441</v>
      </c>
      <c r="W732" s="94">
        <f>$L$13*COS($M$13*S732*24+$N$13)</f>
        <v>-2.1176464563660905E-2</v>
      </c>
      <c r="X732" s="94">
        <f>(T732+U732+V732+W732)*$AE$8</f>
        <v>1.0551311396797427</v>
      </c>
      <c r="Y732" s="95">
        <f t="shared" si="28"/>
        <v>1.0551311396797427</v>
      </c>
      <c r="Z732" s="94">
        <f>(0.5*$N$29*Y732^3)/1000</f>
        <v>0.60495984704930539</v>
      </c>
      <c r="AA732" s="94">
        <f>(0.5*$I$29*$J$29*$K$29*$M$29*$L$29*$N$29*Y732^3)*0.82/1000</f>
        <v>1.9583774390681161</v>
      </c>
      <c r="AB732" s="103">
        <f>IF(Y732&lt;1,0,IF(Y732&lt;1.05,2,IF(Y732&lt;1.1,2.28,IF(Y732&lt;1.15,2.5,IF(Y732&lt;1.2,3.08,IF(Y732&lt;1.25,3.44,IF(Y732&lt;1.3,3.85,IF(Y732&lt;1.35,4.31,IF(Y732&lt;1.4,5,IF(Y732&lt;1.45,5.36,IF(Y732&lt;1.5,5.75,IF(Y732&lt;1.55,6.59,IF(Y732&lt;1.6,7.28,IF(Y732&lt;1.65,8.01,IF(Y732&lt;1.7,8.79,IF(Y732&lt;1.75,10,IF(Y732&lt;1.8,10.5,IF(Y732&lt;1.85,11.42,IF(Y732&lt;1.9,12.38,IF(Y732&lt;1.95,13.4,IF(Y732&lt;2,14.26,IF(Y732&lt;2.05,15.57,IF(Y732&lt;2.1,16.72,IF(Y732&lt;2.15,17.92,IF(Y732&lt;2.2,19.17,IF(Y732&lt;2.25,20,IF(Y732&lt;3,25,IF(Y732&lt;10,0,0))))))))))))))))))))))))))))</f>
        <v>2.2799999999999998</v>
      </c>
      <c r="AC732" s="12"/>
    </row>
    <row r="733" spans="17:29" x14ac:dyDescent="0.25">
      <c r="Q733" s="91"/>
      <c r="R733" s="92">
        <v>41655</v>
      </c>
      <c r="S733" s="93">
        <v>15.145833333331201</v>
      </c>
      <c r="T733" s="94">
        <f>$L$10*COS($M$10*S733*24+$N$10)</f>
        <v>2.2255520816371124E-2</v>
      </c>
      <c r="U733" s="94">
        <f>$L$11*COS($M$11*S733*24+$N$11)</f>
        <v>-2.2199836079696616E-3</v>
      </c>
      <c r="V733" s="94">
        <f>$L$12*COS($M$12*S733*24+$N$12)</f>
        <v>0.57054153710523847</v>
      </c>
      <c r="W733" s="94">
        <f>$L$13*COS($M$13*S733*24+$N$13)</f>
        <v>-0.1342033047986835</v>
      </c>
      <c r="X733" s="94">
        <f>(T733+U733+V733+W733)*$AE$8</f>
        <v>0.57046721189369554</v>
      </c>
      <c r="Y733" s="95">
        <f t="shared" si="28"/>
        <v>0.57046721189369554</v>
      </c>
      <c r="Z733" s="94">
        <f>(0.5*$N$29*Y733^3)/1000</f>
        <v>9.560911387481294E-2</v>
      </c>
      <c r="AA733" s="94">
        <f>(0.5*$I$29*$J$29*$K$29*$M$29*$L$29*$N$29*Y733^3)*0.82/1000</f>
        <v>0.3095060482030102</v>
      </c>
      <c r="AB733" s="103">
        <f>IF(Y733&lt;1,0,IF(Y733&lt;1.05,2,IF(Y733&lt;1.1,2.28,IF(Y733&lt;1.15,2.5,IF(Y733&lt;1.2,3.08,IF(Y733&lt;1.25,3.44,IF(Y733&lt;1.3,3.85,IF(Y733&lt;1.35,4.31,IF(Y733&lt;1.4,5,IF(Y733&lt;1.45,5.36,IF(Y733&lt;1.5,5.75,IF(Y733&lt;1.55,6.59,IF(Y733&lt;1.6,7.28,IF(Y733&lt;1.65,8.01,IF(Y733&lt;1.7,8.79,IF(Y733&lt;1.75,10,IF(Y733&lt;1.8,10.5,IF(Y733&lt;1.85,11.42,IF(Y733&lt;1.9,12.38,IF(Y733&lt;1.95,13.4,IF(Y733&lt;2,14.26,IF(Y733&lt;2.05,15.57,IF(Y733&lt;2.1,16.72,IF(Y733&lt;2.15,17.92,IF(Y733&lt;2.2,19.17,IF(Y733&lt;2.25,20,IF(Y733&lt;3,25,IF(Y733&lt;10,0,0))))))))))))))))))))))))))))</f>
        <v>0</v>
      </c>
      <c r="AC733" s="12"/>
    </row>
    <row r="734" spans="17:29" x14ac:dyDescent="0.25">
      <c r="Q734" s="91"/>
      <c r="R734" s="92">
        <v>41655</v>
      </c>
      <c r="S734" s="93">
        <v>15.166666666664501</v>
      </c>
      <c r="T734" s="94">
        <f>$L$10*COS($M$10*S734*24+$N$10)</f>
        <v>6.9031996063329626E-3</v>
      </c>
      <c r="U734" s="94">
        <f>$L$11*COS($M$11*S734*24+$N$11)</f>
        <v>1.258862189506129E-2</v>
      </c>
      <c r="V734" s="94">
        <f>$L$12*COS($M$12*S734*24+$N$12)</f>
        <v>0.25977951381080577</v>
      </c>
      <c r="W734" s="94">
        <f>$L$13*COS($M$13*S734*24+$N$13)</f>
        <v>-0.23808441159315222</v>
      </c>
      <c r="X734" s="94">
        <f>(T734+U734+V734+W734)*$AE$8</f>
        <v>5.1483654648809794E-2</v>
      </c>
      <c r="Y734" s="95">
        <f t="shared" si="28"/>
        <v>5.1483654648809794E-2</v>
      </c>
      <c r="Z734" s="94">
        <f>(0.5*$N$29*Y734^3)/1000</f>
        <v>7.027734310620262E-5</v>
      </c>
      <c r="AA734" s="94">
        <f>(0.5*$I$29*$J$29*$K$29*$M$29*$L$29*$N$29*Y734^3)*0.82/1000</f>
        <v>2.2750198031840508E-4</v>
      </c>
      <c r="AB734" s="103">
        <f>IF(Y734&lt;1,0,IF(Y734&lt;1.05,2,IF(Y734&lt;1.1,2.28,IF(Y734&lt;1.15,2.5,IF(Y734&lt;1.2,3.08,IF(Y734&lt;1.25,3.44,IF(Y734&lt;1.3,3.85,IF(Y734&lt;1.35,4.31,IF(Y734&lt;1.4,5,IF(Y734&lt;1.45,5.36,IF(Y734&lt;1.5,5.75,IF(Y734&lt;1.55,6.59,IF(Y734&lt;1.6,7.28,IF(Y734&lt;1.65,8.01,IF(Y734&lt;1.7,8.79,IF(Y734&lt;1.75,10,IF(Y734&lt;1.8,10.5,IF(Y734&lt;1.85,11.42,IF(Y734&lt;1.9,12.38,IF(Y734&lt;1.95,13.4,IF(Y734&lt;2,14.26,IF(Y734&lt;2.05,15.57,IF(Y734&lt;2.1,16.72,IF(Y734&lt;2.15,17.92,IF(Y734&lt;2.2,19.17,IF(Y734&lt;2.25,20,IF(Y734&lt;3,25,IF(Y734&lt;10,0,0))))))))))))))))))))))))))))</f>
        <v>0</v>
      </c>
      <c r="AC734" s="12"/>
    </row>
    <row r="735" spans="17:29" x14ac:dyDescent="0.25">
      <c r="Q735" s="91"/>
      <c r="R735" s="92">
        <v>41655</v>
      </c>
      <c r="S735" s="93">
        <v>15.187499999997801</v>
      </c>
      <c r="T735" s="94">
        <f>$L$10*COS($M$10*S735*24+$N$10)</f>
        <v>-8.5513505966543866E-3</v>
      </c>
      <c r="U735" s="94">
        <f>$L$11*COS($M$11*S735*24+$N$11)</f>
        <v>2.7180572412057513E-2</v>
      </c>
      <c r="V735" s="94">
        <f>$L$12*COS($M$12*S735*24+$N$12)</f>
        <v>-6.7515241964336489E-2</v>
      </c>
      <c r="W735" s="94">
        <f>$L$13*COS($M$13*S735*24+$N$13)</f>
        <v>-0.32574045919069233</v>
      </c>
      <c r="X735" s="94">
        <f>(T735+U735+V735+W735)*$AE$8</f>
        <v>-0.46828309917453209</v>
      </c>
      <c r="Y735" s="95">
        <f t="shared" si="28"/>
        <v>0.46828309917453209</v>
      </c>
      <c r="Z735" s="94">
        <f>(0.5*$N$29*Y735^3)/1000</f>
        <v>5.2885020959947869E-2</v>
      </c>
      <c r="AA735" s="94">
        <f>(0.5*$I$29*$J$29*$K$29*$M$29*$L$29*$N$29*Y735^3)*0.82/1000</f>
        <v>0.17119951417893903</v>
      </c>
      <c r="AB735" s="103">
        <f>IF(Y735&lt;1,0,IF(Y735&lt;1.05,2,IF(Y735&lt;1.1,2.28,IF(Y735&lt;1.15,2.5,IF(Y735&lt;1.2,3.08,IF(Y735&lt;1.25,3.44,IF(Y735&lt;1.3,3.85,IF(Y735&lt;1.35,4.31,IF(Y735&lt;1.4,5,IF(Y735&lt;1.45,5.36,IF(Y735&lt;1.5,5.75,IF(Y735&lt;1.55,6.59,IF(Y735&lt;1.6,7.28,IF(Y735&lt;1.65,8.01,IF(Y735&lt;1.7,8.79,IF(Y735&lt;1.75,10,IF(Y735&lt;1.8,10.5,IF(Y735&lt;1.85,11.42,IF(Y735&lt;1.9,12.38,IF(Y735&lt;1.95,13.4,IF(Y735&lt;2,14.26,IF(Y735&lt;2.05,15.57,IF(Y735&lt;2.1,16.72,IF(Y735&lt;2.15,17.92,IF(Y735&lt;2.2,19.17,IF(Y735&lt;2.25,20,IF(Y735&lt;3,25,IF(Y735&lt;10,0,0))))))))))))))))))))))))))))</f>
        <v>0</v>
      </c>
      <c r="AC735" s="12"/>
    </row>
    <row r="736" spans="17:29" x14ac:dyDescent="0.25">
      <c r="Q736" s="91"/>
      <c r="R736" s="92">
        <v>41655</v>
      </c>
      <c r="S736" s="93">
        <v>15.208333333331201</v>
      </c>
      <c r="T736" s="94">
        <f>$L$10*COS($M$10*S736*24+$N$10)</f>
        <v>-2.3879264455743843E-2</v>
      </c>
      <c r="U736" s="94">
        <f>$L$11*COS($M$11*S736*24+$N$11)</f>
        <v>4.1304734907091412E-2</v>
      </c>
      <c r="V736" s="94">
        <f>$L$12*COS($M$12*S736*24+$N$12)</f>
        <v>-0.39051323308314473</v>
      </c>
      <c r="W736" s="94">
        <f>$L$13*COS($M$13*S736*24+$N$13)</f>
        <v>-0.39119783280627013</v>
      </c>
      <c r="X736" s="94">
        <f>(T736+U736+V736+W736)*$AE$8</f>
        <v>-0.95535699429758414</v>
      </c>
      <c r="Y736" s="95">
        <f t="shared" si="28"/>
        <v>0.95535699429758414</v>
      </c>
      <c r="Z736" s="94">
        <f>(0.5*$N$29*Y736^3)/1000</f>
        <v>0.44905991672420958</v>
      </c>
      <c r="AA736" s="94">
        <f>(0.5*$I$29*$J$29*$K$29*$M$29*$L$29*$N$29*Y736^3)*0.82/1000</f>
        <v>1.4536978181145697</v>
      </c>
      <c r="AB736" s="103">
        <f>IF(Y736&lt;1,0,IF(Y736&lt;1.05,2,IF(Y736&lt;1.1,2.28,IF(Y736&lt;1.15,2.5,IF(Y736&lt;1.2,3.08,IF(Y736&lt;1.25,3.44,IF(Y736&lt;1.3,3.85,IF(Y736&lt;1.35,4.31,IF(Y736&lt;1.4,5,IF(Y736&lt;1.45,5.36,IF(Y736&lt;1.5,5.75,IF(Y736&lt;1.55,6.59,IF(Y736&lt;1.6,7.28,IF(Y736&lt;1.65,8.01,IF(Y736&lt;1.7,8.79,IF(Y736&lt;1.75,10,IF(Y736&lt;1.8,10.5,IF(Y736&lt;1.85,11.42,IF(Y736&lt;1.9,12.38,IF(Y736&lt;1.95,13.4,IF(Y736&lt;2,14.26,IF(Y736&lt;2.05,15.57,IF(Y736&lt;2.1,16.72,IF(Y736&lt;2.15,17.92,IF(Y736&lt;2.2,19.17,IF(Y736&lt;2.25,20,IF(Y736&lt;3,25,IF(Y736&lt;10,0,0))))))))))))))))))))))))))))</f>
        <v>0</v>
      </c>
      <c r="AC736" s="12"/>
    </row>
    <row r="737" spans="17:29" x14ac:dyDescent="0.25">
      <c r="Q737" s="91"/>
      <c r="R737" s="92">
        <v>41655</v>
      </c>
      <c r="S737" s="93">
        <v>15.229166666664501</v>
      </c>
      <c r="T737" s="94">
        <f>$L$10*COS($M$10*S737*24+$N$10)</f>
        <v>-3.8853551982477162E-2</v>
      </c>
      <c r="U737" s="94">
        <f>$L$11*COS($M$11*S737*24+$N$11)</f>
        <v>5.4718027154378956E-2</v>
      </c>
      <c r="V737" s="94">
        <f>$L$12*COS($M$12*S737*24+$N$12)</f>
        <v>-0.68865841453103516</v>
      </c>
      <c r="W737" s="94">
        <f>$L$13*COS($M$13*S737*24+$N$13)</f>
        <v>-0.42999572060080088</v>
      </c>
      <c r="X737" s="94">
        <f>(T737+U737+V737+W737)*$AE$8</f>
        <v>-1.3784870749499178</v>
      </c>
      <c r="Y737" s="95">
        <f t="shared" si="28"/>
        <v>1.3784870749499178</v>
      </c>
      <c r="Z737" s="94">
        <f>(0.5*$N$29*Y737^3)/1000</f>
        <v>1.3490104821212294</v>
      </c>
      <c r="AA737" s="94">
        <f>(0.5*$I$29*$J$29*$K$29*$M$29*$L$29*$N$29*Y737^3)*0.82/1000</f>
        <v>4.3670199041115865</v>
      </c>
      <c r="AB737" s="103">
        <f>IF(Y737&lt;1,0,IF(Y737&lt;1.05,2,IF(Y737&lt;1.1,2.28,IF(Y737&lt;1.15,2.5,IF(Y737&lt;1.2,3.08,IF(Y737&lt;1.25,3.44,IF(Y737&lt;1.3,3.85,IF(Y737&lt;1.35,4.31,IF(Y737&lt;1.4,5,IF(Y737&lt;1.45,5.36,IF(Y737&lt;1.5,5.75,IF(Y737&lt;1.55,6.59,IF(Y737&lt;1.6,7.28,IF(Y737&lt;1.65,8.01,IF(Y737&lt;1.7,8.79,IF(Y737&lt;1.75,10,IF(Y737&lt;1.8,10.5,IF(Y737&lt;1.85,11.42,IF(Y737&lt;1.9,12.38,IF(Y737&lt;1.95,13.4,IF(Y737&lt;2,14.26,IF(Y737&lt;2.05,15.57,IF(Y737&lt;2.1,16.72,IF(Y737&lt;2.15,17.92,IF(Y737&lt;2.2,19.17,IF(Y737&lt;2.25,20,IF(Y737&lt;3,25,IF(Y737&lt;10,0,0))))))))))))))))))))))))))))</f>
        <v>5</v>
      </c>
      <c r="AC737" s="12"/>
    </row>
    <row r="738" spans="17:29" x14ac:dyDescent="0.25">
      <c r="Q738" s="91"/>
      <c r="R738" s="92">
        <v>41655</v>
      </c>
      <c r="S738" s="93">
        <v>15.249999999997801</v>
      </c>
      <c r="T738" s="94">
        <f>$L$10*COS($M$10*S738*24+$N$10)</f>
        <v>-5.325246001588986E-2</v>
      </c>
      <c r="U738" s="94">
        <f>$L$11*COS($M$11*S738*24+$N$11)</f>
        <v>6.7189601276531938E-2</v>
      </c>
      <c r="V738" s="94">
        <f>$L$12*COS($M$12*S738*24+$N$12)</f>
        <v>-0.94297640895014778</v>
      </c>
      <c r="W738" s="94">
        <f>$L$13*COS($M$13*S738*24+$N$13)</f>
        <v>-0.43949011063800675</v>
      </c>
      <c r="X738" s="94">
        <f>(T738+U738+V738+W738)*$AE$8</f>
        <v>-1.7106617229093906</v>
      </c>
      <c r="Y738" s="95">
        <f t="shared" si="28"/>
        <v>1.7106617229093906</v>
      </c>
      <c r="Z738" s="94">
        <f>(0.5*$N$29*Y738^3)/1000</f>
        <v>2.5780993104161087</v>
      </c>
      <c r="AA738" s="94">
        <f>(0.5*$I$29*$J$29*$K$29*$M$29*$L$29*$N$29*Y738^3)*0.82/1000</f>
        <v>8.3458291485326974</v>
      </c>
      <c r="AB738" s="103">
        <f>IF(Y738&lt;1,0,IF(Y738&lt;1.05,2,IF(Y738&lt;1.1,2.28,IF(Y738&lt;1.15,2.5,IF(Y738&lt;1.2,3.08,IF(Y738&lt;1.25,3.44,IF(Y738&lt;1.3,3.85,IF(Y738&lt;1.35,4.31,IF(Y738&lt;1.4,5,IF(Y738&lt;1.45,5.36,IF(Y738&lt;1.5,5.75,IF(Y738&lt;1.55,6.59,IF(Y738&lt;1.6,7.28,IF(Y738&lt;1.65,8.01,IF(Y738&lt;1.7,8.79,IF(Y738&lt;1.75,10,IF(Y738&lt;1.8,10.5,IF(Y738&lt;1.85,11.42,IF(Y738&lt;1.9,12.38,IF(Y738&lt;1.95,13.4,IF(Y738&lt;2,14.26,IF(Y738&lt;2.05,15.57,IF(Y738&lt;2.1,16.72,IF(Y738&lt;2.15,17.92,IF(Y738&lt;2.2,19.17,IF(Y738&lt;2.25,20,IF(Y738&lt;3,25,IF(Y738&lt;10,0,0))))))))))))))))))))))))))))</f>
        <v>10</v>
      </c>
      <c r="AC738" s="12"/>
    </row>
    <row r="739" spans="17:29" x14ac:dyDescent="0.25">
      <c r="Q739" s="91"/>
      <c r="R739" s="92">
        <v>41655</v>
      </c>
      <c r="S739" s="93">
        <v>15.270833333331201</v>
      </c>
      <c r="T739" s="94">
        <f>$L$10*COS($M$10*S739*24+$N$10)</f>
        <v>-6.6862756149066449E-2</v>
      </c>
      <c r="U739" s="94">
        <f>$L$11*COS($M$11*S739*24+$N$11)</f>
        <v>7.8504816724408885E-2</v>
      </c>
      <c r="V739" s="94">
        <f>$L$12*COS($M$12*S739*24+$N$12)</f>
        <v>-1.137282062611912</v>
      </c>
      <c r="W739" s="94">
        <f>$L$13*COS($M$13*S739*24+$N$13)</f>
        <v>-0.41903397592690766</v>
      </c>
      <c r="X739" s="94">
        <f>(T739+U739+V739+W739)*$AE$8</f>
        <v>-1.9308424724543465</v>
      </c>
      <c r="Y739" s="95">
        <f t="shared" si="28"/>
        <v>1.9308424724543465</v>
      </c>
      <c r="Z739" s="94">
        <f>(0.5*$N$29*Y739^3)/1000</f>
        <v>3.7072148758271406</v>
      </c>
      <c r="AA739" s="94">
        <f>(0.5*$I$29*$J$29*$K$29*$M$29*$L$29*$N$29*Y739^3)*0.82/1000</f>
        <v>12.001004711319073</v>
      </c>
      <c r="AB739" s="103">
        <f>IF(Y739&lt;1,0,IF(Y739&lt;1.05,2,IF(Y739&lt;1.1,2.28,IF(Y739&lt;1.15,2.5,IF(Y739&lt;1.2,3.08,IF(Y739&lt;1.25,3.44,IF(Y739&lt;1.3,3.85,IF(Y739&lt;1.35,4.31,IF(Y739&lt;1.4,5,IF(Y739&lt;1.45,5.36,IF(Y739&lt;1.5,5.75,IF(Y739&lt;1.55,6.59,IF(Y739&lt;1.6,7.28,IF(Y739&lt;1.65,8.01,IF(Y739&lt;1.7,8.79,IF(Y739&lt;1.75,10,IF(Y739&lt;1.8,10.5,IF(Y739&lt;1.85,11.42,IF(Y739&lt;1.9,12.38,IF(Y739&lt;1.95,13.4,IF(Y739&lt;2,14.26,IF(Y739&lt;2.05,15.57,IF(Y739&lt;2.1,16.72,IF(Y739&lt;2.15,17.92,IF(Y739&lt;2.2,19.17,IF(Y739&lt;2.25,20,IF(Y739&lt;3,25,IF(Y739&lt;10,0,0))))))))))))))))))))))))))))</f>
        <v>13.4</v>
      </c>
      <c r="AC739" s="12"/>
    </row>
    <row r="740" spans="17:29" x14ac:dyDescent="0.25">
      <c r="Q740" s="91"/>
      <c r="R740" s="92">
        <v>41655</v>
      </c>
      <c r="S740" s="93">
        <v>15.291666666664501</v>
      </c>
      <c r="T740" s="94">
        <f>$L$10*COS($M$10*S740*24+$N$10)</f>
        <v>-7.9482886472558398E-2</v>
      </c>
      <c r="U740" s="94">
        <f>$L$11*COS($M$11*S740*24+$N$11)</f>
        <v>8.8468934322689319E-2</v>
      </c>
      <c r="V740" s="94">
        <f>$L$12*COS($M$12*S740*24+$N$12)</f>
        <v>-1.2592094912907379</v>
      </c>
      <c r="W740" s="94">
        <f>$L$13*COS($M$13*S740*24+$N$13)</f>
        <v>-0.37002136824289411</v>
      </c>
      <c r="X740" s="94">
        <f>(T740+U740+V740+W740)*$AE$8</f>
        <v>-2.0253060146043764</v>
      </c>
      <c r="Y740" s="95">
        <f t="shared" si="28"/>
        <v>2.0253060146043764</v>
      </c>
      <c r="Z740" s="94">
        <f>(0.5*$N$29*Y740^3)/1000</f>
        <v>4.278378334876427</v>
      </c>
      <c r="AA740" s="94">
        <f>(0.5*$I$29*$J$29*$K$29*$M$29*$L$29*$N$29*Y740^3)*0.82/1000</f>
        <v>13.8499764037016</v>
      </c>
      <c r="AB740" s="103">
        <f>IF(Y740&lt;1,0,IF(Y740&lt;1.05,2,IF(Y740&lt;1.1,2.28,IF(Y740&lt;1.15,2.5,IF(Y740&lt;1.2,3.08,IF(Y740&lt;1.25,3.44,IF(Y740&lt;1.3,3.85,IF(Y740&lt;1.35,4.31,IF(Y740&lt;1.4,5,IF(Y740&lt;1.45,5.36,IF(Y740&lt;1.5,5.75,IF(Y740&lt;1.55,6.59,IF(Y740&lt;1.6,7.28,IF(Y740&lt;1.65,8.01,IF(Y740&lt;1.7,8.79,IF(Y740&lt;1.75,10,IF(Y740&lt;1.8,10.5,IF(Y740&lt;1.85,11.42,IF(Y740&lt;1.9,12.38,IF(Y740&lt;1.95,13.4,IF(Y740&lt;2,14.26,IF(Y740&lt;2.05,15.57,IF(Y740&lt;2.1,16.72,IF(Y740&lt;2.15,17.92,IF(Y740&lt;2.2,19.17,IF(Y740&lt;2.25,20,IF(Y740&lt;3,25,IF(Y740&lt;10,0,0))))))))))))))))))))))))))))</f>
        <v>15.57</v>
      </c>
      <c r="AC740" s="12"/>
    </row>
    <row r="741" spans="17:29" x14ac:dyDescent="0.25">
      <c r="Q741" s="91"/>
      <c r="R741" s="92">
        <v>41655</v>
      </c>
      <c r="S741" s="93">
        <v>15.312499999997801</v>
      </c>
      <c r="T741" s="94">
        <f>$L$10*COS($M$10*S741*24+$N$10)</f>
        <v>-9.092596037229668E-2</v>
      </c>
      <c r="U741" s="94">
        <f>$L$11*COS($M$11*S741*24+$N$11)</f>
        <v>9.6910467805729206E-2</v>
      </c>
      <c r="V741" s="94">
        <f>$L$12*COS($M$12*S741*24+$N$12)</f>
        <v>-1.3009990624792238</v>
      </c>
      <c r="W741" s="94">
        <f>$L$13*COS($M$13*S741*24+$N$13)</f>
        <v>-0.29579241580243976</v>
      </c>
      <c r="X741" s="94">
        <f>(T741+U741+V741+W741)*$AE$8</f>
        <v>-1.9885087135602886</v>
      </c>
      <c r="Y741" s="95">
        <f t="shared" si="28"/>
        <v>1.9885087135602886</v>
      </c>
      <c r="Z741" s="94">
        <f>(0.5*$N$29*Y741^3)/1000</f>
        <v>4.0493911017929012</v>
      </c>
      <c r="AA741" s="94">
        <f>(0.5*$I$29*$J$29*$K$29*$M$29*$L$29*$N$29*Y741^3)*0.82/1000</f>
        <v>13.108698394437521</v>
      </c>
      <c r="AB741" s="103">
        <f>IF(Y741&lt;1,0,IF(Y741&lt;1.05,2,IF(Y741&lt;1.1,2.28,IF(Y741&lt;1.15,2.5,IF(Y741&lt;1.2,3.08,IF(Y741&lt;1.25,3.44,IF(Y741&lt;1.3,3.85,IF(Y741&lt;1.35,4.31,IF(Y741&lt;1.4,5,IF(Y741&lt;1.45,5.36,IF(Y741&lt;1.5,5.75,IF(Y741&lt;1.55,6.59,IF(Y741&lt;1.6,7.28,IF(Y741&lt;1.65,8.01,IF(Y741&lt;1.7,8.79,IF(Y741&lt;1.75,10,IF(Y741&lt;1.8,10.5,IF(Y741&lt;1.85,11.42,IF(Y741&lt;1.9,12.38,IF(Y741&lt;1.95,13.4,IF(Y741&lt;2,14.26,IF(Y741&lt;2.05,15.57,IF(Y741&lt;2.1,16.72,IF(Y741&lt;2.15,17.92,IF(Y741&lt;2.2,19.17,IF(Y741&lt;2.25,20,IF(Y741&lt;3,25,IF(Y741&lt;10,0,0))))))))))))))))))))))))))))</f>
        <v>14.26</v>
      </c>
      <c r="AC741" s="12"/>
    </row>
    <row r="742" spans="17:29" x14ac:dyDescent="0.25">
      <c r="Q742" s="91"/>
      <c r="R742" s="92">
        <v>41655</v>
      </c>
      <c r="S742" s="93">
        <v>15.333333333331201</v>
      </c>
      <c r="T742" s="94">
        <f>$L$10*COS($M$10*S742*24+$N$10)</f>
        <v>-0.10102251817922765</v>
      </c>
      <c r="U742" s="94">
        <f>$L$11*COS($M$11*S742*24+$N$11)</f>
        <v>0.10368413516142497</v>
      </c>
      <c r="V742" s="94">
        <f>$L$12*COS($M$12*S742*24+$N$12)</f>
        <v>-1.2599912292758138</v>
      </c>
      <c r="W742" s="94">
        <f>$L$13*COS($M$13*S742*24+$N$13)</f>
        <v>-0.20140569904468536</v>
      </c>
      <c r="X742" s="94">
        <f>(T742+U742+V742+W742)*$AE$8</f>
        <v>-1.8234191391728771</v>
      </c>
      <c r="Y742" s="95">
        <f t="shared" si="28"/>
        <v>1.8234191391728771</v>
      </c>
      <c r="Z742" s="94">
        <f>(0.5*$N$29*Y742^3)/1000</f>
        <v>3.1222433980791195</v>
      </c>
      <c r="AA742" s="94">
        <f>(0.5*$I$29*$J$29*$K$29*$M$29*$L$29*$N$29*Y742^3)*0.82/1000</f>
        <v>10.107333668343731</v>
      </c>
      <c r="AB742" s="103">
        <f>IF(Y742&lt;1,0,IF(Y742&lt;1.05,2,IF(Y742&lt;1.1,2.28,IF(Y742&lt;1.15,2.5,IF(Y742&lt;1.2,3.08,IF(Y742&lt;1.25,3.44,IF(Y742&lt;1.3,3.85,IF(Y742&lt;1.35,4.31,IF(Y742&lt;1.4,5,IF(Y742&lt;1.45,5.36,IF(Y742&lt;1.5,5.75,IF(Y742&lt;1.55,6.59,IF(Y742&lt;1.6,7.28,IF(Y742&lt;1.65,8.01,IF(Y742&lt;1.7,8.79,IF(Y742&lt;1.75,10,IF(Y742&lt;1.8,10.5,IF(Y742&lt;1.85,11.42,IF(Y742&lt;1.9,12.38,IF(Y742&lt;1.95,13.4,IF(Y742&lt;2,14.26,IF(Y742&lt;2.05,15.57,IF(Y742&lt;2.1,16.72,IF(Y742&lt;2.15,17.92,IF(Y742&lt;2.2,19.17,IF(Y742&lt;2.25,20,IF(Y742&lt;3,25,IF(Y742&lt;10,0,0))))))))))))))))))))))))))))</f>
        <v>11.42</v>
      </c>
      <c r="AC742" s="12"/>
    </row>
    <row r="743" spans="17:29" x14ac:dyDescent="0.25">
      <c r="Q743" s="91"/>
      <c r="R743" s="92">
        <v>41655</v>
      </c>
      <c r="S743" s="93">
        <v>15.354166666664501</v>
      </c>
      <c r="T743" s="94">
        <f>$L$10*COS($M$10*S743*24+$N$10)</f>
        <v>-0.10962304068537999</v>
      </c>
      <c r="U743" s="94">
        <f>$L$11*COS($M$11*S743*24+$N$11)</f>
        <v>0.10867335899001059</v>
      </c>
      <c r="V743" s="94">
        <f>$L$12*COS($M$12*S743*24+$N$12)</f>
        <v>-1.1387957876806445</v>
      </c>
      <c r="W743" s="94">
        <f>$L$13*COS($M$13*S743*24+$N$13)</f>
        <v>-9.3293516736162846E-2</v>
      </c>
      <c r="X743" s="94">
        <f>(T743+U743+V743+W743)*$AE$8</f>
        <v>-1.5412987326402208</v>
      </c>
      <c r="Y743" s="95">
        <f t="shared" si="28"/>
        <v>1.5412987326402208</v>
      </c>
      <c r="Z743" s="94">
        <f>(0.5*$N$29*Y743^3)/1000</f>
        <v>1.8856786891480057</v>
      </c>
      <c r="AA743" s="94">
        <f>(0.5*$I$29*$J$29*$K$29*$M$29*$L$29*$N$29*Y743^3)*0.82/1000</f>
        <v>6.104323485551955</v>
      </c>
      <c r="AB743" s="103">
        <f>IF(Y743&lt;1,0,IF(Y743&lt;1.05,2,IF(Y743&lt;1.1,2.28,IF(Y743&lt;1.15,2.5,IF(Y743&lt;1.2,3.08,IF(Y743&lt;1.25,3.44,IF(Y743&lt;1.3,3.85,IF(Y743&lt;1.35,4.31,IF(Y743&lt;1.4,5,IF(Y743&lt;1.45,5.36,IF(Y743&lt;1.5,5.75,IF(Y743&lt;1.55,6.59,IF(Y743&lt;1.6,7.28,IF(Y743&lt;1.65,8.01,IF(Y743&lt;1.7,8.79,IF(Y743&lt;1.75,10,IF(Y743&lt;1.8,10.5,IF(Y743&lt;1.85,11.42,IF(Y743&lt;1.9,12.38,IF(Y743&lt;1.95,13.4,IF(Y743&lt;2,14.26,IF(Y743&lt;2.05,15.57,IF(Y743&lt;2.1,16.72,IF(Y743&lt;2.15,17.92,IF(Y743&lt;2.2,19.17,IF(Y743&lt;2.25,20,IF(Y743&lt;3,25,IF(Y743&lt;10,0,0))))))))))))))))))))))))))))</f>
        <v>6.59</v>
      </c>
      <c r="AC743" s="12"/>
    </row>
    <row r="744" spans="17:29" x14ac:dyDescent="0.25">
      <c r="Q744" s="91"/>
      <c r="R744" s="92">
        <v>41655</v>
      </c>
      <c r="S744" s="93">
        <v>15.374999999997801</v>
      </c>
      <c r="T744" s="94">
        <f>$L$10*COS($M$10*S744*24+$N$10)</f>
        <v>-0.11660016336351738</v>
      </c>
      <c r="U744" s="94">
        <f>$L$11*COS($M$11*S744*24+$N$11)</f>
        <v>0.11179227284578142</v>
      </c>
      <c r="V744" s="94">
        <f>$L$12*COS($M$12*S744*24+$N$12)</f>
        <v>-0.94512578551796123</v>
      </c>
      <c r="W744" s="94">
        <f>$L$13*COS($M$13*S744*24+$N$13)</f>
        <v>2.117646456310656E-2</v>
      </c>
      <c r="X744" s="94">
        <f>(T744+U744+V744+W744)*$AE$8</f>
        <v>-1.1609465143407385</v>
      </c>
      <c r="Y744" s="95">
        <f t="shared" si="28"/>
        <v>1.1609465143407385</v>
      </c>
      <c r="Z744" s="94">
        <f>(0.5*$N$29*Y744^3)/1000</f>
        <v>0.80583080393139028</v>
      </c>
      <c r="AA744" s="94">
        <f>(0.5*$I$29*$J$29*$K$29*$M$29*$L$29*$N$29*Y744^3)*0.82/1000</f>
        <v>2.608637372914334</v>
      </c>
      <c r="AB744" s="103">
        <f>IF(Y744&lt;1,0,IF(Y744&lt;1.05,2,IF(Y744&lt;1.1,2.28,IF(Y744&lt;1.15,2.5,IF(Y744&lt;1.2,3.08,IF(Y744&lt;1.25,3.44,IF(Y744&lt;1.3,3.85,IF(Y744&lt;1.35,4.31,IF(Y744&lt;1.4,5,IF(Y744&lt;1.45,5.36,IF(Y744&lt;1.5,5.75,IF(Y744&lt;1.55,6.59,IF(Y744&lt;1.6,7.28,IF(Y744&lt;1.65,8.01,IF(Y744&lt;1.7,8.79,IF(Y744&lt;1.75,10,IF(Y744&lt;1.8,10.5,IF(Y744&lt;1.85,11.42,IF(Y744&lt;1.9,12.38,IF(Y744&lt;1.95,13.4,IF(Y744&lt;2,14.26,IF(Y744&lt;2.05,15.57,IF(Y744&lt;2.1,16.72,IF(Y744&lt;2.15,17.92,IF(Y744&lt;2.2,19.17,IF(Y744&lt;2.25,20,IF(Y744&lt;3,25,IF(Y744&lt;10,0,0))))))))))))))))))))))))))))</f>
        <v>3.08</v>
      </c>
      <c r="AC744" s="12"/>
    </row>
    <row r="745" spans="17:29" x14ac:dyDescent="0.25">
      <c r="Q745" s="91"/>
      <c r="R745" s="92">
        <v>41655</v>
      </c>
      <c r="S745" s="93">
        <v>15.395833333331099</v>
      </c>
      <c r="T745" s="94">
        <f>$L$10*COS($M$10*S745*24+$N$10)</f>
        <v>-0.12185056249916081</v>
      </c>
      <c r="U745" s="94">
        <f>$L$11*COS($M$11*S745*24+$N$11)</f>
        <v>0.11298719903125001</v>
      </c>
      <c r="V745" s="94">
        <f>$L$12*COS($M$12*S745*24+$N$12)</f>
        <v>-0.69130665325889673</v>
      </c>
      <c r="W745" s="94">
        <f>$L$13*COS($M$13*S745*24+$N$13)</f>
        <v>0.13420330479816686</v>
      </c>
      <c r="X745" s="94">
        <f>(T745+U745+V745+W745)*$AE$8</f>
        <v>-0.7074583899108009</v>
      </c>
      <c r="Y745" s="95">
        <f t="shared" si="28"/>
        <v>0.7074583899108009</v>
      </c>
      <c r="Z745" s="94">
        <f>(0.5*$N$29*Y745^3)/1000</f>
        <v>0.18235174897928202</v>
      </c>
      <c r="AA745" s="94">
        <f>(0.5*$I$29*$J$29*$K$29*$M$29*$L$29*$N$29*Y745^3)*0.82/1000</f>
        <v>0.59030951048645852</v>
      </c>
      <c r="AB745" s="103">
        <f>IF(Y745&lt;1,0,IF(Y745&lt;1.05,2,IF(Y745&lt;1.1,2.28,IF(Y745&lt;1.15,2.5,IF(Y745&lt;1.2,3.08,IF(Y745&lt;1.25,3.44,IF(Y745&lt;1.3,3.85,IF(Y745&lt;1.35,4.31,IF(Y745&lt;1.4,5,IF(Y745&lt;1.45,5.36,IF(Y745&lt;1.5,5.75,IF(Y745&lt;1.55,6.59,IF(Y745&lt;1.6,7.28,IF(Y745&lt;1.65,8.01,IF(Y745&lt;1.7,8.79,IF(Y745&lt;1.75,10,IF(Y745&lt;1.8,10.5,IF(Y745&lt;1.85,11.42,IF(Y745&lt;1.9,12.38,IF(Y745&lt;1.95,13.4,IF(Y745&lt;2,14.26,IF(Y745&lt;2.05,15.57,IF(Y745&lt;2.1,16.72,IF(Y745&lt;2.15,17.92,IF(Y745&lt;2.2,19.17,IF(Y745&lt;2.25,20,IF(Y745&lt;3,25,IF(Y745&lt;10,0,0))))))))))))))))))))))))))))</f>
        <v>0</v>
      </c>
      <c r="AC745" s="12"/>
    </row>
    <row r="746" spans="17:29" x14ac:dyDescent="0.25">
      <c r="Q746" s="91"/>
      <c r="R746" s="92">
        <v>41655</v>
      </c>
      <c r="S746" s="93">
        <v>15.416666666664501</v>
      </c>
      <c r="T746" s="94">
        <f>$L$10*COS($M$10*S746*24+$N$10)</f>
        <v>-0.12529648530422022</v>
      </c>
      <c r="U746" s="94">
        <f>$L$11*COS($M$11*S746*24+$N$11)</f>
        <v>0.11223757241083018</v>
      </c>
      <c r="V746" s="94">
        <f>$L$12*COS($M$12*S746*24+$N$12)</f>
        <v>-0.39349179634393033</v>
      </c>
      <c r="W746" s="94">
        <f>$L$13*COS($M$13*S746*24+$N$13)</f>
        <v>0.23808441159314822</v>
      </c>
      <c r="X746" s="94">
        <f>(T746+U746+V746+W746)*$AE$8</f>
        <v>-0.21058287205521523</v>
      </c>
      <c r="Y746" s="95">
        <f t="shared" si="28"/>
        <v>0.21058287205521523</v>
      </c>
      <c r="Z746" s="94">
        <f>(0.5*$N$29*Y746^3)/1000</f>
        <v>4.8092390266175978E-3</v>
      </c>
      <c r="AA746" s="94">
        <f>(0.5*$I$29*$J$29*$K$29*$M$29*$L$29*$N$29*Y746^3)*0.82/1000</f>
        <v>1.5568479883006518E-2</v>
      </c>
      <c r="AB746" s="103">
        <f>IF(Y746&lt;1,0,IF(Y746&lt;1.05,2,IF(Y746&lt;1.1,2.28,IF(Y746&lt;1.15,2.5,IF(Y746&lt;1.2,3.08,IF(Y746&lt;1.25,3.44,IF(Y746&lt;1.3,3.85,IF(Y746&lt;1.35,4.31,IF(Y746&lt;1.4,5,IF(Y746&lt;1.45,5.36,IF(Y746&lt;1.5,5.75,IF(Y746&lt;1.55,6.59,IF(Y746&lt;1.6,7.28,IF(Y746&lt;1.65,8.01,IF(Y746&lt;1.7,8.79,IF(Y746&lt;1.75,10,IF(Y746&lt;1.8,10.5,IF(Y746&lt;1.85,11.42,IF(Y746&lt;1.9,12.38,IF(Y746&lt;1.95,13.4,IF(Y746&lt;2,14.26,IF(Y746&lt;2.05,15.57,IF(Y746&lt;2.1,16.72,IF(Y746&lt;2.15,17.92,IF(Y746&lt;2.2,19.17,IF(Y746&lt;2.25,20,IF(Y746&lt;3,25,IF(Y746&lt;10,0,0))))))))))))))))))))))))))))</f>
        <v>0</v>
      </c>
      <c r="AC746" s="12"/>
    </row>
    <row r="747" spans="17:29" x14ac:dyDescent="0.25">
      <c r="Q747" s="91"/>
      <c r="R747" s="92">
        <v>41655</v>
      </c>
      <c r="S747" s="93">
        <v>15.437499999997801</v>
      </c>
      <c r="T747" s="94">
        <f>$L$10*COS($M$10*S747*24+$N$10)</f>
        <v>-0.12688690135244585</v>
      </c>
      <c r="U747" s="94">
        <f>$L$11*COS($M$11*S747*24+$N$11)</f>
        <v>0.10955629434468593</v>
      </c>
      <c r="V747" s="94">
        <f>$L$12*COS($M$12*S747*24+$N$12)</f>
        <v>-7.0634569818957008E-2</v>
      </c>
      <c r="W747" s="94">
        <f>$L$13*COS($M$13*S747*24+$N$13)</f>
        <v>0.3257404591906975</v>
      </c>
      <c r="X747" s="94">
        <f>(T747+U747+V747+W747)*$AE$8</f>
        <v>0.29721910295497572</v>
      </c>
      <c r="Y747" s="95">
        <f t="shared" si="28"/>
        <v>0.29721910295497572</v>
      </c>
      <c r="Z747" s="94">
        <f>(0.5*$N$29*Y747^3)/1000</f>
        <v>1.3521889615936407E-2</v>
      </c>
      <c r="AA747" s="94">
        <f>(0.5*$I$29*$J$29*$K$29*$M$29*$L$29*$N$29*Y747^3)*0.82/1000</f>
        <v>4.3773092853319637E-2</v>
      </c>
      <c r="AB747" s="103">
        <f>IF(Y747&lt;1,0,IF(Y747&lt;1.05,2,IF(Y747&lt;1.1,2.28,IF(Y747&lt;1.15,2.5,IF(Y747&lt;1.2,3.08,IF(Y747&lt;1.25,3.44,IF(Y747&lt;1.3,3.85,IF(Y747&lt;1.35,4.31,IF(Y747&lt;1.4,5,IF(Y747&lt;1.45,5.36,IF(Y747&lt;1.5,5.75,IF(Y747&lt;1.55,6.59,IF(Y747&lt;1.6,7.28,IF(Y747&lt;1.65,8.01,IF(Y747&lt;1.7,8.79,IF(Y747&lt;1.75,10,IF(Y747&lt;1.8,10.5,IF(Y747&lt;1.85,11.42,IF(Y747&lt;1.9,12.38,IF(Y747&lt;1.95,13.4,IF(Y747&lt;2,14.26,IF(Y747&lt;2.05,15.57,IF(Y747&lt;2.1,16.72,IF(Y747&lt;2.15,17.92,IF(Y747&lt;2.2,19.17,IF(Y747&lt;2.25,20,IF(Y747&lt;3,25,IF(Y747&lt;10,0,0))))))))))))))))))))))))))))</f>
        <v>0</v>
      </c>
      <c r="AC747" s="12"/>
    </row>
    <row r="748" spans="17:29" x14ac:dyDescent="0.25">
      <c r="Q748" s="91"/>
      <c r="R748" s="92">
        <v>41655</v>
      </c>
      <c r="S748" s="93">
        <v>15.458333333331099</v>
      </c>
      <c r="T748" s="94">
        <f>$L$10*COS($M$10*S748*24+$N$10)</f>
        <v>-0.12659825828549595</v>
      </c>
      <c r="U748" s="94">
        <f>$L$11*COS($M$11*S748*24+$N$11)</f>
        <v>0.1049895106513898</v>
      </c>
      <c r="V748" s="94">
        <f>$L$12*COS($M$12*S748*24+$N$12)</f>
        <v>0.25671793976192853</v>
      </c>
      <c r="W748" s="94">
        <f>$L$13*COS($M$13*S748*24+$N$13)</f>
        <v>0.39119783280601611</v>
      </c>
      <c r="X748" s="94">
        <f>(T748+U748+V748+W748)*$AE$8</f>
        <v>0.78288378116729818</v>
      </c>
      <c r="Y748" s="95">
        <f t="shared" si="28"/>
        <v>0.78288378116729818</v>
      </c>
      <c r="Z748" s="94">
        <f>(0.5*$N$29*Y748^3)/1000</f>
        <v>0.24711500505002093</v>
      </c>
      <c r="AA748" s="94">
        <f>(0.5*$I$29*$J$29*$K$29*$M$29*$L$29*$N$29*Y748^3)*0.82/1000</f>
        <v>0.79996127529059324</v>
      </c>
      <c r="AB748" s="103">
        <f>IF(Y748&lt;1,0,IF(Y748&lt;1.05,2,IF(Y748&lt;1.1,2.28,IF(Y748&lt;1.15,2.5,IF(Y748&lt;1.2,3.08,IF(Y748&lt;1.25,3.44,IF(Y748&lt;1.3,3.85,IF(Y748&lt;1.35,4.31,IF(Y748&lt;1.4,5,IF(Y748&lt;1.45,5.36,IF(Y748&lt;1.5,5.75,IF(Y748&lt;1.55,6.59,IF(Y748&lt;1.6,7.28,IF(Y748&lt;1.65,8.01,IF(Y748&lt;1.7,8.79,IF(Y748&lt;1.75,10,IF(Y748&lt;1.8,10.5,IF(Y748&lt;1.85,11.42,IF(Y748&lt;1.9,12.38,IF(Y748&lt;1.95,13.4,IF(Y748&lt;2,14.26,IF(Y748&lt;2.05,15.57,IF(Y748&lt;2.1,16.72,IF(Y748&lt;2.15,17.92,IF(Y748&lt;2.2,19.17,IF(Y748&lt;2.25,20,IF(Y748&lt;3,25,IF(Y748&lt;10,0,0))))))))))))))))))))))))))))</f>
        <v>0</v>
      </c>
      <c r="AC748" s="12"/>
    </row>
    <row r="749" spans="17:29" x14ac:dyDescent="0.25">
      <c r="Q749" s="91"/>
      <c r="R749" s="92">
        <v>41655</v>
      </c>
      <c r="S749" s="93">
        <v>15.479166666664501</v>
      </c>
      <c r="T749" s="94">
        <f>$L$10*COS($M$10*S749*24+$N$10)</f>
        <v>-0.12443483059804483</v>
      </c>
      <c r="U749" s="94">
        <f>$L$11*COS($M$11*S749*24+$N$11)</f>
        <v>9.8615817420732194E-2</v>
      </c>
      <c r="V749" s="94">
        <f>$L$12*COS($M$12*S749*24+$N$12)</f>
        <v>0.56773255972842784</v>
      </c>
      <c r="W749" s="94">
        <f>$L$13*COS($M$13*S749*24+$N$13)</f>
        <v>0.42999572060080254</v>
      </c>
      <c r="X749" s="94">
        <f>(T749+U749+V749+W749)*$AE$8</f>
        <v>1.2148865839398972</v>
      </c>
      <c r="Y749" s="95">
        <f t="shared" si="28"/>
        <v>1.2148865839398972</v>
      </c>
      <c r="Z749" s="94">
        <f>(0.5*$N$29*Y749^3)/1000</f>
        <v>0.92345223659269371</v>
      </c>
      <c r="AA749" s="94">
        <f>(0.5*$I$29*$J$29*$K$29*$M$29*$L$29*$N$29*Y749^3)*0.82/1000</f>
        <v>2.9894017512417315</v>
      </c>
      <c r="AB749" s="103">
        <f>IF(Y749&lt;1,0,IF(Y749&lt;1.05,2,IF(Y749&lt;1.1,2.28,IF(Y749&lt;1.15,2.5,IF(Y749&lt;1.2,3.08,IF(Y749&lt;1.25,3.44,IF(Y749&lt;1.3,3.85,IF(Y749&lt;1.35,4.31,IF(Y749&lt;1.4,5,IF(Y749&lt;1.45,5.36,IF(Y749&lt;1.5,5.75,IF(Y749&lt;1.55,6.59,IF(Y749&lt;1.6,7.28,IF(Y749&lt;1.65,8.01,IF(Y749&lt;1.7,8.79,IF(Y749&lt;1.75,10,IF(Y749&lt;1.8,10.5,IF(Y749&lt;1.85,11.42,IF(Y749&lt;1.9,12.38,IF(Y749&lt;1.95,13.4,IF(Y749&lt;2,14.26,IF(Y749&lt;2.05,15.57,IF(Y749&lt;2.1,16.72,IF(Y749&lt;2.15,17.92,IF(Y749&lt;2.2,19.17,IF(Y749&lt;2.25,20,IF(Y749&lt;3,25,IF(Y749&lt;10,0,0))))))))))))))))))))))))))))</f>
        <v>3.44</v>
      </c>
      <c r="AC749" s="12"/>
    </row>
    <row r="750" spans="17:29" x14ac:dyDescent="0.25">
      <c r="Q750" s="91"/>
      <c r="R750" s="92">
        <v>41655</v>
      </c>
      <c r="S750" s="93">
        <v>15.499999999997801</v>
      </c>
      <c r="T750" s="94">
        <f>$L$10*COS($M$10*S750*24+$N$10)</f>
        <v>-0.12042865633716719</v>
      </c>
      <c r="U750" s="94">
        <f>$L$11*COS($M$11*S750*24+$N$11)</f>
        <v>9.0544908345173772E-2</v>
      </c>
      <c r="V750" s="94">
        <f>$L$12*COS($M$12*S750*24+$N$12)</f>
        <v>0.84261588360739237</v>
      </c>
      <c r="W750" s="94">
        <f>$L$13*COS($M$13*S750*24+$N$13)</f>
        <v>0.43949011063800575</v>
      </c>
      <c r="X750" s="94">
        <f>(T750+U750+V750+W750)*$AE$8</f>
        <v>1.565277807816756</v>
      </c>
      <c r="Y750" s="95">
        <f t="shared" si="28"/>
        <v>1.565277807816756</v>
      </c>
      <c r="Z750" s="94">
        <f>(0.5*$N$29*Y750^3)/1000</f>
        <v>1.9750655453929233</v>
      </c>
      <c r="AA750" s="94">
        <f>(0.5*$I$29*$J$29*$K$29*$M$29*$L$29*$N$29*Y750^3)*0.82/1000</f>
        <v>6.3936868267275626</v>
      </c>
      <c r="AB750" s="103">
        <f>IF(Y750&lt;1,0,IF(Y750&lt;1.05,2,IF(Y750&lt;1.1,2.28,IF(Y750&lt;1.15,2.5,IF(Y750&lt;1.2,3.08,IF(Y750&lt;1.25,3.44,IF(Y750&lt;1.3,3.85,IF(Y750&lt;1.35,4.31,IF(Y750&lt;1.4,5,IF(Y750&lt;1.45,5.36,IF(Y750&lt;1.5,5.75,IF(Y750&lt;1.55,6.59,IF(Y750&lt;1.6,7.28,IF(Y750&lt;1.65,8.01,IF(Y750&lt;1.7,8.79,IF(Y750&lt;1.75,10,IF(Y750&lt;1.8,10.5,IF(Y750&lt;1.85,11.42,IF(Y750&lt;1.9,12.38,IF(Y750&lt;1.95,13.4,IF(Y750&lt;2,14.26,IF(Y750&lt;2.05,15.57,IF(Y750&lt;2.1,16.72,IF(Y750&lt;2.15,17.92,IF(Y750&lt;2.2,19.17,IF(Y750&lt;2.25,20,IF(Y750&lt;3,25,IF(Y750&lt;10,0,0))))))))))))))))))))))))))))</f>
        <v>7.28</v>
      </c>
      <c r="AC750" s="12"/>
    </row>
    <row r="751" spans="17:29" x14ac:dyDescent="0.25">
      <c r="Q751" s="91"/>
      <c r="R751" s="92">
        <v>41655</v>
      </c>
      <c r="S751" s="93">
        <v>15.520833333331099</v>
      </c>
      <c r="T751" s="94">
        <f>$L$10*COS($M$10*S751*24+$N$10)</f>
        <v>-0.11463906265311349</v>
      </c>
      <c r="U751" s="94">
        <f>$L$11*COS($M$11*S751*24+$N$11)</f>
        <v>8.0915686849354684E-2</v>
      </c>
      <c r="V751" s="94">
        <f>$L$12*COS($M$12*S751*24+$N$12)</f>
        <v>1.0638739512707212</v>
      </c>
      <c r="W751" s="94">
        <f>$L$13*COS($M$13*S751*24+$N$13)</f>
        <v>0.4190339759270808</v>
      </c>
      <c r="X751" s="94">
        <f>(T751+U751+V751+W751)*$AE$8</f>
        <v>1.8114806892425539</v>
      </c>
      <c r="Y751" s="95">
        <f t="shared" si="28"/>
        <v>1.8114806892425539</v>
      </c>
      <c r="Z751" s="94">
        <f>(0.5*$N$29*Y751^3)/1000</f>
        <v>3.061317366635</v>
      </c>
      <c r="AA751" s="94">
        <f>(0.5*$I$29*$J$29*$K$29*$M$29*$L$29*$N$29*Y751^3)*0.82/1000</f>
        <v>9.9101037761218187</v>
      </c>
      <c r="AB751" s="103">
        <f>IF(Y751&lt;1,0,IF(Y751&lt;1.05,2,IF(Y751&lt;1.1,2.28,IF(Y751&lt;1.15,2.5,IF(Y751&lt;1.2,3.08,IF(Y751&lt;1.25,3.44,IF(Y751&lt;1.3,3.85,IF(Y751&lt;1.35,4.31,IF(Y751&lt;1.4,5,IF(Y751&lt;1.45,5.36,IF(Y751&lt;1.5,5.75,IF(Y751&lt;1.55,6.59,IF(Y751&lt;1.6,7.28,IF(Y751&lt;1.65,8.01,IF(Y751&lt;1.7,8.79,IF(Y751&lt;1.75,10,IF(Y751&lt;1.8,10.5,IF(Y751&lt;1.85,11.42,IF(Y751&lt;1.9,12.38,IF(Y751&lt;1.95,13.4,IF(Y751&lt;2,14.26,IF(Y751&lt;2.05,15.57,IF(Y751&lt;2.1,16.72,IF(Y751&lt;2.15,17.92,IF(Y751&lt;2.2,19.17,IF(Y751&lt;2.25,20,IF(Y751&lt;3,25,IF(Y751&lt;10,0,0))))))))))))))))))))))))))))</f>
        <v>11.42</v>
      </c>
      <c r="AC751" s="12"/>
    </row>
    <row r="752" spans="17:29" x14ac:dyDescent="0.25">
      <c r="Q752" s="91"/>
      <c r="R752" s="92">
        <v>41655</v>
      </c>
      <c r="S752" s="93">
        <v>15.541666666664399</v>
      </c>
      <c r="T752" s="94">
        <f>$L$10*COS($M$10*S752*24+$N$10)</f>
        <v>-0.10715178722777914</v>
      </c>
      <c r="U752" s="94">
        <f>$L$11*COS($M$11*S752*24+$N$11)</f>
        <v>6.989387550927699E-2</v>
      </c>
      <c r="V752" s="94">
        <f>$L$12*COS($M$12*S752*24+$N$12)</f>
        <v>1.2174255890792161</v>
      </c>
      <c r="W752" s="94">
        <f>$L$13*COS($M$13*S752*24+$N$13)</f>
        <v>0.37002136824319443</v>
      </c>
      <c r="X752" s="94">
        <f>(T752+U752+V752+W752)*$AE$8</f>
        <v>1.9377363070048852</v>
      </c>
      <c r="Y752" s="95">
        <f t="shared" si="28"/>
        <v>1.9377363070048852</v>
      </c>
      <c r="Z752" s="94">
        <f>(0.5*$N$29*Y752^3)/1000</f>
        <v>3.7470652771007171</v>
      </c>
      <c r="AA752" s="94">
        <f>(0.5*$I$29*$J$29*$K$29*$M$29*$L$29*$N$29*Y752^3)*0.82/1000</f>
        <v>12.130008524006202</v>
      </c>
      <c r="AB752" s="103">
        <f>IF(Y752&lt;1,0,IF(Y752&lt;1.05,2,IF(Y752&lt;1.1,2.28,IF(Y752&lt;1.15,2.5,IF(Y752&lt;1.2,3.08,IF(Y752&lt;1.25,3.44,IF(Y752&lt;1.3,3.85,IF(Y752&lt;1.35,4.31,IF(Y752&lt;1.4,5,IF(Y752&lt;1.45,5.36,IF(Y752&lt;1.5,5.75,IF(Y752&lt;1.55,6.59,IF(Y752&lt;1.6,7.28,IF(Y752&lt;1.65,8.01,IF(Y752&lt;1.7,8.79,IF(Y752&lt;1.75,10,IF(Y752&lt;1.8,10.5,IF(Y752&lt;1.85,11.42,IF(Y752&lt;1.9,12.38,IF(Y752&lt;1.95,13.4,IF(Y752&lt;2,14.26,IF(Y752&lt;2.05,15.57,IF(Y752&lt;2.1,16.72,IF(Y752&lt;2.15,17.92,IF(Y752&lt;2.2,19.17,IF(Y752&lt;2.25,20,IF(Y752&lt;3,25,IF(Y752&lt;10,0,0))))))))))))))))))))))))))))</f>
        <v>13.4</v>
      </c>
      <c r="AC752" s="12"/>
    </row>
    <row r="753" spans="17:29" x14ac:dyDescent="0.25">
      <c r="Q753" s="91"/>
      <c r="R753" s="92">
        <v>41655</v>
      </c>
      <c r="S753" s="93">
        <v>15.562499999997801</v>
      </c>
      <c r="T753" s="94">
        <f>$L$10*COS($M$10*S753*24+$N$10)</f>
        <v>-9.8077708591415694E-2</v>
      </c>
      <c r="U753" s="94">
        <f>$L$11*COS($M$11*S753*24+$N$11)</f>
        <v>5.7669163903427773E-2</v>
      </c>
      <c r="V753" s="94">
        <f>$L$12*COS($M$12*S753*24+$N$12)</f>
        <v>1.2934985555170686</v>
      </c>
      <c r="W753" s="94">
        <f>$L$13*COS($M$13*S753*24+$N$13)</f>
        <v>0.29579241580242477</v>
      </c>
      <c r="X753" s="94">
        <f>(T753+U753+V753+W753)*$AE$8</f>
        <v>1.936103033289382</v>
      </c>
      <c r="Y753" s="95">
        <f t="shared" si="28"/>
        <v>1.936103033289382</v>
      </c>
      <c r="Z753" s="94">
        <f>(0.5*$N$29*Y753^3)/1000</f>
        <v>3.7375983136232613</v>
      </c>
      <c r="AA753" s="94">
        <f>(0.5*$I$29*$J$29*$K$29*$M$29*$L$29*$N$29*Y753^3)*0.82/1000</f>
        <v>12.099362047581099</v>
      </c>
      <c r="AB753" s="103">
        <f>IF(Y753&lt;1,0,IF(Y753&lt;1.05,2,IF(Y753&lt;1.1,2.28,IF(Y753&lt;1.15,2.5,IF(Y753&lt;1.2,3.08,IF(Y753&lt;1.25,3.44,IF(Y753&lt;1.3,3.85,IF(Y753&lt;1.35,4.31,IF(Y753&lt;1.4,5,IF(Y753&lt;1.45,5.36,IF(Y753&lt;1.5,5.75,IF(Y753&lt;1.55,6.59,IF(Y753&lt;1.6,7.28,IF(Y753&lt;1.65,8.01,IF(Y753&lt;1.7,8.79,IF(Y753&lt;1.75,10,IF(Y753&lt;1.8,10.5,IF(Y753&lt;1.85,11.42,IF(Y753&lt;1.9,12.38,IF(Y753&lt;1.95,13.4,IF(Y753&lt;2,14.26,IF(Y753&lt;2.05,15.57,IF(Y753&lt;2.1,16.72,IF(Y753&lt;2.15,17.92,IF(Y753&lt;2.2,19.17,IF(Y753&lt;2.25,20,IF(Y753&lt;3,25,IF(Y753&lt;10,0,0))))))))))))))))))))))))))))</f>
        <v>13.4</v>
      </c>
      <c r="AC753" s="12"/>
    </row>
    <row r="754" spans="17:29" x14ac:dyDescent="0.25">
      <c r="Q754" s="91"/>
      <c r="R754" s="92">
        <v>41655</v>
      </c>
      <c r="S754" s="93">
        <v>15.583333333331099</v>
      </c>
      <c r="T754" s="94">
        <f>$L$10*COS($M$10*S754*24+$N$10)</f>
        <v>-8.7551204130518367E-2</v>
      </c>
      <c r="U754" s="94">
        <f>$L$11*COS($M$11*S754*24+$N$11)</f>
        <v>4.4451943983044889E-2</v>
      </c>
      <c r="V754" s="94">
        <f>$L$12*COS($M$12*S754*24+$N$12)</f>
        <v>1.287251460341954</v>
      </c>
      <c r="W754" s="94">
        <f>$L$13*COS($M$13*S754*24+$N$13)</f>
        <v>0.2014056990451788</v>
      </c>
      <c r="X754" s="94">
        <f>(T754+U754+V754+W754)*$AE$8</f>
        <v>1.8069473740495741</v>
      </c>
      <c r="Y754" s="95">
        <f t="shared" si="28"/>
        <v>1.8069473740495741</v>
      </c>
      <c r="Z754" s="94">
        <f>(0.5*$N$29*Y754^3)/1000</f>
        <v>3.0383915654713869</v>
      </c>
      <c r="AA754" s="94">
        <f>(0.5*$I$29*$J$29*$K$29*$M$29*$L$29*$N$29*Y754^3)*0.82/1000</f>
        <v>9.8358883186987054</v>
      </c>
      <c r="AB754" s="103">
        <f>IF(Y754&lt;1,0,IF(Y754&lt;1.05,2,IF(Y754&lt;1.1,2.28,IF(Y754&lt;1.15,2.5,IF(Y754&lt;1.2,3.08,IF(Y754&lt;1.25,3.44,IF(Y754&lt;1.3,3.85,IF(Y754&lt;1.35,4.31,IF(Y754&lt;1.4,5,IF(Y754&lt;1.45,5.36,IF(Y754&lt;1.5,5.75,IF(Y754&lt;1.55,6.59,IF(Y754&lt;1.6,7.28,IF(Y754&lt;1.65,8.01,IF(Y754&lt;1.7,8.79,IF(Y754&lt;1.75,10,IF(Y754&lt;1.8,10.5,IF(Y754&lt;1.85,11.42,IF(Y754&lt;1.9,12.38,IF(Y754&lt;1.95,13.4,IF(Y754&lt;2,14.26,IF(Y754&lt;2.05,15.57,IF(Y754&lt;2.1,16.72,IF(Y754&lt;2.15,17.92,IF(Y754&lt;2.2,19.17,IF(Y754&lt;2.25,20,IF(Y754&lt;3,25,IF(Y754&lt;10,0,0))))))))))))))))))))))))))))</f>
        <v>11.42</v>
      </c>
      <c r="AC754" s="12"/>
    </row>
    <row r="755" spans="17:29" x14ac:dyDescent="0.25">
      <c r="Q755" s="91"/>
      <c r="R755" s="92">
        <v>41655</v>
      </c>
      <c r="S755" s="93">
        <v>15.604166666664399</v>
      </c>
      <c r="T755" s="94">
        <f>$L$10*COS($M$10*S755*24+$N$10)</f>
        <v>-7.5728160102395428E-2</v>
      </c>
      <c r="U755" s="94">
        <f>$L$11*COS($M$11*S755*24+$N$11)</f>
        <v>3.0469689145967607E-2</v>
      </c>
      <c r="V755" s="94">
        <f>$L$12*COS($M$12*S755*24+$N$12)</f>
        <v>1.1990818774500658</v>
      </c>
      <c r="W755" s="94">
        <f>$L$13*COS($M$13*S755*24+$N$13)</f>
        <v>9.3293516736705218E-2</v>
      </c>
      <c r="X755" s="94">
        <f>(T755+U755+V755+W755)*$AE$8</f>
        <v>1.5588961540379289</v>
      </c>
      <c r="Y755" s="95">
        <f t="shared" si="28"/>
        <v>1.5588961540379289</v>
      </c>
      <c r="Z755" s="94">
        <f>(0.5*$N$29*Y755^3)/1000</f>
        <v>1.9510068123990107</v>
      </c>
      <c r="AA755" s="94">
        <f>(0.5*$I$29*$J$29*$K$29*$M$29*$L$29*$N$29*Y755^3)*0.82/1000</f>
        <v>6.3158038397199929</v>
      </c>
      <c r="AB755" s="103">
        <f>IF(Y755&lt;1,0,IF(Y755&lt;1.05,2,IF(Y755&lt;1.1,2.28,IF(Y755&lt;1.15,2.5,IF(Y755&lt;1.2,3.08,IF(Y755&lt;1.25,3.44,IF(Y755&lt;1.3,3.85,IF(Y755&lt;1.35,4.31,IF(Y755&lt;1.4,5,IF(Y755&lt;1.45,5.36,IF(Y755&lt;1.5,5.75,IF(Y755&lt;1.55,6.59,IF(Y755&lt;1.6,7.28,IF(Y755&lt;1.65,8.01,IF(Y755&lt;1.7,8.79,IF(Y755&lt;1.75,10,IF(Y755&lt;1.8,10.5,IF(Y755&lt;1.85,11.42,IF(Y755&lt;1.9,12.38,IF(Y755&lt;1.95,13.4,IF(Y755&lt;2,14.26,IF(Y755&lt;2.05,15.57,IF(Y755&lt;2.1,16.72,IF(Y755&lt;2.15,17.92,IF(Y755&lt;2.2,19.17,IF(Y755&lt;2.25,20,IF(Y755&lt;3,25,IF(Y755&lt;10,0,0))))))))))))))))))))))))))))</f>
        <v>7.28</v>
      </c>
      <c r="AC755" s="12"/>
    </row>
    <row r="756" spans="17:29" x14ac:dyDescent="0.25">
      <c r="Q756" s="91"/>
      <c r="R756" s="92">
        <v>41655</v>
      </c>
      <c r="S756" s="93">
        <v>15.624999999997801</v>
      </c>
      <c r="T756" s="94">
        <f>$L$10*COS($M$10*S756*24+$N$10)</f>
        <v>-6.278366312674849E-2</v>
      </c>
      <c r="U756" s="94">
        <f>$L$11*COS($M$11*S756*24+$N$11)</f>
        <v>1.5963039332824933E-2</v>
      </c>
      <c r="V756" s="94">
        <f>$L$12*COS($M$12*S756*24+$N$12)</f>
        <v>1.034601042713112</v>
      </c>
      <c r="W756" s="94">
        <f>$L$13*COS($M$13*S756*24+$N$13)</f>
        <v>-2.1176464563101821E-2</v>
      </c>
      <c r="X756" s="94">
        <f>(T756+U756+V756+W756)*$AE$8</f>
        <v>1.2082549429451082</v>
      </c>
      <c r="Y756" s="95">
        <f t="shared" si="28"/>
        <v>1.2082549429451082</v>
      </c>
      <c r="Z756" s="94">
        <f>(0.5*$N$29*Y756^3)/1000</f>
        <v>0.90841222589485005</v>
      </c>
      <c r="AA756" s="94">
        <f>(0.5*$I$29*$J$29*$K$29*$M$29*$L$29*$N$29*Y756^3)*0.82/1000</f>
        <v>2.9407141932531107</v>
      </c>
      <c r="AB756" s="103">
        <f>IF(Y756&lt;1,0,IF(Y756&lt;1.05,2,IF(Y756&lt;1.1,2.28,IF(Y756&lt;1.15,2.5,IF(Y756&lt;1.2,3.08,IF(Y756&lt;1.25,3.44,IF(Y756&lt;1.3,3.85,IF(Y756&lt;1.35,4.31,IF(Y756&lt;1.4,5,IF(Y756&lt;1.45,5.36,IF(Y756&lt;1.5,5.75,IF(Y756&lt;1.55,6.59,IF(Y756&lt;1.6,7.28,IF(Y756&lt;1.65,8.01,IF(Y756&lt;1.7,8.79,IF(Y756&lt;1.75,10,IF(Y756&lt;1.8,10.5,IF(Y756&lt;1.85,11.42,IF(Y756&lt;1.9,12.38,IF(Y756&lt;1.95,13.4,IF(Y756&lt;2,14.26,IF(Y756&lt;2.05,15.57,IF(Y756&lt;2.1,16.72,IF(Y756&lt;2.15,17.92,IF(Y756&lt;2.2,19.17,IF(Y756&lt;2.25,20,IF(Y756&lt;3,25,IF(Y756&lt;10,0,0))))))))))))))))))))))))))))</f>
        <v>3.44</v>
      </c>
      <c r="AC756" s="12"/>
    </row>
    <row r="757" spans="17:29" x14ac:dyDescent="0.25">
      <c r="Q757" s="91"/>
      <c r="R757" s="92">
        <v>41655</v>
      </c>
      <c r="S757" s="93">
        <v>15.645833333331099</v>
      </c>
      <c r="T757" s="94">
        <f>$L$10*COS($M$10*S757*24+$N$10)</f>
        <v>-4.8909407340560491E-2</v>
      </c>
      <c r="U757" s="94">
        <f>$L$11*COS($M$11*S757*24+$N$11)</f>
        <v>1.1816595220940948E-3</v>
      </c>
      <c r="V757" s="94">
        <f>$L$12*COS($M$12*S757*24+$N$12)</f>
        <v>0.80427674706443775</v>
      </c>
      <c r="W757" s="94">
        <f>$L$13*COS($M$13*S757*24+$N$13)</f>
        <v>-0.13420330479813852</v>
      </c>
      <c r="X757" s="94">
        <f>(T757+U757+V757+W757)*$AE$8</f>
        <v>0.7779321180597909</v>
      </c>
      <c r="Y757" s="95">
        <f t="shared" si="28"/>
        <v>0.7779321180597909</v>
      </c>
      <c r="Z757" s="94">
        <f>(0.5*$N$29*Y757^3)/1000</f>
        <v>0.2424556650868506</v>
      </c>
      <c r="AA757" s="94">
        <f>(0.5*$I$29*$J$29*$K$29*$M$29*$L$29*$N$29*Y757^3)*0.82/1000</f>
        <v>0.78487804900817582</v>
      </c>
      <c r="AB757" s="103">
        <f>IF(Y757&lt;1,0,IF(Y757&lt;1.05,2,IF(Y757&lt;1.1,2.28,IF(Y757&lt;1.15,2.5,IF(Y757&lt;1.2,3.08,IF(Y757&lt;1.25,3.44,IF(Y757&lt;1.3,3.85,IF(Y757&lt;1.35,4.31,IF(Y757&lt;1.4,5,IF(Y757&lt;1.45,5.36,IF(Y757&lt;1.5,5.75,IF(Y757&lt;1.55,6.59,IF(Y757&lt;1.6,7.28,IF(Y757&lt;1.65,8.01,IF(Y757&lt;1.7,8.79,IF(Y757&lt;1.75,10,IF(Y757&lt;1.8,10.5,IF(Y757&lt;1.85,11.42,IF(Y757&lt;1.9,12.38,IF(Y757&lt;1.95,13.4,IF(Y757&lt;2,14.26,IF(Y757&lt;2.05,15.57,IF(Y757&lt;2.1,16.72,IF(Y757&lt;2.15,17.92,IF(Y757&lt;2.2,19.17,IF(Y757&lt;2.25,20,IF(Y757&lt;3,25,IF(Y757&lt;10,0,0))))))))))))))))))))))))))))</f>
        <v>0</v>
      </c>
      <c r="AC757" s="12"/>
    </row>
    <row r="758" spans="17:29" x14ac:dyDescent="0.25">
      <c r="Q758" s="91"/>
      <c r="R758" s="92">
        <v>41655</v>
      </c>
      <c r="S758" s="93">
        <v>15.666666666664399</v>
      </c>
      <c r="T758" s="94">
        <f>$L$10*COS($M$10*S758*24+$N$10)</f>
        <v>-3.4310855612853151E-2</v>
      </c>
      <c r="U758" s="94">
        <f>$L$11*COS($M$11*S758*24+$N$11)</f>
        <v>-1.3620057099877181E-2</v>
      </c>
      <c r="V758" s="94">
        <f>$L$12*COS($M$12*S758*24+$N$12)</f>
        <v>0.52276715160277898</v>
      </c>
      <c r="W758" s="94">
        <f>$L$13*COS($M$13*S758*24+$N$13)</f>
        <v>-0.23808441159268148</v>
      </c>
      <c r="X758" s="94">
        <f>(T758+U758+V758+W758)*$AE$8</f>
        <v>0.29593978412170896</v>
      </c>
      <c r="Y758" s="95">
        <f t="shared" si="28"/>
        <v>0.29593978412170896</v>
      </c>
      <c r="Z758" s="94">
        <f>(0.5*$N$29*Y758^3)/1000</f>
        <v>1.3348033472171747E-2</v>
      </c>
      <c r="AA758" s="94">
        <f>(0.5*$I$29*$J$29*$K$29*$M$29*$L$29*$N$29*Y758^3)*0.82/1000</f>
        <v>4.3210285336006266E-2</v>
      </c>
      <c r="AB758" s="103">
        <f>IF(Y758&lt;1,0,IF(Y758&lt;1.05,2,IF(Y758&lt;1.1,2.28,IF(Y758&lt;1.15,2.5,IF(Y758&lt;1.2,3.08,IF(Y758&lt;1.25,3.44,IF(Y758&lt;1.3,3.85,IF(Y758&lt;1.35,4.31,IF(Y758&lt;1.4,5,IF(Y758&lt;1.45,5.36,IF(Y758&lt;1.5,5.75,IF(Y758&lt;1.55,6.59,IF(Y758&lt;1.6,7.28,IF(Y758&lt;1.65,8.01,IF(Y758&lt;1.7,8.79,IF(Y758&lt;1.75,10,IF(Y758&lt;1.8,10.5,IF(Y758&lt;1.85,11.42,IF(Y758&lt;1.9,12.38,IF(Y758&lt;1.95,13.4,IF(Y758&lt;2,14.26,IF(Y758&lt;2.05,15.57,IF(Y758&lt;2.1,16.72,IF(Y758&lt;2.15,17.92,IF(Y758&lt;2.2,19.17,IF(Y758&lt;2.25,20,IF(Y758&lt;3,25,IF(Y758&lt;10,0,0))))))))))))))))))))))))))))</f>
        <v>0</v>
      </c>
      <c r="AC758" s="12"/>
    </row>
    <row r="759" spans="17:29" x14ac:dyDescent="0.25">
      <c r="Q759" s="91"/>
      <c r="R759" s="92">
        <v>41655</v>
      </c>
      <c r="S759" s="93">
        <v>15.687499999997801</v>
      </c>
      <c r="T759" s="94">
        <f>$L$10*COS($M$10*S759*24+$N$10)</f>
        <v>-1.920419685982527E-2</v>
      </c>
      <c r="U759" s="94">
        <f>$L$11*COS($M$11*S759*24+$N$11)</f>
        <v>-2.8187367342460544E-2</v>
      </c>
      <c r="V759" s="94">
        <f>$L$12*COS($M$12*S759*24+$N$12)</f>
        <v>0.20798792167000893</v>
      </c>
      <c r="W759" s="94">
        <f>$L$13*COS($M$13*S759*24+$N$13)</f>
        <v>-0.32574045919069433</v>
      </c>
      <c r="X759" s="94">
        <f>(T759+U759+V759+W759)*$AE$8</f>
        <v>-0.20643012715371403</v>
      </c>
      <c r="Y759" s="95">
        <f t="shared" si="28"/>
        <v>0.20643012715371403</v>
      </c>
      <c r="Z759" s="94">
        <f>(0.5*$N$29*Y759^3)/1000</f>
        <v>4.5302948571718966E-3</v>
      </c>
      <c r="AA759" s="94">
        <f>(0.5*$I$29*$J$29*$K$29*$M$29*$L$29*$N$29*Y759^3)*0.82/1000</f>
        <v>1.4665481161907044E-2</v>
      </c>
      <c r="AB759" s="103">
        <f>IF(Y759&lt;1,0,IF(Y759&lt;1.05,2,IF(Y759&lt;1.1,2.28,IF(Y759&lt;1.15,2.5,IF(Y759&lt;1.2,3.08,IF(Y759&lt;1.25,3.44,IF(Y759&lt;1.3,3.85,IF(Y759&lt;1.35,4.31,IF(Y759&lt;1.4,5,IF(Y759&lt;1.45,5.36,IF(Y759&lt;1.5,5.75,IF(Y759&lt;1.55,6.59,IF(Y759&lt;1.6,7.28,IF(Y759&lt;1.65,8.01,IF(Y759&lt;1.7,8.79,IF(Y759&lt;1.75,10,IF(Y759&lt;1.8,10.5,IF(Y759&lt;1.85,11.42,IF(Y759&lt;1.9,12.38,IF(Y759&lt;1.95,13.4,IF(Y759&lt;2,14.26,IF(Y759&lt;2.05,15.57,IF(Y759&lt;2.1,16.72,IF(Y759&lt;2.15,17.92,IF(Y759&lt;2.2,19.17,IF(Y759&lt;2.25,20,IF(Y759&lt;3,25,IF(Y759&lt;10,0,0))))))))))))))))))))))))))))</f>
        <v>0</v>
      </c>
      <c r="AC759" s="12"/>
    </row>
    <row r="760" spans="17:29" x14ac:dyDescent="0.25">
      <c r="Q760" s="91"/>
      <c r="R760" s="92">
        <v>41655</v>
      </c>
      <c r="S760" s="93">
        <v>15.708333333331099</v>
      </c>
      <c r="T760" s="94">
        <f>$L$10*COS($M$10*S760*24+$N$10)</f>
        <v>-3.8131445187694151E-3</v>
      </c>
      <c r="U760" s="94">
        <f>$L$11*COS($M$11*S760*24+$N$11)</f>
        <v>-4.2269562238048265E-2</v>
      </c>
      <c r="V760" s="94">
        <f>$L$12*COS($M$12*S760*24+$N$12)</f>
        <v>-0.12002795120411601</v>
      </c>
      <c r="W760" s="94">
        <f>$L$13*COS($M$13*S760*24+$N$13)</f>
        <v>-0.39119783280601395</v>
      </c>
      <c r="X760" s="94">
        <f>(T760+U760+V760+W760)*$AE$8</f>
        <v>-0.69663561345868463</v>
      </c>
      <c r="Y760" s="95">
        <f t="shared" si="28"/>
        <v>0.69663561345868463</v>
      </c>
      <c r="Z760" s="94">
        <f>(0.5*$N$29*Y760^3)/1000</f>
        <v>0.17411021315995001</v>
      </c>
      <c r="AA760" s="94">
        <f>(0.5*$I$29*$J$29*$K$29*$M$29*$L$29*$N$29*Y760^3)*0.82/1000</f>
        <v>0.56362999135709024</v>
      </c>
      <c r="AB760" s="103">
        <f>IF(Y760&lt;1,0,IF(Y760&lt;1.05,2,IF(Y760&lt;1.1,2.28,IF(Y760&lt;1.15,2.5,IF(Y760&lt;1.2,3.08,IF(Y760&lt;1.25,3.44,IF(Y760&lt;1.3,3.85,IF(Y760&lt;1.35,4.31,IF(Y760&lt;1.4,5,IF(Y760&lt;1.45,5.36,IF(Y760&lt;1.5,5.75,IF(Y760&lt;1.55,6.59,IF(Y760&lt;1.6,7.28,IF(Y760&lt;1.65,8.01,IF(Y760&lt;1.7,8.79,IF(Y760&lt;1.75,10,IF(Y760&lt;1.8,10.5,IF(Y760&lt;1.85,11.42,IF(Y760&lt;1.9,12.38,IF(Y760&lt;1.95,13.4,IF(Y760&lt;2,14.26,IF(Y760&lt;2.05,15.57,IF(Y760&lt;2.1,16.72,IF(Y760&lt;2.15,17.92,IF(Y760&lt;2.2,19.17,IF(Y760&lt;2.25,20,IF(Y760&lt;3,25,IF(Y760&lt;10,0,0))))))))))))))))))))))))))))</f>
        <v>0</v>
      </c>
      <c r="AC760" s="12"/>
    </row>
    <row r="761" spans="17:29" x14ac:dyDescent="0.25">
      <c r="Q761" s="91"/>
      <c r="R761" s="92">
        <v>41655</v>
      </c>
      <c r="S761" s="93">
        <v>15.729166666664399</v>
      </c>
      <c r="T761" s="94">
        <f>$L$10*COS($M$10*S761*24+$N$10)</f>
        <v>1.1634376408795843E-2</v>
      </c>
      <c r="U761" s="94">
        <f>$L$11*COS($M$11*S761*24+$N$11)</f>
        <v>-5.5624281839460124E-2</v>
      </c>
      <c r="V761" s="94">
        <f>$L$12*COS($M$12*S761*24+$N$12)</f>
        <v>-0.44040507697941844</v>
      </c>
      <c r="W761" s="94">
        <f>$L$13*COS($M$13*S761*24+$N$13)</f>
        <v>-0.42999572060068486</v>
      </c>
      <c r="X761" s="94">
        <f>(T761+U761+V761+W761)*$AE$8</f>
        <v>-1.1429883787634596</v>
      </c>
      <c r="Y761" s="95">
        <f t="shared" si="28"/>
        <v>1.1429883787634596</v>
      </c>
      <c r="Z761" s="94">
        <f>(0.5*$N$29*Y761^3)/1000</f>
        <v>0.76901121479933021</v>
      </c>
      <c r="AA761" s="94">
        <f>(0.5*$I$29*$J$29*$K$29*$M$29*$L$29*$N$29*Y761^3)*0.82/1000</f>
        <v>2.4894449124168565</v>
      </c>
      <c r="AB761" s="103">
        <f>IF(Y761&lt;1,0,IF(Y761&lt;1.05,2,IF(Y761&lt;1.1,2.28,IF(Y761&lt;1.15,2.5,IF(Y761&lt;1.2,3.08,IF(Y761&lt;1.25,3.44,IF(Y761&lt;1.3,3.85,IF(Y761&lt;1.35,4.31,IF(Y761&lt;1.4,5,IF(Y761&lt;1.45,5.36,IF(Y761&lt;1.5,5.75,IF(Y761&lt;1.55,6.59,IF(Y761&lt;1.6,7.28,IF(Y761&lt;1.65,8.01,IF(Y761&lt;1.7,8.79,IF(Y761&lt;1.75,10,IF(Y761&lt;1.8,10.5,IF(Y761&lt;1.85,11.42,IF(Y761&lt;1.9,12.38,IF(Y761&lt;1.95,13.4,IF(Y761&lt;2,14.26,IF(Y761&lt;2.05,15.57,IF(Y761&lt;2.1,16.72,IF(Y761&lt;2.15,17.92,IF(Y761&lt;2.2,19.17,IF(Y761&lt;2.25,20,IF(Y761&lt;3,25,IF(Y761&lt;10,0,0))))))))))))))))))))))))))))</f>
        <v>2.5</v>
      </c>
      <c r="AC761" s="12"/>
    </row>
    <row r="762" spans="17:29" x14ac:dyDescent="0.25">
      <c r="Q762" s="91"/>
      <c r="R762" s="92">
        <v>41655</v>
      </c>
      <c r="S762" s="93">
        <v>15.749999999997801</v>
      </c>
      <c r="T762" s="94">
        <f>$L$10*COS($M$10*S762*24+$N$10)</f>
        <v>2.6909604682049507E-2</v>
      </c>
      <c r="U762" s="94">
        <f>$L$11*COS($M$11*S762*24+$N$11)</f>
        <v>-6.8021686326884989E-2</v>
      </c>
      <c r="V762" s="94">
        <f>$L$12*COS($M$12*S762*24+$N$12)</f>
        <v>-0.73275420619067888</v>
      </c>
      <c r="W762" s="94">
        <f>$L$13*COS($M$13*S762*24+$N$13)</f>
        <v>-0.43949011063800719</v>
      </c>
      <c r="X762" s="94">
        <f>(T762+U762+V762+W762)*$AE$8</f>
        <v>-1.5166954980919021</v>
      </c>
      <c r="Y762" s="95">
        <f t="shared" si="28"/>
        <v>1.5166954980919021</v>
      </c>
      <c r="Z762" s="94">
        <f>(0.5*$N$29*Y762^3)/1000</f>
        <v>1.7968111010501613</v>
      </c>
      <c r="AA762" s="94">
        <f>(0.5*$I$29*$J$29*$K$29*$M$29*$L$29*$N$29*Y762^3)*0.82/1000</f>
        <v>5.8166411204428004</v>
      </c>
      <c r="AB762" s="103">
        <f>IF(Y762&lt;1,0,IF(Y762&lt;1.05,2,IF(Y762&lt;1.1,2.28,IF(Y762&lt;1.15,2.5,IF(Y762&lt;1.2,3.08,IF(Y762&lt;1.25,3.44,IF(Y762&lt;1.3,3.85,IF(Y762&lt;1.35,4.31,IF(Y762&lt;1.4,5,IF(Y762&lt;1.45,5.36,IF(Y762&lt;1.5,5.75,IF(Y762&lt;1.55,6.59,IF(Y762&lt;1.6,7.28,IF(Y762&lt;1.65,8.01,IF(Y762&lt;1.7,8.79,IF(Y762&lt;1.75,10,IF(Y762&lt;1.8,10.5,IF(Y762&lt;1.85,11.42,IF(Y762&lt;1.9,12.38,IF(Y762&lt;1.95,13.4,IF(Y762&lt;2,14.26,IF(Y762&lt;2.05,15.57,IF(Y762&lt;2.1,16.72,IF(Y762&lt;2.15,17.92,IF(Y762&lt;2.2,19.17,IF(Y762&lt;2.25,20,IF(Y762&lt;3,25,IF(Y762&lt;10,0,0))))))))))))))))))))))))))))</f>
        <v>6.59</v>
      </c>
      <c r="AC762" s="12"/>
    </row>
    <row r="763" spans="17:29" x14ac:dyDescent="0.25">
      <c r="Q763" s="91"/>
      <c r="R763" s="92">
        <v>41655</v>
      </c>
      <c r="S763" s="93">
        <v>15.770833333331099</v>
      </c>
      <c r="T763" s="94">
        <f>$L$10*COS($M$10*S763*24+$N$10)</f>
        <v>4.1786330529645414E-2</v>
      </c>
      <c r="U763" s="94">
        <f>$L$11*COS($M$11*S763*24+$N$11)</f>
        <v>-7.9248411638710534E-2</v>
      </c>
      <c r="V763" s="94">
        <f>$L$12*COS($M$12*S763*24+$N$12)</f>
        <v>-0.97846983036623425</v>
      </c>
      <c r="W763" s="94">
        <f>$L$13*COS($M$13*S763*24+$N$13)</f>
        <v>-0.41903397592707459</v>
      </c>
      <c r="X763" s="94">
        <f>(T763+U763+V763+W763)*$AE$8</f>
        <v>-1.7937073592529673</v>
      </c>
      <c r="Y763" s="95">
        <f t="shared" si="28"/>
        <v>1.7937073592529673</v>
      </c>
      <c r="Z763" s="94">
        <f>(0.5*$N$29*Y763^3)/1000</f>
        <v>2.9720902907930244</v>
      </c>
      <c r="AA763" s="94">
        <f>(0.5*$I$29*$J$29*$K$29*$M$29*$L$29*$N$29*Y763^3)*0.82/1000</f>
        <v>9.6212576764422444</v>
      </c>
      <c r="AB763" s="103">
        <f>IF(Y763&lt;1,0,IF(Y763&lt;1.05,2,IF(Y763&lt;1.1,2.28,IF(Y763&lt;1.15,2.5,IF(Y763&lt;1.2,3.08,IF(Y763&lt;1.25,3.44,IF(Y763&lt;1.3,3.85,IF(Y763&lt;1.35,4.31,IF(Y763&lt;1.4,5,IF(Y763&lt;1.45,5.36,IF(Y763&lt;1.5,5.75,IF(Y763&lt;1.55,6.59,IF(Y763&lt;1.6,7.28,IF(Y763&lt;1.65,8.01,IF(Y763&lt;1.7,8.79,IF(Y763&lt;1.75,10,IF(Y763&lt;1.8,10.5,IF(Y763&lt;1.85,11.42,IF(Y763&lt;1.9,12.38,IF(Y763&lt;1.95,13.4,IF(Y763&lt;2,14.26,IF(Y763&lt;2.05,15.57,IF(Y763&lt;2.1,16.72,IF(Y763&lt;2.15,17.92,IF(Y763&lt;2.2,19.17,IF(Y763&lt;2.25,20,IF(Y763&lt;3,25,IF(Y763&lt;10,0,0))))))))))))))))))))))))))))</f>
        <v>10.5</v>
      </c>
      <c r="AC763" s="12"/>
    </row>
    <row r="764" spans="17:29" x14ac:dyDescent="0.25">
      <c r="Q764" s="91"/>
      <c r="R764" s="92">
        <v>41655</v>
      </c>
      <c r="S764" s="93">
        <v>15.791666666664399</v>
      </c>
      <c r="T764" s="94">
        <f>$L$10*COS($M$10*S764*24+$N$10)</f>
        <v>5.6044245574596301E-2</v>
      </c>
      <c r="U764" s="94">
        <f>$L$11*COS($M$11*S764*24+$N$11)</f>
        <v>-8.9111241548809797E-2</v>
      </c>
      <c r="V764" s="94">
        <f>$L$12*COS($M$12*S764*24+$N$12)</f>
        <v>-1.1619142626815122</v>
      </c>
      <c r="W764" s="94">
        <f>$L$13*COS($M$13*S764*24+$N$13)</f>
        <v>-0.37002136824319698</v>
      </c>
      <c r="X764" s="94">
        <f>(T764+U764+V764+W764)*$AE$8</f>
        <v>-1.9562532836236535</v>
      </c>
      <c r="Y764" s="95">
        <f t="shared" si="28"/>
        <v>1.9562532836236535</v>
      </c>
      <c r="Z764" s="94">
        <f>(0.5*$N$29*Y764^3)/1000</f>
        <v>3.8555157416317369</v>
      </c>
      <c r="AA764" s="94">
        <f>(0.5*$I$29*$J$29*$K$29*$M$29*$L$29*$N$29*Y764^3)*0.82/1000</f>
        <v>12.481084622742218</v>
      </c>
      <c r="AB764" s="103">
        <f>IF(Y764&lt;1,0,IF(Y764&lt;1.05,2,IF(Y764&lt;1.1,2.28,IF(Y764&lt;1.15,2.5,IF(Y764&lt;1.2,3.08,IF(Y764&lt;1.25,3.44,IF(Y764&lt;1.3,3.85,IF(Y764&lt;1.35,4.31,IF(Y764&lt;1.4,5,IF(Y764&lt;1.45,5.36,IF(Y764&lt;1.5,5.75,IF(Y764&lt;1.55,6.59,IF(Y764&lt;1.6,7.28,IF(Y764&lt;1.65,8.01,IF(Y764&lt;1.7,8.79,IF(Y764&lt;1.75,10,IF(Y764&lt;1.8,10.5,IF(Y764&lt;1.85,11.42,IF(Y764&lt;1.9,12.38,IF(Y764&lt;1.95,13.4,IF(Y764&lt;2,14.26,IF(Y764&lt;2.05,15.57,IF(Y764&lt;2.1,16.72,IF(Y764&lt;2.15,17.92,IF(Y764&lt;2.2,19.17,IF(Y764&lt;2.25,20,IF(Y764&lt;3,25,IF(Y764&lt;10,0,0))))))))))))))))))))))))))))</f>
        <v>14.26</v>
      </c>
      <c r="AC764" s="12"/>
    </row>
    <row r="765" spans="17:29" x14ac:dyDescent="0.25">
      <c r="Q765" s="91"/>
      <c r="R765" s="92">
        <v>41655</v>
      </c>
      <c r="S765" s="93">
        <v>15.8124999999977</v>
      </c>
      <c r="T765" s="94">
        <f>$L$10*COS($M$10*S765*24+$N$10)</f>
        <v>6.9472205365083209E-2</v>
      </c>
      <c r="U765" s="94">
        <f>$L$11*COS($M$11*S765*24+$N$11)</f>
        <v>-9.7440432991225207E-2</v>
      </c>
      <c r="V765" s="94">
        <f>$L$12*COS($M$12*S765*24+$N$12)</f>
        <v>-1.2714128422671389</v>
      </c>
      <c r="W765" s="94">
        <f>$L$13*COS($M$13*S765*24+$N$13)</f>
        <v>-0.29579241580283566</v>
      </c>
      <c r="X765" s="94">
        <f>(T765+U765+V765+W765)*$AE$8</f>
        <v>-1.9939668571201459</v>
      </c>
      <c r="Y765" s="95">
        <f t="shared" si="28"/>
        <v>1.9939668571201459</v>
      </c>
      <c r="Z765" s="94">
        <f>(0.5*$N$29*Y765^3)/1000</f>
        <v>4.0828275362410897</v>
      </c>
      <c r="AA765" s="94">
        <f>(0.5*$I$29*$J$29*$K$29*$M$29*$L$29*$N$29*Y765^3)*0.82/1000</f>
        <v>13.216938898638913</v>
      </c>
      <c r="AB765" s="103">
        <f>IF(Y765&lt;1,0,IF(Y765&lt;1.05,2,IF(Y765&lt;1.1,2.28,IF(Y765&lt;1.15,2.5,IF(Y765&lt;1.2,3.08,IF(Y765&lt;1.25,3.44,IF(Y765&lt;1.3,3.85,IF(Y765&lt;1.35,4.31,IF(Y765&lt;1.4,5,IF(Y765&lt;1.45,5.36,IF(Y765&lt;1.5,5.75,IF(Y765&lt;1.55,6.59,IF(Y765&lt;1.6,7.28,IF(Y765&lt;1.65,8.01,IF(Y765&lt;1.7,8.79,IF(Y765&lt;1.75,10,IF(Y765&lt;1.8,10.5,IF(Y765&lt;1.85,11.42,IF(Y765&lt;1.9,12.38,IF(Y765&lt;1.95,13.4,IF(Y765&lt;2,14.26,IF(Y765&lt;2.05,15.57,IF(Y765&lt;2.1,16.72,IF(Y765&lt;2.15,17.92,IF(Y765&lt;2.2,19.17,IF(Y765&lt;2.25,20,IF(Y765&lt;3,25,IF(Y765&lt;10,0,0))))))))))))))))))))))))))))</f>
        <v>14.26</v>
      </c>
      <c r="AC765" s="12"/>
    </row>
    <row r="766" spans="17:29" x14ac:dyDescent="0.25">
      <c r="Q766" s="91"/>
      <c r="R766" s="92">
        <v>41655</v>
      </c>
      <c r="S766" s="93">
        <v>15.833333333331099</v>
      </c>
      <c r="T766" s="94">
        <f>$L$10*COS($M$10*S766*24+$N$10)</f>
        <v>8.1871356197795592E-2</v>
      </c>
      <c r="U766" s="94">
        <f>$L$11*COS($M$11*S766*24+$N$11)</f>
        <v>-0.10409263740324787</v>
      </c>
      <c r="V766" s="94">
        <f>$L$12*COS($M$12*S766*24+$N$12)</f>
        <v>-1.2999969259966142</v>
      </c>
      <c r="W766" s="94">
        <f>$L$13*COS($M$13*S766*24+$N$13)</f>
        <v>-0.20140569904518299</v>
      </c>
      <c r="X766" s="94">
        <f>(T766+U766+V766+W766)*$AE$8</f>
        <v>-1.9045298828090618</v>
      </c>
      <c r="Y766" s="95">
        <f t="shared" si="28"/>
        <v>1.9045298828090618</v>
      </c>
      <c r="Z766" s="94">
        <f>(0.5*$N$29*Y766^3)/1000</f>
        <v>3.5577104787291431</v>
      </c>
      <c r="AA766" s="94">
        <f>(0.5*$I$29*$J$29*$K$29*$M$29*$L$29*$N$29*Y766^3)*0.82/1000</f>
        <v>11.517028725563549</v>
      </c>
      <c r="AB766" s="103">
        <f>IF(Y766&lt;1,0,IF(Y766&lt;1.05,2,IF(Y766&lt;1.1,2.28,IF(Y766&lt;1.15,2.5,IF(Y766&lt;1.2,3.08,IF(Y766&lt;1.25,3.44,IF(Y766&lt;1.3,3.85,IF(Y766&lt;1.35,4.31,IF(Y766&lt;1.4,5,IF(Y766&lt;1.45,5.36,IF(Y766&lt;1.5,5.75,IF(Y766&lt;1.55,6.59,IF(Y766&lt;1.6,7.28,IF(Y766&lt;1.65,8.01,IF(Y766&lt;1.7,8.79,IF(Y766&lt;1.75,10,IF(Y766&lt;1.8,10.5,IF(Y766&lt;1.85,11.42,IF(Y766&lt;1.9,12.38,IF(Y766&lt;1.95,13.4,IF(Y766&lt;2,14.26,IF(Y766&lt;2.05,15.57,IF(Y766&lt;2.1,16.72,IF(Y766&lt;2.15,17.92,IF(Y766&lt;2.2,19.17,IF(Y766&lt;2.25,20,IF(Y766&lt;3,25,IF(Y766&lt;10,0,0))))))))))))))))))))))))))))</f>
        <v>13.4</v>
      </c>
      <c r="AC766" s="12"/>
    </row>
    <row r="767" spans="17:29" x14ac:dyDescent="0.25">
      <c r="Q767" s="91"/>
      <c r="R767" s="92">
        <v>41655</v>
      </c>
      <c r="S767" s="93">
        <v>15.854166666664399</v>
      </c>
      <c r="T767" s="94">
        <f>$L$10*COS($M$10*S767*24+$N$10)</f>
        <v>9.3058079928078741E-2</v>
      </c>
      <c r="U767" s="94">
        <f>$L$11*COS($M$11*S767*24+$N$11)</f>
        <v>-0.1089533678087141</v>
      </c>
      <c r="V767" s="94">
        <f>$L$12*COS($M$12*S767*24+$N$12)</f>
        <v>-1.2458473827050343</v>
      </c>
      <c r="W767" s="94">
        <f>$L$13*COS($M$13*S767*24+$N$13)</f>
        <v>-9.32935167366854E-2</v>
      </c>
      <c r="X767" s="94">
        <f>(T767+U767+V767+W767)*$AE$8</f>
        <v>-1.6937952341529439</v>
      </c>
      <c r="Y767" s="95">
        <f t="shared" si="28"/>
        <v>1.6937952341529439</v>
      </c>
      <c r="Z767" s="94">
        <f>(0.5*$N$29*Y767^3)/1000</f>
        <v>2.5025914051690448</v>
      </c>
      <c r="AA767" s="94">
        <f>(0.5*$I$29*$J$29*$K$29*$M$29*$L$29*$N$29*Y767^3)*0.82/1000</f>
        <v>8.101394780155367</v>
      </c>
      <c r="AB767" s="103">
        <f>IF(Y767&lt;1,0,IF(Y767&lt;1.05,2,IF(Y767&lt;1.1,2.28,IF(Y767&lt;1.15,2.5,IF(Y767&lt;1.2,3.08,IF(Y767&lt;1.25,3.44,IF(Y767&lt;1.3,3.85,IF(Y767&lt;1.35,4.31,IF(Y767&lt;1.4,5,IF(Y767&lt;1.45,5.36,IF(Y767&lt;1.5,5.75,IF(Y767&lt;1.55,6.59,IF(Y767&lt;1.6,7.28,IF(Y767&lt;1.65,8.01,IF(Y767&lt;1.7,8.79,IF(Y767&lt;1.75,10,IF(Y767&lt;1.8,10.5,IF(Y767&lt;1.85,11.42,IF(Y767&lt;1.9,12.38,IF(Y767&lt;1.95,13.4,IF(Y767&lt;2,14.26,IF(Y767&lt;2.05,15.57,IF(Y767&lt;2.1,16.72,IF(Y767&lt;2.15,17.92,IF(Y767&lt;2.2,19.17,IF(Y767&lt;2.25,20,IF(Y767&lt;3,25,IF(Y767&lt;10,0,0))))))))))))))))))))))))))))</f>
        <v>8.7899999999999991</v>
      </c>
      <c r="AC767" s="12"/>
    </row>
    <row r="768" spans="17:29" x14ac:dyDescent="0.25">
      <c r="Q768" s="91"/>
      <c r="R768" s="92">
        <v>41655</v>
      </c>
      <c r="S768" s="93">
        <v>15.8749999999977</v>
      </c>
      <c r="T768" s="94">
        <f>$L$10*COS($M$10*S768*24+$N$10)</f>
        <v>0.10286671315834871</v>
      </c>
      <c r="U768" s="94">
        <f>$L$11*COS($M$11*S768*24+$N$11)</f>
        <v>-0.1119389691827576</v>
      </c>
      <c r="V768" s="94">
        <f>$L$12*COS($M$12*S768*24+$N$12)</f>
        <v>-1.1124103652477459</v>
      </c>
      <c r="W768" s="94">
        <f>$L$13*COS($M$13*S768*24+$N$13)</f>
        <v>2.1176464562547476E-2</v>
      </c>
      <c r="X768" s="94">
        <f>(T768+U768+V768+W768)*$AE$8</f>
        <v>-1.3753826958870095</v>
      </c>
      <c r="Y768" s="95">
        <f t="shared" si="28"/>
        <v>1.3753826958870095</v>
      </c>
      <c r="Z768" s="94">
        <f>(0.5*$N$29*Y768^3)/1000</f>
        <v>1.3399169999472091</v>
      </c>
      <c r="AA768" s="94">
        <f>(0.5*$I$29*$J$29*$K$29*$M$29*$L$29*$N$29*Y768^3)*0.82/1000</f>
        <v>4.3375824622399817</v>
      </c>
      <c r="AB768" s="103">
        <f>IF(Y768&lt;1,0,IF(Y768&lt;1.05,2,IF(Y768&lt;1.1,2.28,IF(Y768&lt;1.15,2.5,IF(Y768&lt;1.2,3.08,IF(Y768&lt;1.25,3.44,IF(Y768&lt;1.3,3.85,IF(Y768&lt;1.35,4.31,IF(Y768&lt;1.4,5,IF(Y768&lt;1.45,5.36,IF(Y768&lt;1.5,5.75,IF(Y768&lt;1.55,6.59,IF(Y768&lt;1.6,7.28,IF(Y768&lt;1.65,8.01,IF(Y768&lt;1.7,8.79,IF(Y768&lt;1.75,10,IF(Y768&lt;1.8,10.5,IF(Y768&lt;1.85,11.42,IF(Y768&lt;1.9,12.38,IF(Y768&lt;1.95,13.4,IF(Y768&lt;2,14.26,IF(Y768&lt;2.05,15.57,IF(Y768&lt;2.1,16.72,IF(Y768&lt;2.15,17.92,IF(Y768&lt;2.2,19.17,IF(Y768&lt;2.25,20,IF(Y768&lt;3,25,IF(Y768&lt;10,0,0))))))))))))))))))))))))))))</f>
        <v>5</v>
      </c>
      <c r="AC768" s="12"/>
    </row>
    <row r="769" spans="17:29" x14ac:dyDescent="0.25">
      <c r="Q769" s="91"/>
      <c r="R769" s="92">
        <v>41655</v>
      </c>
      <c r="S769" s="93">
        <v>15.895833333331099</v>
      </c>
      <c r="T769" s="94">
        <f>$L$10*COS($M$10*S769*24+$N$10)</f>
        <v>0.11115200053539488</v>
      </c>
      <c r="U769" s="94">
        <f>$L$11*COS($M$11*S769*24+$N$11)</f>
        <v>-0.11299805818656766</v>
      </c>
      <c r="V769" s="94">
        <f>$L$12*COS($M$12*S769*24+$N$12)</f>
        <v>-0.90817799249892261</v>
      </c>
      <c r="W769" s="94">
        <f>$L$13*COS($M$13*S769*24+$N$13)</f>
        <v>0.13420330479815784</v>
      </c>
      <c r="X769" s="94">
        <f>(T769+U769+V769+W769)*$AE$8</f>
        <v>-0.96977593168992182</v>
      </c>
      <c r="Y769" s="95">
        <f t="shared" si="28"/>
        <v>0.96977593168992182</v>
      </c>
      <c r="Z769" s="94">
        <f>(0.5*$N$29*Y769^3)/1000</f>
        <v>0.4697009442626271</v>
      </c>
      <c r="AA769" s="94">
        <f>(0.5*$I$29*$J$29*$K$29*$M$29*$L$29*$N$29*Y769^3)*0.82/1000</f>
        <v>1.5205170009869267</v>
      </c>
      <c r="AB769" s="103">
        <f>IF(Y769&lt;1,0,IF(Y769&lt;1.05,2,IF(Y769&lt;1.1,2.28,IF(Y769&lt;1.15,2.5,IF(Y769&lt;1.2,3.08,IF(Y769&lt;1.25,3.44,IF(Y769&lt;1.3,3.85,IF(Y769&lt;1.35,4.31,IF(Y769&lt;1.4,5,IF(Y769&lt;1.45,5.36,IF(Y769&lt;1.5,5.75,IF(Y769&lt;1.55,6.59,IF(Y769&lt;1.6,7.28,IF(Y769&lt;1.65,8.01,IF(Y769&lt;1.7,8.79,IF(Y769&lt;1.75,10,IF(Y769&lt;1.8,10.5,IF(Y769&lt;1.85,11.42,IF(Y769&lt;1.9,12.38,IF(Y769&lt;1.95,13.4,IF(Y769&lt;2,14.26,IF(Y769&lt;2.05,15.57,IF(Y769&lt;2.1,16.72,IF(Y769&lt;2.15,17.92,IF(Y769&lt;2.2,19.17,IF(Y769&lt;2.25,20,IF(Y769&lt;3,25,IF(Y769&lt;10,0,0))))))))))))))))))))))))))))</f>
        <v>0</v>
      </c>
      <c r="AC769" s="12"/>
    </row>
    <row r="770" spans="17:29" x14ac:dyDescent="0.25">
      <c r="Q770" s="91"/>
      <c r="R770" s="92">
        <v>41655</v>
      </c>
      <c r="S770" s="93">
        <v>15.916666666664399</v>
      </c>
      <c r="T770" s="94">
        <f>$L$10*COS($M$10*S770*24+$N$10)</f>
        <v>0.11779124582649454</v>
      </c>
      <c r="U770" s="94">
        <f>$L$11*COS($M$11*S770*24+$N$11)</f>
        <v>-0.11211240749428053</v>
      </c>
      <c r="V770" s="94">
        <f>$L$12*COS($M$12*S770*24+$N$12)</f>
        <v>-0.64614789900458147</v>
      </c>
      <c r="W770" s="94">
        <f>$L$13*COS($M$13*S770*24+$N$13)</f>
        <v>0.23808441159267749</v>
      </c>
      <c r="X770" s="94">
        <f>(T770+U770+V770+W770)*$AE$8</f>
        <v>-0.50298081134961248</v>
      </c>
      <c r="Y770" s="95">
        <f t="shared" si="28"/>
        <v>0.50298081134961248</v>
      </c>
      <c r="Z770" s="94">
        <f>(0.5*$N$29*Y770^3)/1000</f>
        <v>6.5533215868715897E-2</v>
      </c>
      <c r="AA770" s="94">
        <f>(0.5*$I$29*$J$29*$K$29*$M$29*$L$29*$N$29*Y770^3)*0.82/1000</f>
        <v>0.21214428047224435</v>
      </c>
      <c r="AB770" s="103">
        <f>IF(Y770&lt;1,0,IF(Y770&lt;1.05,2,IF(Y770&lt;1.1,2.28,IF(Y770&lt;1.15,2.5,IF(Y770&lt;1.2,3.08,IF(Y770&lt;1.25,3.44,IF(Y770&lt;1.3,3.85,IF(Y770&lt;1.35,4.31,IF(Y770&lt;1.4,5,IF(Y770&lt;1.45,5.36,IF(Y770&lt;1.5,5.75,IF(Y770&lt;1.55,6.59,IF(Y770&lt;1.6,7.28,IF(Y770&lt;1.65,8.01,IF(Y770&lt;1.7,8.79,IF(Y770&lt;1.75,10,IF(Y770&lt;1.8,10.5,IF(Y770&lt;1.85,11.42,IF(Y770&lt;1.9,12.38,IF(Y770&lt;1.95,13.4,IF(Y770&lt;2,14.26,IF(Y770&lt;2.05,15.57,IF(Y770&lt;2.1,16.72,IF(Y770&lt;2.15,17.92,IF(Y770&lt;2.2,19.17,IF(Y770&lt;2.25,20,IF(Y770&lt;3,25,IF(Y770&lt;10,0,0))))))))))))))))))))))))))))</f>
        <v>0</v>
      </c>
      <c r="AC770" s="12"/>
    </row>
    <row r="771" spans="17:29" x14ac:dyDescent="0.25">
      <c r="Q771" s="91"/>
      <c r="R771" s="92">
        <v>41655</v>
      </c>
      <c r="S771" s="93">
        <v>15.9374999999977</v>
      </c>
      <c r="T771" s="94">
        <f>$L$10*COS($M$10*S771*24+$N$10)</f>
        <v>0.12268612891945495</v>
      </c>
      <c r="U771" s="94">
        <f>$L$11*COS($M$11*S771*24+$N$11)</f>
        <v>-0.10929725949224241</v>
      </c>
      <c r="V771" s="94">
        <f>$L$12*COS($M$12*S771*24+$N$12)</f>
        <v>-0.3429960472910944</v>
      </c>
      <c r="W771" s="94">
        <f>$L$13*COS($M$13*S771*24+$N$13)</f>
        <v>0.3257404591903213</v>
      </c>
      <c r="X771" s="94">
        <f>(T771+U771+V771+W771)*$AE$8</f>
        <v>-4.8333983419506649E-3</v>
      </c>
      <c r="Y771" s="95">
        <f t="shared" si="28"/>
        <v>4.8333983419506649E-3</v>
      </c>
      <c r="Z771" s="94">
        <f>(0.5*$N$29*Y771^3)/1000</f>
        <v>5.8152045456240726E-8</v>
      </c>
      <c r="AA771" s="94">
        <f>(0.5*$I$29*$J$29*$K$29*$M$29*$L$29*$N$29*Y771^3)*0.82/1000</f>
        <v>1.8824993826058616E-7</v>
      </c>
      <c r="AB771" s="103">
        <f>IF(Y771&lt;1,0,IF(Y771&lt;1.05,2,IF(Y771&lt;1.1,2.28,IF(Y771&lt;1.15,2.5,IF(Y771&lt;1.2,3.08,IF(Y771&lt;1.25,3.44,IF(Y771&lt;1.3,3.85,IF(Y771&lt;1.35,4.31,IF(Y771&lt;1.4,5,IF(Y771&lt;1.45,5.36,IF(Y771&lt;1.5,5.75,IF(Y771&lt;1.55,6.59,IF(Y771&lt;1.6,7.28,IF(Y771&lt;1.65,8.01,IF(Y771&lt;1.7,8.79,IF(Y771&lt;1.75,10,IF(Y771&lt;1.8,10.5,IF(Y771&lt;1.85,11.42,IF(Y771&lt;1.9,12.38,IF(Y771&lt;1.95,13.4,IF(Y771&lt;2,14.26,IF(Y771&lt;2.05,15.57,IF(Y771&lt;2.1,16.72,IF(Y771&lt;2.15,17.92,IF(Y771&lt;2.2,19.17,IF(Y771&lt;2.25,20,IF(Y771&lt;3,25,IF(Y771&lt;10,0,0))))))))))))))))))))))))))))</f>
        <v>0</v>
      </c>
      <c r="AC771" s="12"/>
    </row>
    <row r="772" spans="17:29" x14ac:dyDescent="0.25">
      <c r="Q772" s="91"/>
      <c r="R772" s="92">
        <v>41655</v>
      </c>
      <c r="S772" s="93">
        <v>15.958333333331099</v>
      </c>
      <c r="T772" s="94">
        <f>$L$10*COS($M$10*S772*24+$N$10)</f>
        <v>0.12576416183802136</v>
      </c>
      <c r="U772" s="94">
        <f>$L$11*COS($M$11*S772*24+$N$11)</f>
        <v>-0.10460106395166853</v>
      </c>
      <c r="V772" s="94">
        <f>$L$12*COS($M$12*S772*24+$N$12)</f>
        <v>-1.8015446231547008E-2</v>
      </c>
      <c r="W772" s="94">
        <f>$L$13*COS($M$13*S772*24+$N$13)</f>
        <v>0.39119783280601172</v>
      </c>
      <c r="X772" s="94">
        <f>(T772+U772+V772+W772)*$AE$8</f>
        <v>0.49293185557602193</v>
      </c>
      <c r="Y772" s="95">
        <f t="shared" si="28"/>
        <v>0.49293185557602193</v>
      </c>
      <c r="Z772" s="94">
        <f>(0.5*$N$29*Y772^3)/1000</f>
        <v>6.1683340431155288E-2</v>
      </c>
      <c r="AA772" s="94">
        <f>(0.5*$I$29*$J$29*$K$29*$M$29*$L$29*$N$29*Y772^3)*0.82/1000</f>
        <v>0.19968145465510093</v>
      </c>
      <c r="AB772" s="103">
        <f>IF(Y772&lt;1,0,IF(Y772&lt;1.05,2,IF(Y772&lt;1.1,2.28,IF(Y772&lt;1.15,2.5,IF(Y772&lt;1.2,3.08,IF(Y772&lt;1.25,3.44,IF(Y772&lt;1.3,3.85,IF(Y772&lt;1.35,4.31,IF(Y772&lt;1.4,5,IF(Y772&lt;1.45,5.36,IF(Y772&lt;1.5,5.75,IF(Y772&lt;1.55,6.59,IF(Y772&lt;1.6,7.28,IF(Y772&lt;1.65,8.01,IF(Y772&lt;1.7,8.79,IF(Y772&lt;1.75,10,IF(Y772&lt;1.8,10.5,IF(Y772&lt;1.85,11.42,IF(Y772&lt;1.9,12.38,IF(Y772&lt;1.95,13.4,IF(Y772&lt;2,14.26,IF(Y772&lt;2.05,15.57,IF(Y772&lt;2.1,16.72,IF(Y772&lt;2.15,17.92,IF(Y772&lt;2.2,19.17,IF(Y772&lt;2.25,20,IF(Y772&lt;3,25,IF(Y772&lt;10,0,0))))))))))))))))))))))))))))</f>
        <v>0</v>
      </c>
      <c r="AC772" s="12"/>
    </row>
    <row r="773" spans="17:29" x14ac:dyDescent="0.25">
      <c r="Q773" s="91"/>
      <c r="R773" s="92">
        <v>41655</v>
      </c>
      <c r="S773" s="93">
        <v>15.979166666664399</v>
      </c>
      <c r="T773" s="94">
        <f>$L$10*COS($M$10*S773*24+$N$10)</f>
        <v>0.12697976221116541</v>
      </c>
      <c r="U773" s="94">
        <f>$L$11*COS($M$11*S773*24+$N$11)</f>
        <v>-9.8104644189705395E-2</v>
      </c>
      <c r="V773" s="94">
        <f>$L$12*COS($M$12*S773*24+$N$12)</f>
        <v>0.30811168308305459</v>
      </c>
      <c r="W773" s="94">
        <f>$L$13*COS($M$13*S773*24+$N$13)</f>
        <v>0.42999572060068381</v>
      </c>
      <c r="X773" s="94">
        <f>(T773+U773+V773+W773)*$AE$8</f>
        <v>0.95872815213149809</v>
      </c>
      <c r="Y773" s="95">
        <f t="shared" si="28"/>
        <v>0.95872815213149809</v>
      </c>
      <c r="Z773" s="94">
        <f>(0.5*$N$29*Y773^3)/1000</f>
        <v>0.45383048959212308</v>
      </c>
      <c r="AA773" s="94">
        <f>(0.5*$I$29*$J$29*$K$29*$M$29*$L$29*$N$29*Y773^3)*0.82/1000</f>
        <v>1.4691411278177189</v>
      </c>
      <c r="AB773" s="103">
        <f>IF(Y773&lt;1,0,IF(Y773&lt;1.05,2,IF(Y773&lt;1.1,2.28,IF(Y773&lt;1.15,2.5,IF(Y773&lt;1.2,3.08,IF(Y773&lt;1.25,3.44,IF(Y773&lt;1.3,3.85,IF(Y773&lt;1.35,4.31,IF(Y773&lt;1.4,5,IF(Y773&lt;1.45,5.36,IF(Y773&lt;1.5,5.75,IF(Y773&lt;1.55,6.59,IF(Y773&lt;1.6,7.28,IF(Y773&lt;1.65,8.01,IF(Y773&lt;1.7,8.79,IF(Y773&lt;1.75,10,IF(Y773&lt;1.8,10.5,IF(Y773&lt;1.85,11.42,IF(Y773&lt;1.9,12.38,IF(Y773&lt;1.95,13.4,IF(Y773&lt;2,14.26,IF(Y773&lt;2.05,15.57,IF(Y773&lt;2.1,16.72,IF(Y773&lt;2.15,17.92,IF(Y773&lt;2.2,19.17,IF(Y773&lt;2.25,20,IF(Y773&lt;3,25,IF(Y773&lt;10,0,0))))))))))))))))))))))))))))</f>
        <v>0</v>
      </c>
      <c r="AC773" s="12"/>
    </row>
    <row r="774" spans="17:29" x14ac:dyDescent="0.25">
      <c r="Q774" s="91"/>
      <c r="R774" s="92">
        <v>41656</v>
      </c>
      <c r="S774" s="93">
        <v>15.9999999999977</v>
      </c>
      <c r="T774" s="94">
        <f>$L$10*COS($M$10*S774*24+$N$10)</f>
        <v>0.12631492829926858</v>
      </c>
      <c r="U774" s="94">
        <f>$L$11*COS($M$11*S774*24+$N$11)</f>
        <v>-8.9919806069158309E-2</v>
      </c>
      <c r="V774" s="94">
        <f>$L$12*COS($M$12*S774*24+$N$12)</f>
        <v>0.61463015290072931</v>
      </c>
      <c r="W774" s="94">
        <f>$L$13*COS($M$13*S774*24+$N$13)</f>
        <v>0.43949011063803389</v>
      </c>
      <c r="X774" s="94">
        <f>(T774+U774+V774+W774)*$AE$8</f>
        <v>1.363144232211092</v>
      </c>
      <c r="Y774" s="95">
        <f t="shared" si="28"/>
        <v>1.363144232211092</v>
      </c>
      <c r="Z774" s="94">
        <f>(0.5*$N$29*Y774^3)/1000</f>
        <v>1.3044656874658129</v>
      </c>
      <c r="AA774" s="94">
        <f>(0.5*$I$29*$J$29*$K$29*$M$29*$L$29*$N$29*Y774^3)*0.82/1000</f>
        <v>4.222819390132714</v>
      </c>
      <c r="AB774" s="103">
        <f>IF(Y774&lt;1,0,IF(Y774&lt;1.05,2,IF(Y774&lt;1.1,2.28,IF(Y774&lt;1.15,2.5,IF(Y774&lt;1.2,3.08,IF(Y774&lt;1.25,3.44,IF(Y774&lt;1.3,3.85,IF(Y774&lt;1.35,4.31,IF(Y774&lt;1.4,5,IF(Y774&lt;1.45,5.36,IF(Y774&lt;1.5,5.75,IF(Y774&lt;1.55,6.59,IF(Y774&lt;1.6,7.28,IF(Y774&lt;1.65,8.01,IF(Y774&lt;1.7,8.79,IF(Y774&lt;1.75,10,IF(Y774&lt;1.8,10.5,IF(Y774&lt;1.85,11.42,IF(Y774&lt;1.9,12.38,IF(Y774&lt;1.95,13.4,IF(Y774&lt;2,14.26,IF(Y774&lt;2.05,15.57,IF(Y774&lt;2.1,16.72,IF(Y774&lt;2.15,17.92,IF(Y774&lt;2.2,19.17,IF(Y774&lt;2.25,20,IF(Y774&lt;3,25,IF(Y774&lt;10,0,0))))))))))))))))))))))))))))</f>
        <v>5</v>
      </c>
      <c r="AC774" s="12"/>
    </row>
    <row r="775" spans="17:29" x14ac:dyDescent="0.25">
      <c r="Q775" s="91"/>
      <c r="R775" s="92">
        <v>41656</v>
      </c>
      <c r="S775" s="93">
        <v>16.020833333331002</v>
      </c>
      <c r="T775" s="94">
        <f>$L$10*COS($M$10*S775*24+$N$10)</f>
        <v>0.12377950558053832</v>
      </c>
      <c r="U775" s="94">
        <f>$L$11*COS($M$11*S775*24+$N$11)</f>
        <v>-8.0187413777030161E-2</v>
      </c>
      <c r="V775" s="94">
        <f>$L$12*COS($M$12*S775*24+$N$12)</f>
        <v>0.88203269805051099</v>
      </c>
      <c r="W775" s="94">
        <f>$L$13*COS($M$13*S775*24+$N$13)</f>
        <v>0.41903397592724384</v>
      </c>
      <c r="X775" s="94">
        <f>(T775+U775+V775+W775)*$AE$8</f>
        <v>1.6808234572265788</v>
      </c>
      <c r="Y775" s="95">
        <f t="shared" ref="Y775:Y838" si="29">ABS(X775)</f>
        <v>1.6808234572265788</v>
      </c>
      <c r="Z775" s="94">
        <f>(0.5*$N$29*Y775^3)/1000</f>
        <v>2.445533014486569</v>
      </c>
      <c r="AA775" s="94">
        <f>(0.5*$I$29*$J$29*$K$29*$M$29*$L$29*$N$29*Y775^3)*0.82/1000</f>
        <v>7.9166852236994858</v>
      </c>
      <c r="AB775" s="103">
        <f>IF(Y775&lt;1,0,IF(Y775&lt;1.05,2,IF(Y775&lt;1.1,2.28,IF(Y775&lt;1.15,2.5,IF(Y775&lt;1.2,3.08,IF(Y775&lt;1.25,3.44,IF(Y775&lt;1.3,3.85,IF(Y775&lt;1.35,4.31,IF(Y775&lt;1.4,5,IF(Y775&lt;1.45,5.36,IF(Y775&lt;1.5,5.75,IF(Y775&lt;1.55,6.59,IF(Y775&lt;1.6,7.28,IF(Y775&lt;1.65,8.01,IF(Y775&lt;1.7,8.79,IF(Y775&lt;1.75,10,IF(Y775&lt;1.8,10.5,IF(Y775&lt;1.85,11.42,IF(Y775&lt;1.9,12.38,IF(Y775&lt;1.95,13.4,IF(Y775&lt;2,14.26,IF(Y775&lt;2.05,15.57,IF(Y775&lt;2.1,16.72,IF(Y775&lt;2.15,17.92,IF(Y775&lt;2.2,19.17,IF(Y775&lt;2.25,20,IF(Y775&lt;3,25,IF(Y775&lt;10,0,0))))))))))))))))))))))))))))</f>
        <v>8.7899999999999991</v>
      </c>
      <c r="AC775" s="12"/>
    </row>
    <row r="776" spans="17:29" x14ac:dyDescent="0.25">
      <c r="Q776" s="91"/>
      <c r="R776" s="92">
        <v>41656</v>
      </c>
      <c r="S776" s="93">
        <v>16.041666666664401</v>
      </c>
      <c r="T776" s="94">
        <f>$L$10*COS($M$10*S776*24+$N$10)</f>
        <v>0.11941104095001943</v>
      </c>
      <c r="U776" s="94">
        <f>$L$11*COS($M$11*S776*24+$N$11)</f>
        <v>-6.907496549803159E-2</v>
      </c>
      <c r="V776" s="94">
        <f>$L$12*COS($M$12*S776*24+$N$12)</f>
        <v>1.0933014456503294</v>
      </c>
      <c r="W776" s="94">
        <f>$L$13*COS($M$13*S776*24+$N$13)</f>
        <v>0.37002136824318599</v>
      </c>
      <c r="X776" s="94">
        <f>(T776+U776+V776+W776)*$AE$8</f>
        <v>1.8920736116818793</v>
      </c>
      <c r="Y776" s="95">
        <f t="shared" si="29"/>
        <v>1.8920736116818793</v>
      </c>
      <c r="Z776" s="94">
        <f>(0.5*$N$29*Y776^3)/1000</f>
        <v>3.4883601395201111</v>
      </c>
      <c r="AA776" s="94">
        <f>(0.5*$I$29*$J$29*$K$29*$M$29*$L$29*$N$29*Y776^3)*0.82/1000</f>
        <v>11.292527644440357</v>
      </c>
      <c r="AB776" s="103">
        <f>IF(Y776&lt;1,0,IF(Y776&lt;1.05,2,IF(Y776&lt;1.1,2.28,IF(Y776&lt;1.15,2.5,IF(Y776&lt;1.2,3.08,IF(Y776&lt;1.25,3.44,IF(Y776&lt;1.3,3.85,IF(Y776&lt;1.35,4.31,IF(Y776&lt;1.4,5,IF(Y776&lt;1.45,5.36,IF(Y776&lt;1.5,5.75,IF(Y776&lt;1.55,6.59,IF(Y776&lt;1.6,7.28,IF(Y776&lt;1.65,8.01,IF(Y776&lt;1.7,8.79,IF(Y776&lt;1.75,10,IF(Y776&lt;1.8,10.5,IF(Y776&lt;1.85,11.42,IF(Y776&lt;1.9,12.38,IF(Y776&lt;1.95,13.4,IF(Y776&lt;2,14.26,IF(Y776&lt;2.05,15.57,IF(Y776&lt;2.1,16.72,IF(Y776&lt;2.15,17.92,IF(Y776&lt;2.2,19.17,IF(Y776&lt;2.25,20,IF(Y776&lt;3,25,IF(Y776&lt;10,0,0))))))))))))))))))))))))))))</f>
        <v>12.38</v>
      </c>
      <c r="AC776" s="12"/>
    </row>
    <row r="777" spans="17:29" x14ac:dyDescent="0.25">
      <c r="Q777" s="91"/>
      <c r="R777" s="92">
        <v>41656</v>
      </c>
      <c r="S777" s="93">
        <v>16.062499999997701</v>
      </c>
      <c r="T777" s="94">
        <f>$L$10*COS($M$10*S777*24+$N$10)</f>
        <v>0.11327422669037206</v>
      </c>
      <c r="U777" s="94">
        <f>$L$11*COS($M$11*S777*24+$N$11)</f>
        <v>-5.6773710707132781E-2</v>
      </c>
      <c r="V777" s="94">
        <f>$L$12*COS($M$12*S777*24+$N$12)</f>
        <v>1.2349909563932433</v>
      </c>
      <c r="W777" s="94">
        <f>$L$13*COS($M$13*S777*24+$N$13)</f>
        <v>0.29579241580283916</v>
      </c>
      <c r="X777" s="94">
        <f>(T777+U777+V777+W777)*$AE$8</f>
        <v>1.984104860224152</v>
      </c>
      <c r="Y777" s="95">
        <f t="shared" si="29"/>
        <v>1.984104860224152</v>
      </c>
      <c r="Z777" s="94">
        <f>(0.5*$N$29*Y777^3)/1000</f>
        <v>4.0225466733460022</v>
      </c>
      <c r="AA777" s="94">
        <f>(0.5*$I$29*$J$29*$K$29*$M$29*$L$29*$N$29*Y777^3)*0.82/1000</f>
        <v>13.021797547560652</v>
      </c>
      <c r="AB777" s="103">
        <f>IF(Y777&lt;1,0,IF(Y777&lt;1.05,2,IF(Y777&lt;1.1,2.28,IF(Y777&lt;1.15,2.5,IF(Y777&lt;1.2,3.08,IF(Y777&lt;1.25,3.44,IF(Y777&lt;1.3,3.85,IF(Y777&lt;1.35,4.31,IF(Y777&lt;1.4,5,IF(Y777&lt;1.45,5.36,IF(Y777&lt;1.5,5.75,IF(Y777&lt;1.55,6.59,IF(Y777&lt;1.6,7.28,IF(Y777&lt;1.65,8.01,IF(Y777&lt;1.7,8.79,IF(Y777&lt;1.75,10,IF(Y777&lt;1.8,10.5,IF(Y777&lt;1.85,11.42,IF(Y777&lt;1.9,12.38,IF(Y777&lt;1.95,13.4,IF(Y777&lt;2,14.26,IF(Y777&lt;2.05,15.57,IF(Y777&lt;2.1,16.72,IF(Y777&lt;2.15,17.92,IF(Y777&lt;2.2,19.17,IF(Y777&lt;2.25,20,IF(Y777&lt;3,25,IF(Y777&lt;10,0,0))))))))))))))))))))))))))))</f>
        <v>14.26</v>
      </c>
      <c r="AC777" s="12"/>
    </row>
    <row r="778" spans="17:29" x14ac:dyDescent="0.25">
      <c r="Q778" s="91"/>
      <c r="R778" s="92">
        <v>41656</v>
      </c>
      <c r="S778" s="93">
        <v>16.083333333331002</v>
      </c>
      <c r="T778" s="94">
        <f>$L$10*COS($M$10*S778*24+$N$10)</f>
        <v>0.10545994244833574</v>
      </c>
      <c r="U778" s="94">
        <f>$L$11*COS($M$11*S778*24+$N$11)</f>
        <v>-4.3495358692810397E-2</v>
      </c>
      <c r="V778" s="94">
        <f>$L$12*COS($M$12*S778*24+$N$12)</f>
        <v>1.2980839111620974</v>
      </c>
      <c r="W778" s="94">
        <f>$L$13*COS($M$13*S778*24+$N$13)</f>
        <v>0.2014056990456542</v>
      </c>
      <c r="X778" s="94">
        <f>(T778+U778+V778+W778)*$AE$8</f>
        <v>1.9518177424540961</v>
      </c>
      <c r="Y778" s="95">
        <f t="shared" si="29"/>
        <v>1.9518177424540961</v>
      </c>
      <c r="Z778" s="94">
        <f>(0.5*$N$29*Y778^3)/1000</f>
        <v>3.8293495697626811</v>
      </c>
      <c r="AA778" s="94">
        <f>(0.5*$I$29*$J$29*$K$29*$M$29*$L$29*$N$29*Y778^3)*0.82/1000</f>
        <v>12.396379429653656</v>
      </c>
      <c r="AB778" s="103">
        <f>IF(Y778&lt;1,0,IF(Y778&lt;1.05,2,IF(Y778&lt;1.1,2.28,IF(Y778&lt;1.15,2.5,IF(Y778&lt;1.2,3.08,IF(Y778&lt;1.25,3.44,IF(Y778&lt;1.3,3.85,IF(Y778&lt;1.35,4.31,IF(Y778&lt;1.4,5,IF(Y778&lt;1.45,5.36,IF(Y778&lt;1.5,5.75,IF(Y778&lt;1.55,6.59,IF(Y778&lt;1.6,7.28,IF(Y778&lt;1.65,8.01,IF(Y778&lt;1.7,8.79,IF(Y778&lt;1.75,10,IF(Y778&lt;1.8,10.5,IF(Y778&lt;1.85,11.42,IF(Y778&lt;1.9,12.38,IF(Y778&lt;1.95,13.4,IF(Y778&lt;2,14.26,IF(Y778&lt;2.05,15.57,IF(Y778&lt;2.1,16.72,IF(Y778&lt;2.15,17.92,IF(Y778&lt;2.2,19.17,IF(Y778&lt;2.25,20,IF(Y778&lt;3,25,IF(Y778&lt;10,0,0))))))))))))))))))))))))))))</f>
        <v>14.26</v>
      </c>
      <c r="AC778" s="12"/>
    </row>
    <row r="779" spans="17:29" x14ac:dyDescent="0.25">
      <c r="Q779" s="91"/>
      <c r="R779" s="92">
        <v>41656</v>
      </c>
      <c r="S779" s="93">
        <v>16.104166666664401</v>
      </c>
      <c r="T779" s="94">
        <f>$L$10*COS($M$10*S779*24+$N$10)</f>
        <v>9.6083909404513695E-2</v>
      </c>
      <c r="U779" s="94">
        <f>$L$11*COS($M$11*S779*24+$N$11)</f>
        <v>-2.9468434959551724E-2</v>
      </c>
      <c r="V779" s="94">
        <f>$L$12*COS($M$12*S779*24+$N$12)</f>
        <v>1.2785649858561414</v>
      </c>
      <c r="W779" s="94">
        <f>$L$13*COS($M$13*S779*24+$N$13)</f>
        <v>9.3293516736690049E-2</v>
      </c>
      <c r="X779" s="94">
        <f>(T779+U779+V779+W779)*$AE$8</f>
        <v>1.7980924712972417</v>
      </c>
      <c r="Y779" s="95">
        <f t="shared" si="29"/>
        <v>1.7980924712972417</v>
      </c>
      <c r="Z779" s="94">
        <f>(0.5*$N$29*Y779^3)/1000</f>
        <v>2.9939414083746461</v>
      </c>
      <c r="AA779" s="94">
        <f>(0.5*$I$29*$J$29*$K$29*$M$29*$L$29*$N$29*Y779^3)*0.82/1000</f>
        <v>9.6919941656472623</v>
      </c>
      <c r="AB779" s="103">
        <f>IF(Y779&lt;1,0,IF(Y779&lt;1.05,2,IF(Y779&lt;1.1,2.28,IF(Y779&lt;1.15,2.5,IF(Y779&lt;1.2,3.08,IF(Y779&lt;1.25,3.44,IF(Y779&lt;1.3,3.85,IF(Y779&lt;1.35,4.31,IF(Y779&lt;1.4,5,IF(Y779&lt;1.45,5.36,IF(Y779&lt;1.5,5.75,IF(Y779&lt;1.55,6.59,IF(Y779&lt;1.6,7.28,IF(Y779&lt;1.65,8.01,IF(Y779&lt;1.7,8.79,IF(Y779&lt;1.75,10,IF(Y779&lt;1.8,10.5,IF(Y779&lt;1.85,11.42,IF(Y779&lt;1.9,12.38,IF(Y779&lt;1.95,13.4,IF(Y779&lt;2,14.26,IF(Y779&lt;2.05,15.57,IF(Y779&lt;2.1,16.72,IF(Y779&lt;2.15,17.92,IF(Y779&lt;2.2,19.17,IF(Y779&lt;2.25,20,IF(Y779&lt;3,25,IF(Y779&lt;10,0,0))))))))))))))))))))))))))))</f>
        <v>10.5</v>
      </c>
      <c r="AC779" s="12"/>
    </row>
    <row r="780" spans="17:29" x14ac:dyDescent="0.25">
      <c r="Q780" s="91"/>
      <c r="R780" s="92">
        <v>41656</v>
      </c>
      <c r="S780" s="93">
        <v>16.124999999997701</v>
      </c>
      <c r="T780" s="94">
        <f>$L$10*COS($M$10*S780*24+$N$10)</f>
        <v>8.5284976566790044E-2</v>
      </c>
      <c r="U780" s="94">
        <f>$L$11*COS($M$11*S780*24+$N$11)</f>
        <v>-1.4934348216954389E-2</v>
      </c>
      <c r="V780" s="94">
        <f>$L$12*COS($M$12*S780*24+$N$12)</f>
        <v>1.1776763922483833</v>
      </c>
      <c r="W780" s="94">
        <f>$L$13*COS($M$13*S780*24+$N$13)</f>
        <v>-2.1176464562567721E-2</v>
      </c>
      <c r="X780" s="94">
        <f>(T780+U780+V780+W780)*$AE$8</f>
        <v>1.5335631950445638</v>
      </c>
      <c r="Y780" s="95">
        <f t="shared" si="29"/>
        <v>1.5335631950445638</v>
      </c>
      <c r="Z780" s="94">
        <f>(0.5*$N$29*Y780^3)/1000</f>
        <v>1.8574291642537633</v>
      </c>
      <c r="AA780" s="94">
        <f>(0.5*$I$29*$J$29*$K$29*$M$29*$L$29*$N$29*Y780^3)*0.82/1000</f>
        <v>6.012874057152505</v>
      </c>
      <c r="AB780" s="103">
        <f>IF(Y780&lt;1,0,IF(Y780&lt;1.05,2,IF(Y780&lt;1.1,2.28,IF(Y780&lt;1.15,2.5,IF(Y780&lt;1.2,3.08,IF(Y780&lt;1.25,3.44,IF(Y780&lt;1.3,3.85,IF(Y780&lt;1.35,4.31,IF(Y780&lt;1.4,5,IF(Y780&lt;1.45,5.36,IF(Y780&lt;1.5,5.75,IF(Y780&lt;1.55,6.59,IF(Y780&lt;1.6,7.28,IF(Y780&lt;1.65,8.01,IF(Y780&lt;1.7,8.79,IF(Y780&lt;1.75,10,IF(Y780&lt;1.8,10.5,IF(Y780&lt;1.85,11.42,IF(Y780&lt;1.9,12.38,IF(Y780&lt;1.95,13.4,IF(Y780&lt;2,14.26,IF(Y780&lt;2.05,15.57,IF(Y780&lt;2.1,16.72,IF(Y780&lt;2.15,17.92,IF(Y780&lt;2.2,19.17,IF(Y780&lt;2.25,20,IF(Y780&lt;3,25,IF(Y780&lt;10,0,0))))))))))))))))))))))))))))</f>
        <v>6.59</v>
      </c>
      <c r="AC780" s="12"/>
    </row>
    <row r="781" spans="17:29" x14ac:dyDescent="0.25">
      <c r="Q781" s="91"/>
      <c r="R781" s="92">
        <v>41656</v>
      </c>
      <c r="S781" s="93">
        <v>16.145833333331002</v>
      </c>
      <c r="T781" s="94">
        <f>$L$10*COS($M$10*S781*24+$N$10)</f>
        <v>7.3223064564965912E-2</v>
      </c>
      <c r="U781" s="94">
        <f>$L$11*COS($M$11*S781*24+$N$11)</f>
        <v>-1.4323564329207114E-4</v>
      </c>
      <c r="V781" s="94">
        <f>$L$12*COS($M$12*S781*24+$N$12)</f>
        <v>1.00183882188617</v>
      </c>
      <c r="W781" s="94">
        <f>$L$13*COS($M$13*S781*24+$N$13)</f>
        <v>-0.13420330479765311</v>
      </c>
      <c r="X781" s="94">
        <f>(T781+U781+V781+W781)*$AE$8</f>
        <v>1.1758941825127385</v>
      </c>
      <c r="Y781" s="95">
        <f t="shared" si="29"/>
        <v>1.1758941825127385</v>
      </c>
      <c r="Z781" s="94">
        <f>(0.5*$N$29*Y781^3)/1000</f>
        <v>0.83735950497913048</v>
      </c>
      <c r="AA781" s="94">
        <f>(0.5*$I$29*$J$29*$K$29*$M$29*$L$29*$N$29*Y781^3)*0.82/1000</f>
        <v>2.7107021580669022</v>
      </c>
      <c r="AB781" s="103">
        <f>IF(Y781&lt;1,0,IF(Y781&lt;1.05,2,IF(Y781&lt;1.1,2.28,IF(Y781&lt;1.15,2.5,IF(Y781&lt;1.2,3.08,IF(Y781&lt;1.25,3.44,IF(Y781&lt;1.3,3.85,IF(Y781&lt;1.35,4.31,IF(Y781&lt;1.4,5,IF(Y781&lt;1.45,5.36,IF(Y781&lt;1.5,5.75,IF(Y781&lt;1.55,6.59,IF(Y781&lt;1.6,7.28,IF(Y781&lt;1.65,8.01,IF(Y781&lt;1.7,8.79,IF(Y781&lt;1.75,10,IF(Y781&lt;1.8,10.5,IF(Y781&lt;1.85,11.42,IF(Y781&lt;1.9,12.38,IF(Y781&lt;1.95,13.4,IF(Y781&lt;2,14.26,IF(Y781&lt;2.05,15.57,IF(Y781&lt;2.1,16.72,IF(Y781&lt;2.15,17.92,IF(Y781&lt;2.2,19.17,IF(Y781&lt;2.25,20,IF(Y781&lt;3,25,IF(Y781&lt;10,0,0))))))))))))))))))))))))))))</f>
        <v>3.08</v>
      </c>
      <c r="AC781" s="12"/>
    </row>
    <row r="782" spans="17:29" x14ac:dyDescent="0.25">
      <c r="Q782" s="91"/>
      <c r="R782" s="92">
        <v>41656</v>
      </c>
      <c r="S782" s="93">
        <v>16.166666666664401</v>
      </c>
      <c r="T782" s="94">
        <f>$L$10*COS($M$10*S782*24+$N$10)</f>
        <v>6.007679739760876E-2</v>
      </c>
      <c r="U782" s="94">
        <f>$L$11*COS($M$11*S782*24+$N$11)</f>
        <v>1.4650342070506918E-2</v>
      </c>
      <c r="V782" s="94">
        <f>$L$12*COS($M$12*S782*24+$N$12)</f>
        <v>0.76224282427769408</v>
      </c>
      <c r="W782" s="94">
        <f>$L$13*COS($M$13*S782*24+$N$13)</f>
        <v>-0.23808441159269453</v>
      </c>
      <c r="X782" s="94">
        <f>(T782+U782+V782+W782)*$AE$8</f>
        <v>0.74860694019139407</v>
      </c>
      <c r="Y782" s="95">
        <f t="shared" si="29"/>
        <v>0.74860694019139407</v>
      </c>
      <c r="Z782" s="94">
        <f>(0.5*$N$29*Y782^3)/1000</f>
        <v>0.21605721625619734</v>
      </c>
      <c r="AA782" s="94">
        <f>(0.5*$I$29*$J$29*$K$29*$M$29*$L$29*$N$29*Y782^3)*0.82/1000</f>
        <v>0.6994209283934717</v>
      </c>
      <c r="AB782" s="103">
        <f>IF(Y782&lt;1,0,IF(Y782&lt;1.05,2,IF(Y782&lt;1.1,2.28,IF(Y782&lt;1.15,2.5,IF(Y782&lt;1.2,3.08,IF(Y782&lt;1.25,3.44,IF(Y782&lt;1.3,3.85,IF(Y782&lt;1.35,4.31,IF(Y782&lt;1.4,5,IF(Y782&lt;1.45,5.36,IF(Y782&lt;1.5,5.75,IF(Y782&lt;1.55,6.59,IF(Y782&lt;1.6,7.28,IF(Y782&lt;1.65,8.01,IF(Y782&lt;1.7,8.79,IF(Y782&lt;1.75,10,IF(Y782&lt;1.8,10.5,IF(Y782&lt;1.85,11.42,IF(Y782&lt;1.9,12.38,IF(Y782&lt;1.95,13.4,IF(Y782&lt;2,14.26,IF(Y782&lt;2.05,15.57,IF(Y782&lt;2.1,16.72,IF(Y782&lt;2.15,17.92,IF(Y782&lt;2.2,19.17,IF(Y782&lt;2.25,20,IF(Y782&lt;3,25,IF(Y782&lt;10,0,0))))))))))))))))))))))))))))</f>
        <v>0</v>
      </c>
      <c r="AC782" s="12"/>
    </row>
    <row r="783" spans="17:29" x14ac:dyDescent="0.25">
      <c r="Q783" s="91"/>
      <c r="R783" s="92">
        <v>41656</v>
      </c>
      <c r="S783" s="93">
        <v>16.187499999997701</v>
      </c>
      <c r="T783" s="94">
        <f>$L$10*COS($M$10*S783*24+$N$10)</f>
        <v>4.6040857202150037E-2</v>
      </c>
      <c r="U783" s="94">
        <f>$L$11*COS($M$11*S783*24+$N$11)</f>
        <v>2.9191781807320318E-2</v>
      </c>
      <c r="V783" s="94">
        <f>$L$12*COS($M$12*S783*24+$N$12)</f>
        <v>0.47413662463676759</v>
      </c>
      <c r="W783" s="94">
        <f>$L$13*COS($M$13*S783*24+$N$13)</f>
        <v>-0.3257404591903349</v>
      </c>
      <c r="X783" s="94">
        <f>(T783+U783+V783+W783)*$AE$8</f>
        <v>0.27953600556987879</v>
      </c>
      <c r="Y783" s="95">
        <f t="shared" si="29"/>
        <v>0.27953600556987879</v>
      </c>
      <c r="Z783" s="94">
        <f>(0.5*$N$29*Y783^3)/1000</f>
        <v>1.124917036603657E-2</v>
      </c>
      <c r="AA783" s="94">
        <f>(0.5*$I$29*$J$29*$K$29*$M$29*$L$29*$N$29*Y783^3)*0.82/1000</f>
        <v>3.64158407546082E-2</v>
      </c>
      <c r="AB783" s="103">
        <f>IF(Y783&lt;1,0,IF(Y783&lt;1.05,2,IF(Y783&lt;1.1,2.28,IF(Y783&lt;1.15,2.5,IF(Y783&lt;1.2,3.08,IF(Y783&lt;1.25,3.44,IF(Y783&lt;1.3,3.85,IF(Y783&lt;1.35,4.31,IF(Y783&lt;1.4,5,IF(Y783&lt;1.45,5.36,IF(Y783&lt;1.5,5.75,IF(Y783&lt;1.55,6.59,IF(Y783&lt;1.6,7.28,IF(Y783&lt;1.65,8.01,IF(Y783&lt;1.7,8.79,IF(Y783&lt;1.75,10,IF(Y783&lt;1.8,10.5,IF(Y783&lt;1.85,11.42,IF(Y783&lt;1.9,12.38,IF(Y783&lt;1.95,13.4,IF(Y783&lt;2,14.26,IF(Y783&lt;2.05,15.57,IF(Y783&lt;2.1,16.72,IF(Y783&lt;2.15,17.92,IF(Y783&lt;2.2,19.17,IF(Y783&lt;2.25,20,IF(Y783&lt;3,25,IF(Y783&lt;10,0,0))))))))))))))))))))))))))))</f>
        <v>0</v>
      </c>
      <c r="AC783" s="12"/>
    </row>
    <row r="784" spans="17:29" x14ac:dyDescent="0.25">
      <c r="Q784" s="91"/>
      <c r="R784" s="92">
        <v>41656</v>
      </c>
      <c r="S784" s="93">
        <v>16.208333333331002</v>
      </c>
      <c r="T784" s="94">
        <f>$L$10*COS($M$10*S784*24+$N$10)</f>
        <v>3.1323101220550202E-2</v>
      </c>
      <c r="U784" s="94">
        <f>$L$11*COS($M$11*S784*24+$N$11)</f>
        <v>4.3230819841037466E-2</v>
      </c>
      <c r="V784" s="94">
        <f>$L$12*COS($M$12*S784*24+$N$12)</f>
        <v>0.1558557054444944</v>
      </c>
      <c r="W784" s="94">
        <f>$L$13*COS($M$13*S784*24+$N$13)</f>
        <v>-0.39119783280576914</v>
      </c>
      <c r="X784" s="94">
        <f>(T784+U784+V784+W784)*$AE$8</f>
        <v>-0.20098525787460883</v>
      </c>
      <c r="Y784" s="95">
        <f t="shared" si="29"/>
        <v>0.20098525787460883</v>
      </c>
      <c r="Z784" s="94">
        <f>(0.5*$N$29*Y784^3)/1000</f>
        <v>4.1811893857299264E-3</v>
      </c>
      <c r="AA784" s="94">
        <f>(0.5*$I$29*$J$29*$K$29*$M$29*$L$29*$N$29*Y784^3)*0.82/1000</f>
        <v>1.3535356109043046E-2</v>
      </c>
      <c r="AB784" s="103">
        <f>IF(Y784&lt;1,0,IF(Y784&lt;1.05,2,IF(Y784&lt;1.1,2.28,IF(Y784&lt;1.15,2.5,IF(Y784&lt;1.2,3.08,IF(Y784&lt;1.25,3.44,IF(Y784&lt;1.3,3.85,IF(Y784&lt;1.35,4.31,IF(Y784&lt;1.4,5,IF(Y784&lt;1.45,5.36,IF(Y784&lt;1.5,5.75,IF(Y784&lt;1.55,6.59,IF(Y784&lt;1.6,7.28,IF(Y784&lt;1.65,8.01,IF(Y784&lt;1.7,8.79,IF(Y784&lt;1.75,10,IF(Y784&lt;1.8,10.5,IF(Y784&lt;1.85,11.42,IF(Y784&lt;1.9,12.38,IF(Y784&lt;1.95,13.4,IF(Y784&lt;2,14.26,IF(Y784&lt;2.05,15.57,IF(Y784&lt;2.1,16.72,IF(Y784&lt;2.15,17.92,IF(Y784&lt;2.2,19.17,IF(Y784&lt;2.25,20,IF(Y784&lt;3,25,IF(Y784&lt;10,0,0))))))))))))))))))))))))))))</f>
        <v>0</v>
      </c>
      <c r="AC784" s="12"/>
    </row>
    <row r="785" spans="17:29" x14ac:dyDescent="0.25">
      <c r="Q785" s="91"/>
      <c r="R785" s="92">
        <v>41656</v>
      </c>
      <c r="S785" s="93">
        <v>16.229166666664401</v>
      </c>
      <c r="T785" s="94">
        <f>$L$10*COS($M$10*S785*24+$N$10)</f>
        <v>1.6141483656345715E-2</v>
      </c>
      <c r="U785" s="94">
        <f>$L$11*COS($M$11*S785*24+$N$11)</f>
        <v>5.6525838970527757E-2</v>
      </c>
      <c r="V785" s="94">
        <f>$L$12*COS($M$12*S785*24+$N$12)</f>
        <v>-0.17234408936005119</v>
      </c>
      <c r="W785" s="94">
        <f>$L$13*COS($M$13*S785*24+$N$13)</f>
        <v>-0.42999572060068814</v>
      </c>
      <c r="X785" s="94">
        <f>(T785+U785+V785+W785)*$AE$8</f>
        <v>-0.66209060916733231</v>
      </c>
      <c r="Y785" s="95">
        <f t="shared" si="29"/>
        <v>0.66209060916733231</v>
      </c>
      <c r="Z785" s="94">
        <f>(0.5*$N$29*Y785^3)/1000</f>
        <v>0.14947188560498004</v>
      </c>
      <c r="AA785" s="94">
        <f>(0.5*$I$29*$J$29*$K$29*$M$29*$L$29*$N$29*Y785^3)*0.82/1000</f>
        <v>0.48387073947389725</v>
      </c>
      <c r="AB785" s="103">
        <f>IF(Y785&lt;1,0,IF(Y785&lt;1.05,2,IF(Y785&lt;1.1,2.28,IF(Y785&lt;1.15,2.5,IF(Y785&lt;1.2,3.08,IF(Y785&lt;1.25,3.44,IF(Y785&lt;1.3,3.85,IF(Y785&lt;1.35,4.31,IF(Y785&lt;1.4,5,IF(Y785&lt;1.45,5.36,IF(Y785&lt;1.5,5.75,IF(Y785&lt;1.55,6.59,IF(Y785&lt;1.6,7.28,IF(Y785&lt;1.65,8.01,IF(Y785&lt;1.7,8.79,IF(Y785&lt;1.75,10,IF(Y785&lt;1.8,10.5,IF(Y785&lt;1.85,11.42,IF(Y785&lt;1.9,12.38,IF(Y785&lt;1.95,13.4,IF(Y785&lt;2,14.26,IF(Y785&lt;2.05,15.57,IF(Y785&lt;2.1,16.72,IF(Y785&lt;2.15,17.92,IF(Y785&lt;2.2,19.17,IF(Y785&lt;2.25,20,IF(Y785&lt;3,25,IF(Y785&lt;10,0,0))))))))))))))))))))))))))))</f>
        <v>0</v>
      </c>
      <c r="AC785" s="12"/>
    </row>
    <row r="786" spans="17:29" x14ac:dyDescent="0.25">
      <c r="Q786" s="91"/>
      <c r="R786" s="92">
        <v>41656</v>
      </c>
      <c r="S786" s="93">
        <v>16.249999999997701</v>
      </c>
      <c r="T786" s="94">
        <f>$L$10*COS($M$10*S786*24+$N$10)</f>
        <v>7.2082800653302062E-4</v>
      </c>
      <c r="U786" s="94">
        <f>$L$11*COS($M$11*S786*24+$N$11)</f>
        <v>6.8848026843681229E-2</v>
      </c>
      <c r="V786" s="94">
        <f>$L$12*COS($M$12*S786*24+$N$12)</f>
        <v>-0.48957566468252905</v>
      </c>
      <c r="W786" s="94">
        <f>$L$13*COS($M$13*S786*24+$N$13)</f>
        <v>-0.43949011063803295</v>
      </c>
      <c r="X786" s="94">
        <f>(T786+U786+V786+W786)*$AE$8</f>
        <v>-1.0743711505879348</v>
      </c>
      <c r="Y786" s="95">
        <f t="shared" si="29"/>
        <v>1.0743711505879348</v>
      </c>
      <c r="Z786" s="94">
        <f>(0.5*$N$29*Y786^3)/1000</f>
        <v>0.63866077400526944</v>
      </c>
      <c r="AA786" s="94">
        <f>(0.5*$I$29*$J$29*$K$29*$M$29*$L$29*$N$29*Y786^3)*0.82/1000</f>
        <v>2.0674741590374719</v>
      </c>
      <c r="AB786" s="103">
        <f>IF(Y786&lt;1,0,IF(Y786&lt;1.05,2,IF(Y786&lt;1.1,2.28,IF(Y786&lt;1.15,2.5,IF(Y786&lt;1.2,3.08,IF(Y786&lt;1.25,3.44,IF(Y786&lt;1.3,3.85,IF(Y786&lt;1.35,4.31,IF(Y786&lt;1.4,5,IF(Y786&lt;1.45,5.36,IF(Y786&lt;1.5,5.75,IF(Y786&lt;1.55,6.59,IF(Y786&lt;1.6,7.28,IF(Y786&lt;1.65,8.01,IF(Y786&lt;1.7,8.79,IF(Y786&lt;1.75,10,IF(Y786&lt;1.8,10.5,IF(Y786&lt;1.85,11.42,IF(Y786&lt;1.9,12.38,IF(Y786&lt;1.95,13.4,IF(Y786&lt;2,14.26,IF(Y786&lt;2.05,15.57,IF(Y786&lt;2.1,16.72,IF(Y786&lt;2.15,17.92,IF(Y786&lt;2.2,19.17,IF(Y786&lt;2.25,20,IF(Y786&lt;3,25,IF(Y786&lt;10,0,0))))))))))))))))))))))))))))</f>
        <v>2.2799999999999998</v>
      </c>
      <c r="AC786" s="12"/>
    </row>
    <row r="787" spans="17:29" x14ac:dyDescent="0.25">
      <c r="Q787" s="91"/>
      <c r="R787" s="92">
        <v>41656</v>
      </c>
      <c r="S787" s="93">
        <v>16.270833333331002</v>
      </c>
      <c r="T787" s="94">
        <f>$L$10*COS($M$10*S787*24+$N$10)</f>
        <v>-1.4710502334061097E-2</v>
      </c>
      <c r="U787" s="94">
        <f>$L$11*COS($M$11*S787*24+$N$11)</f>
        <v>7.998531390572064E-2</v>
      </c>
      <c r="V787" s="94">
        <f>$L$12*COS($M$12*S787*24+$N$12)</f>
        <v>-0.77564995829896533</v>
      </c>
      <c r="W787" s="94">
        <f>$L$13*COS($M$13*S787*24+$N$13)</f>
        <v>-0.41903397592724534</v>
      </c>
      <c r="X787" s="94">
        <f>(T787+U787+V787+W787)*$AE$8</f>
        <v>-1.4117614033181891</v>
      </c>
      <c r="Y787" s="95">
        <f t="shared" si="29"/>
        <v>1.4117614033181891</v>
      </c>
      <c r="Z787" s="94">
        <f>(0.5*$N$29*Y787^3)/1000</f>
        <v>1.4490759285187398</v>
      </c>
      <c r="AA787" s="94">
        <f>(0.5*$I$29*$J$29*$K$29*$M$29*$L$29*$N$29*Y787^3)*0.82/1000</f>
        <v>4.6909520024334652</v>
      </c>
      <c r="AB787" s="103">
        <f>IF(Y787&lt;1,0,IF(Y787&lt;1.05,2,IF(Y787&lt;1.1,2.28,IF(Y787&lt;1.15,2.5,IF(Y787&lt;1.2,3.08,IF(Y787&lt;1.25,3.44,IF(Y787&lt;1.3,3.85,IF(Y787&lt;1.35,4.31,IF(Y787&lt;1.4,5,IF(Y787&lt;1.45,5.36,IF(Y787&lt;1.5,5.75,IF(Y787&lt;1.55,6.59,IF(Y787&lt;1.6,7.28,IF(Y787&lt;1.65,8.01,IF(Y787&lt;1.7,8.79,IF(Y787&lt;1.75,10,IF(Y787&lt;1.8,10.5,IF(Y787&lt;1.85,11.42,IF(Y787&lt;1.9,12.38,IF(Y787&lt;1.95,13.4,IF(Y787&lt;2,14.26,IF(Y787&lt;2.05,15.57,IF(Y787&lt;2.1,16.72,IF(Y787&lt;2.15,17.92,IF(Y787&lt;2.2,19.17,IF(Y787&lt;2.25,20,IF(Y787&lt;3,25,IF(Y787&lt;10,0,0))))))))))))))))))))))))))))</f>
        <v>5.36</v>
      </c>
      <c r="AC787" s="12"/>
    </row>
    <row r="788" spans="17:29" x14ac:dyDescent="0.25">
      <c r="Q788" s="91"/>
      <c r="R788" s="92">
        <v>41656</v>
      </c>
      <c r="S788" s="93">
        <v>16.291666666664302</v>
      </c>
      <c r="T788" s="94">
        <f>$L$10*COS($M$10*S788*24+$N$10)</f>
        <v>-2.9923985889798332E-2</v>
      </c>
      <c r="U788" s="94">
        <f>$L$11*COS($M$11*S788*24+$N$11)</f>
        <v>8.9746023196842509E-2</v>
      </c>
      <c r="V788" s="94">
        <f>$L$12*COS($M$12*S788*24+$N$12)</f>
        <v>-1.0123608010754344</v>
      </c>
      <c r="W788" s="94">
        <f>$L$13*COS($M$13*S788*24+$N$13)</f>
        <v>-0.37002136824348636</v>
      </c>
      <c r="X788" s="94">
        <f>(T788+U788+V788+W788)*$AE$8</f>
        <v>-1.6532001650148456</v>
      </c>
      <c r="Y788" s="95">
        <f t="shared" si="29"/>
        <v>1.6532001650148456</v>
      </c>
      <c r="Z788" s="94">
        <f>(0.5*$N$29*Y788^3)/1000</f>
        <v>2.3269312329862073</v>
      </c>
      <c r="AA788" s="94">
        <f>(0.5*$I$29*$J$29*$K$29*$M$29*$L$29*$N$29*Y788^3)*0.82/1000</f>
        <v>7.5327472578055854</v>
      </c>
      <c r="AB788" s="103">
        <f>IF(Y788&lt;1,0,IF(Y788&lt;1.05,2,IF(Y788&lt;1.1,2.28,IF(Y788&lt;1.15,2.5,IF(Y788&lt;1.2,3.08,IF(Y788&lt;1.25,3.44,IF(Y788&lt;1.3,3.85,IF(Y788&lt;1.35,4.31,IF(Y788&lt;1.4,5,IF(Y788&lt;1.45,5.36,IF(Y788&lt;1.5,5.75,IF(Y788&lt;1.55,6.59,IF(Y788&lt;1.6,7.28,IF(Y788&lt;1.65,8.01,IF(Y788&lt;1.7,8.79,IF(Y788&lt;1.75,10,IF(Y788&lt;1.8,10.5,IF(Y788&lt;1.85,11.42,IF(Y788&lt;1.9,12.38,IF(Y788&lt;1.95,13.4,IF(Y788&lt;2,14.26,IF(Y788&lt;2.05,15.57,IF(Y788&lt;2.1,16.72,IF(Y788&lt;2.15,17.92,IF(Y788&lt;2.2,19.17,IF(Y788&lt;2.25,20,IF(Y788&lt;3,25,IF(Y788&lt;10,0,0))))))))))))))))))))))))))))</f>
        <v>8.7899999999999991</v>
      </c>
      <c r="AC788" s="12"/>
    </row>
    <row r="789" spans="17:29" x14ac:dyDescent="0.25">
      <c r="Q789" s="91"/>
      <c r="R789" s="92">
        <v>41656</v>
      </c>
      <c r="S789" s="93">
        <v>16.312499999997701</v>
      </c>
      <c r="T789" s="94">
        <f>$L$10*COS($M$10*S789*24+$N$10)</f>
        <v>-4.4694327262691839E-2</v>
      </c>
      <c r="U789" s="94">
        <f>$L$11*COS($M$11*S789*24+$N$11)</f>
        <v>9.7962169185958362E-2</v>
      </c>
      <c r="V789" s="94">
        <f>$L$12*COS($M$12*S789*24+$N$12)</f>
        <v>-1.1846435830997699</v>
      </c>
      <c r="W789" s="94">
        <f>$L$13*COS($M$13*S789*24+$N$13)</f>
        <v>-0.29579241580284266</v>
      </c>
      <c r="X789" s="94">
        <f>(T789+U789+V789+W789)*$AE$8</f>
        <v>-1.7839601962241824</v>
      </c>
      <c r="Y789" s="95">
        <f t="shared" si="29"/>
        <v>1.7839601962241824</v>
      </c>
      <c r="Z789" s="94">
        <f>(0.5*$N$29*Y789^3)/1000</f>
        <v>2.923901307660294</v>
      </c>
      <c r="AA789" s="94">
        <f>(0.5*$I$29*$J$29*$K$29*$M$29*$L$29*$N$29*Y789^3)*0.82/1000</f>
        <v>9.4652601869574902</v>
      </c>
      <c r="AB789" s="103">
        <f>IF(Y789&lt;1,0,IF(Y789&lt;1.05,2,IF(Y789&lt;1.1,2.28,IF(Y789&lt;1.15,2.5,IF(Y789&lt;1.2,3.08,IF(Y789&lt;1.25,3.44,IF(Y789&lt;1.3,3.85,IF(Y789&lt;1.35,4.31,IF(Y789&lt;1.4,5,IF(Y789&lt;1.45,5.36,IF(Y789&lt;1.5,5.75,IF(Y789&lt;1.55,6.59,IF(Y789&lt;1.6,7.28,IF(Y789&lt;1.65,8.01,IF(Y789&lt;1.7,8.79,IF(Y789&lt;1.75,10,IF(Y789&lt;1.8,10.5,IF(Y789&lt;1.85,11.42,IF(Y789&lt;1.9,12.38,IF(Y789&lt;1.95,13.4,IF(Y789&lt;2,14.26,IF(Y789&lt;2.05,15.57,IF(Y789&lt;2.1,16.72,IF(Y789&lt;2.15,17.92,IF(Y789&lt;2.2,19.17,IF(Y789&lt;2.25,20,IF(Y789&lt;3,25,IF(Y789&lt;10,0,0))))))))))))))))))))))))))))</f>
        <v>10.5</v>
      </c>
      <c r="AC789" s="12"/>
    </row>
    <row r="790" spans="17:29" x14ac:dyDescent="0.25">
      <c r="Q790" s="91"/>
      <c r="R790" s="92">
        <v>41656</v>
      </c>
      <c r="S790" s="93">
        <v>16.333333333331002</v>
      </c>
      <c r="T790" s="94">
        <f>$L$10*COS($M$10*S790*24+$N$10)</f>
        <v>-5.8802793515668486E-2</v>
      </c>
      <c r="U790" s="94">
        <f>$L$11*COS($M$11*S790*24+$N$11)</f>
        <v>0.10449234886562352</v>
      </c>
      <c r="V790" s="94">
        <f>$L$12*COS($M$12*S790*24+$N$12)</f>
        <v>-1.2815339865745525</v>
      </c>
      <c r="W790" s="94">
        <f>$L$13*COS($M$13*S790*24+$N$13)</f>
        <v>-0.20140569904565844</v>
      </c>
      <c r="X790" s="94">
        <f>(T790+U790+V790+W790)*$AE$8</f>
        <v>-1.79656266283782</v>
      </c>
      <c r="Y790" s="95">
        <f t="shared" si="29"/>
        <v>1.79656266283782</v>
      </c>
      <c r="Z790" s="94">
        <f>(0.5*$N$29*Y790^3)/1000</f>
        <v>2.9863062150302979</v>
      </c>
      <c r="AA790" s="94">
        <f>(0.5*$I$29*$J$29*$K$29*$M$29*$L$29*$N$29*Y790^3)*0.82/1000</f>
        <v>9.6672774998033617</v>
      </c>
      <c r="AB790" s="103">
        <f>IF(Y790&lt;1,0,IF(Y790&lt;1.05,2,IF(Y790&lt;1.1,2.28,IF(Y790&lt;1.15,2.5,IF(Y790&lt;1.2,3.08,IF(Y790&lt;1.25,3.44,IF(Y790&lt;1.3,3.85,IF(Y790&lt;1.35,4.31,IF(Y790&lt;1.4,5,IF(Y790&lt;1.45,5.36,IF(Y790&lt;1.5,5.75,IF(Y790&lt;1.55,6.59,IF(Y790&lt;1.6,7.28,IF(Y790&lt;1.65,8.01,IF(Y790&lt;1.7,8.79,IF(Y790&lt;1.75,10,IF(Y790&lt;1.8,10.5,IF(Y790&lt;1.85,11.42,IF(Y790&lt;1.9,12.38,IF(Y790&lt;1.95,13.4,IF(Y790&lt;2,14.26,IF(Y790&lt;2.05,15.57,IF(Y790&lt;2.1,16.72,IF(Y790&lt;2.15,17.92,IF(Y790&lt;2.2,19.17,IF(Y790&lt;2.25,20,IF(Y790&lt;3,25,IF(Y790&lt;10,0,0))))))))))))))))))))))))))))</f>
        <v>10.5</v>
      </c>
      <c r="AC790" s="12"/>
    </row>
    <row r="791" spans="17:29" x14ac:dyDescent="0.25">
      <c r="Q791" s="91"/>
      <c r="R791" s="92">
        <v>41656</v>
      </c>
      <c r="S791" s="93">
        <v>16.354166666664302</v>
      </c>
      <c r="T791" s="94">
        <f>$L$10*COS($M$10*S791*24+$N$10)</f>
        <v>-7.2040453373534832E-2</v>
      </c>
      <c r="U791" s="94">
        <f>$L$11*COS($M$11*S791*24+$N$11)</f>
        <v>0.1092241753519945</v>
      </c>
      <c r="V791" s="94">
        <f>$L$12*COS($M$12*S791*24+$N$12)</f>
        <v>-1.296865770379253</v>
      </c>
      <c r="W791" s="94">
        <f>$L$13*COS($M$13*S791*24+$N$13)</f>
        <v>-9.3293516737232421E-2</v>
      </c>
      <c r="X791" s="94">
        <f>(T791+U791+V791+W791)*$AE$8</f>
        <v>-1.6912194564225322</v>
      </c>
      <c r="Y791" s="95">
        <f t="shared" si="29"/>
        <v>1.6912194564225322</v>
      </c>
      <c r="Z791" s="94">
        <f>(0.5*$N$29*Y791^3)/1000</f>
        <v>2.4911915830179616</v>
      </c>
      <c r="AA791" s="94">
        <f>(0.5*$I$29*$J$29*$K$29*$M$29*$L$29*$N$29*Y791^3)*0.82/1000</f>
        <v>8.0644912490880394</v>
      </c>
      <c r="AB791" s="103">
        <f>IF(Y791&lt;1,0,IF(Y791&lt;1.05,2,IF(Y791&lt;1.1,2.28,IF(Y791&lt;1.15,2.5,IF(Y791&lt;1.2,3.08,IF(Y791&lt;1.25,3.44,IF(Y791&lt;1.3,3.85,IF(Y791&lt;1.35,4.31,IF(Y791&lt;1.4,5,IF(Y791&lt;1.45,5.36,IF(Y791&lt;1.5,5.75,IF(Y791&lt;1.55,6.59,IF(Y791&lt;1.6,7.28,IF(Y791&lt;1.65,8.01,IF(Y791&lt;1.7,8.79,IF(Y791&lt;1.75,10,IF(Y791&lt;1.8,10.5,IF(Y791&lt;1.85,11.42,IF(Y791&lt;1.9,12.38,IF(Y791&lt;1.95,13.4,IF(Y791&lt;2,14.26,IF(Y791&lt;2.05,15.57,IF(Y791&lt;2.1,16.72,IF(Y791&lt;2.15,17.92,IF(Y791&lt;2.2,19.17,IF(Y791&lt;2.25,20,IF(Y791&lt;3,25,IF(Y791&lt;10,0,0))))))))))))))))))))))))))))</f>
        <v>8.7899999999999991</v>
      </c>
      <c r="AC791" s="12"/>
    </row>
    <row r="792" spans="17:29" x14ac:dyDescent="0.25">
      <c r="Q792" s="91"/>
      <c r="R792" s="92">
        <v>41656</v>
      </c>
      <c r="S792" s="93">
        <v>16.374999999997701</v>
      </c>
      <c r="T792" s="94">
        <f>$L$10*COS($M$10*S792*24+$N$10)</f>
        <v>-8.421127127117313E-2</v>
      </c>
      <c r="U792" s="94">
        <f>$L$11*COS($M$11*S792*24+$N$11)</f>
        <v>0.11207621210580211</v>
      </c>
      <c r="V792" s="94">
        <f>$L$12*COS($M$12*S792*24+$N$12)</f>
        <v>-1.2296631982962285</v>
      </c>
      <c r="W792" s="94">
        <f>$L$13*COS($M$13*S792*24+$N$13)</f>
        <v>2.1176464562562981E-2</v>
      </c>
      <c r="X792" s="94">
        <f>(T792+U792+V792+W792)*$AE$8</f>
        <v>-1.4757772411237957</v>
      </c>
      <c r="Y792" s="95">
        <f t="shared" si="29"/>
        <v>1.4757772411237957</v>
      </c>
      <c r="Z792" s="94">
        <f>(0.5*$N$29*Y792^3)/1000</f>
        <v>1.6552730897086119</v>
      </c>
      <c r="AA792" s="94">
        <f>(0.5*$I$29*$J$29*$K$29*$M$29*$L$29*$N$29*Y792^3)*0.82/1000</f>
        <v>5.3584539373862254</v>
      </c>
      <c r="AB792" s="103">
        <f>IF(Y792&lt;1,0,IF(Y792&lt;1.05,2,IF(Y792&lt;1.1,2.28,IF(Y792&lt;1.15,2.5,IF(Y792&lt;1.2,3.08,IF(Y792&lt;1.25,3.44,IF(Y792&lt;1.3,3.85,IF(Y792&lt;1.35,4.31,IF(Y792&lt;1.4,5,IF(Y792&lt;1.45,5.36,IF(Y792&lt;1.5,5.75,IF(Y792&lt;1.55,6.59,IF(Y792&lt;1.6,7.28,IF(Y792&lt;1.65,8.01,IF(Y792&lt;1.7,8.79,IF(Y792&lt;1.75,10,IF(Y792&lt;1.8,10.5,IF(Y792&lt;1.85,11.42,IF(Y792&lt;1.9,12.38,IF(Y792&lt;1.95,13.4,IF(Y792&lt;2,14.26,IF(Y792&lt;2.05,15.57,IF(Y792&lt;2.1,16.72,IF(Y792&lt;2.15,17.92,IF(Y792&lt;2.2,19.17,IF(Y792&lt;2.25,20,IF(Y792&lt;3,25,IF(Y792&lt;10,0,0))))))))))))))))))))))))))))</f>
        <v>5.75</v>
      </c>
      <c r="AC792" s="12"/>
    </row>
    <row r="793" spans="17:29" x14ac:dyDescent="0.25">
      <c r="Q793" s="91"/>
      <c r="R793" s="92">
        <v>41656</v>
      </c>
      <c r="S793" s="93">
        <v>16.395833333331002</v>
      </c>
      <c r="T793" s="94">
        <f>$L$10*COS($M$10*S793*24+$N$10)</f>
        <v>-9.5135010430158304E-2</v>
      </c>
      <c r="U793" s="94">
        <f>$L$11*COS($M$11*S793*24+$N$11)</f>
        <v>0.1129993744862868</v>
      </c>
      <c r="V793" s="94">
        <f>$L$12*COS($M$12*S793*24+$N$12)</f>
        <v>-1.0842031362343023</v>
      </c>
      <c r="W793" s="94">
        <f>$L$13*COS($M$13*S793*24+$N$13)</f>
        <v>0.13420330479762477</v>
      </c>
      <c r="X793" s="94">
        <f>(T793+U793+V793+W793)*$AE$8</f>
        <v>-1.1651693342256864</v>
      </c>
      <c r="Y793" s="95">
        <f t="shared" si="29"/>
        <v>1.1651693342256864</v>
      </c>
      <c r="Z793" s="94">
        <f>(0.5*$N$29*Y793^3)/1000</f>
        <v>0.81465620006438033</v>
      </c>
      <c r="AA793" s="94">
        <f>(0.5*$I$29*$J$29*$K$29*$M$29*$L$29*$N$29*Y793^3)*0.82/1000</f>
        <v>2.6372069660236725</v>
      </c>
      <c r="AB793" s="103">
        <f>IF(Y793&lt;1,0,IF(Y793&lt;1.05,2,IF(Y793&lt;1.1,2.28,IF(Y793&lt;1.15,2.5,IF(Y793&lt;1.2,3.08,IF(Y793&lt;1.25,3.44,IF(Y793&lt;1.3,3.85,IF(Y793&lt;1.35,4.31,IF(Y793&lt;1.4,5,IF(Y793&lt;1.45,5.36,IF(Y793&lt;1.5,5.75,IF(Y793&lt;1.55,6.59,IF(Y793&lt;1.6,7.28,IF(Y793&lt;1.65,8.01,IF(Y793&lt;1.7,8.79,IF(Y793&lt;1.75,10,IF(Y793&lt;1.8,10.5,IF(Y793&lt;1.85,11.42,IF(Y793&lt;1.9,12.38,IF(Y793&lt;1.95,13.4,IF(Y793&lt;2,14.26,IF(Y793&lt;2.05,15.57,IF(Y793&lt;2.1,16.72,IF(Y793&lt;2.15,17.92,IF(Y793&lt;2.2,19.17,IF(Y793&lt;2.25,20,IF(Y793&lt;3,25,IF(Y793&lt;10,0,0))))))))))))))))))))))))))))</f>
        <v>3.08</v>
      </c>
      <c r="AC793" s="12"/>
    </row>
    <row r="794" spans="17:29" x14ac:dyDescent="0.25">
      <c r="Q794" s="91"/>
      <c r="R794" s="92">
        <v>41656</v>
      </c>
      <c r="S794" s="93">
        <v>16.416666666664302</v>
      </c>
      <c r="T794" s="94">
        <f>$L$10*COS($M$10*S794*24+$N$10)</f>
        <v>-0.10464990197275408</v>
      </c>
      <c r="U794" s="94">
        <f>$L$11*COS($M$11*S794*24+$N$11)</f>
        <v>0.11197777451666439</v>
      </c>
      <c r="V794" s="94">
        <f>$L$12*COS($M$12*S794*24+$N$12)</f>
        <v>-0.86974286648408849</v>
      </c>
      <c r="W794" s="94">
        <f>$L$13*COS($M$13*S794*24+$N$13)</f>
        <v>0.23808441159222782</v>
      </c>
      <c r="X794" s="94">
        <f>(T794+U794+V794+W794)*$AE$8</f>
        <v>-0.78041322793493795</v>
      </c>
      <c r="Y794" s="95">
        <f t="shared" si="29"/>
        <v>0.78041322793493795</v>
      </c>
      <c r="Z794" s="94">
        <f>(0.5*$N$29*Y794^3)/1000</f>
        <v>0.24478291098382018</v>
      </c>
      <c r="AA794" s="94">
        <f>(0.5*$I$29*$J$29*$K$29*$M$29*$L$29*$N$29*Y794^3)*0.82/1000</f>
        <v>0.79241181489696821</v>
      </c>
      <c r="AB794" s="103">
        <f>IF(Y794&lt;1,0,IF(Y794&lt;1.05,2,IF(Y794&lt;1.1,2.28,IF(Y794&lt;1.15,2.5,IF(Y794&lt;1.2,3.08,IF(Y794&lt;1.25,3.44,IF(Y794&lt;1.3,3.85,IF(Y794&lt;1.35,4.31,IF(Y794&lt;1.4,5,IF(Y794&lt;1.45,5.36,IF(Y794&lt;1.5,5.75,IF(Y794&lt;1.55,6.59,IF(Y794&lt;1.6,7.28,IF(Y794&lt;1.65,8.01,IF(Y794&lt;1.7,8.79,IF(Y794&lt;1.75,10,IF(Y794&lt;1.8,10.5,IF(Y794&lt;1.85,11.42,IF(Y794&lt;1.9,12.38,IF(Y794&lt;1.95,13.4,IF(Y794&lt;2,14.26,IF(Y794&lt;2.05,15.57,IF(Y794&lt;2.1,16.72,IF(Y794&lt;2.15,17.92,IF(Y794&lt;2.2,19.17,IF(Y794&lt;2.25,20,IF(Y794&lt;3,25,IF(Y794&lt;10,0,0))))))))))))))))))))))))))))</f>
        <v>0</v>
      </c>
      <c r="AC794" s="12"/>
    </row>
    <row r="795" spans="17:29" x14ac:dyDescent="0.25">
      <c r="Q795" s="91"/>
      <c r="R795" s="92">
        <v>41656</v>
      </c>
      <c r="S795" s="93">
        <v>16.437499999997701</v>
      </c>
      <c r="T795" s="94">
        <f>$L$10*COS($M$10*S795*24+$N$10)</f>
        <v>-0.11261504054554999</v>
      </c>
      <c r="U795" s="94">
        <f>$L$11*COS($M$11*S795*24+$N$11)</f>
        <v>0.10902899432218675</v>
      </c>
      <c r="V795" s="94">
        <f>$L$12*COS($M$12*S795*24+$N$12)</f>
        <v>-0.59993094129341851</v>
      </c>
      <c r="W795" s="94">
        <f>$L$13*COS($M$13*S795*24+$N$13)</f>
        <v>0.32574045919031486</v>
      </c>
      <c r="X795" s="94">
        <f>(T795+U795+V795+W795)*$AE$8</f>
        <v>-0.34722066040808358</v>
      </c>
      <c r="Y795" s="95">
        <f t="shared" si="29"/>
        <v>0.34722066040808358</v>
      </c>
      <c r="Z795" s="94">
        <f>(0.5*$N$29*Y795^3)/1000</f>
        <v>2.1558766330590999E-2</v>
      </c>
      <c r="AA795" s="94">
        <f>(0.5*$I$29*$J$29*$K$29*$M$29*$L$29*$N$29*Y795^3)*0.82/1000</f>
        <v>6.9790089047892953E-2</v>
      </c>
      <c r="AB795" s="103">
        <f>IF(Y795&lt;1,0,IF(Y795&lt;1.05,2,IF(Y795&lt;1.1,2.28,IF(Y795&lt;1.15,2.5,IF(Y795&lt;1.2,3.08,IF(Y795&lt;1.25,3.44,IF(Y795&lt;1.3,3.85,IF(Y795&lt;1.35,4.31,IF(Y795&lt;1.4,5,IF(Y795&lt;1.45,5.36,IF(Y795&lt;1.5,5.75,IF(Y795&lt;1.55,6.59,IF(Y795&lt;1.6,7.28,IF(Y795&lt;1.65,8.01,IF(Y795&lt;1.7,8.79,IF(Y795&lt;1.75,10,IF(Y795&lt;1.8,10.5,IF(Y795&lt;1.85,11.42,IF(Y795&lt;1.9,12.38,IF(Y795&lt;1.95,13.4,IF(Y795&lt;2,14.26,IF(Y795&lt;2.05,15.57,IF(Y795&lt;2.1,16.72,IF(Y795&lt;2.15,17.92,IF(Y795&lt;2.2,19.17,IF(Y795&lt;2.25,20,IF(Y795&lt;3,25,IF(Y795&lt;10,0,0))))))))))))))))))))))))))))</f>
        <v>0</v>
      </c>
      <c r="AC795" s="12"/>
    </row>
    <row r="796" spans="17:29" x14ac:dyDescent="0.25">
      <c r="Q796" s="91"/>
      <c r="R796" s="92">
        <v>41656</v>
      </c>
      <c r="S796" s="93">
        <v>16.458333333331002</v>
      </c>
      <c r="T796" s="94">
        <f>$L$10*COS($M$10*S796*24+$N$10)</f>
        <v>-0.11891247097674298</v>
      </c>
      <c r="U796" s="94">
        <f>$L$11*COS($M$11*S796*24+$N$11)</f>
        <v>0.10420378353514349</v>
      </c>
      <c r="V796" s="94">
        <f>$L$12*COS($M$12*S796*24+$N$12)</f>
        <v>-0.29193856987157596</v>
      </c>
      <c r="W796" s="94">
        <f>$L$13*COS($M$13*S796*24+$N$13)</f>
        <v>0.39119783280576698</v>
      </c>
      <c r="X796" s="94">
        <f>(T796+U796+V796+W796)*$AE$8</f>
        <v>0.10568821936573942</v>
      </c>
      <c r="Y796" s="95">
        <f t="shared" si="29"/>
        <v>0.10568821936573942</v>
      </c>
      <c r="Z796" s="94">
        <f>(0.5*$N$29*Y796^3)/1000</f>
        <v>6.079767506748441E-4</v>
      </c>
      <c r="AA796" s="94">
        <f>(0.5*$I$29*$J$29*$K$29*$M$29*$L$29*$N$29*Y796^3)*0.82/1000</f>
        <v>1.9681437665771489E-3</v>
      </c>
      <c r="AB796" s="103">
        <f>IF(Y796&lt;1,0,IF(Y796&lt;1.05,2,IF(Y796&lt;1.1,2.28,IF(Y796&lt;1.15,2.5,IF(Y796&lt;1.2,3.08,IF(Y796&lt;1.25,3.44,IF(Y796&lt;1.3,3.85,IF(Y796&lt;1.35,4.31,IF(Y796&lt;1.4,5,IF(Y796&lt;1.45,5.36,IF(Y796&lt;1.5,5.75,IF(Y796&lt;1.55,6.59,IF(Y796&lt;1.6,7.28,IF(Y796&lt;1.65,8.01,IF(Y796&lt;1.7,8.79,IF(Y796&lt;1.75,10,IF(Y796&lt;1.8,10.5,IF(Y796&lt;1.85,11.42,IF(Y796&lt;1.9,12.38,IF(Y796&lt;1.95,13.4,IF(Y796&lt;2,14.26,IF(Y796&lt;2.05,15.57,IF(Y796&lt;2.1,16.72,IF(Y796&lt;2.15,17.92,IF(Y796&lt;2.2,19.17,IF(Y796&lt;2.25,20,IF(Y796&lt;3,25,IF(Y796&lt;10,0,0))))))))))))))))))))))))))))</f>
        <v>0</v>
      </c>
      <c r="AC796" s="12"/>
    </row>
    <row r="797" spans="17:29" x14ac:dyDescent="0.25">
      <c r="Q797" s="91"/>
      <c r="R797" s="92">
        <v>41656</v>
      </c>
      <c r="S797" s="93">
        <v>16.479166666664302</v>
      </c>
      <c r="T797" s="94">
        <f>$L$10*COS($M$10*S797*24+$N$10)</f>
        <v>-0.12344893506613587</v>
      </c>
      <c r="U797" s="94">
        <f>$L$11*COS($M$11*S797*24+$N$11)</f>
        <v>9.7585185874241573E-2</v>
      </c>
      <c r="V797" s="94">
        <f>$L$12*COS($M$12*S797*24+$N$12)</f>
        <v>3.4633181446998181E-2</v>
      </c>
      <c r="W797" s="94">
        <f>$L$13*COS($M$13*S797*24+$N$13)</f>
        <v>0.42999572060057051</v>
      </c>
      <c r="X797" s="94">
        <f>(T797+U797+V797+W797)*$AE$8</f>
        <v>0.54845644106959301</v>
      </c>
      <c r="Y797" s="95">
        <f t="shared" si="29"/>
        <v>0.54845644106959301</v>
      </c>
      <c r="Z797" s="94">
        <f>(0.5*$N$29*Y797^3)/1000</f>
        <v>8.4963746137803539E-2</v>
      </c>
      <c r="AA797" s="94">
        <f>(0.5*$I$29*$J$29*$K$29*$M$29*$L$29*$N$29*Y797^3)*0.82/1000</f>
        <v>0.27504483873856839</v>
      </c>
      <c r="AB797" s="103">
        <f>IF(Y797&lt;1,0,IF(Y797&lt;1.05,2,IF(Y797&lt;1.1,2.28,IF(Y797&lt;1.15,2.5,IF(Y797&lt;1.2,3.08,IF(Y797&lt;1.25,3.44,IF(Y797&lt;1.3,3.85,IF(Y797&lt;1.35,4.31,IF(Y797&lt;1.4,5,IF(Y797&lt;1.45,5.36,IF(Y797&lt;1.5,5.75,IF(Y797&lt;1.55,6.59,IF(Y797&lt;1.6,7.28,IF(Y797&lt;1.65,8.01,IF(Y797&lt;1.7,8.79,IF(Y797&lt;1.75,10,IF(Y797&lt;1.8,10.5,IF(Y797&lt;1.85,11.42,IF(Y797&lt;1.9,12.38,IF(Y797&lt;1.95,13.4,IF(Y797&lt;2,14.26,IF(Y797&lt;2.05,15.57,IF(Y797&lt;2.1,16.72,IF(Y797&lt;2.15,17.92,IF(Y797&lt;2.2,19.17,IF(Y797&lt;2.25,20,IF(Y797&lt;3,25,IF(Y797&lt;10,0,0))))))))))))))))))))))))))))</f>
        <v>0</v>
      </c>
      <c r="AC797" s="12"/>
    </row>
    <row r="798" spans="17:29" x14ac:dyDescent="0.25">
      <c r="Q798" s="91"/>
      <c r="R798" s="92">
        <v>41656</v>
      </c>
      <c r="S798" s="93">
        <v>16.499999999997598</v>
      </c>
      <c r="T798" s="94">
        <f>$L$10*COS($M$10*S798*24+$N$10)</f>
        <v>-0.1261572526390452</v>
      </c>
      <c r="U798" s="94">
        <f>$L$11*COS($M$11*S798*24+$N$11)</f>
        <v>8.9287109930571873E-2</v>
      </c>
      <c r="V798" s="94">
        <f>$L$12*COS($M$12*S798*24+$N$12)</f>
        <v>0.35900082854107468</v>
      </c>
      <c r="W798" s="94">
        <f>$L$13*COS($M$13*S798*24+$N$13)</f>
        <v>0.43949011063806082</v>
      </c>
      <c r="X798" s="94">
        <f>(T798+U798+V798+W798)*$AE$8</f>
        <v>0.95202599558832768</v>
      </c>
      <c r="Y798" s="95">
        <f t="shared" si="29"/>
        <v>0.95202599558832768</v>
      </c>
      <c r="Z798" s="94">
        <f>(0.5*$N$29*Y798^3)/1000</f>
        <v>0.44437912616824088</v>
      </c>
      <c r="AA798" s="94">
        <f>(0.5*$I$29*$J$29*$K$29*$M$29*$L$29*$N$29*Y798^3)*0.82/1000</f>
        <v>1.4385451519227173</v>
      </c>
      <c r="AB798" s="103">
        <f>IF(Y798&lt;1,0,IF(Y798&lt;1.05,2,IF(Y798&lt;1.1,2.28,IF(Y798&lt;1.15,2.5,IF(Y798&lt;1.2,3.08,IF(Y798&lt;1.25,3.44,IF(Y798&lt;1.3,3.85,IF(Y798&lt;1.35,4.31,IF(Y798&lt;1.4,5,IF(Y798&lt;1.45,5.36,IF(Y798&lt;1.5,5.75,IF(Y798&lt;1.55,6.59,IF(Y798&lt;1.6,7.28,IF(Y798&lt;1.65,8.01,IF(Y798&lt;1.7,8.79,IF(Y798&lt;1.75,10,IF(Y798&lt;1.8,10.5,IF(Y798&lt;1.85,11.42,IF(Y798&lt;1.9,12.38,IF(Y798&lt;1.95,13.4,IF(Y798&lt;2,14.26,IF(Y798&lt;2.05,15.57,IF(Y798&lt;2.1,16.72,IF(Y798&lt;2.15,17.92,IF(Y798&lt;2.2,19.17,IF(Y798&lt;2.25,20,IF(Y798&lt;3,25,IF(Y798&lt;10,0,0))))))))))))))))))))))))))))</f>
        <v>0</v>
      </c>
      <c r="AC798" s="12"/>
    </row>
    <row r="799" spans="17:29" x14ac:dyDescent="0.25">
      <c r="Q799" s="91"/>
      <c r="R799" s="92">
        <v>41656</v>
      </c>
      <c r="S799" s="93">
        <v>16.520833333331002</v>
      </c>
      <c r="T799" s="94">
        <f>$L$10*COS($M$10*S799*24+$N$10)</f>
        <v>-0.12699731641278203</v>
      </c>
      <c r="U799" s="94">
        <f>$L$11*COS($M$11*S799*24+$N$11)</f>
        <v>7.9452368757214925E-2</v>
      </c>
      <c r="V799" s="94">
        <f>$L$12*COS($M$12*S799*24+$N$12)</f>
        <v>0.6605211595739634</v>
      </c>
      <c r="W799" s="94">
        <f>$L$13*COS($M$13*S799*24+$N$13)</f>
        <v>0.41903397592723918</v>
      </c>
      <c r="X799" s="94">
        <f>(T799+U799+V799+W799)*$AE$8</f>
        <v>1.2900127348070445</v>
      </c>
      <c r="Y799" s="95">
        <f t="shared" si="29"/>
        <v>1.2900127348070445</v>
      </c>
      <c r="Z799" s="94">
        <f>(0.5*$N$29*Y799^3)/1000</f>
        <v>1.1055775769514866</v>
      </c>
      <c r="AA799" s="94">
        <f>(0.5*$I$29*$J$29*$K$29*$M$29*$L$29*$N$29*Y799^3)*0.82/1000</f>
        <v>3.5789783312096786</v>
      </c>
      <c r="AB799" s="103">
        <f>IF(Y799&lt;1,0,IF(Y799&lt;1.05,2,IF(Y799&lt;1.1,2.28,IF(Y799&lt;1.15,2.5,IF(Y799&lt;1.2,3.08,IF(Y799&lt;1.25,3.44,IF(Y799&lt;1.3,3.85,IF(Y799&lt;1.35,4.31,IF(Y799&lt;1.4,5,IF(Y799&lt;1.45,5.36,IF(Y799&lt;1.5,5.75,IF(Y799&lt;1.55,6.59,IF(Y799&lt;1.6,7.28,IF(Y799&lt;1.65,8.01,IF(Y799&lt;1.7,8.79,IF(Y799&lt;1.75,10,IF(Y799&lt;1.8,10.5,IF(Y799&lt;1.85,11.42,IF(Y799&lt;1.9,12.38,IF(Y799&lt;1.95,13.4,IF(Y799&lt;2,14.26,IF(Y799&lt;2.05,15.57,IF(Y799&lt;2.1,16.72,IF(Y799&lt;2.15,17.92,IF(Y799&lt;2.2,19.17,IF(Y799&lt;2.25,20,IF(Y799&lt;3,25,IF(Y799&lt;10,0,0))))))))))))))))))))))))))))</f>
        <v>3.85</v>
      </c>
      <c r="AC799" s="12"/>
    </row>
    <row r="800" spans="17:29" x14ac:dyDescent="0.25">
      <c r="Q800" s="91"/>
      <c r="R800" s="92">
        <v>41656</v>
      </c>
      <c r="S800" s="93">
        <v>16.541666666664302</v>
      </c>
      <c r="T800" s="94">
        <f>$L$10*COS($M$10*S800*24+$N$10)</f>
        <v>-0.12595668594254364</v>
      </c>
      <c r="U800" s="94">
        <f>$L$11*COS($M$11*S800*24+$N$11)</f>
        <v>6.8250222002345179E-2</v>
      </c>
      <c r="V800" s="94">
        <f>$L$12*COS($M$12*S800*24+$N$12)</f>
        <v>0.92000499793162727</v>
      </c>
      <c r="W800" s="94">
        <f>$L$13*COS($M$13*S800*24+$N$13)</f>
        <v>0.37002136824348886</v>
      </c>
      <c r="X800" s="94">
        <f>(T800+U800+V800+W800)*$AE$8</f>
        <v>1.5403998777936474</v>
      </c>
      <c r="Y800" s="95">
        <f t="shared" si="29"/>
        <v>1.5403998777936474</v>
      </c>
      <c r="Z800" s="94">
        <f>(0.5*$N$29*Y800^3)/1000</f>
        <v>1.8823815415093677</v>
      </c>
      <c r="AA800" s="94">
        <f>(0.5*$I$29*$J$29*$K$29*$M$29*$L$29*$N$29*Y800^3)*0.82/1000</f>
        <v>6.093649951464891</v>
      </c>
      <c r="AB800" s="103">
        <f>IF(Y800&lt;1,0,IF(Y800&lt;1.05,2,IF(Y800&lt;1.1,2.28,IF(Y800&lt;1.15,2.5,IF(Y800&lt;1.2,3.08,IF(Y800&lt;1.25,3.44,IF(Y800&lt;1.3,3.85,IF(Y800&lt;1.35,4.31,IF(Y800&lt;1.4,5,IF(Y800&lt;1.45,5.36,IF(Y800&lt;1.5,5.75,IF(Y800&lt;1.55,6.59,IF(Y800&lt;1.6,7.28,IF(Y800&lt;1.65,8.01,IF(Y800&lt;1.7,8.79,IF(Y800&lt;1.75,10,IF(Y800&lt;1.8,10.5,IF(Y800&lt;1.85,11.42,IF(Y800&lt;1.9,12.38,IF(Y800&lt;1.95,13.4,IF(Y800&lt;2,14.26,IF(Y800&lt;2.05,15.57,IF(Y800&lt;2.1,16.72,IF(Y800&lt;2.15,17.92,IF(Y800&lt;2.2,19.17,IF(Y800&lt;2.25,20,IF(Y800&lt;3,25,IF(Y800&lt;10,0,0))))))))))))))))))))))))))))</f>
        <v>6.59</v>
      </c>
      <c r="AC800" s="12"/>
    </row>
    <row r="801" spans="17:29" x14ac:dyDescent="0.25">
      <c r="Q801" s="91"/>
      <c r="R801" s="92">
        <v>41656</v>
      </c>
      <c r="S801" s="93">
        <v>16.562499999997598</v>
      </c>
      <c r="T801" s="94">
        <f>$L$10*COS($M$10*S801*24+$N$10)</f>
        <v>-0.12305077185110472</v>
      </c>
      <c r="U801" s="94">
        <f>$L$11*COS($M$11*S801*24+$N$11)</f>
        <v>5.5873462885764578E-2</v>
      </c>
      <c r="V801" s="94">
        <f>$L$12*COS($M$12*S801*24+$N$12)</f>
        <v>1.1209384283352535</v>
      </c>
      <c r="W801" s="94">
        <f>$L$13*COS($M$13*S801*24+$N$13)</f>
        <v>0.29579241580325355</v>
      </c>
      <c r="X801" s="94">
        <f>(T801+U801+V801+W801)*$AE$8</f>
        <v>1.6869419189664585</v>
      </c>
      <c r="Y801" s="95">
        <f t="shared" si="29"/>
        <v>1.6869419189664585</v>
      </c>
      <c r="Z801" s="94">
        <f>(0.5*$N$29*Y801^3)/1000</f>
        <v>2.4723367222490333</v>
      </c>
      <c r="AA801" s="94">
        <f>(0.5*$I$29*$J$29*$K$29*$M$29*$L$29*$N$29*Y801^3)*0.82/1000</f>
        <v>8.0034542494809706</v>
      </c>
      <c r="AB801" s="103">
        <f>IF(Y801&lt;1,0,IF(Y801&lt;1.05,2,IF(Y801&lt;1.1,2.28,IF(Y801&lt;1.15,2.5,IF(Y801&lt;1.2,3.08,IF(Y801&lt;1.25,3.44,IF(Y801&lt;1.3,3.85,IF(Y801&lt;1.35,4.31,IF(Y801&lt;1.4,5,IF(Y801&lt;1.45,5.36,IF(Y801&lt;1.5,5.75,IF(Y801&lt;1.55,6.59,IF(Y801&lt;1.6,7.28,IF(Y801&lt;1.65,8.01,IF(Y801&lt;1.7,8.79,IF(Y801&lt;1.75,10,IF(Y801&lt;1.8,10.5,IF(Y801&lt;1.85,11.42,IF(Y801&lt;1.9,12.38,IF(Y801&lt;1.95,13.4,IF(Y801&lt;2,14.26,IF(Y801&lt;2.05,15.57,IF(Y801&lt;2.1,16.72,IF(Y801&lt;2.15,17.92,IF(Y801&lt;2.2,19.17,IF(Y801&lt;2.25,20,IF(Y801&lt;3,25,IF(Y801&lt;10,0,0))))))))))))))))))))))))))))</f>
        <v>8.7899999999999991</v>
      </c>
      <c r="AC801" s="12"/>
    </row>
    <row r="802" spans="17:29" x14ac:dyDescent="0.25">
      <c r="Q802" s="91"/>
      <c r="R802" s="92">
        <v>41656</v>
      </c>
      <c r="S802" s="93">
        <v>16.583333333331002</v>
      </c>
      <c r="T802" s="94">
        <f>$L$10*COS($M$10*S802*24+$N$10)</f>
        <v>-0.11832260761394277</v>
      </c>
      <c r="U802" s="94">
        <f>$L$11*COS($M$11*S802*24+$N$11)</f>
        <v>4.2535100154192547E-2</v>
      </c>
      <c r="V802" s="94">
        <f>$L$12*COS($M$12*S802*24+$N$12)</f>
        <v>1.2505337655573299</v>
      </c>
      <c r="W802" s="94">
        <f>$L$13*COS($M$13*S802*24+$N$13)</f>
        <v>0.20140569904566263</v>
      </c>
      <c r="X802" s="94">
        <f>(T802+U802+V802+W802)*$AE$8</f>
        <v>1.7201899464290527</v>
      </c>
      <c r="Y802" s="95">
        <f t="shared" si="29"/>
        <v>1.7201899464290527</v>
      </c>
      <c r="Z802" s="94">
        <f>(0.5*$N$29*Y802^3)/1000</f>
        <v>2.6214190093433514</v>
      </c>
      <c r="AA802" s="94">
        <f>(0.5*$I$29*$J$29*$K$29*$M$29*$L$29*$N$29*Y802^3)*0.82/1000</f>
        <v>8.4860637797402472</v>
      </c>
      <c r="AB802" s="103">
        <f>IF(Y802&lt;1,0,IF(Y802&lt;1.05,2,IF(Y802&lt;1.1,2.28,IF(Y802&lt;1.15,2.5,IF(Y802&lt;1.2,3.08,IF(Y802&lt;1.25,3.44,IF(Y802&lt;1.3,3.85,IF(Y802&lt;1.35,4.31,IF(Y802&lt;1.4,5,IF(Y802&lt;1.45,5.36,IF(Y802&lt;1.5,5.75,IF(Y802&lt;1.55,6.59,IF(Y802&lt;1.6,7.28,IF(Y802&lt;1.65,8.01,IF(Y802&lt;1.7,8.79,IF(Y802&lt;1.75,10,IF(Y802&lt;1.8,10.5,IF(Y802&lt;1.85,11.42,IF(Y802&lt;1.9,12.38,IF(Y802&lt;1.95,13.4,IF(Y802&lt;2,14.26,IF(Y802&lt;2.05,15.57,IF(Y802&lt;2.1,16.72,IF(Y802&lt;2.15,17.92,IF(Y802&lt;2.2,19.17,IF(Y802&lt;2.25,20,IF(Y802&lt;3,25,IF(Y802&lt;10,0,0))))))))))))))))))))))))))))</f>
        <v>10</v>
      </c>
      <c r="AC802" s="12"/>
    </row>
    <row r="803" spans="17:29" x14ac:dyDescent="0.25">
      <c r="Q803" s="91"/>
      <c r="R803" s="92">
        <v>41656</v>
      </c>
      <c r="S803" s="93">
        <v>16.604166666664302</v>
      </c>
      <c r="T803" s="94">
        <f>$L$10*COS($M$10*S803*24+$N$10)</f>
        <v>-0.11184221227966827</v>
      </c>
      <c r="U803" s="94">
        <f>$L$11*COS($M$11*S803*24+$N$11)</f>
        <v>2.8464692119652548E-2</v>
      </c>
      <c r="V803" s="94">
        <f>$L$12*COS($M$12*S803*24+$N$12)</f>
        <v>1.3005433806376652</v>
      </c>
      <c r="W803" s="94">
        <f>$L$13*COS($M$13*S803*24+$N$13)</f>
        <v>9.3293516737212603E-2</v>
      </c>
      <c r="X803" s="94">
        <f>(T803+U803+V803+W803)*$AE$8</f>
        <v>1.6380742215185775</v>
      </c>
      <c r="Y803" s="95">
        <f t="shared" si="29"/>
        <v>1.6380742215185775</v>
      </c>
      <c r="Z803" s="94">
        <f>(0.5*$N$29*Y803^3)/1000</f>
        <v>2.2636431117036109</v>
      </c>
      <c r="AA803" s="94">
        <f>(0.5*$I$29*$J$29*$K$29*$M$29*$L$29*$N$29*Y803^3)*0.82/1000</f>
        <v>7.3278708028055215</v>
      </c>
      <c r="AB803" s="103">
        <f>IF(Y803&lt;1,0,IF(Y803&lt;1.05,2,IF(Y803&lt;1.1,2.28,IF(Y803&lt;1.15,2.5,IF(Y803&lt;1.2,3.08,IF(Y803&lt;1.25,3.44,IF(Y803&lt;1.3,3.85,IF(Y803&lt;1.35,4.31,IF(Y803&lt;1.4,5,IF(Y803&lt;1.45,5.36,IF(Y803&lt;1.5,5.75,IF(Y803&lt;1.55,6.59,IF(Y803&lt;1.6,7.28,IF(Y803&lt;1.65,8.01,IF(Y803&lt;1.7,8.79,IF(Y803&lt;1.75,10,IF(Y803&lt;1.8,10.5,IF(Y803&lt;1.85,11.42,IF(Y803&lt;1.9,12.38,IF(Y803&lt;1.95,13.4,IF(Y803&lt;2,14.26,IF(Y803&lt;2.05,15.57,IF(Y803&lt;2.1,16.72,IF(Y803&lt;2.15,17.92,IF(Y803&lt;2.2,19.17,IF(Y803&lt;2.25,20,IF(Y803&lt;3,25,IF(Y803&lt;10,0,0))))))))))))))))))))))))))))</f>
        <v>8.01</v>
      </c>
      <c r="AC803" s="12"/>
    </row>
    <row r="804" spans="17:29" x14ac:dyDescent="0.25">
      <c r="Q804" s="91"/>
      <c r="R804" s="92">
        <v>41656</v>
      </c>
      <c r="S804" s="93">
        <v>16.624999999997598</v>
      </c>
      <c r="T804" s="94">
        <f>$L$10*COS($M$10*S804*24+$N$10)</f>
        <v>-0.10370555356276479</v>
      </c>
      <c r="U804" s="94">
        <f>$L$11*COS($M$11*S804*24+$N$11)</f>
        <v>1.3904395872963982E-2</v>
      </c>
      <c r="V804" s="94">
        <f>$L$12*COS($M$12*S804*24+$N$12)</f>
        <v>1.2677845915577814</v>
      </c>
      <c r="W804" s="94">
        <f>$L$13*COS($M$13*S804*24+$N$13)</f>
        <v>-2.1176464561983653E-2</v>
      </c>
      <c r="X804" s="94">
        <f>(T804+U804+V804+W804)*$AE$8</f>
        <v>1.4460087116324962</v>
      </c>
      <c r="Y804" s="95">
        <f t="shared" si="29"/>
        <v>1.4460087116324962</v>
      </c>
      <c r="Z804" s="94">
        <f>(0.5*$N$29*Y804^3)/1000</f>
        <v>1.5571123788353383</v>
      </c>
      <c r="AA804" s="94">
        <f>(0.5*$I$29*$J$29*$K$29*$M$29*$L$29*$N$29*Y804^3)*0.82/1000</f>
        <v>5.0406878533812485</v>
      </c>
      <c r="AB804" s="103">
        <f>IF(Y804&lt;1,0,IF(Y804&lt;1.05,2,IF(Y804&lt;1.1,2.28,IF(Y804&lt;1.15,2.5,IF(Y804&lt;1.2,3.08,IF(Y804&lt;1.25,3.44,IF(Y804&lt;1.3,3.85,IF(Y804&lt;1.35,4.31,IF(Y804&lt;1.4,5,IF(Y804&lt;1.45,5.36,IF(Y804&lt;1.5,5.75,IF(Y804&lt;1.55,6.59,IF(Y804&lt;1.6,7.28,IF(Y804&lt;1.65,8.01,IF(Y804&lt;1.7,8.79,IF(Y804&lt;1.75,10,IF(Y804&lt;1.8,10.5,IF(Y804&lt;1.85,11.42,IF(Y804&lt;1.9,12.38,IF(Y804&lt;1.95,13.4,IF(Y804&lt;2,14.26,IF(Y804&lt;2.05,15.57,IF(Y804&lt;2.1,16.72,IF(Y804&lt;2.15,17.92,IF(Y804&lt;2.2,19.17,IF(Y804&lt;2.25,20,IF(Y804&lt;3,25,IF(Y804&lt;10,0,0))))))))))))))))))))))))))))</f>
        <v>5.36</v>
      </c>
      <c r="AC804" s="12"/>
    </row>
    <row r="805" spans="17:29" x14ac:dyDescent="0.25">
      <c r="Q805" s="91"/>
      <c r="R805" s="92">
        <v>41656</v>
      </c>
      <c r="S805" s="93">
        <v>16.645833333331002</v>
      </c>
      <c r="T805" s="94">
        <f>$L$10*COS($M$10*S805*24+$N$10)</f>
        <v>-9.4033126664542804E-2</v>
      </c>
      <c r="U805" s="94">
        <f>$L$11*COS($M$11*S805*24+$N$11)</f>
        <v>-8.9520033203922258E-4</v>
      </c>
      <c r="V805" s="94">
        <f>$L$12*COS($M$12*S805*24+$N$12)</f>
        <v>1.1543422135831631</v>
      </c>
      <c r="W805" s="94">
        <f>$L$13*COS($M$13*S805*24+$N$13)</f>
        <v>-0.13420330479764406</v>
      </c>
      <c r="X805" s="94">
        <f>(T805+U805+V805+W805)*$AE$8</f>
        <v>1.1565132272361713</v>
      </c>
      <c r="Y805" s="95">
        <f t="shared" si="29"/>
        <v>1.1565132272361713</v>
      </c>
      <c r="Z805" s="94">
        <f>(0.5*$N$29*Y805^3)/1000</f>
        <v>0.79663437378045909</v>
      </c>
      <c r="AA805" s="94">
        <f>(0.5*$I$29*$J$29*$K$29*$M$29*$L$29*$N$29*Y805^3)*0.82/1000</f>
        <v>2.5788666676098519</v>
      </c>
      <c r="AB805" s="103">
        <f>IF(Y805&lt;1,0,IF(Y805&lt;1.05,2,IF(Y805&lt;1.1,2.28,IF(Y805&lt;1.15,2.5,IF(Y805&lt;1.2,3.08,IF(Y805&lt;1.25,3.44,IF(Y805&lt;1.3,3.85,IF(Y805&lt;1.35,4.31,IF(Y805&lt;1.4,5,IF(Y805&lt;1.45,5.36,IF(Y805&lt;1.5,5.75,IF(Y805&lt;1.55,6.59,IF(Y805&lt;1.6,7.28,IF(Y805&lt;1.65,8.01,IF(Y805&lt;1.7,8.79,IF(Y805&lt;1.75,10,IF(Y805&lt;1.8,10.5,IF(Y805&lt;1.85,11.42,IF(Y805&lt;1.9,12.38,IF(Y805&lt;1.95,13.4,IF(Y805&lt;2,14.26,IF(Y805&lt;2.05,15.57,IF(Y805&lt;2.1,16.72,IF(Y805&lt;2.15,17.92,IF(Y805&lt;2.2,19.17,IF(Y805&lt;2.25,20,IF(Y805&lt;3,25,IF(Y805&lt;10,0,0))))))))))))))))))))))))))))</f>
        <v>3.08</v>
      </c>
      <c r="AC805" s="12"/>
    </row>
    <row r="806" spans="17:29" x14ac:dyDescent="0.25">
      <c r="Q806" s="91"/>
      <c r="R806" s="92">
        <v>41656</v>
      </c>
      <c r="S806" s="93">
        <v>16.666666666664302</v>
      </c>
      <c r="T806" s="94">
        <f>$L$10*COS($M$10*S806*24+$N$10)</f>
        <v>-8.2968169868448738E-2</v>
      </c>
      <c r="U806" s="94">
        <f>$L$11*COS($M$11*S806*24+$N$11)</f>
        <v>-1.5679389797685572E-2</v>
      </c>
      <c r="V806" s="94">
        <f>$L$12*COS($M$12*S806*24+$N$12)</f>
        <v>0.96743587870020853</v>
      </c>
      <c r="W806" s="94">
        <f>$L$13*COS($M$13*S806*24+$N$13)</f>
        <v>-0.23808441159222382</v>
      </c>
      <c r="X806" s="94">
        <f>(T806+U806+V806+W806)*$AE$8</f>
        <v>0.78837988430231287</v>
      </c>
      <c r="Y806" s="95">
        <f t="shared" si="29"/>
        <v>0.78837988430231287</v>
      </c>
      <c r="Z806" s="94">
        <f>(0.5*$N$29*Y806^3)/1000</f>
        <v>0.25235611502926475</v>
      </c>
      <c r="AA806" s="94">
        <f>(0.5*$I$29*$J$29*$K$29*$M$29*$L$29*$N$29*Y806^3)*0.82/1000</f>
        <v>0.81692780883672678</v>
      </c>
      <c r="AB806" s="103">
        <f>IF(Y806&lt;1,0,IF(Y806&lt;1.05,2,IF(Y806&lt;1.1,2.28,IF(Y806&lt;1.15,2.5,IF(Y806&lt;1.2,3.08,IF(Y806&lt;1.25,3.44,IF(Y806&lt;1.3,3.85,IF(Y806&lt;1.35,4.31,IF(Y806&lt;1.4,5,IF(Y806&lt;1.45,5.36,IF(Y806&lt;1.5,5.75,IF(Y806&lt;1.55,6.59,IF(Y806&lt;1.6,7.28,IF(Y806&lt;1.65,8.01,IF(Y806&lt;1.7,8.79,IF(Y806&lt;1.75,10,IF(Y806&lt;1.8,10.5,IF(Y806&lt;1.85,11.42,IF(Y806&lt;1.9,12.38,IF(Y806&lt;1.95,13.4,IF(Y806&lt;2,14.26,IF(Y806&lt;2.05,15.57,IF(Y806&lt;2.1,16.72,IF(Y806&lt;2.15,17.92,IF(Y806&lt;2.2,19.17,IF(Y806&lt;2.25,20,IF(Y806&lt;3,25,IF(Y806&lt;10,0,0))))))))))))))))))))))))))))</f>
        <v>0</v>
      </c>
      <c r="AC806" s="12"/>
    </row>
    <row r="807" spans="17:29" x14ac:dyDescent="0.25">
      <c r="Q807" s="91"/>
      <c r="R807" s="92">
        <v>41656</v>
      </c>
      <c r="S807" s="93">
        <v>16.687499999997598</v>
      </c>
      <c r="T807" s="94">
        <f>$L$10*COS($M$10*S807*24+$N$10)</f>
        <v>-7.0674543334194082E-2</v>
      </c>
      <c r="U807" s="94">
        <f>$L$11*COS($M$11*S807*24+$N$11)</f>
        <v>-3.0193730982396482E-2</v>
      </c>
      <c r="V807" s="94">
        <f>$L$12*COS($M$12*S807*24+$N$12)</f>
        <v>0.71896056811106623</v>
      </c>
      <c r="W807" s="94">
        <f>$L$13*COS($M$13*S807*24+$N$13)</f>
        <v>-0.32574045918994182</v>
      </c>
      <c r="X807" s="94">
        <f>(T807+U807+V807+W807)*$AE$8</f>
        <v>0.36543979325566739</v>
      </c>
      <c r="Y807" s="95">
        <f t="shared" si="29"/>
        <v>0.36543979325566739</v>
      </c>
      <c r="Z807" s="94">
        <f>(0.5*$N$29*Y807^3)/1000</f>
        <v>2.5133602292385669E-2</v>
      </c>
      <c r="AA807" s="94">
        <f>(0.5*$I$29*$J$29*$K$29*$M$29*$L$29*$N$29*Y807^3)*0.82/1000</f>
        <v>8.1362556427496513E-2</v>
      </c>
      <c r="AB807" s="103">
        <f>IF(Y807&lt;1,0,IF(Y807&lt;1.05,2,IF(Y807&lt;1.1,2.28,IF(Y807&lt;1.15,2.5,IF(Y807&lt;1.2,3.08,IF(Y807&lt;1.25,3.44,IF(Y807&lt;1.3,3.85,IF(Y807&lt;1.35,4.31,IF(Y807&lt;1.4,5,IF(Y807&lt;1.45,5.36,IF(Y807&lt;1.5,5.75,IF(Y807&lt;1.55,6.59,IF(Y807&lt;1.6,7.28,IF(Y807&lt;1.65,8.01,IF(Y807&lt;1.7,8.79,IF(Y807&lt;1.75,10,IF(Y807&lt;1.8,10.5,IF(Y807&lt;1.85,11.42,IF(Y807&lt;1.9,12.38,IF(Y807&lt;1.95,13.4,IF(Y807&lt;2,14.26,IF(Y807&lt;2.05,15.57,IF(Y807&lt;2.1,16.72,IF(Y807&lt;2.15,17.92,IF(Y807&lt;2.2,19.17,IF(Y807&lt;2.25,20,IF(Y807&lt;3,25,IF(Y807&lt;10,0,0))))))))))))))))))))))))))))</f>
        <v>0</v>
      </c>
      <c r="AC807" s="12"/>
    </row>
    <row r="808" spans="17:29" x14ac:dyDescent="0.25">
      <c r="Q808" s="91"/>
      <c r="R808" s="92">
        <v>41656</v>
      </c>
      <c r="S808" s="93">
        <v>16.708333333331002</v>
      </c>
      <c r="T808" s="94">
        <f>$L$10*COS($M$10*S808*24+$N$10)</f>
        <v>-5.7334302504401677E-2</v>
      </c>
      <c r="U808" s="94">
        <f>$L$11*COS($M$11*S808*24+$N$11)</f>
        <v>-4.4188426536476831E-2</v>
      </c>
      <c r="V808" s="94">
        <f>$L$12*COS($M$12*S808*24+$N$12)</f>
        <v>0.42472959895289331</v>
      </c>
      <c r="W808" s="94">
        <f>$L$13*COS($M$13*S808*24+$N$13)</f>
        <v>-0.39119783280576481</v>
      </c>
      <c r="X808" s="94">
        <f>(T808+U808+V808+W808)*$AE$8</f>
        <v>-8.4988703617187508E-2</v>
      </c>
      <c r="Y808" s="95">
        <f t="shared" si="29"/>
        <v>8.4988703617187508E-2</v>
      </c>
      <c r="Z808" s="94">
        <f>(0.5*$N$29*Y808^3)/1000</f>
        <v>3.1614829447222062E-4</v>
      </c>
      <c r="AA808" s="94">
        <f>(0.5*$I$29*$J$29*$K$29*$M$29*$L$29*$N$29*Y808^3)*0.82/1000</f>
        <v>1.0234360020984982E-3</v>
      </c>
      <c r="AB808" s="103">
        <f>IF(Y808&lt;1,0,IF(Y808&lt;1.05,2,IF(Y808&lt;1.1,2.28,IF(Y808&lt;1.15,2.5,IF(Y808&lt;1.2,3.08,IF(Y808&lt;1.25,3.44,IF(Y808&lt;1.3,3.85,IF(Y808&lt;1.35,4.31,IF(Y808&lt;1.4,5,IF(Y808&lt;1.45,5.36,IF(Y808&lt;1.5,5.75,IF(Y808&lt;1.55,6.59,IF(Y808&lt;1.6,7.28,IF(Y808&lt;1.65,8.01,IF(Y808&lt;1.7,8.79,IF(Y808&lt;1.75,10,IF(Y808&lt;1.8,10.5,IF(Y808&lt;1.85,11.42,IF(Y808&lt;1.9,12.38,IF(Y808&lt;1.95,13.4,IF(Y808&lt;2,14.26,IF(Y808&lt;2.05,15.57,IF(Y808&lt;2.1,16.72,IF(Y808&lt;2.15,17.92,IF(Y808&lt;2.2,19.17,IF(Y808&lt;2.25,20,IF(Y808&lt;3,25,IF(Y808&lt;10,0,0))))))))))))))))))))))))))))</f>
        <v>0</v>
      </c>
      <c r="AC808" s="12"/>
    </row>
    <row r="809" spans="17:29" x14ac:dyDescent="0.25">
      <c r="Q809" s="91"/>
      <c r="R809" s="92">
        <v>41656</v>
      </c>
      <c r="S809" s="93">
        <v>16.729166666664302</v>
      </c>
      <c r="T809" s="94">
        <f>$L$10*COS($M$10*S809*24+$N$10)</f>
        <v>-4.314500205870829E-2</v>
      </c>
      <c r="U809" s="94">
        <f>$L$11*COS($M$11*S809*24+$N$11)</f>
        <v>-5.7422622409595253E-2</v>
      </c>
      <c r="V809" s="94">
        <f>$L$12*COS($M$12*S809*24+$N$12)</f>
        <v>0.10346824262994575</v>
      </c>
      <c r="W809" s="94">
        <f>$L$13*COS($M$13*S809*24+$N$13)</f>
        <v>-0.42999572060056945</v>
      </c>
      <c r="X809" s="94">
        <f>(T809+U809+V809+W809)*$AE$8</f>
        <v>-0.53386887804865901</v>
      </c>
      <c r="Y809" s="95">
        <f t="shared" si="29"/>
        <v>0.53386887804865901</v>
      </c>
      <c r="Z809" s="94">
        <f>(0.5*$N$29*Y809^3)/1000</f>
        <v>7.8362997867314904E-2</v>
      </c>
      <c r="AA809" s="94">
        <f>(0.5*$I$29*$J$29*$K$29*$M$29*$L$29*$N$29*Y809^3)*0.82/1000</f>
        <v>0.25367688091964352</v>
      </c>
      <c r="AB809" s="103">
        <f>IF(Y809&lt;1,0,IF(Y809&lt;1.05,2,IF(Y809&lt;1.1,2.28,IF(Y809&lt;1.15,2.5,IF(Y809&lt;1.2,3.08,IF(Y809&lt;1.25,3.44,IF(Y809&lt;1.3,3.85,IF(Y809&lt;1.35,4.31,IF(Y809&lt;1.4,5,IF(Y809&lt;1.45,5.36,IF(Y809&lt;1.5,5.75,IF(Y809&lt;1.55,6.59,IF(Y809&lt;1.6,7.28,IF(Y809&lt;1.65,8.01,IF(Y809&lt;1.7,8.79,IF(Y809&lt;1.75,10,IF(Y809&lt;1.8,10.5,IF(Y809&lt;1.85,11.42,IF(Y809&lt;1.9,12.38,IF(Y809&lt;1.95,13.4,IF(Y809&lt;2,14.26,IF(Y809&lt;2.05,15.57,IF(Y809&lt;2.1,16.72,IF(Y809&lt;2.15,17.92,IF(Y809&lt;2.2,19.17,IF(Y809&lt;2.25,20,IF(Y809&lt;3,25,IF(Y809&lt;10,0,0))))))))))))))))))))))))))))</f>
        <v>0</v>
      </c>
      <c r="AC809" s="12"/>
    </row>
    <row r="810" spans="17:29" x14ac:dyDescent="0.25">
      <c r="Q810" s="91"/>
      <c r="R810" s="92">
        <v>41656</v>
      </c>
      <c r="S810" s="93">
        <v>16.749999999997598</v>
      </c>
      <c r="T810" s="94">
        <f>$L$10*COS($M$10*S810*24+$N$10)</f>
        <v>-2.831677034014006E-2</v>
      </c>
      <c r="U810" s="94">
        <f>$L$11*COS($M$11*S810*24+$N$11)</f>
        <v>-6.966855304128583E-2</v>
      </c>
      <c r="V810" s="94">
        <f>$L$12*COS($M$12*S810*24+$N$12)</f>
        <v>-0.22437797772075729</v>
      </c>
      <c r="W810" s="94">
        <f>$L$13*COS($M$13*S810*24+$N$13)</f>
        <v>-0.43949011063805987</v>
      </c>
      <c r="X810" s="94">
        <f>(T810+U810+V810+W810)*$AE$8</f>
        <v>-0.95231676467530391</v>
      </c>
      <c r="Y810" s="95">
        <f t="shared" si="29"/>
        <v>0.95231676467530391</v>
      </c>
      <c r="Z810" s="94">
        <f>(0.5*$N$29*Y810^3)/1000</f>
        <v>0.44478641918783063</v>
      </c>
      <c r="AA810" s="94">
        <f>(0.5*$I$29*$J$29*$K$29*$M$29*$L$29*$N$29*Y810^3)*0.82/1000</f>
        <v>1.4398636418432385</v>
      </c>
      <c r="AB810" s="103">
        <f>IF(Y810&lt;1,0,IF(Y810&lt;1.05,2,IF(Y810&lt;1.1,2.28,IF(Y810&lt;1.15,2.5,IF(Y810&lt;1.2,3.08,IF(Y810&lt;1.25,3.44,IF(Y810&lt;1.3,3.85,IF(Y810&lt;1.35,4.31,IF(Y810&lt;1.4,5,IF(Y810&lt;1.45,5.36,IF(Y810&lt;1.5,5.75,IF(Y810&lt;1.55,6.59,IF(Y810&lt;1.6,7.28,IF(Y810&lt;1.65,8.01,IF(Y810&lt;1.7,8.79,IF(Y810&lt;1.75,10,IF(Y810&lt;1.8,10.5,IF(Y810&lt;1.85,11.42,IF(Y810&lt;1.9,12.38,IF(Y810&lt;1.95,13.4,IF(Y810&lt;2,14.26,IF(Y810&lt;2.05,15.57,IF(Y810&lt;2.1,16.72,IF(Y810&lt;2.15,17.92,IF(Y810&lt;2.2,19.17,IF(Y810&lt;2.25,20,IF(Y810&lt;3,25,IF(Y810&lt;10,0,0))))))))))))))))))))))))))))</f>
        <v>0</v>
      </c>
      <c r="AC810" s="12"/>
    </row>
    <row r="811" spans="17:29" x14ac:dyDescent="0.25">
      <c r="Q811" s="91"/>
      <c r="R811" s="92">
        <v>41656</v>
      </c>
      <c r="S811" s="93">
        <v>16.770833333330899</v>
      </c>
      <c r="T811" s="94">
        <f>$L$10*COS($M$10*S811*24+$N$10)</f>
        <v>-1.3069197579641697E-2</v>
      </c>
      <c r="U811" s="94">
        <f>$L$11*COS($M$11*S811*24+$N$11)</f>
        <v>-8.0715461292927698E-2</v>
      </c>
      <c r="V811" s="94">
        <f>$L$12*COS($M$12*S811*24+$N$12)</f>
        <v>-0.53794446898199888</v>
      </c>
      <c r="W811" s="94">
        <f>$L$13*COS($M$13*S811*24+$N$13)</f>
        <v>-0.41903397592741604</v>
      </c>
      <c r="X811" s="94">
        <f>(T811+U811+V811+W811)*$AE$8</f>
        <v>-1.3134538797274802</v>
      </c>
      <c r="Y811" s="95">
        <f t="shared" si="29"/>
        <v>1.3134538797274802</v>
      </c>
      <c r="Z811" s="94">
        <f>(0.5*$N$29*Y811^3)/1000</f>
        <v>1.1669485591314241</v>
      </c>
      <c r="AA811" s="94">
        <f>(0.5*$I$29*$J$29*$K$29*$M$29*$L$29*$N$29*Y811^3)*0.82/1000</f>
        <v>3.7776486189996148</v>
      </c>
      <c r="AB811" s="103">
        <f>IF(Y811&lt;1,0,IF(Y811&lt;1.05,2,IF(Y811&lt;1.1,2.28,IF(Y811&lt;1.15,2.5,IF(Y811&lt;1.2,3.08,IF(Y811&lt;1.25,3.44,IF(Y811&lt;1.3,3.85,IF(Y811&lt;1.35,4.31,IF(Y811&lt;1.4,5,IF(Y811&lt;1.45,5.36,IF(Y811&lt;1.5,5.75,IF(Y811&lt;1.55,6.59,IF(Y811&lt;1.6,7.28,IF(Y811&lt;1.65,8.01,IF(Y811&lt;1.7,8.79,IF(Y811&lt;1.75,10,IF(Y811&lt;1.8,10.5,IF(Y811&lt;1.85,11.42,IF(Y811&lt;1.9,12.38,IF(Y811&lt;1.95,13.4,IF(Y811&lt;2,14.26,IF(Y811&lt;2.05,15.57,IF(Y811&lt;2.1,16.72,IF(Y811&lt;2.15,17.92,IF(Y811&lt;2.2,19.17,IF(Y811&lt;2.25,20,IF(Y811&lt;3,25,IF(Y811&lt;10,0,0))))))))))))))))))))))))))))</f>
        <v>4.3099999999999996</v>
      </c>
      <c r="AC811" s="12"/>
    </row>
    <row r="812" spans="17:29" x14ac:dyDescent="0.25">
      <c r="Q812" s="91"/>
      <c r="R812" s="92">
        <v>41656</v>
      </c>
      <c r="S812" s="93">
        <v>16.791666666664302</v>
      </c>
      <c r="T812" s="94">
        <f>$L$10*COS($M$10*S812*24+$N$10)</f>
        <v>2.3719160001805617E-3</v>
      </c>
      <c r="U812" s="94">
        <f>$L$11*COS($M$11*S812*24+$N$11)</f>
        <v>-9.0373225658571005E-2</v>
      </c>
      <c r="V812" s="94">
        <f>$L$12*COS($M$12*S812*24+$N$12)</f>
        <v>-0.81727542001777997</v>
      </c>
      <c r="W812" s="94">
        <f>$L$13*COS($M$13*S812*24+$N$13)</f>
        <v>-0.37002136824349147</v>
      </c>
      <c r="X812" s="94">
        <f>(T812+U812+V812+W812)*$AE$8</f>
        <v>-1.5941226223995775</v>
      </c>
      <c r="Y812" s="95">
        <f t="shared" si="29"/>
        <v>1.5941226223995775</v>
      </c>
      <c r="Z812" s="94">
        <f>(0.5*$N$29*Y812^3)/1000</f>
        <v>2.0862790832553864</v>
      </c>
      <c r="AA812" s="94">
        <f>(0.5*$I$29*$J$29*$K$29*$M$29*$L$29*$N$29*Y812^3)*0.82/1000</f>
        <v>6.7537075529478345</v>
      </c>
      <c r="AB812" s="103">
        <f>IF(Y812&lt;1,0,IF(Y812&lt;1.05,2,IF(Y812&lt;1.1,2.28,IF(Y812&lt;1.15,2.5,IF(Y812&lt;1.2,3.08,IF(Y812&lt;1.25,3.44,IF(Y812&lt;1.3,3.85,IF(Y812&lt;1.35,4.31,IF(Y812&lt;1.4,5,IF(Y812&lt;1.45,5.36,IF(Y812&lt;1.5,5.75,IF(Y812&lt;1.55,6.59,IF(Y812&lt;1.6,7.28,IF(Y812&lt;1.65,8.01,IF(Y812&lt;1.7,8.79,IF(Y812&lt;1.75,10,IF(Y812&lt;1.8,10.5,IF(Y812&lt;1.85,11.42,IF(Y812&lt;1.9,12.38,IF(Y812&lt;1.95,13.4,IF(Y812&lt;2,14.26,IF(Y812&lt;2.05,15.57,IF(Y812&lt;2.1,16.72,IF(Y812&lt;2.15,17.92,IF(Y812&lt;2.2,19.17,IF(Y812&lt;2.25,20,IF(Y812&lt;3,25,IF(Y812&lt;10,0,0))))))))))))))))))))))))))))</f>
        <v>7.28</v>
      </c>
      <c r="AC812" s="12"/>
    </row>
    <row r="813" spans="17:29" x14ac:dyDescent="0.25">
      <c r="Q813" s="91"/>
      <c r="R813" s="92">
        <v>41656</v>
      </c>
      <c r="S813" s="93">
        <v>16.812499999997598</v>
      </c>
      <c r="T813" s="94">
        <f>$L$10*COS($M$10*S813*24+$N$10)</f>
        <v>1.7777904044249081E-2</v>
      </c>
      <c r="U813" s="94">
        <f>$L$11*COS($M$11*S813*24+$N$11)</f>
        <v>-9.8475632328446597E-2</v>
      </c>
      <c r="V813" s="94">
        <f>$L$12*COS($M$12*S813*24+$N$12)</f>
        <v>-1.0445938174676037</v>
      </c>
      <c r="W813" s="94">
        <f>$L$13*COS($M$13*S813*24+$N$13)</f>
        <v>-0.29579241580325705</v>
      </c>
      <c r="X813" s="94">
        <f>(T813+U813+V813+W813)*$AE$8</f>
        <v>-1.7763549519438229</v>
      </c>
      <c r="Y813" s="95">
        <f t="shared" si="29"/>
        <v>1.7763549519438229</v>
      </c>
      <c r="Z813" s="94">
        <f>(0.5*$N$29*Y813^3)/1000</f>
        <v>2.8866656348660786</v>
      </c>
      <c r="AA813" s="94">
        <f>(0.5*$I$29*$J$29*$K$29*$M$29*$L$29*$N$29*Y813^3)*0.82/1000</f>
        <v>9.3447207794507126</v>
      </c>
      <c r="AB813" s="103">
        <f>IF(Y813&lt;1,0,IF(Y813&lt;1.05,2,IF(Y813&lt;1.1,2.28,IF(Y813&lt;1.15,2.5,IF(Y813&lt;1.2,3.08,IF(Y813&lt;1.25,3.44,IF(Y813&lt;1.3,3.85,IF(Y813&lt;1.35,4.31,IF(Y813&lt;1.4,5,IF(Y813&lt;1.45,5.36,IF(Y813&lt;1.5,5.75,IF(Y813&lt;1.55,6.59,IF(Y813&lt;1.6,7.28,IF(Y813&lt;1.65,8.01,IF(Y813&lt;1.7,8.79,IF(Y813&lt;1.75,10,IF(Y813&lt;1.8,10.5,IF(Y813&lt;1.85,11.42,IF(Y813&lt;1.9,12.38,IF(Y813&lt;1.95,13.4,IF(Y813&lt;2,14.26,IF(Y813&lt;2.05,15.57,IF(Y813&lt;2.1,16.72,IF(Y813&lt;2.15,17.92,IF(Y813&lt;2.2,19.17,IF(Y813&lt;2.25,20,IF(Y813&lt;3,25,IF(Y813&lt;10,0,0))))))))))))))))))))))))))))</f>
        <v>10.5</v>
      </c>
      <c r="AC813" s="12"/>
    </row>
    <row r="814" spans="17:29" x14ac:dyDescent="0.25">
      <c r="Q814" s="91"/>
      <c r="R814" s="92">
        <v>41656</v>
      </c>
      <c r="S814" s="93">
        <v>16.833333333330899</v>
      </c>
      <c r="T814" s="94">
        <f>$L$10*COS($M$10*S814*24+$N$10)</f>
        <v>3.2920620369278404E-2</v>
      </c>
      <c r="U814" s="94">
        <f>$L$11*COS($M$11*S814*24+$N$11)</f>
        <v>-0.10488323579231909</v>
      </c>
      <c r="V814" s="94">
        <f>$L$12*COS($M$12*S814*24+$N$12)</f>
        <v>-1.2054327998094385</v>
      </c>
      <c r="W814" s="94">
        <f>$L$13*COS($M$13*S814*24+$N$13)</f>
        <v>-0.20140569904615607</v>
      </c>
      <c r="X814" s="94">
        <f>(T814+U814+V814+W814)*$AE$8</f>
        <v>-1.8485013928482941</v>
      </c>
      <c r="Y814" s="95">
        <f t="shared" si="29"/>
        <v>1.8485013928482941</v>
      </c>
      <c r="Z814" s="94">
        <f>(0.5*$N$29*Y814^3)/1000</f>
        <v>3.2528690136924094</v>
      </c>
      <c r="AA814" s="94">
        <f>(0.5*$I$29*$J$29*$K$29*$M$29*$L$29*$N$29*Y814^3)*0.82/1000</f>
        <v>10.530195218294832</v>
      </c>
      <c r="AB814" s="103">
        <f>IF(Y814&lt;1,0,IF(Y814&lt;1.05,2,IF(Y814&lt;1.1,2.28,IF(Y814&lt;1.15,2.5,IF(Y814&lt;1.2,3.08,IF(Y814&lt;1.25,3.44,IF(Y814&lt;1.3,3.85,IF(Y814&lt;1.35,4.31,IF(Y814&lt;1.4,5,IF(Y814&lt;1.45,5.36,IF(Y814&lt;1.5,5.75,IF(Y814&lt;1.55,6.59,IF(Y814&lt;1.6,7.28,IF(Y814&lt;1.65,8.01,IF(Y814&lt;1.7,8.79,IF(Y814&lt;1.75,10,IF(Y814&lt;1.8,10.5,IF(Y814&lt;1.85,11.42,IF(Y814&lt;1.9,12.38,IF(Y814&lt;1.95,13.4,IF(Y814&lt;2,14.26,IF(Y814&lt;2.05,15.57,IF(Y814&lt;2.1,16.72,IF(Y814&lt;2.15,17.92,IF(Y814&lt;2.2,19.17,IF(Y814&lt;2.25,20,IF(Y814&lt;3,25,IF(Y814&lt;10,0,0))))))))))))))))))))))))))))</f>
        <v>11.42</v>
      </c>
      <c r="AC814" s="12"/>
    </row>
    <row r="815" spans="17:29" x14ac:dyDescent="0.25">
      <c r="Q815" s="91"/>
      <c r="R815" s="92">
        <v>41656</v>
      </c>
      <c r="S815" s="93">
        <v>16.854166666664302</v>
      </c>
      <c r="T815" s="94">
        <f>$L$10*COS($M$10*S815*24+$N$10)</f>
        <v>4.7575817564169898E-2</v>
      </c>
      <c r="U815" s="94">
        <f>$L$11*COS($M$11*S815*24+$N$11)</f>
        <v>-0.10948575874976083</v>
      </c>
      <c r="V815" s="94">
        <f>$L$12*COS($M$12*S815*24+$N$12)</f>
        <v>-1.289556348704199</v>
      </c>
      <c r="W815" s="94">
        <f>$L$13*COS($M$13*S815*24+$N$13)</f>
        <v>-9.3293516737217252E-2</v>
      </c>
      <c r="X815" s="94">
        <f>(T815+U815+V815+W815)*$AE$8</f>
        <v>-1.8059497582837591</v>
      </c>
      <c r="Y815" s="95">
        <f t="shared" si="29"/>
        <v>1.8059497582837591</v>
      </c>
      <c r="Z815" s="94">
        <f>(0.5*$N$29*Y815^3)/1000</f>
        <v>3.0333618548390611</v>
      </c>
      <c r="AA815" s="94">
        <f>(0.5*$I$29*$J$29*$K$29*$M$29*$L$29*$N$29*Y815^3)*0.82/1000</f>
        <v>9.8196061276153941</v>
      </c>
      <c r="AB815" s="103">
        <f>IF(Y815&lt;1,0,IF(Y815&lt;1.05,2,IF(Y815&lt;1.1,2.28,IF(Y815&lt;1.15,2.5,IF(Y815&lt;1.2,3.08,IF(Y815&lt;1.25,3.44,IF(Y815&lt;1.3,3.85,IF(Y815&lt;1.35,4.31,IF(Y815&lt;1.4,5,IF(Y815&lt;1.45,5.36,IF(Y815&lt;1.5,5.75,IF(Y815&lt;1.55,6.59,IF(Y815&lt;1.6,7.28,IF(Y815&lt;1.65,8.01,IF(Y815&lt;1.7,8.79,IF(Y815&lt;1.75,10,IF(Y815&lt;1.8,10.5,IF(Y815&lt;1.85,11.42,IF(Y815&lt;1.9,12.38,IF(Y815&lt;1.95,13.4,IF(Y815&lt;2,14.26,IF(Y815&lt;2.05,15.57,IF(Y815&lt;2.1,16.72,IF(Y815&lt;2.15,17.92,IF(Y815&lt;2.2,19.17,IF(Y815&lt;2.25,20,IF(Y815&lt;3,25,IF(Y815&lt;10,0,0))))))))))))))))))))))))))))</f>
        <v>11.42</v>
      </c>
      <c r="AC815" s="12"/>
    </row>
    <row r="816" spans="17:29" x14ac:dyDescent="0.25">
      <c r="Q816" s="91"/>
      <c r="R816" s="92">
        <v>41656</v>
      </c>
      <c r="S816" s="93">
        <v>16.874999999997598</v>
      </c>
      <c r="T816" s="94">
        <f>$L$10*COS($M$10*S816*24+$N$10)</f>
        <v>6.1526467853803717E-2</v>
      </c>
      <c r="U816" s="94">
        <f>$L$11*COS($M$11*S816*24+$N$11)</f>
        <v>-0.11220399002452298</v>
      </c>
      <c r="V816" s="94">
        <f>$L$12*COS($M$12*S816*24+$N$12)</f>
        <v>-1.291610723554655</v>
      </c>
      <c r="W816" s="94">
        <f>$L$13*COS($M$13*S816*24+$N$13)</f>
        <v>2.1176464562003901E-2</v>
      </c>
      <c r="X816" s="94">
        <f>(T816+U816+V816+W816)*$AE$8</f>
        <v>-1.651389726454213</v>
      </c>
      <c r="Y816" s="95">
        <f t="shared" si="29"/>
        <v>1.651389726454213</v>
      </c>
      <c r="Z816" s="94">
        <f>(0.5*$N$29*Y816^3)/1000</f>
        <v>2.3192948541194114</v>
      </c>
      <c r="AA816" s="94">
        <f>(0.5*$I$29*$J$29*$K$29*$M$29*$L$29*$N$29*Y816^3)*0.82/1000</f>
        <v>7.5080267541856323</v>
      </c>
      <c r="AB816" s="103">
        <f>IF(Y816&lt;1,0,IF(Y816&lt;1.05,2,IF(Y816&lt;1.1,2.28,IF(Y816&lt;1.15,2.5,IF(Y816&lt;1.2,3.08,IF(Y816&lt;1.25,3.44,IF(Y816&lt;1.3,3.85,IF(Y816&lt;1.35,4.31,IF(Y816&lt;1.4,5,IF(Y816&lt;1.45,5.36,IF(Y816&lt;1.5,5.75,IF(Y816&lt;1.55,6.59,IF(Y816&lt;1.6,7.28,IF(Y816&lt;1.65,8.01,IF(Y816&lt;1.7,8.79,IF(Y816&lt;1.75,10,IF(Y816&lt;1.8,10.5,IF(Y816&lt;1.85,11.42,IF(Y816&lt;1.9,12.38,IF(Y816&lt;1.95,13.4,IF(Y816&lt;2,14.26,IF(Y816&lt;2.05,15.57,IF(Y816&lt;2.1,16.72,IF(Y816&lt;2.15,17.92,IF(Y816&lt;2.2,19.17,IF(Y816&lt;2.25,20,IF(Y816&lt;3,25,IF(Y816&lt;10,0,0))))))))))))))))))))))))))))</f>
        <v>8.7899999999999991</v>
      </c>
      <c r="AC816" s="12"/>
    </row>
    <row r="817" spans="17:29" x14ac:dyDescent="0.25">
      <c r="Q817" s="91"/>
      <c r="R817" s="92">
        <v>41656</v>
      </c>
      <c r="S817" s="93">
        <v>16.895833333330899</v>
      </c>
      <c r="T817" s="94">
        <f>$L$10*COS($M$10*S817*24+$N$10)</f>
        <v>7.4565977048394724E-2</v>
      </c>
      <c r="U817" s="94">
        <f>$L$11*COS($M$11*S817*24+$N$11)</f>
        <v>-0.11299114781924514</v>
      </c>
      <c r="V817" s="94">
        <f>$L$12*COS($M$12*S817*24+$N$12)</f>
        <v>-1.2114651810656167</v>
      </c>
      <c r="W817" s="94">
        <f>$L$13*COS($M$13*S817*24+$N$13)</f>
        <v>0.13420330479709172</v>
      </c>
      <c r="X817" s="94">
        <f>(T817+U817+V817+W817)*$AE$8</f>
        <v>-1.3946088087992194</v>
      </c>
      <c r="Y817" s="95">
        <f t="shared" si="29"/>
        <v>1.3946088087992194</v>
      </c>
      <c r="Z817" s="94">
        <f>(0.5*$N$29*Y817^3)/1000</f>
        <v>1.3968971815788098</v>
      </c>
      <c r="AA817" s="94">
        <f>(0.5*$I$29*$J$29*$K$29*$M$29*$L$29*$N$29*Y817^3)*0.82/1000</f>
        <v>4.5220388401725069</v>
      </c>
      <c r="AB817" s="103">
        <f>IF(Y817&lt;1,0,IF(Y817&lt;1.05,2,IF(Y817&lt;1.1,2.28,IF(Y817&lt;1.15,2.5,IF(Y817&lt;1.2,3.08,IF(Y817&lt;1.25,3.44,IF(Y817&lt;1.3,3.85,IF(Y817&lt;1.35,4.31,IF(Y817&lt;1.4,5,IF(Y817&lt;1.45,5.36,IF(Y817&lt;1.5,5.75,IF(Y817&lt;1.55,6.59,IF(Y817&lt;1.6,7.28,IF(Y817&lt;1.65,8.01,IF(Y817&lt;1.7,8.79,IF(Y817&lt;1.75,10,IF(Y817&lt;1.8,10.5,IF(Y817&lt;1.85,11.42,IF(Y817&lt;1.9,12.38,IF(Y817&lt;1.95,13.4,IF(Y817&lt;2,14.26,IF(Y817&lt;2.05,15.57,IF(Y817&lt;2.1,16.72,IF(Y817&lt;2.15,17.92,IF(Y817&lt;2.2,19.17,IF(Y817&lt;2.25,20,IF(Y817&lt;3,25,IF(Y817&lt;10,0,0))))))))))))))))))))))))))))</f>
        <v>5</v>
      </c>
      <c r="AC817" s="12"/>
    </row>
    <row r="818" spans="17:29" x14ac:dyDescent="0.25">
      <c r="Q818" s="91"/>
      <c r="R818" s="92">
        <v>41656</v>
      </c>
      <c r="S818" s="93">
        <v>16.916666666664302</v>
      </c>
      <c r="T818" s="94">
        <f>$L$10*COS($M$10*S818*24+$N$10)</f>
        <v>8.6501243981930154E-2</v>
      </c>
      <c r="U818" s="94">
        <f>$L$11*COS($M$11*S818*24+$N$11)</f>
        <v>-0.11183368484792794</v>
      </c>
      <c r="V818" s="94">
        <f>$L$12*COS($M$12*S818*24+$N$12)</f>
        <v>-1.0542202959274969</v>
      </c>
      <c r="W818" s="94">
        <f>$L$13*COS($M$13*S818*24+$N$13)</f>
        <v>0.23808441159224086</v>
      </c>
      <c r="X818" s="94">
        <f>(T818+U818+V818+W818)*$AE$8</f>
        <v>-1.0518354065015671</v>
      </c>
      <c r="Y818" s="95">
        <f t="shared" si="29"/>
        <v>1.0518354065015671</v>
      </c>
      <c r="Z818" s="94">
        <f>(0.5*$N$29*Y818^3)/1000</f>
        <v>0.5993087056924481</v>
      </c>
      <c r="AA818" s="94">
        <f>(0.5*$I$29*$J$29*$K$29*$M$29*$L$29*$N$29*Y818^3)*0.82/1000</f>
        <v>1.9400835509824292</v>
      </c>
      <c r="AB818" s="103">
        <f>IF(Y818&lt;1,0,IF(Y818&lt;1.05,2,IF(Y818&lt;1.1,2.28,IF(Y818&lt;1.15,2.5,IF(Y818&lt;1.2,3.08,IF(Y818&lt;1.25,3.44,IF(Y818&lt;1.3,3.85,IF(Y818&lt;1.35,4.31,IF(Y818&lt;1.4,5,IF(Y818&lt;1.45,5.36,IF(Y818&lt;1.5,5.75,IF(Y818&lt;1.55,6.59,IF(Y818&lt;1.6,7.28,IF(Y818&lt;1.65,8.01,IF(Y818&lt;1.7,8.79,IF(Y818&lt;1.75,10,IF(Y818&lt;1.8,10.5,IF(Y818&lt;1.85,11.42,IF(Y818&lt;1.9,12.38,IF(Y818&lt;1.95,13.4,IF(Y818&lt;2,14.26,IF(Y818&lt;2.05,15.57,IF(Y818&lt;2.1,16.72,IF(Y818&lt;2.15,17.92,IF(Y818&lt;2.2,19.17,IF(Y818&lt;2.25,20,IF(Y818&lt;3,25,IF(Y818&lt;10,0,0))))))))))))))))))))))))))))</f>
        <v>2.2799999999999998</v>
      </c>
      <c r="AC818" s="12"/>
    </row>
    <row r="819" spans="17:29" x14ac:dyDescent="0.25">
      <c r="Q819" s="91"/>
      <c r="R819" s="92">
        <v>41656</v>
      </c>
      <c r="S819" s="93">
        <v>16.937499999997598</v>
      </c>
      <c r="T819" s="94">
        <f>$L$10*COS($M$10*S819*24+$N$10)</f>
        <v>9.7155520133483914E-2</v>
      </c>
      <c r="U819" s="94">
        <f>$L$11*COS($M$11*S819*24+$N$11)</f>
        <v>-0.10875152148995169</v>
      </c>
      <c r="V819" s="94">
        <f>$L$12*COS($M$12*S819*24+$N$12)</f>
        <v>-0.82988335309609318</v>
      </c>
      <c r="W819" s="94">
        <f>$L$13*COS($M$13*S819*24+$N$13)</f>
        <v>0.3257404591899386</v>
      </c>
      <c r="X819" s="94">
        <f>(T819+U819+V819+W819)*$AE$8</f>
        <v>-0.6446736190782778</v>
      </c>
      <c r="Y819" s="95">
        <f t="shared" si="29"/>
        <v>0.6446736190782778</v>
      </c>
      <c r="Z819" s="94">
        <f>(0.5*$N$29*Y819^3)/1000</f>
        <v>0.13798342635895572</v>
      </c>
      <c r="AA819" s="94">
        <f>(0.5*$I$29*$J$29*$K$29*$M$29*$L$29*$N$29*Y819^3)*0.82/1000</f>
        <v>0.4466802721944485</v>
      </c>
      <c r="AB819" s="103">
        <f>IF(Y819&lt;1,0,IF(Y819&lt;1.05,2,IF(Y819&lt;1.1,2.28,IF(Y819&lt;1.15,2.5,IF(Y819&lt;1.2,3.08,IF(Y819&lt;1.25,3.44,IF(Y819&lt;1.3,3.85,IF(Y819&lt;1.35,4.31,IF(Y819&lt;1.4,5,IF(Y819&lt;1.45,5.36,IF(Y819&lt;1.5,5.75,IF(Y819&lt;1.55,6.59,IF(Y819&lt;1.6,7.28,IF(Y819&lt;1.65,8.01,IF(Y819&lt;1.7,8.79,IF(Y819&lt;1.75,10,IF(Y819&lt;1.8,10.5,IF(Y819&lt;1.85,11.42,IF(Y819&lt;1.9,12.38,IF(Y819&lt;1.95,13.4,IF(Y819&lt;2,14.26,IF(Y819&lt;2.05,15.57,IF(Y819&lt;2.1,16.72,IF(Y819&lt;2.15,17.92,IF(Y819&lt;2.2,19.17,IF(Y819&lt;2.25,20,IF(Y819&lt;3,25,IF(Y819&lt;10,0,0))))))))))))))))))))))))))))</f>
        <v>0</v>
      </c>
      <c r="AC819" s="12"/>
    </row>
    <row r="820" spans="17:29" x14ac:dyDescent="0.25">
      <c r="Q820" s="91"/>
      <c r="R820" s="92">
        <v>41656</v>
      </c>
      <c r="S820" s="93">
        <v>16.958333333330899</v>
      </c>
      <c r="T820" s="94">
        <f>$L$10*COS($M$10*S820*24+$N$10)</f>
        <v>0.10637102708388316</v>
      </c>
      <c r="U820" s="94">
        <f>$L$11*COS($M$11*S820*24+$N$11)</f>
        <v>-0.10379770295271355</v>
      </c>
      <c r="V820" s="94">
        <f>$L$12*COS($M$12*S820*24+$N$12)</f>
        <v>-0.55273147014229207</v>
      </c>
      <c r="W820" s="94">
        <f>$L$13*COS($M$13*S820*24+$N$13)</f>
        <v>0.3911978328054993</v>
      </c>
      <c r="X820" s="94">
        <f>(T820+U820+V820+W820)*$AE$8</f>
        <v>-0.19870039150702895</v>
      </c>
      <c r="Y820" s="95">
        <f t="shared" si="29"/>
        <v>0.19870039150702895</v>
      </c>
      <c r="Z820" s="94">
        <f>(0.5*$N$29*Y820^3)/1000</f>
        <v>4.0402049602119424E-3</v>
      </c>
      <c r="AA820" s="94">
        <f>(0.5*$I$29*$J$29*$K$29*$M$29*$L$29*$N$29*Y820^3)*0.82/1000</f>
        <v>1.3078960995315938E-2</v>
      </c>
      <c r="AB820" s="103">
        <f>IF(Y820&lt;1,0,IF(Y820&lt;1.05,2,IF(Y820&lt;1.1,2.28,IF(Y820&lt;1.15,2.5,IF(Y820&lt;1.2,3.08,IF(Y820&lt;1.25,3.44,IF(Y820&lt;1.3,3.85,IF(Y820&lt;1.35,4.31,IF(Y820&lt;1.4,5,IF(Y820&lt;1.45,5.36,IF(Y820&lt;1.5,5.75,IF(Y820&lt;1.55,6.59,IF(Y820&lt;1.6,7.28,IF(Y820&lt;1.65,8.01,IF(Y820&lt;1.7,8.79,IF(Y820&lt;1.75,10,IF(Y820&lt;1.8,10.5,IF(Y820&lt;1.85,11.42,IF(Y820&lt;1.9,12.38,IF(Y820&lt;1.95,13.4,IF(Y820&lt;2,14.26,IF(Y820&lt;2.05,15.57,IF(Y820&lt;2.1,16.72,IF(Y820&lt;2.15,17.92,IF(Y820&lt;2.2,19.17,IF(Y820&lt;2.25,20,IF(Y820&lt;3,25,IF(Y820&lt;10,0,0))))))))))))))))))))))))))))</f>
        <v>0</v>
      </c>
      <c r="AC820" s="12"/>
    </row>
    <row r="821" spans="17:29" x14ac:dyDescent="0.25">
      <c r="Q821" s="91"/>
      <c r="R821" s="92">
        <v>41656</v>
      </c>
      <c r="S821" s="93">
        <v>16.979166666664199</v>
      </c>
      <c r="T821" s="94">
        <f>$L$10*COS($M$10*S821*24+$N$10)</f>
        <v>0.11401129304484856</v>
      </c>
      <c r="U821" s="94">
        <f>$L$11*COS($M$11*S821*24+$N$11)</f>
        <v>-9.7057486343381488E-2</v>
      </c>
      <c r="V821" s="94">
        <f>$L$12*COS($M$12*S821*24+$N$12)</f>
        <v>-0.24040298147589806</v>
      </c>
      <c r="W821" s="94">
        <f>$L$13*COS($M$13*S821*24+$N$13)</f>
        <v>0.42999572060044644</v>
      </c>
      <c r="X821" s="94">
        <f>(T821+U821+V821+W821)*$AE$8</f>
        <v>0.2581831822825193</v>
      </c>
      <c r="Y821" s="95">
        <f t="shared" si="29"/>
        <v>0.2581831822825193</v>
      </c>
      <c r="Z821" s="94">
        <f>(0.5*$N$29*Y821^3)/1000</f>
        <v>8.8632107775484074E-3</v>
      </c>
      <c r="AA821" s="94">
        <f>(0.5*$I$29*$J$29*$K$29*$M$29*$L$29*$N$29*Y821^3)*0.82/1000</f>
        <v>2.8692006765601925E-2</v>
      </c>
      <c r="AB821" s="103">
        <f>IF(Y821&lt;1,0,IF(Y821&lt;1.05,2,IF(Y821&lt;1.1,2.28,IF(Y821&lt;1.15,2.5,IF(Y821&lt;1.2,3.08,IF(Y821&lt;1.25,3.44,IF(Y821&lt;1.3,3.85,IF(Y821&lt;1.35,4.31,IF(Y821&lt;1.4,5,IF(Y821&lt;1.45,5.36,IF(Y821&lt;1.5,5.75,IF(Y821&lt;1.55,6.59,IF(Y821&lt;1.6,7.28,IF(Y821&lt;1.65,8.01,IF(Y821&lt;1.7,8.79,IF(Y821&lt;1.75,10,IF(Y821&lt;1.8,10.5,IF(Y821&lt;1.85,11.42,IF(Y821&lt;1.9,12.38,IF(Y821&lt;1.95,13.4,IF(Y821&lt;2,14.26,IF(Y821&lt;2.05,15.57,IF(Y821&lt;2.1,16.72,IF(Y821&lt;2.15,17.92,IF(Y821&lt;2.2,19.17,IF(Y821&lt;2.25,20,IF(Y821&lt;3,25,IF(Y821&lt;10,0,0))))))))))))))))))))))))))))</f>
        <v>0</v>
      </c>
      <c r="AC821" s="12"/>
    </row>
    <row r="822" spans="17:29" x14ac:dyDescent="0.25">
      <c r="Q822" s="91"/>
      <c r="R822" s="92">
        <v>41657</v>
      </c>
      <c r="S822" s="93">
        <v>16.999999999997598</v>
      </c>
      <c r="T822" s="94">
        <f>$L$10*COS($M$10*S822*24+$N$10)</f>
        <v>0.11996317386012526</v>
      </c>
      <c r="U822" s="94">
        <f>$L$11*COS($M$11*S822*24+$N$11)</f>
        <v>-8.864687336150906E-2</v>
      </c>
      <c r="V822" s="94">
        <f>$L$12*COS($M$12*S822*24+$N$12)</f>
        <v>8.7225089988249335E-2</v>
      </c>
      <c r="W822" s="94">
        <f>$L$13*COS($M$13*S822*24+$N$13)</f>
        <v>0.43949011063806132</v>
      </c>
      <c r="X822" s="94">
        <f>(T822+U822+V822+W822)*$AE$8</f>
        <v>0.6975393764061586</v>
      </c>
      <c r="Y822" s="95">
        <f t="shared" si="29"/>
        <v>0.6975393764061586</v>
      </c>
      <c r="Z822" s="94">
        <f>(0.5*$N$29*Y822^3)/1000</f>
        <v>0.17478872535962933</v>
      </c>
      <c r="AA822" s="94">
        <f>(0.5*$I$29*$J$29*$K$29*$M$29*$L$29*$N$29*Y822^3)*0.82/1000</f>
        <v>0.56582647264500652</v>
      </c>
      <c r="AB822" s="103">
        <f>IF(Y822&lt;1,0,IF(Y822&lt;1.05,2,IF(Y822&lt;1.1,2.28,IF(Y822&lt;1.15,2.5,IF(Y822&lt;1.2,3.08,IF(Y822&lt;1.25,3.44,IF(Y822&lt;1.3,3.85,IF(Y822&lt;1.35,4.31,IF(Y822&lt;1.4,5,IF(Y822&lt;1.45,5.36,IF(Y822&lt;1.5,5.75,IF(Y822&lt;1.55,6.59,IF(Y822&lt;1.6,7.28,IF(Y822&lt;1.65,8.01,IF(Y822&lt;1.7,8.79,IF(Y822&lt;1.75,10,IF(Y822&lt;1.8,10.5,IF(Y822&lt;1.85,11.42,IF(Y822&lt;1.9,12.38,IF(Y822&lt;1.95,13.4,IF(Y822&lt;2,14.26,IF(Y822&lt;2.05,15.57,IF(Y822&lt;2.1,16.72,IF(Y822&lt;2.15,17.92,IF(Y822&lt;2.2,19.17,IF(Y822&lt;2.25,20,IF(Y822&lt;3,25,IF(Y822&lt;10,0,0))))))))))))))))))))))))))))</f>
        <v>0</v>
      </c>
      <c r="AC822" s="12"/>
    </row>
    <row r="823" spans="17:29" x14ac:dyDescent="0.25">
      <c r="Q823" s="91"/>
      <c r="R823" s="92">
        <v>41657</v>
      </c>
      <c r="S823" s="93">
        <v>17.020833333330899</v>
      </c>
      <c r="T823" s="94">
        <f>$L$10*COS($M$10*S823*24+$N$10)</f>
        <v>0.12413852854915323</v>
      </c>
      <c r="U823" s="94">
        <f>$L$11*COS($M$11*S823*24+$N$11)</f>
        <v>-7.8710613865673185E-2</v>
      </c>
      <c r="V823" s="94">
        <f>$L$12*COS($M$12*S823*24+$N$12)</f>
        <v>0.40930203443077839</v>
      </c>
      <c r="W823" s="94">
        <f>$L$13*COS($M$13*S823*24+$N$13)</f>
        <v>0.41903397592741753</v>
      </c>
      <c r="X823" s="94">
        <f>(T823+U823+V823+W823)*$AE$8</f>
        <v>1.0922049063020949</v>
      </c>
      <c r="Y823" s="95">
        <f t="shared" si="29"/>
        <v>1.0922049063020949</v>
      </c>
      <c r="Z823" s="94">
        <f>(0.5*$N$29*Y823^3)/1000</f>
        <v>0.67099548569711054</v>
      </c>
      <c r="AA823" s="94">
        <f>(0.5*$I$29*$J$29*$K$29*$M$29*$L$29*$N$29*Y823^3)*0.82/1000</f>
        <v>2.1721481637419737</v>
      </c>
      <c r="AB823" s="103">
        <f>IF(Y823&lt;1,0,IF(Y823&lt;1.05,2,IF(Y823&lt;1.1,2.28,IF(Y823&lt;1.15,2.5,IF(Y823&lt;1.2,3.08,IF(Y823&lt;1.25,3.44,IF(Y823&lt;1.3,3.85,IF(Y823&lt;1.35,4.31,IF(Y823&lt;1.4,5,IF(Y823&lt;1.45,5.36,IF(Y823&lt;1.5,5.75,IF(Y823&lt;1.55,6.59,IF(Y823&lt;1.6,7.28,IF(Y823&lt;1.65,8.01,IF(Y823&lt;1.7,8.79,IF(Y823&lt;1.75,10,IF(Y823&lt;1.8,10.5,IF(Y823&lt;1.85,11.42,IF(Y823&lt;1.9,12.38,IF(Y823&lt;1.95,13.4,IF(Y823&lt;2,14.26,IF(Y823&lt;2.05,15.57,IF(Y823&lt;2.1,16.72,IF(Y823&lt;2.15,17.92,IF(Y823&lt;2.2,19.17,IF(Y823&lt;2.25,20,IF(Y823&lt;3,25,IF(Y823&lt;10,0,0))))))))))))))))))))))))))))</f>
        <v>2.2799999999999998</v>
      </c>
      <c r="AC823" s="12"/>
    </row>
    <row r="824" spans="17:29" x14ac:dyDescent="0.25">
      <c r="Q824" s="91"/>
      <c r="R824" s="92">
        <v>41657</v>
      </c>
      <c r="S824" s="93">
        <v>17.041666666664199</v>
      </c>
      <c r="T824" s="94">
        <f>$L$10*COS($M$10*S824*24+$N$10)</f>
        <v>0.12647552458075792</v>
      </c>
      <c r="U824" s="94">
        <f>$L$11*COS($M$11*S824*24+$N$11)</f>
        <v>-6.7419714672983161E-2</v>
      </c>
      <c r="V824" s="94">
        <f>$L$12*COS($M$12*S824*24+$N$12)</f>
        <v>0.70533042354348852</v>
      </c>
      <c r="W824" s="94">
        <f>$L$13*COS($M$13*S824*24+$N$13)</f>
        <v>0.37002136824379173</v>
      </c>
      <c r="X824" s="94">
        <f>(T824+U824+V824+W824)*$AE$8</f>
        <v>1.4180095021188188</v>
      </c>
      <c r="Y824" s="95">
        <f t="shared" si="29"/>
        <v>1.4180095021188188</v>
      </c>
      <c r="Z824" s="94">
        <f>(0.5*$N$29*Y824^3)/1000</f>
        <v>1.4684009346615752</v>
      </c>
      <c r="AA824" s="94">
        <f>(0.5*$I$29*$J$29*$K$29*$M$29*$L$29*$N$29*Y824^3)*0.82/1000</f>
        <v>4.7535109577502093</v>
      </c>
      <c r="AB824" s="103">
        <f>IF(Y824&lt;1,0,IF(Y824&lt;1.05,2,IF(Y824&lt;1.1,2.28,IF(Y824&lt;1.15,2.5,IF(Y824&lt;1.2,3.08,IF(Y824&lt;1.25,3.44,IF(Y824&lt;1.3,3.85,IF(Y824&lt;1.35,4.31,IF(Y824&lt;1.4,5,IF(Y824&lt;1.45,5.36,IF(Y824&lt;1.5,5.75,IF(Y824&lt;1.55,6.59,IF(Y824&lt;1.6,7.28,IF(Y824&lt;1.65,8.01,IF(Y824&lt;1.7,8.79,IF(Y824&lt;1.75,10,IF(Y824&lt;1.8,10.5,IF(Y824&lt;1.85,11.42,IF(Y824&lt;1.9,12.38,IF(Y824&lt;1.95,13.4,IF(Y824&lt;2,14.26,IF(Y824&lt;2.05,15.57,IF(Y824&lt;2.1,16.72,IF(Y824&lt;2.15,17.92,IF(Y824&lt;2.2,19.17,IF(Y824&lt;2.25,20,IF(Y824&lt;3,25,IF(Y824&lt;10,0,0))))))))))))))))))))))))))))</f>
        <v>5.36</v>
      </c>
      <c r="AC824" s="12"/>
    </row>
    <row r="825" spans="17:29" x14ac:dyDescent="0.25">
      <c r="Q825" s="91"/>
      <c r="R825" s="92">
        <v>41657</v>
      </c>
      <c r="S825" s="93">
        <v>17.062499999997598</v>
      </c>
      <c r="T825" s="94">
        <f>$L$10*COS($M$10*S825*24+$N$10)</f>
        <v>0.12693955354659567</v>
      </c>
      <c r="U825" s="94">
        <f>$L$11*COS($M$11*S825*24+$N$11)</f>
        <v>-5.4968496466541041E-2</v>
      </c>
      <c r="V825" s="94">
        <f>$L$12*COS($M$12*S825*24+$N$12)</f>
        <v>0.95647059560011416</v>
      </c>
      <c r="W825" s="94">
        <f>$L$13*COS($M$13*S825*24+$N$13)</f>
        <v>0.29579241580326054</v>
      </c>
      <c r="X825" s="94">
        <f>(T825+U825+V825+W825)*$AE$8</f>
        <v>1.6552925856042866</v>
      </c>
      <c r="Y825" s="95">
        <f t="shared" si="29"/>
        <v>1.6552925856042866</v>
      </c>
      <c r="Z825" s="94">
        <f>(0.5*$N$29*Y825^3)/1000</f>
        <v>2.3357778639261464</v>
      </c>
      <c r="AA825" s="94">
        <f>(0.5*$I$29*$J$29*$K$29*$M$29*$L$29*$N$29*Y825^3)*0.82/1000</f>
        <v>7.5613855922819031</v>
      </c>
      <c r="AB825" s="103">
        <f>IF(Y825&lt;1,0,IF(Y825&lt;1.05,2,IF(Y825&lt;1.1,2.28,IF(Y825&lt;1.15,2.5,IF(Y825&lt;1.2,3.08,IF(Y825&lt;1.25,3.44,IF(Y825&lt;1.3,3.85,IF(Y825&lt;1.35,4.31,IF(Y825&lt;1.4,5,IF(Y825&lt;1.45,5.36,IF(Y825&lt;1.5,5.75,IF(Y825&lt;1.55,6.59,IF(Y825&lt;1.6,7.28,IF(Y825&lt;1.65,8.01,IF(Y825&lt;1.7,8.79,IF(Y825&lt;1.75,10,IF(Y825&lt;1.8,10.5,IF(Y825&lt;1.85,11.42,IF(Y825&lt;1.9,12.38,IF(Y825&lt;1.95,13.4,IF(Y825&lt;2,14.26,IF(Y825&lt;2.05,15.57,IF(Y825&lt;2.1,16.72,IF(Y825&lt;2.15,17.92,IF(Y825&lt;2.2,19.17,IF(Y825&lt;2.25,20,IF(Y825&lt;3,25,IF(Y825&lt;10,0,0))))))))))))))))))))))))))))</f>
        <v>8.7899999999999991</v>
      </c>
      <c r="AC825" s="12"/>
    </row>
    <row r="826" spans="17:29" x14ac:dyDescent="0.25">
      <c r="Q826" s="91"/>
      <c r="R826" s="92">
        <v>41657</v>
      </c>
      <c r="S826" s="93">
        <v>17.083333333330899</v>
      </c>
      <c r="T826" s="94">
        <f>$L$10*COS($M$10*S826*24+$N$10)</f>
        <v>0.12552374367464506</v>
      </c>
      <c r="U826" s="94">
        <f>$L$11*COS($M$11*S826*24+$N$11)</f>
        <v>-4.1571249462596715E-2</v>
      </c>
      <c r="V826" s="94">
        <f>$L$12*COS($M$12*S826*24+$N$12)</f>
        <v>1.1467396379394319</v>
      </c>
      <c r="W826" s="94">
        <f>$L$13*COS($M$13*S826*24+$N$13)</f>
        <v>0.20140569904616029</v>
      </c>
      <c r="X826" s="94">
        <f>(T826+U826+V826+W826)*$AE$8</f>
        <v>1.7901222889970509</v>
      </c>
      <c r="Y826" s="95">
        <f t="shared" si="29"/>
        <v>1.7901222889970509</v>
      </c>
      <c r="Z826" s="94">
        <f>(0.5*$N$29*Y826^3)/1000</f>
        <v>2.9543049977997042</v>
      </c>
      <c r="AA826" s="94">
        <f>(0.5*$I$29*$J$29*$K$29*$M$29*$L$29*$N$29*Y826^3)*0.82/1000</f>
        <v>9.5636830841528226</v>
      </c>
      <c r="AB826" s="103">
        <f>IF(Y826&lt;1,0,IF(Y826&lt;1.05,2,IF(Y826&lt;1.1,2.28,IF(Y826&lt;1.15,2.5,IF(Y826&lt;1.2,3.08,IF(Y826&lt;1.25,3.44,IF(Y826&lt;1.3,3.85,IF(Y826&lt;1.35,4.31,IF(Y826&lt;1.4,5,IF(Y826&lt;1.45,5.36,IF(Y826&lt;1.5,5.75,IF(Y826&lt;1.55,6.59,IF(Y826&lt;1.6,7.28,IF(Y826&lt;1.65,8.01,IF(Y826&lt;1.7,8.79,IF(Y826&lt;1.75,10,IF(Y826&lt;1.8,10.5,IF(Y826&lt;1.85,11.42,IF(Y826&lt;1.9,12.38,IF(Y826&lt;1.95,13.4,IF(Y826&lt;2,14.26,IF(Y826&lt;2.05,15.57,IF(Y826&lt;2.1,16.72,IF(Y826&lt;2.15,17.92,IF(Y826&lt;2.2,19.17,IF(Y826&lt;2.25,20,IF(Y826&lt;3,25,IF(Y826&lt;10,0,0))))))))))))))))))))))))))))</f>
        <v>10.5</v>
      </c>
      <c r="AC826" s="12"/>
    </row>
    <row r="827" spans="17:29" x14ac:dyDescent="0.25">
      <c r="Q827" s="91"/>
      <c r="R827" s="92">
        <v>41657</v>
      </c>
      <c r="S827" s="93">
        <v>17.104166666664199</v>
      </c>
      <c r="T827" s="94">
        <f>$L$10*COS($M$10*S827*24+$N$10)</f>
        <v>0.12224906159280628</v>
      </c>
      <c r="U827" s="94">
        <f>$L$11*COS($M$11*S827*24+$N$11)</f>
        <v>-2.7458545393785068E-2</v>
      </c>
      <c r="V827" s="94">
        <f>$L$12*COS($M$12*S827*24+$N$12)</f>
        <v>1.2640285619431453</v>
      </c>
      <c r="W827" s="94">
        <f>$L$13*COS($M$13*S827*24+$N$13)</f>
        <v>9.329351673775961E-2</v>
      </c>
      <c r="X827" s="94">
        <f>(T827+U827+V827+W827)*$AE$8</f>
        <v>1.8151407435999076</v>
      </c>
      <c r="Y827" s="95">
        <f t="shared" si="29"/>
        <v>1.8151407435999076</v>
      </c>
      <c r="Z827" s="94">
        <f>(0.5*$N$29*Y827^3)/1000</f>
        <v>3.0799108441506196</v>
      </c>
      <c r="AA827" s="94">
        <f>(0.5*$I$29*$J$29*$K$29*$M$29*$L$29*$N$29*Y827^3)*0.82/1000</f>
        <v>9.9702946252467903</v>
      </c>
      <c r="AB827" s="103">
        <f>IF(Y827&lt;1,0,IF(Y827&lt;1.05,2,IF(Y827&lt;1.1,2.28,IF(Y827&lt;1.15,2.5,IF(Y827&lt;1.2,3.08,IF(Y827&lt;1.25,3.44,IF(Y827&lt;1.3,3.85,IF(Y827&lt;1.35,4.31,IF(Y827&lt;1.4,5,IF(Y827&lt;1.45,5.36,IF(Y827&lt;1.5,5.75,IF(Y827&lt;1.55,6.59,IF(Y827&lt;1.6,7.28,IF(Y827&lt;1.65,8.01,IF(Y827&lt;1.7,8.79,IF(Y827&lt;1.75,10,IF(Y827&lt;1.8,10.5,IF(Y827&lt;1.85,11.42,IF(Y827&lt;1.9,12.38,IF(Y827&lt;1.95,13.4,IF(Y827&lt;2,14.26,IF(Y827&lt;2.05,15.57,IF(Y827&lt;2.1,16.72,IF(Y827&lt;2.15,17.92,IF(Y827&lt;2.2,19.17,IF(Y827&lt;2.25,20,IF(Y827&lt;3,25,IF(Y827&lt;10,0,0))))))))))))))))))))))))))))</f>
        <v>11.42</v>
      </c>
      <c r="AC827" s="12"/>
    </row>
    <row r="828" spans="17:29" x14ac:dyDescent="0.25">
      <c r="Q828" s="91"/>
      <c r="R828" s="92">
        <v>41657</v>
      </c>
      <c r="S828" s="93">
        <v>17.124999999997598</v>
      </c>
      <c r="T828" s="94">
        <f>$L$10*COS($M$10*S828*24+$N$10)</f>
        <v>0.11716400183555115</v>
      </c>
      <c r="U828" s="94">
        <f>$L$11*COS($M$11*S828*24+$N$11)</f>
        <v>-1.2873269281798301E-2</v>
      </c>
      <c r="V828" s="94">
        <f>$L$12*COS($M$12*S828*24+$N$12)</f>
        <v>1.3008729360436386</v>
      </c>
      <c r="W828" s="94">
        <f>$L$13*COS($M$13*S828*24+$N$13)</f>
        <v>-2.1176464561999161E-2</v>
      </c>
      <c r="X828" s="94">
        <f>(T828+U828+V828+W828)*$AE$8</f>
        <v>1.7299840050442403</v>
      </c>
      <c r="Y828" s="95">
        <f t="shared" si="29"/>
        <v>1.7299840050442403</v>
      </c>
      <c r="Z828" s="94">
        <f>(0.5*$N$29*Y828^3)/1000</f>
        <v>2.6664502945205371</v>
      </c>
      <c r="AA828" s="94">
        <f>(0.5*$I$29*$J$29*$K$29*$M$29*$L$29*$N$29*Y828^3)*0.82/1000</f>
        <v>8.6318391619798813</v>
      </c>
      <c r="AB828" s="103">
        <f>IF(Y828&lt;1,0,IF(Y828&lt;1.05,2,IF(Y828&lt;1.1,2.28,IF(Y828&lt;1.15,2.5,IF(Y828&lt;1.2,3.08,IF(Y828&lt;1.25,3.44,IF(Y828&lt;1.3,3.85,IF(Y828&lt;1.35,4.31,IF(Y828&lt;1.4,5,IF(Y828&lt;1.45,5.36,IF(Y828&lt;1.5,5.75,IF(Y828&lt;1.55,6.59,IF(Y828&lt;1.6,7.28,IF(Y828&lt;1.65,8.01,IF(Y828&lt;1.7,8.79,IF(Y828&lt;1.75,10,IF(Y828&lt;1.8,10.5,IF(Y828&lt;1.85,11.42,IF(Y828&lt;1.9,12.38,IF(Y828&lt;1.95,13.4,IF(Y828&lt;2,14.26,IF(Y828&lt;2.05,15.57,IF(Y828&lt;2.1,16.72,IF(Y828&lt;2.15,17.92,IF(Y828&lt;2.2,19.17,IF(Y828&lt;2.25,20,IF(Y828&lt;3,25,IF(Y828&lt;10,0,0))))))))))))))))))))))))))))</f>
        <v>10</v>
      </c>
      <c r="AC828" s="12"/>
    </row>
    <row r="829" spans="17:29" x14ac:dyDescent="0.25">
      <c r="Q829" s="91"/>
      <c r="R829" s="92">
        <v>41657</v>
      </c>
      <c r="S829" s="93">
        <v>17.145833333330899</v>
      </c>
      <c r="T829" s="94">
        <f>$L$10*COS($M$10*S829*24+$N$10)</f>
        <v>0.11034386869191384</v>
      </c>
      <c r="U829" s="94">
        <f>$L$11*COS($M$11*S829*24+$N$11)</f>
        <v>1.9335607062819118E-3</v>
      </c>
      <c r="V829" s="94">
        <f>$L$12*COS($M$12*S829*24+$N$12)</f>
        <v>1.2549279326154503</v>
      </c>
      <c r="W829" s="94">
        <f>$L$13*COS($M$13*S829*24+$N$13)</f>
        <v>-0.13420330479711101</v>
      </c>
      <c r="X829" s="94">
        <f>(T829+U829+V829+W829)*$AE$8</f>
        <v>1.5412525715206691</v>
      </c>
      <c r="Y829" s="95">
        <f t="shared" si="29"/>
        <v>1.5412525715206691</v>
      </c>
      <c r="Z829" s="94">
        <f>(0.5*$N$29*Y829^3)/1000</f>
        <v>1.8855092688455686</v>
      </c>
      <c r="AA829" s="94">
        <f>(0.5*$I$29*$J$29*$K$29*$M$29*$L$29*$N$29*Y829^3)*0.82/1000</f>
        <v>6.1037750377506157</v>
      </c>
      <c r="AB829" s="103">
        <f>IF(Y829&lt;1,0,IF(Y829&lt;1.05,2,IF(Y829&lt;1.1,2.28,IF(Y829&lt;1.15,2.5,IF(Y829&lt;1.2,3.08,IF(Y829&lt;1.25,3.44,IF(Y829&lt;1.3,3.85,IF(Y829&lt;1.35,4.31,IF(Y829&lt;1.4,5,IF(Y829&lt;1.45,5.36,IF(Y829&lt;1.5,5.75,IF(Y829&lt;1.55,6.59,IF(Y829&lt;1.6,7.28,IF(Y829&lt;1.65,8.01,IF(Y829&lt;1.7,8.79,IF(Y829&lt;1.75,10,IF(Y829&lt;1.8,10.5,IF(Y829&lt;1.85,11.42,IF(Y829&lt;1.9,12.38,IF(Y829&lt;1.95,13.4,IF(Y829&lt;2,14.26,IF(Y829&lt;2.05,15.57,IF(Y829&lt;2.1,16.72,IF(Y829&lt;2.15,17.92,IF(Y829&lt;2.2,19.17,IF(Y829&lt;2.25,20,IF(Y829&lt;3,25,IF(Y829&lt;10,0,0))))))))))))))))))))))))))))</f>
        <v>6.59</v>
      </c>
      <c r="AC829" s="12"/>
    </row>
    <row r="830" spans="17:29" x14ac:dyDescent="0.25">
      <c r="Q830" s="91"/>
      <c r="R830" s="92">
        <v>41657</v>
      </c>
      <c r="S830" s="93">
        <v>17.166666666664199</v>
      </c>
      <c r="T830" s="94">
        <f>$L$10*COS($M$10*S830*24+$N$10)</f>
        <v>0.10188966102948012</v>
      </c>
      <c r="U830" s="94">
        <f>$L$11*COS($M$11*S830*24+$N$11)</f>
        <v>1.670711337686474E-2</v>
      </c>
      <c r="V830" s="94">
        <f>$L$12*COS($M$12*S830*24+$N$12)</f>
        <v>1.1291175560939426</v>
      </c>
      <c r="W830" s="94">
        <f>$L$13*COS($M$13*S830*24+$N$13)</f>
        <v>-0.23808441159175311</v>
      </c>
      <c r="X830" s="94">
        <f>(T830+U830+V830+W830)*$AE$8</f>
        <v>1.2620373986356679</v>
      </c>
      <c r="Y830" s="95">
        <f t="shared" si="29"/>
        <v>1.2620373986356679</v>
      </c>
      <c r="Z830" s="94">
        <f>(0.5*$N$29*Y830^3)/1000</f>
        <v>1.0351991420382449</v>
      </c>
      <c r="AA830" s="94">
        <f>(0.5*$I$29*$J$29*$K$29*$M$29*$L$29*$N$29*Y830^3)*0.82/1000</f>
        <v>3.3511490962558694</v>
      </c>
      <c r="AB830" s="103">
        <f>IF(Y830&lt;1,0,IF(Y830&lt;1.05,2,IF(Y830&lt;1.1,2.28,IF(Y830&lt;1.15,2.5,IF(Y830&lt;1.2,3.08,IF(Y830&lt;1.25,3.44,IF(Y830&lt;1.3,3.85,IF(Y830&lt;1.35,4.31,IF(Y830&lt;1.4,5,IF(Y830&lt;1.45,5.36,IF(Y830&lt;1.5,5.75,IF(Y830&lt;1.55,6.59,IF(Y830&lt;1.6,7.28,IF(Y830&lt;1.65,8.01,IF(Y830&lt;1.7,8.79,IF(Y830&lt;1.75,10,IF(Y830&lt;1.8,10.5,IF(Y830&lt;1.85,11.42,IF(Y830&lt;1.9,12.38,IF(Y830&lt;1.95,13.4,IF(Y830&lt;2,14.26,IF(Y830&lt;2.05,15.57,IF(Y830&lt;2.1,16.72,IF(Y830&lt;2.15,17.92,IF(Y830&lt;2.2,19.17,IF(Y830&lt;2.25,20,IF(Y830&lt;3,25,IF(Y830&lt;10,0,0))))))))))))))))))))))))))))</f>
        <v>3.85</v>
      </c>
      <c r="AC830" s="12"/>
    </row>
    <row r="831" spans="17:29" x14ac:dyDescent="0.25">
      <c r="Q831" s="91"/>
      <c r="R831" s="92">
        <v>41657</v>
      </c>
      <c r="S831" s="93">
        <v>17.187499999997499</v>
      </c>
      <c r="T831" s="94">
        <f>$L$10*COS($M$10*S831*24+$N$10)</f>
        <v>9.1926576609404675E-2</v>
      </c>
      <c r="U831" s="94">
        <f>$L$11*COS($M$11*S831*24+$N$11)</f>
        <v>3.1193130251577501E-2</v>
      </c>
      <c r="V831" s="94">
        <f>$L$12*COS($M$12*S831*24+$N$12)</f>
        <v>0.93144855523237646</v>
      </c>
      <c r="W831" s="94">
        <f>$L$13*COS($M$13*S831*24+$N$13)</f>
        <v>-0.32574045918956551</v>
      </c>
      <c r="X831" s="94">
        <f>(T831+U831+V831+W831)*$AE$8</f>
        <v>0.91103475362974151</v>
      </c>
      <c r="Y831" s="95">
        <f t="shared" si="29"/>
        <v>0.91103475362974151</v>
      </c>
      <c r="Z831" s="94">
        <f>(0.5*$N$29*Y831^3)/1000</f>
        <v>0.38941444974025963</v>
      </c>
      <c r="AA831" s="94">
        <f>(0.5*$I$29*$J$29*$K$29*$M$29*$L$29*$N$29*Y831^3)*0.82/1000</f>
        <v>1.2606133721735984</v>
      </c>
      <c r="AB831" s="103">
        <f>IF(Y831&lt;1,0,IF(Y831&lt;1.05,2,IF(Y831&lt;1.1,2.28,IF(Y831&lt;1.15,2.5,IF(Y831&lt;1.2,3.08,IF(Y831&lt;1.25,3.44,IF(Y831&lt;1.3,3.85,IF(Y831&lt;1.35,4.31,IF(Y831&lt;1.4,5,IF(Y831&lt;1.45,5.36,IF(Y831&lt;1.5,5.75,IF(Y831&lt;1.55,6.59,IF(Y831&lt;1.6,7.28,IF(Y831&lt;1.65,8.01,IF(Y831&lt;1.7,8.79,IF(Y831&lt;1.75,10,IF(Y831&lt;1.8,10.5,IF(Y831&lt;1.85,11.42,IF(Y831&lt;1.9,12.38,IF(Y831&lt;1.95,13.4,IF(Y831&lt;2,14.26,IF(Y831&lt;2.05,15.57,IF(Y831&lt;2.1,16.72,IF(Y831&lt;2.15,17.92,IF(Y831&lt;2.2,19.17,IF(Y831&lt;2.25,20,IF(Y831&lt;3,25,IF(Y831&lt;10,0,0))))))))))))))))))))))))))))</f>
        <v>0</v>
      </c>
      <c r="AC831" s="12"/>
    </row>
    <row r="832" spans="17:29" x14ac:dyDescent="0.25">
      <c r="Q832" s="91"/>
      <c r="R832" s="92">
        <v>41657</v>
      </c>
      <c r="S832" s="93">
        <v>17.208333333330899</v>
      </c>
      <c r="T832" s="94">
        <f>$L$10*COS($M$10*S832*24+$N$10)</f>
        <v>8.0602158041589905E-2</v>
      </c>
      <c r="U832" s="94">
        <f>$L$11*COS($M$11*S832*24+$N$11)</f>
        <v>4.5142301452913494E-2</v>
      </c>
      <c r="V832" s="94">
        <f>$L$12*COS($M$12*S832*24+$N$12)</f>
        <v>0.67450086238449602</v>
      </c>
      <c r="W832" s="94">
        <f>$L$13*COS($M$13*S832*24+$N$13)</f>
        <v>-0.39119783280550857</v>
      </c>
      <c r="X832" s="94">
        <f>(T832+U832+V832+W832)*$AE$8</f>
        <v>0.51130936134186356</v>
      </c>
      <c r="Y832" s="95">
        <f t="shared" si="29"/>
        <v>0.51130936134186356</v>
      </c>
      <c r="Z832" s="94">
        <f>(0.5*$N$29*Y832^3)/1000</f>
        <v>6.8842789786280278E-2</v>
      </c>
      <c r="AA832" s="94">
        <f>(0.5*$I$29*$J$29*$K$29*$M$29*$L$29*$N$29*Y832^3)*0.82/1000</f>
        <v>0.22285804093866105</v>
      </c>
      <c r="AB832" s="103">
        <f>IF(Y832&lt;1,0,IF(Y832&lt;1.05,2,IF(Y832&lt;1.1,2.28,IF(Y832&lt;1.15,2.5,IF(Y832&lt;1.2,3.08,IF(Y832&lt;1.25,3.44,IF(Y832&lt;1.3,3.85,IF(Y832&lt;1.35,4.31,IF(Y832&lt;1.4,5,IF(Y832&lt;1.45,5.36,IF(Y832&lt;1.5,5.75,IF(Y832&lt;1.55,6.59,IF(Y832&lt;1.6,7.28,IF(Y832&lt;1.65,8.01,IF(Y832&lt;1.7,8.79,IF(Y832&lt;1.75,10,IF(Y832&lt;1.8,10.5,IF(Y832&lt;1.85,11.42,IF(Y832&lt;1.9,12.38,IF(Y832&lt;1.95,13.4,IF(Y832&lt;2,14.26,IF(Y832&lt;2.05,15.57,IF(Y832&lt;2.1,16.72,IF(Y832&lt;2.15,17.92,IF(Y832&lt;2.2,19.17,IF(Y832&lt;2.25,20,IF(Y832&lt;3,25,IF(Y832&lt;10,0,0))))))))))))))))))))))))))))</f>
        <v>0</v>
      </c>
      <c r="AC832" s="12"/>
    </row>
    <row r="833" spans="17:29" x14ac:dyDescent="0.25">
      <c r="Q833" s="91"/>
      <c r="R833" s="92">
        <v>41657</v>
      </c>
      <c r="S833" s="93">
        <v>17.229166666664199</v>
      </c>
      <c r="T833" s="94">
        <f>$L$10*COS($M$10*S833*24+$N$10)</f>
        <v>6.808410783685849E-2</v>
      </c>
      <c r="U833" s="94">
        <f>$L$11*COS($M$11*S833*24+$N$11)</f>
        <v>5.8314556422022434E-2</v>
      </c>
      <c r="V833" s="94">
        <f>$L$12*COS($M$12*S833*24+$N$12)</f>
        <v>0.37462698897701036</v>
      </c>
      <c r="W833" s="94">
        <f>$L$13*COS($M$13*S833*24+$N$13)</f>
        <v>-0.4299957206004455</v>
      </c>
      <c r="X833" s="94">
        <f>(T833+U833+V833+W833)*$AE$8</f>
        <v>8.8787415794307142E-2</v>
      </c>
      <c r="Y833" s="95">
        <f t="shared" si="29"/>
        <v>8.8787415794307142E-2</v>
      </c>
      <c r="Z833" s="94">
        <f>(0.5*$N$29*Y833^3)/1000</f>
        <v>3.6046365036727831E-4</v>
      </c>
      <c r="AA833" s="94">
        <f>(0.5*$I$29*$J$29*$K$29*$M$29*$L$29*$N$29*Y833^3)*0.82/1000</f>
        <v>1.166893776382949E-3</v>
      </c>
      <c r="AB833" s="103">
        <f>IF(Y833&lt;1,0,IF(Y833&lt;1.05,2,IF(Y833&lt;1.1,2.28,IF(Y833&lt;1.15,2.5,IF(Y833&lt;1.2,3.08,IF(Y833&lt;1.25,3.44,IF(Y833&lt;1.3,3.85,IF(Y833&lt;1.35,4.31,IF(Y833&lt;1.4,5,IF(Y833&lt;1.45,5.36,IF(Y833&lt;1.5,5.75,IF(Y833&lt;1.55,6.59,IF(Y833&lt;1.6,7.28,IF(Y833&lt;1.65,8.01,IF(Y833&lt;1.7,8.79,IF(Y833&lt;1.75,10,IF(Y833&lt;1.8,10.5,IF(Y833&lt;1.85,11.42,IF(Y833&lt;1.9,12.38,IF(Y833&lt;1.95,13.4,IF(Y833&lt;2,14.26,IF(Y833&lt;2.05,15.57,IF(Y833&lt;2.1,16.72,IF(Y833&lt;2.15,17.92,IF(Y833&lt;2.2,19.17,IF(Y833&lt;2.25,20,IF(Y833&lt;3,25,IF(Y833&lt;10,0,0))))))))))))))))))))))))))))</f>
        <v>0</v>
      </c>
      <c r="AC833" s="12"/>
    </row>
    <row r="834" spans="17:29" x14ac:dyDescent="0.25">
      <c r="Q834" s="91"/>
      <c r="R834" s="92">
        <v>41657</v>
      </c>
      <c r="S834" s="93">
        <v>17.249999999997499</v>
      </c>
      <c r="T834" s="94">
        <f>$L$10*COS($M$10*S834*24+$N$10)</f>
        <v>5.4557804912059998E-2</v>
      </c>
      <c r="U834" s="94">
        <f>$L$11*COS($M$11*S834*24+$N$11)</f>
        <v>7.048319562503004E-2</v>
      </c>
      <c r="V834" s="94">
        <f>$L$12*COS($M$12*S834*24+$N$12)</f>
        <v>5.0911328748216855E-2</v>
      </c>
      <c r="W834" s="94">
        <f>$L$13*COS($M$13*S834*24+$N$13)</f>
        <v>-0.4394901106380868</v>
      </c>
      <c r="X834" s="94">
        <f>(T834+U834+V834+W834)*$AE$8</f>
        <v>-0.32942222669097487</v>
      </c>
      <c r="Y834" s="95">
        <f t="shared" si="29"/>
        <v>0.32942222669097487</v>
      </c>
      <c r="Z834" s="94">
        <f>(0.5*$N$29*Y834^3)/1000</f>
        <v>1.8410514451685026E-2</v>
      </c>
      <c r="AA834" s="94">
        <f>(0.5*$I$29*$J$29*$K$29*$M$29*$L$29*$N$29*Y834^3)*0.82/1000</f>
        <v>5.9598560664273187E-2</v>
      </c>
      <c r="AB834" s="103">
        <f>IF(Y834&lt;1,0,IF(Y834&lt;1.05,2,IF(Y834&lt;1.1,2.28,IF(Y834&lt;1.15,2.5,IF(Y834&lt;1.2,3.08,IF(Y834&lt;1.25,3.44,IF(Y834&lt;1.3,3.85,IF(Y834&lt;1.35,4.31,IF(Y834&lt;1.4,5,IF(Y834&lt;1.45,5.36,IF(Y834&lt;1.5,5.75,IF(Y834&lt;1.55,6.59,IF(Y834&lt;1.6,7.28,IF(Y834&lt;1.65,8.01,IF(Y834&lt;1.7,8.79,IF(Y834&lt;1.75,10,IF(Y834&lt;1.8,10.5,IF(Y834&lt;1.85,11.42,IF(Y834&lt;1.9,12.38,IF(Y834&lt;1.95,13.4,IF(Y834&lt;2,14.26,IF(Y834&lt;2.05,15.57,IF(Y834&lt;2.1,16.72,IF(Y834&lt;2.15,17.92,IF(Y834&lt;2.2,19.17,IF(Y834&lt;2.25,20,IF(Y834&lt;3,25,IF(Y834&lt;10,0,0))))))))))))))))))))))))))))</f>
        <v>0</v>
      </c>
      <c r="AC834" s="12"/>
    </row>
    <row r="835" spans="17:29" x14ac:dyDescent="0.25">
      <c r="Q835" s="91"/>
      <c r="R835" s="92">
        <v>41657</v>
      </c>
      <c r="S835" s="93">
        <v>17.270833333330899</v>
      </c>
      <c r="T835" s="94">
        <f>$L$10*COS($M$10*S835*24+$N$10)</f>
        <v>4.0223559326986902E-2</v>
      </c>
      <c r="U835" s="94">
        <f>$L$11*COS($M$11*S835*24+$N$11)</f>
        <v>8.1438792138342667E-2</v>
      </c>
      <c r="V835" s="94">
        <f>$L$12*COS($M$12*S835*24+$N$12)</f>
        <v>-0.27604439982341672</v>
      </c>
      <c r="W835" s="94">
        <f>$L$13*COS($M$13*S835*24+$N$13)</f>
        <v>-0.41903397592741892</v>
      </c>
      <c r="X835" s="94">
        <f>(T835+U835+V835+W835)*$AE$8</f>
        <v>-0.71677003035688258</v>
      </c>
      <c r="Y835" s="95">
        <f t="shared" si="29"/>
        <v>0.71677003035688258</v>
      </c>
      <c r="Z835" s="94">
        <f>(0.5*$N$29*Y835^3)/1000</f>
        <v>0.18964733485937238</v>
      </c>
      <c r="AA835" s="94">
        <f>(0.5*$I$29*$J$29*$K$29*$M$29*$L$29*$N$29*Y835^3)*0.82/1000</f>
        <v>0.61392679824867979</v>
      </c>
      <c r="AB835" s="103">
        <f>IF(Y835&lt;1,0,IF(Y835&lt;1.05,2,IF(Y835&lt;1.1,2.28,IF(Y835&lt;1.15,2.5,IF(Y835&lt;1.2,3.08,IF(Y835&lt;1.25,3.44,IF(Y835&lt;1.3,3.85,IF(Y835&lt;1.35,4.31,IF(Y835&lt;1.4,5,IF(Y835&lt;1.45,5.36,IF(Y835&lt;1.5,5.75,IF(Y835&lt;1.55,6.59,IF(Y835&lt;1.6,7.28,IF(Y835&lt;1.65,8.01,IF(Y835&lt;1.7,8.79,IF(Y835&lt;1.75,10,IF(Y835&lt;1.8,10.5,IF(Y835&lt;1.85,11.42,IF(Y835&lt;1.9,12.38,IF(Y835&lt;1.95,13.4,IF(Y835&lt;2,14.26,IF(Y835&lt;2.05,15.57,IF(Y835&lt;2.1,16.72,IF(Y835&lt;2.15,17.92,IF(Y835&lt;2.2,19.17,IF(Y835&lt;2.25,20,IF(Y835&lt;3,25,IF(Y835&lt;10,0,0))))))))))))))))))))))))))))</f>
        <v>0</v>
      </c>
      <c r="AC835" s="12"/>
    </row>
    <row r="836" spans="17:29" x14ac:dyDescent="0.25">
      <c r="Q836" s="91"/>
      <c r="R836" s="92">
        <v>41657</v>
      </c>
      <c r="S836" s="93">
        <v>17.291666666664199</v>
      </c>
      <c r="T836" s="94">
        <f>$L$10*COS($M$10*S836*24+$N$10)</f>
        <v>2.5293645907138708E-2</v>
      </c>
      <c r="U836" s="94">
        <f>$L$11*COS($M$11*S836*24+$N$11)</f>
        <v>9.0992795965720782E-2</v>
      </c>
      <c r="V836" s="94">
        <f>$L$12*COS($M$12*S836*24+$N$12)</f>
        <v>-0.58543227576289303</v>
      </c>
      <c r="W836" s="94">
        <f>$L$13*COS($M$13*S836*24+$N$13)</f>
        <v>-0.37002136824379434</v>
      </c>
      <c r="X836" s="94">
        <f>(T836+U836+V836+W836)*$AE$8</f>
        <v>-1.0489590026672848</v>
      </c>
      <c r="Y836" s="95">
        <f t="shared" si="29"/>
        <v>1.0489590026672848</v>
      </c>
      <c r="Z836" s="94">
        <f>(0.5*$N$29*Y836^3)/1000</f>
        <v>0.5944054365923731</v>
      </c>
      <c r="AA836" s="94">
        <f>(0.5*$I$29*$J$29*$K$29*$M$29*$L$29*$N$29*Y836^3)*0.82/1000</f>
        <v>1.9242106767245712</v>
      </c>
      <c r="AB836" s="103">
        <f>IF(Y836&lt;1,0,IF(Y836&lt;1.05,2,IF(Y836&lt;1.1,2.28,IF(Y836&lt;1.15,2.5,IF(Y836&lt;1.2,3.08,IF(Y836&lt;1.25,3.44,IF(Y836&lt;1.3,3.85,IF(Y836&lt;1.35,4.31,IF(Y836&lt;1.4,5,IF(Y836&lt;1.45,5.36,IF(Y836&lt;1.5,5.75,IF(Y836&lt;1.55,6.59,IF(Y836&lt;1.6,7.28,IF(Y836&lt;1.65,8.01,IF(Y836&lt;1.7,8.79,IF(Y836&lt;1.75,10,IF(Y836&lt;1.8,10.5,IF(Y836&lt;1.85,11.42,IF(Y836&lt;1.9,12.38,IF(Y836&lt;1.95,13.4,IF(Y836&lt;2,14.26,IF(Y836&lt;2.05,15.57,IF(Y836&lt;2.1,16.72,IF(Y836&lt;2.15,17.92,IF(Y836&lt;2.2,19.17,IF(Y836&lt;2.25,20,IF(Y836&lt;3,25,IF(Y836&lt;10,0,0))))))))))))))))))))))))))))</f>
        <v>2</v>
      </c>
      <c r="AC836" s="12"/>
    </row>
    <row r="837" spans="17:29" x14ac:dyDescent="0.25">
      <c r="Q837" s="91"/>
      <c r="R837" s="92">
        <v>41657</v>
      </c>
      <c r="S837" s="93">
        <v>17.312499999997499</v>
      </c>
      <c r="T837" s="94">
        <f>$L$10*COS($M$10*S837*24+$N$10)</f>
        <v>9.9891606805019382E-3</v>
      </c>
      <c r="U837" s="94">
        <f>$L$11*COS($M$11*S837*24+$N$11)</f>
        <v>9.8980779055995963E-2</v>
      </c>
      <c r="V837" s="94">
        <f>$L$12*COS($M$12*S837*24+$N$12)</f>
        <v>-0.85756242087217849</v>
      </c>
      <c r="W837" s="94">
        <f>$L$13*COS($M$13*S837*24+$N$13)</f>
        <v>-0.29579241580367144</v>
      </c>
      <c r="X837" s="94">
        <f>(T837+U837+V837+W837)*$AE$8</f>
        <v>-1.3054811211741901</v>
      </c>
      <c r="Y837" s="95">
        <f t="shared" si="29"/>
        <v>1.3054811211741901</v>
      </c>
      <c r="Z837" s="94">
        <f>(0.5*$N$29*Y837^3)/1000</f>
        <v>1.1458269069872051</v>
      </c>
      <c r="AA837" s="94">
        <f>(0.5*$I$29*$J$29*$K$29*$M$29*$L$29*$N$29*Y837^3)*0.82/1000</f>
        <v>3.7092735570234567</v>
      </c>
      <c r="AB837" s="103">
        <f>IF(Y837&lt;1,0,IF(Y837&lt;1.05,2,IF(Y837&lt;1.1,2.28,IF(Y837&lt;1.15,2.5,IF(Y837&lt;1.2,3.08,IF(Y837&lt;1.25,3.44,IF(Y837&lt;1.3,3.85,IF(Y837&lt;1.35,4.31,IF(Y837&lt;1.4,5,IF(Y837&lt;1.45,5.36,IF(Y837&lt;1.5,5.75,IF(Y837&lt;1.55,6.59,IF(Y837&lt;1.6,7.28,IF(Y837&lt;1.65,8.01,IF(Y837&lt;1.7,8.79,IF(Y837&lt;1.75,10,IF(Y837&lt;1.8,10.5,IF(Y837&lt;1.85,11.42,IF(Y837&lt;1.9,12.38,IF(Y837&lt;1.95,13.4,IF(Y837&lt;2,14.26,IF(Y837&lt;2.05,15.57,IF(Y837&lt;2.1,16.72,IF(Y837&lt;2.15,17.92,IF(Y837&lt;2.2,19.17,IF(Y837&lt;2.25,20,IF(Y837&lt;3,25,IF(Y837&lt;10,0,0))))))))))))))))))))))))))))</f>
        <v>4.3099999999999996</v>
      </c>
      <c r="AC837" s="12"/>
    </row>
    <row r="838" spans="17:29" x14ac:dyDescent="0.25">
      <c r="Q838" s="91"/>
      <c r="R838" s="92">
        <v>41657</v>
      </c>
      <c r="S838" s="93">
        <v>17.333333333330899</v>
      </c>
      <c r="T838" s="94">
        <f>$L$10*COS($M$10*S838*24+$N$10)</f>
        <v>-5.4632533176564909E-3</v>
      </c>
      <c r="U838" s="94">
        <f>$L$11*COS($M$11*S838*24+$N$11)</f>
        <v>0.10526526517237496</v>
      </c>
      <c r="V838" s="94">
        <f>$L$12*COS($M$12*S838*24+$N$12)</f>
        <v>-1.0751160911794986</v>
      </c>
      <c r="W838" s="94">
        <f>$L$13*COS($M$13*S838*24+$N$13)</f>
        <v>-0.20140569904616451</v>
      </c>
      <c r="X838" s="94">
        <f>(T838+U838+V838+W838)*$AE$8</f>
        <v>-1.4708997229636809</v>
      </c>
      <c r="Y838" s="95">
        <f t="shared" si="29"/>
        <v>1.4708997229636809</v>
      </c>
      <c r="Z838" s="94">
        <f>(0.5*$N$29*Y838^3)/1000</f>
        <v>1.6389149904133955</v>
      </c>
      <c r="AA838" s="94">
        <f>(0.5*$I$29*$J$29*$K$29*$M$29*$L$29*$N$29*Y838^3)*0.82/1000</f>
        <v>5.3054994598914957</v>
      </c>
      <c r="AB838" s="103">
        <f>IF(Y838&lt;1,0,IF(Y838&lt;1.05,2,IF(Y838&lt;1.1,2.28,IF(Y838&lt;1.15,2.5,IF(Y838&lt;1.2,3.08,IF(Y838&lt;1.25,3.44,IF(Y838&lt;1.3,3.85,IF(Y838&lt;1.35,4.31,IF(Y838&lt;1.4,5,IF(Y838&lt;1.45,5.36,IF(Y838&lt;1.5,5.75,IF(Y838&lt;1.55,6.59,IF(Y838&lt;1.6,7.28,IF(Y838&lt;1.65,8.01,IF(Y838&lt;1.7,8.79,IF(Y838&lt;1.75,10,IF(Y838&lt;1.8,10.5,IF(Y838&lt;1.85,11.42,IF(Y838&lt;1.9,12.38,IF(Y838&lt;1.95,13.4,IF(Y838&lt;2,14.26,IF(Y838&lt;2.05,15.57,IF(Y838&lt;2.1,16.72,IF(Y838&lt;2.15,17.92,IF(Y838&lt;2.2,19.17,IF(Y838&lt;2.25,20,IF(Y838&lt;3,25,IF(Y838&lt;10,0,0))))))))))))))))))))))))))))</f>
        <v>5.75</v>
      </c>
      <c r="AC838" s="12"/>
    </row>
    <row r="839" spans="17:29" x14ac:dyDescent="0.25">
      <c r="Q839" s="91"/>
      <c r="R839" s="92">
        <v>41657</v>
      </c>
      <c r="S839" s="93">
        <v>17.354166666664199</v>
      </c>
      <c r="T839" s="94">
        <f>$L$10*COS($M$10*S839*24+$N$10)</f>
        <v>-2.0834762385165885E-2</v>
      </c>
      <c r="U839" s="94">
        <f>$L$11*COS($M$11*S839*24+$N$11)</f>
        <v>0.10973809591087194</v>
      </c>
      <c r="V839" s="94">
        <f>$L$12*COS($M$12*S839*24+$N$12)</f>
        <v>-1.22424786608507</v>
      </c>
      <c r="W839" s="94">
        <f>$L$13*COS($M$13*S839*24+$N$13)</f>
        <v>-9.3293516737788698E-2</v>
      </c>
      <c r="X839" s="94">
        <f>(T839+U839+V839+W839)*$AE$8</f>
        <v>-1.5357975616214405</v>
      </c>
      <c r="Y839" s="95">
        <f t="shared" ref="Y839:Y902" si="30">ABS(X839)</f>
        <v>1.5357975616214405</v>
      </c>
      <c r="Z839" s="94">
        <f>(0.5*$N$29*Y839^3)/1000</f>
        <v>1.8655596944615351</v>
      </c>
      <c r="AA839" s="94">
        <f>(0.5*$I$29*$J$29*$K$29*$M$29*$L$29*$N$29*Y839^3)*0.82/1000</f>
        <v>6.0391942286551688</v>
      </c>
      <c r="AB839" s="103">
        <f>IF(Y839&lt;1,0,IF(Y839&lt;1.05,2,IF(Y839&lt;1.1,2.28,IF(Y839&lt;1.15,2.5,IF(Y839&lt;1.2,3.08,IF(Y839&lt;1.25,3.44,IF(Y839&lt;1.3,3.85,IF(Y839&lt;1.35,4.31,IF(Y839&lt;1.4,5,IF(Y839&lt;1.45,5.36,IF(Y839&lt;1.5,5.75,IF(Y839&lt;1.55,6.59,IF(Y839&lt;1.6,7.28,IF(Y839&lt;1.65,8.01,IF(Y839&lt;1.7,8.79,IF(Y839&lt;1.75,10,IF(Y839&lt;1.8,10.5,IF(Y839&lt;1.85,11.42,IF(Y839&lt;1.9,12.38,IF(Y839&lt;1.95,13.4,IF(Y839&lt;2,14.26,IF(Y839&lt;2.05,15.57,IF(Y839&lt;2.1,16.72,IF(Y839&lt;2.15,17.92,IF(Y839&lt;2.2,19.17,IF(Y839&lt;2.25,20,IF(Y839&lt;3,25,IF(Y839&lt;10,0,0))))))))))))))))))))))))))))</f>
        <v>6.59</v>
      </c>
      <c r="AC839" s="12"/>
    </row>
    <row r="840" spans="17:29" x14ac:dyDescent="0.25">
      <c r="Q840" s="91"/>
      <c r="R840" s="92">
        <v>41657</v>
      </c>
      <c r="S840" s="93">
        <v>17.374999999997499</v>
      </c>
      <c r="T840" s="94">
        <f>$L$10*COS($M$10*S840*24+$N$10)</f>
        <v>-3.5897730935450171E-2</v>
      </c>
      <c r="U840" s="94">
        <f>$L$11*COS($M$11*S840*24+$N$11)</f>
        <v>0.11232229214789606</v>
      </c>
      <c r="V840" s="94">
        <f>$L$12*COS($M$12*S840*24+$N$12)</f>
        <v>-1.2954667903460571</v>
      </c>
      <c r="W840" s="94">
        <f>$L$13*COS($M$13*S840*24+$N$13)</f>
        <v>2.1176464561444817E-2</v>
      </c>
      <c r="X840" s="94">
        <f>(T840+U840+V840+W840)*$AE$8</f>
        <v>-1.4973322057152081</v>
      </c>
      <c r="Y840" s="95">
        <f t="shared" si="30"/>
        <v>1.4973322057152081</v>
      </c>
      <c r="Z840" s="94">
        <f>(0.5*$N$29*Y840^3)/1000</f>
        <v>1.7288675642794791</v>
      </c>
      <c r="AA840" s="94">
        <f>(0.5*$I$29*$J$29*$K$29*$M$29*$L$29*$N$29*Y840^3)*0.82/1000</f>
        <v>5.5966941434802866</v>
      </c>
      <c r="AB840" s="103">
        <f>IF(Y840&lt;1,0,IF(Y840&lt;1.05,2,IF(Y840&lt;1.1,2.28,IF(Y840&lt;1.15,2.5,IF(Y840&lt;1.2,3.08,IF(Y840&lt;1.25,3.44,IF(Y840&lt;1.3,3.85,IF(Y840&lt;1.35,4.31,IF(Y840&lt;1.4,5,IF(Y840&lt;1.45,5.36,IF(Y840&lt;1.5,5.75,IF(Y840&lt;1.55,6.59,IF(Y840&lt;1.6,7.28,IF(Y840&lt;1.65,8.01,IF(Y840&lt;1.7,8.79,IF(Y840&lt;1.75,10,IF(Y840&lt;1.8,10.5,IF(Y840&lt;1.85,11.42,IF(Y840&lt;1.9,12.38,IF(Y840&lt;1.95,13.4,IF(Y840&lt;2,14.26,IF(Y840&lt;2.05,15.57,IF(Y840&lt;2.1,16.72,IF(Y840&lt;2.15,17.92,IF(Y840&lt;2.2,19.17,IF(Y840&lt;2.25,20,IF(Y840&lt;3,25,IF(Y840&lt;10,0,0))))))))))))))))))))))))))))</f>
        <v>5.75</v>
      </c>
      <c r="AC840" s="12"/>
    </row>
    <row r="841" spans="17:29" x14ac:dyDescent="0.25">
      <c r="Q841" s="91"/>
      <c r="R841" s="92">
        <v>41657</v>
      </c>
      <c r="S841" s="93">
        <v>17.395833333330899</v>
      </c>
      <c r="T841" s="94">
        <f>$L$10*COS($M$10*S841*24+$N$10)</f>
        <v>-5.0429092536545671E-2</v>
      </c>
      <c r="U841" s="94">
        <f>$L$11*COS($M$11*S841*24+$N$11)</f>
        <v>0.11297337888019537</v>
      </c>
      <c r="V841" s="94">
        <f>$L$12*COS($M$12*S841*24+$N$12)</f>
        <v>-1.2842403917703133</v>
      </c>
      <c r="W841" s="94">
        <f>$L$13*COS($M$13*S841*24+$N$13)</f>
        <v>0.13420330479708267</v>
      </c>
      <c r="X841" s="94">
        <f>(T841+U841+V841+W841)*$AE$8</f>
        <v>-1.3593660007869763</v>
      </c>
      <c r="Y841" s="95">
        <f t="shared" si="30"/>
        <v>1.3593660007869763</v>
      </c>
      <c r="Z841" s="94">
        <f>(0.5*$N$29*Y841^3)/1000</f>
        <v>1.2936489480174969</v>
      </c>
      <c r="AA841" s="94">
        <f>(0.5*$I$29*$J$29*$K$29*$M$29*$L$29*$N$29*Y841^3)*0.82/1000</f>
        <v>4.1878034157615529</v>
      </c>
      <c r="AB841" s="103">
        <f>IF(Y841&lt;1,0,IF(Y841&lt;1.05,2,IF(Y841&lt;1.1,2.28,IF(Y841&lt;1.15,2.5,IF(Y841&lt;1.2,3.08,IF(Y841&lt;1.25,3.44,IF(Y841&lt;1.3,3.85,IF(Y841&lt;1.35,4.31,IF(Y841&lt;1.4,5,IF(Y841&lt;1.45,5.36,IF(Y841&lt;1.5,5.75,IF(Y841&lt;1.55,6.59,IF(Y841&lt;1.6,7.28,IF(Y841&lt;1.65,8.01,IF(Y841&lt;1.7,8.79,IF(Y841&lt;1.75,10,IF(Y841&lt;1.8,10.5,IF(Y841&lt;1.85,11.42,IF(Y841&lt;1.9,12.38,IF(Y841&lt;1.95,13.4,IF(Y841&lt;2,14.26,IF(Y841&lt;2.05,15.57,IF(Y841&lt;2.1,16.72,IF(Y841&lt;2.15,17.92,IF(Y841&lt;2.2,19.17,IF(Y841&lt;2.25,20,IF(Y841&lt;3,25,IF(Y841&lt;10,0,0))))))))))))))))))))))))))))</f>
        <v>5</v>
      </c>
      <c r="AC841" s="12"/>
    </row>
    <row r="842" spans="17:29" x14ac:dyDescent="0.25">
      <c r="Q842" s="91"/>
      <c r="R842" s="92">
        <v>41657</v>
      </c>
      <c r="S842" s="93">
        <v>17.416666666664199</v>
      </c>
      <c r="T842" s="94">
        <f>$L$10*COS($M$10*S842*24+$N$10)</f>
        <v>-6.4213653285861858E-2</v>
      </c>
      <c r="U842" s="94">
        <f>$L$11*COS($M$11*S842*24+$N$11)</f>
        <v>0.11168015065667954</v>
      </c>
      <c r="V842" s="94">
        <f>$L$12*COS($M$12*S842*24+$N$12)</f>
        <v>-1.1912831341031893</v>
      </c>
      <c r="W842" s="94">
        <f>$L$13*COS($M$13*S842*24+$N$13)</f>
        <v>0.23808441159174915</v>
      </c>
      <c r="X842" s="94">
        <f>(T842+U842+V842+W842)*$AE$8</f>
        <v>-1.1321652814257783</v>
      </c>
      <c r="Y842" s="95">
        <f t="shared" si="30"/>
        <v>1.1321652814257783</v>
      </c>
      <c r="Z842" s="94">
        <f>(0.5*$N$29*Y842^3)/1000</f>
        <v>0.74737183547975872</v>
      </c>
      <c r="AA842" s="94">
        <f>(0.5*$I$29*$J$29*$K$29*$M$29*$L$29*$N$29*Y842^3)*0.82/1000</f>
        <v>2.4193938628115235</v>
      </c>
      <c r="AB842" s="103">
        <f>IF(Y842&lt;1,0,IF(Y842&lt;1.05,2,IF(Y842&lt;1.1,2.28,IF(Y842&lt;1.15,2.5,IF(Y842&lt;1.2,3.08,IF(Y842&lt;1.25,3.44,IF(Y842&lt;1.3,3.85,IF(Y842&lt;1.35,4.31,IF(Y842&lt;1.4,5,IF(Y842&lt;1.45,5.36,IF(Y842&lt;1.5,5.75,IF(Y842&lt;1.55,6.59,IF(Y842&lt;1.6,7.28,IF(Y842&lt;1.65,8.01,IF(Y842&lt;1.7,8.79,IF(Y842&lt;1.75,10,IF(Y842&lt;1.8,10.5,IF(Y842&lt;1.85,11.42,IF(Y842&lt;1.9,12.38,IF(Y842&lt;1.95,13.4,IF(Y842&lt;2,14.26,IF(Y842&lt;2.05,15.57,IF(Y842&lt;2.1,16.72,IF(Y842&lt;2.15,17.92,IF(Y842&lt;2.2,19.17,IF(Y842&lt;2.25,20,IF(Y842&lt;3,25,IF(Y842&lt;10,0,0))))))))))))))))))))))))))))</f>
        <v>2.5</v>
      </c>
      <c r="AC842" s="12"/>
    </row>
    <row r="843" spans="17:29" x14ac:dyDescent="0.25">
      <c r="Q843" s="91"/>
      <c r="R843" s="92">
        <v>41657</v>
      </c>
      <c r="S843" s="93">
        <v>17.437499999997499</v>
      </c>
      <c r="T843" s="94">
        <f>$L$10*COS($M$10*S843*24+$N$10)</f>
        <v>-7.7047278601813082E-2</v>
      </c>
      <c r="U843" s="94">
        <f>$L$11*COS($M$11*S843*24+$N$11)</f>
        <v>0.10846486442851637</v>
      </c>
      <c r="V843" s="94">
        <f>$L$12*COS($M$12*S843*24+$N$12)</f>
        <v>-1.0225109475527467</v>
      </c>
      <c r="W843" s="94">
        <f>$L$13*COS($M$13*S843*24+$N$13)</f>
        <v>0.32574045918957917</v>
      </c>
      <c r="X843" s="94">
        <f>(T843+U843+V843+W843)*$AE$8</f>
        <v>-0.83169112817058033</v>
      </c>
      <c r="Y843" s="95">
        <f t="shared" si="30"/>
        <v>0.83169112817058033</v>
      </c>
      <c r="Z843" s="94">
        <f>(0.5*$N$29*Y843^3)/1000</f>
        <v>0.29627392801605479</v>
      </c>
      <c r="AA843" s="94">
        <f>(0.5*$I$29*$J$29*$K$29*$M$29*$L$29*$N$29*Y843^3)*0.82/1000</f>
        <v>0.95909865628395019</v>
      </c>
      <c r="AB843" s="103">
        <f>IF(Y843&lt;1,0,IF(Y843&lt;1.05,2,IF(Y843&lt;1.1,2.28,IF(Y843&lt;1.15,2.5,IF(Y843&lt;1.2,3.08,IF(Y843&lt;1.25,3.44,IF(Y843&lt;1.3,3.85,IF(Y843&lt;1.35,4.31,IF(Y843&lt;1.4,5,IF(Y843&lt;1.45,5.36,IF(Y843&lt;1.5,5.75,IF(Y843&lt;1.55,6.59,IF(Y843&lt;1.6,7.28,IF(Y843&lt;1.65,8.01,IF(Y843&lt;1.7,8.79,IF(Y843&lt;1.75,10,IF(Y843&lt;1.8,10.5,IF(Y843&lt;1.85,11.42,IF(Y843&lt;1.9,12.38,IF(Y843&lt;1.95,13.4,IF(Y843&lt;2,14.26,IF(Y843&lt;2.05,15.57,IF(Y843&lt;2.1,16.72,IF(Y843&lt;2.15,17.92,IF(Y843&lt;2.2,19.17,IF(Y843&lt;2.25,20,IF(Y843&lt;3,25,IF(Y843&lt;10,0,0))))))))))))))))))))))))))))</f>
        <v>0</v>
      </c>
      <c r="AC843" s="12"/>
    </row>
    <row r="844" spans="17:29" x14ac:dyDescent="0.25">
      <c r="Q844" s="91"/>
      <c r="R844" s="92">
        <v>41657</v>
      </c>
      <c r="S844" s="93">
        <v>17.458333333330799</v>
      </c>
      <c r="T844" s="94">
        <f>$L$10*COS($M$10*S844*24+$N$10)</f>
        <v>-8.8739916238084735E-2</v>
      </c>
      <c r="U844" s="94">
        <f>$L$11*COS($M$11*S844*24+$N$11)</f>
        <v>0.10338285649849337</v>
      </c>
      <c r="V844" s="94">
        <f>$L$12*COS($M$12*S844*24+$N$12)</f>
        <v>-0.78866473069675069</v>
      </c>
      <c r="W844" s="94">
        <f>$L$13*COS($M$13*S844*24+$N$13)</f>
        <v>0.39119783280525455</v>
      </c>
      <c r="X844" s="94">
        <f>(T844+U844+V844+W844)*$AE$8</f>
        <v>-0.47852994703885932</v>
      </c>
      <c r="Y844" s="95">
        <f t="shared" si="30"/>
        <v>0.47852994703885932</v>
      </c>
      <c r="Z844" s="94">
        <f>(0.5*$N$29*Y844^3)/1000</f>
        <v>5.6433189190355969E-2</v>
      </c>
      <c r="AA844" s="94">
        <f>(0.5*$I$29*$J$29*$K$29*$M$29*$L$29*$N$29*Y844^3)*0.82/1000</f>
        <v>0.18268565271580481</v>
      </c>
      <c r="AB844" s="103">
        <f>IF(Y844&lt;1,0,IF(Y844&lt;1.05,2,IF(Y844&lt;1.1,2.28,IF(Y844&lt;1.15,2.5,IF(Y844&lt;1.2,3.08,IF(Y844&lt;1.25,3.44,IF(Y844&lt;1.3,3.85,IF(Y844&lt;1.35,4.31,IF(Y844&lt;1.4,5,IF(Y844&lt;1.45,5.36,IF(Y844&lt;1.5,5.75,IF(Y844&lt;1.55,6.59,IF(Y844&lt;1.6,7.28,IF(Y844&lt;1.65,8.01,IF(Y844&lt;1.7,8.79,IF(Y844&lt;1.75,10,IF(Y844&lt;1.8,10.5,IF(Y844&lt;1.85,11.42,IF(Y844&lt;1.9,12.38,IF(Y844&lt;1.95,13.4,IF(Y844&lt;2,14.26,IF(Y844&lt;2.05,15.57,IF(Y844&lt;2.1,16.72,IF(Y844&lt;2.15,17.92,IF(Y844&lt;2.2,19.17,IF(Y844&lt;2.25,20,IF(Y844&lt;3,25,IF(Y844&lt;10,0,0))))))))))))))))))))))))))))</f>
        <v>0</v>
      </c>
      <c r="AC844" s="12"/>
    </row>
    <row r="845" spans="17:29" x14ac:dyDescent="0.25">
      <c r="Q845" s="91"/>
      <c r="R845" s="92">
        <v>41657</v>
      </c>
      <c r="S845" s="93">
        <v>17.479166666664199</v>
      </c>
      <c r="T845" s="94">
        <f>$L$10*COS($M$10*S845*24+$N$10)</f>
        <v>-9.9118410753954611E-2</v>
      </c>
      <c r="U845" s="94">
        <f>$L$11*COS($M$11*S845*24+$N$11)</f>
        <v>9.6521590162102544E-2</v>
      </c>
      <c r="V845" s="94">
        <f>$L$12*COS($M$12*S845*24+$N$12)</f>
        <v>-0.5046267846367033</v>
      </c>
      <c r="W845" s="94">
        <f>$L$13*COS($M$13*S845*24+$N$13)</f>
        <v>0.42999572060044977</v>
      </c>
      <c r="X845" s="94">
        <f>(T845+U845+V845+W845)*$AE$8</f>
        <v>-9.653485578513199E-2</v>
      </c>
      <c r="Y845" s="95">
        <f t="shared" si="30"/>
        <v>9.653485578513199E-2</v>
      </c>
      <c r="Z845" s="94">
        <f>(0.5*$N$29*Y845^3)/1000</f>
        <v>4.6329721057109961E-4</v>
      </c>
      <c r="AA845" s="94">
        <f>(0.5*$I$29*$J$29*$K$29*$M$29*$L$29*$N$29*Y845^3)*0.82/1000</f>
        <v>1.4997868192261762E-3</v>
      </c>
      <c r="AB845" s="103">
        <f>IF(Y845&lt;1,0,IF(Y845&lt;1.05,2,IF(Y845&lt;1.1,2.28,IF(Y845&lt;1.15,2.5,IF(Y845&lt;1.2,3.08,IF(Y845&lt;1.25,3.44,IF(Y845&lt;1.3,3.85,IF(Y845&lt;1.35,4.31,IF(Y845&lt;1.4,5,IF(Y845&lt;1.45,5.36,IF(Y845&lt;1.5,5.75,IF(Y845&lt;1.55,6.59,IF(Y845&lt;1.6,7.28,IF(Y845&lt;1.65,8.01,IF(Y845&lt;1.7,8.79,IF(Y845&lt;1.75,10,IF(Y845&lt;1.8,10.5,IF(Y845&lt;1.85,11.42,IF(Y845&lt;1.9,12.38,IF(Y845&lt;1.95,13.4,IF(Y845&lt;2,14.26,IF(Y845&lt;2.05,15.57,IF(Y845&lt;2.1,16.72,IF(Y845&lt;2.15,17.92,IF(Y845&lt;2.2,19.17,IF(Y845&lt;2.25,20,IF(Y845&lt;3,25,IF(Y845&lt;10,0,0))))))))))))))))))))))))))))</f>
        <v>0</v>
      </c>
      <c r="AC845" s="12"/>
    </row>
    <row r="846" spans="17:29" x14ac:dyDescent="0.25">
      <c r="Q846" s="91"/>
      <c r="R846" s="92">
        <v>41657</v>
      </c>
      <c r="S846" s="93">
        <v>17.499999999997499</v>
      </c>
      <c r="T846" s="94">
        <f>$L$10*COS($M$10*S846*24+$N$10)</f>
        <v>-0.1080290677607485</v>
      </c>
      <c r="U846" s="94">
        <f>$L$11*COS($M$11*S846*24+$N$11)</f>
        <v>8.799915043099206E-2</v>
      </c>
      <c r="V846" s="94">
        <f>$L$12*COS($M$12*S846*24+$N$12)</f>
        <v>-0.18847368249566329</v>
      </c>
      <c r="W846" s="94">
        <f>$L$13*COS($M$13*S846*24+$N$13)</f>
        <v>0.43949011063808702</v>
      </c>
      <c r="X846" s="94">
        <f>(T846+U846+V846+W846)*$AE$8</f>
        <v>0.28873313851583415</v>
      </c>
      <c r="Y846" s="95">
        <f t="shared" si="30"/>
        <v>0.28873313851583415</v>
      </c>
      <c r="Z846" s="94">
        <f>(0.5*$N$29*Y846^3)/1000</f>
        <v>1.2396444031849949E-2</v>
      </c>
      <c r="AA846" s="94">
        <f>(0.5*$I$29*$J$29*$K$29*$M$29*$L$29*$N$29*Y846^3)*0.82/1000</f>
        <v>4.0129797762704936E-2</v>
      </c>
      <c r="AB846" s="103">
        <f>IF(Y846&lt;1,0,IF(Y846&lt;1.05,2,IF(Y846&lt;1.1,2.28,IF(Y846&lt;1.15,2.5,IF(Y846&lt;1.2,3.08,IF(Y846&lt;1.25,3.44,IF(Y846&lt;1.3,3.85,IF(Y846&lt;1.35,4.31,IF(Y846&lt;1.4,5,IF(Y846&lt;1.45,5.36,IF(Y846&lt;1.5,5.75,IF(Y846&lt;1.55,6.59,IF(Y846&lt;1.6,7.28,IF(Y846&lt;1.65,8.01,IF(Y846&lt;1.7,8.79,IF(Y846&lt;1.75,10,IF(Y846&lt;1.8,10.5,IF(Y846&lt;1.85,11.42,IF(Y846&lt;1.9,12.38,IF(Y846&lt;1.95,13.4,IF(Y846&lt;2,14.26,IF(Y846&lt;2.05,15.57,IF(Y846&lt;2.1,16.72,IF(Y846&lt;2.15,17.92,IF(Y846&lt;2.2,19.17,IF(Y846&lt;2.25,20,IF(Y846&lt;3,25,IF(Y846&lt;10,0,0))))))))))))))))))))))))))))</f>
        <v>0</v>
      </c>
      <c r="AC846" s="12"/>
    </row>
    <row r="847" spans="17:29" x14ac:dyDescent="0.25">
      <c r="Q847" s="91"/>
      <c r="R847" s="92">
        <v>41657</v>
      </c>
      <c r="S847" s="93">
        <v>17.520833333330799</v>
      </c>
      <c r="T847" s="94">
        <f>$L$10*COS($M$10*S847*24+$N$10)</f>
        <v>-0.11533992997141936</v>
      </c>
      <c r="U847" s="94">
        <f>$L$11*COS($M$11*S847*24+$N$11)</f>
        <v>7.7962211744664389E-2</v>
      </c>
      <c r="V847" s="94">
        <f>$L$12*COS($M$12*S847*24+$N$12)</f>
        <v>0.13967414904741993</v>
      </c>
      <c r="W847" s="94">
        <f>$L$13*COS($M$13*S847*24+$N$13)</f>
        <v>0.41903397592758057</v>
      </c>
      <c r="X847" s="94">
        <f>(T847+U847+V847+W847)*$AE$8</f>
        <v>0.65166300843530689</v>
      </c>
      <c r="Y847" s="95">
        <f t="shared" si="30"/>
        <v>0.65166300843530689</v>
      </c>
      <c r="Z847" s="94">
        <f>(0.5*$N$29*Y847^3)/1000</f>
        <v>0.14252020426318918</v>
      </c>
      <c r="AA847" s="94">
        <f>(0.5*$I$29*$J$29*$K$29*$M$29*$L$29*$N$29*Y847^3)*0.82/1000</f>
        <v>0.46136674029154434</v>
      </c>
      <c r="AB847" s="103">
        <f>IF(Y847&lt;1,0,IF(Y847&lt;1.05,2,IF(Y847&lt;1.1,2.28,IF(Y847&lt;1.15,2.5,IF(Y847&lt;1.2,3.08,IF(Y847&lt;1.25,3.44,IF(Y847&lt;1.3,3.85,IF(Y847&lt;1.35,4.31,IF(Y847&lt;1.4,5,IF(Y847&lt;1.45,5.36,IF(Y847&lt;1.5,5.75,IF(Y847&lt;1.55,6.59,IF(Y847&lt;1.6,7.28,IF(Y847&lt;1.65,8.01,IF(Y847&lt;1.7,8.79,IF(Y847&lt;1.75,10,IF(Y847&lt;1.8,10.5,IF(Y847&lt;1.85,11.42,IF(Y847&lt;1.9,12.38,IF(Y847&lt;1.95,13.4,IF(Y847&lt;2,14.26,IF(Y847&lt;2.05,15.57,IF(Y847&lt;2.1,16.72,IF(Y847&lt;2.15,17.92,IF(Y847&lt;2.2,19.17,IF(Y847&lt;2.25,20,IF(Y847&lt;3,25,IF(Y847&lt;10,0,0))))))))))))))))))))))))))))</f>
        <v>0</v>
      </c>
      <c r="AC847" s="12"/>
    </row>
    <row r="848" spans="17:29" x14ac:dyDescent="0.25">
      <c r="Q848" s="91"/>
      <c r="R848" s="92">
        <v>41657</v>
      </c>
      <c r="S848" s="93">
        <v>17.541666666664199</v>
      </c>
      <c r="T848" s="94">
        <f>$L$10*COS($M$10*S848*24+$N$10)</f>
        <v>-0.12094273134646637</v>
      </c>
      <c r="U848" s="94">
        <f>$L$11*COS($M$11*S848*24+$N$11)</f>
        <v>6.6583513647473641E-2</v>
      </c>
      <c r="V848" s="94">
        <f>$L$12*COS($M$12*S848*24+$N$12)</f>
        <v>0.45893292191762403</v>
      </c>
      <c r="W848" s="94">
        <f>$L$13*COS($M$13*S848*24+$N$13)</f>
        <v>0.37002136824379689</v>
      </c>
      <c r="X848" s="94">
        <f>(T848+U848+V848+W848)*$AE$8</f>
        <v>0.96824384057803525</v>
      </c>
      <c r="Y848" s="95">
        <f t="shared" si="30"/>
        <v>0.96824384057803525</v>
      </c>
      <c r="Z848" s="94">
        <f>(0.5*$N$29*Y848^3)/1000</f>
        <v>0.46747830192282347</v>
      </c>
      <c r="AA848" s="94">
        <f>(0.5*$I$29*$J$29*$K$29*$M$29*$L$29*$N$29*Y848^3)*0.82/1000</f>
        <v>1.513321857979304</v>
      </c>
      <c r="AB848" s="103">
        <f>IF(Y848&lt;1,0,IF(Y848&lt;1.05,2,IF(Y848&lt;1.1,2.28,IF(Y848&lt;1.15,2.5,IF(Y848&lt;1.2,3.08,IF(Y848&lt;1.25,3.44,IF(Y848&lt;1.3,3.85,IF(Y848&lt;1.35,4.31,IF(Y848&lt;1.4,5,IF(Y848&lt;1.45,5.36,IF(Y848&lt;1.5,5.75,IF(Y848&lt;1.55,6.59,IF(Y848&lt;1.6,7.28,IF(Y848&lt;1.65,8.01,IF(Y848&lt;1.7,8.79,IF(Y848&lt;1.75,10,IF(Y848&lt;1.8,10.5,IF(Y848&lt;1.85,11.42,IF(Y848&lt;1.9,12.38,IF(Y848&lt;1.95,13.4,IF(Y848&lt;2,14.26,IF(Y848&lt;2.05,15.57,IF(Y848&lt;2.1,16.72,IF(Y848&lt;2.15,17.92,IF(Y848&lt;2.2,19.17,IF(Y848&lt;2.25,20,IF(Y848&lt;3,25,IF(Y848&lt;10,0,0))))))))))))))))))))))))))))</f>
        <v>0</v>
      </c>
      <c r="AC848" s="12"/>
    </row>
    <row r="849" spans="17:29" x14ac:dyDescent="0.25">
      <c r="Q849" s="91"/>
      <c r="R849" s="92">
        <v>41657</v>
      </c>
      <c r="S849" s="93">
        <v>17.562499999997499</v>
      </c>
      <c r="T849" s="94">
        <f>$L$10*COS($M$10*S849*24+$N$10)</f>
        <v>-0.12475450039798335</v>
      </c>
      <c r="U849" s="94">
        <f>$L$11*COS($M$11*S849*24+$N$11)</f>
        <v>5.405888787535755E-2</v>
      </c>
      <c r="V849" s="94">
        <f>$L$12*COS($M$12*S849*24+$N$12)</f>
        <v>0.74898456019213999</v>
      </c>
      <c r="W849" s="94">
        <f>$L$13*COS($M$13*S849*24+$N$13)</f>
        <v>0.29579241580365639</v>
      </c>
      <c r="X849" s="94">
        <f>(T849+U849+V849+W849)*$AE$8</f>
        <v>1.2176017043414633</v>
      </c>
      <c r="Y849" s="95">
        <f t="shared" si="30"/>
        <v>1.2176017043414633</v>
      </c>
      <c r="Z849" s="94">
        <f>(0.5*$N$29*Y849^3)/1000</f>
        <v>0.92965748657134195</v>
      </c>
      <c r="AA849" s="94">
        <f>(0.5*$I$29*$J$29*$K$29*$M$29*$L$29*$N$29*Y849^3)*0.82/1000</f>
        <v>3.0094894010605331</v>
      </c>
      <c r="AB849" s="103">
        <f>IF(Y849&lt;1,0,IF(Y849&lt;1.05,2,IF(Y849&lt;1.1,2.28,IF(Y849&lt;1.15,2.5,IF(Y849&lt;1.2,3.08,IF(Y849&lt;1.25,3.44,IF(Y849&lt;1.3,3.85,IF(Y849&lt;1.35,4.31,IF(Y849&lt;1.4,5,IF(Y849&lt;1.45,5.36,IF(Y849&lt;1.5,5.75,IF(Y849&lt;1.55,6.59,IF(Y849&lt;1.6,7.28,IF(Y849&lt;1.65,8.01,IF(Y849&lt;1.7,8.79,IF(Y849&lt;1.75,10,IF(Y849&lt;1.8,10.5,IF(Y849&lt;1.85,11.42,IF(Y849&lt;1.9,12.38,IF(Y849&lt;1.95,13.4,IF(Y849&lt;2,14.26,IF(Y849&lt;2.05,15.57,IF(Y849&lt;2.1,16.72,IF(Y849&lt;2.15,17.92,IF(Y849&lt;2.2,19.17,IF(Y849&lt;2.25,20,IF(Y849&lt;3,25,IF(Y849&lt;10,0,0))))))))))))))))))))))))))))</f>
        <v>3.44</v>
      </c>
      <c r="AC849" s="12"/>
    </row>
    <row r="850" spans="17:29" x14ac:dyDescent="0.25">
      <c r="Q850" s="91"/>
      <c r="R850" s="92">
        <v>41657</v>
      </c>
      <c r="S850" s="93">
        <v>17.583333333330799</v>
      </c>
      <c r="T850" s="94">
        <f>$L$10*COS($M$10*S850*24+$N$10)</f>
        <v>-0.12671878890869331</v>
      </c>
      <c r="U850" s="94">
        <f>$L$11*COS($M$11*S850*24+$N$11)</f>
        <v>4.0603888016589124E-2</v>
      </c>
      <c r="V850" s="94">
        <f>$L$12*COS($M$12*S850*24+$N$12)</f>
        <v>0.99136977094821532</v>
      </c>
      <c r="W850" s="94">
        <f>$L$13*COS($M$13*S850*24+$N$13)</f>
        <v>0.20140569904665795</v>
      </c>
      <c r="X850" s="94">
        <f>(T850+U850+V850+W850)*$AE$8</f>
        <v>1.3833257113784614</v>
      </c>
      <c r="Y850" s="95">
        <f t="shared" si="30"/>
        <v>1.3833257113784614</v>
      </c>
      <c r="Z850" s="94">
        <f>(0.5*$N$29*Y850^3)/1000</f>
        <v>1.3632659146663497</v>
      </c>
      <c r="AA850" s="94">
        <f>(0.5*$I$29*$J$29*$K$29*$M$29*$L$29*$N$29*Y850^3)*0.82/1000</f>
        <v>4.4131676238597466</v>
      </c>
      <c r="AB850" s="103">
        <f>IF(Y850&lt;1,0,IF(Y850&lt;1.05,2,IF(Y850&lt;1.1,2.28,IF(Y850&lt;1.15,2.5,IF(Y850&lt;1.2,3.08,IF(Y850&lt;1.25,3.44,IF(Y850&lt;1.3,3.85,IF(Y850&lt;1.35,4.31,IF(Y850&lt;1.4,5,IF(Y850&lt;1.45,5.36,IF(Y850&lt;1.5,5.75,IF(Y850&lt;1.55,6.59,IF(Y850&lt;1.6,7.28,IF(Y850&lt;1.65,8.01,IF(Y850&lt;1.7,8.79,IF(Y850&lt;1.75,10,IF(Y850&lt;1.8,10.5,IF(Y850&lt;1.85,11.42,IF(Y850&lt;1.9,12.38,IF(Y850&lt;1.95,13.4,IF(Y850&lt;2,14.26,IF(Y850&lt;2.05,15.57,IF(Y850&lt;2.1,16.72,IF(Y850&lt;2.15,17.92,IF(Y850&lt;2.2,19.17,IF(Y850&lt;2.25,20,IF(Y850&lt;3,25,IF(Y850&lt;10,0,0))))))))))))))))))))))))))))</f>
        <v>5</v>
      </c>
      <c r="AC850" s="12"/>
    </row>
    <row r="851" spans="17:29" x14ac:dyDescent="0.25">
      <c r="Q851" s="91"/>
      <c r="R851" s="92">
        <v>41657</v>
      </c>
      <c r="S851" s="93">
        <v>17.604166666664199</v>
      </c>
      <c r="T851" s="94">
        <f>$L$10*COS($M$10*S851*24+$N$10)</f>
        <v>-0.1268065078694694</v>
      </c>
      <c r="U851" s="94">
        <f>$L$11*COS($M$11*S851*24+$N$11)</f>
        <v>2.6450079752481582E-2</v>
      </c>
      <c r="V851" s="94">
        <f>$L$12*COS($M$12*S851*24+$N$12)</f>
        <v>1.1706628195397644</v>
      </c>
      <c r="W851" s="94">
        <f>$L$13*COS($M$13*S851*24+$N$13)</f>
        <v>9.3293516737768881E-2</v>
      </c>
      <c r="X851" s="94">
        <f>(T851+U851+V851+W851)*$AE$8</f>
        <v>1.4544998852006819</v>
      </c>
      <c r="Y851" s="95">
        <f t="shared" si="30"/>
        <v>1.4544998852006819</v>
      </c>
      <c r="Z851" s="94">
        <f>(0.5*$N$29*Y851^3)/1000</f>
        <v>1.5847045430139004</v>
      </c>
      <c r="AA851" s="94">
        <f>(0.5*$I$29*$J$29*$K$29*$M$29*$L$29*$N$29*Y851^3)*0.82/1000</f>
        <v>5.1300092721265091</v>
      </c>
      <c r="AB851" s="103">
        <f>IF(Y851&lt;1,0,IF(Y851&lt;1.05,2,IF(Y851&lt;1.1,2.28,IF(Y851&lt;1.15,2.5,IF(Y851&lt;1.2,3.08,IF(Y851&lt;1.25,3.44,IF(Y851&lt;1.3,3.85,IF(Y851&lt;1.35,4.31,IF(Y851&lt;1.4,5,IF(Y851&lt;1.45,5.36,IF(Y851&lt;1.5,5.75,IF(Y851&lt;1.55,6.59,IF(Y851&lt;1.6,7.28,IF(Y851&lt;1.65,8.01,IF(Y851&lt;1.7,8.79,IF(Y851&lt;1.75,10,IF(Y851&lt;1.8,10.5,IF(Y851&lt;1.85,11.42,IF(Y851&lt;1.9,12.38,IF(Y851&lt;1.95,13.4,IF(Y851&lt;2,14.26,IF(Y851&lt;2.05,15.57,IF(Y851&lt;2.1,16.72,IF(Y851&lt;2.15,17.92,IF(Y851&lt;2.2,19.17,IF(Y851&lt;2.25,20,IF(Y851&lt;3,25,IF(Y851&lt;10,0,0))))))))))))))))))))))))))))</f>
        <v>5.75</v>
      </c>
      <c r="AC851" s="12"/>
    </row>
    <row r="852" spans="17:29" x14ac:dyDescent="0.25">
      <c r="Q852" s="91"/>
      <c r="R852" s="92">
        <v>41657</v>
      </c>
      <c r="S852" s="93">
        <v>17.624999999997499</v>
      </c>
      <c r="T852" s="94">
        <f>$L$10*COS($M$10*S852*24+$N$10)</f>
        <v>-0.12501635825644725</v>
      </c>
      <c r="U852" s="94">
        <f>$L$11*COS($M$11*S852*24+$N$11)</f>
        <v>1.1841055523798523E-2</v>
      </c>
      <c r="V852" s="94">
        <f>$L$12*COS($M$12*S852*24+$N$12)</f>
        <v>1.2754532449763529</v>
      </c>
      <c r="W852" s="94">
        <f>$L$13*COS($M$13*S852*24+$N$13)</f>
        <v>-2.1176464561440077E-2</v>
      </c>
      <c r="X852" s="94">
        <f>(T852+U852+V852+W852)*$AE$8</f>
        <v>1.4263768471028302</v>
      </c>
      <c r="Y852" s="95">
        <f t="shared" si="30"/>
        <v>1.4263768471028302</v>
      </c>
      <c r="Z852" s="94">
        <f>(0.5*$N$29*Y852^3)/1000</f>
        <v>1.49454870078615</v>
      </c>
      <c r="AA852" s="94">
        <f>(0.5*$I$29*$J$29*$K$29*$M$29*$L$29*$N$29*Y852^3)*0.82/1000</f>
        <v>4.8381565677194649</v>
      </c>
      <c r="AB852" s="103">
        <f>IF(Y852&lt;1,0,IF(Y852&lt;1.05,2,IF(Y852&lt;1.1,2.28,IF(Y852&lt;1.15,2.5,IF(Y852&lt;1.2,3.08,IF(Y852&lt;1.25,3.44,IF(Y852&lt;1.3,3.85,IF(Y852&lt;1.35,4.31,IF(Y852&lt;1.4,5,IF(Y852&lt;1.45,5.36,IF(Y852&lt;1.5,5.75,IF(Y852&lt;1.55,6.59,IF(Y852&lt;1.6,7.28,IF(Y852&lt;1.65,8.01,IF(Y852&lt;1.7,8.79,IF(Y852&lt;1.75,10,IF(Y852&lt;1.8,10.5,IF(Y852&lt;1.85,11.42,IF(Y852&lt;1.9,12.38,IF(Y852&lt;1.95,13.4,IF(Y852&lt;2,14.26,IF(Y852&lt;2.05,15.57,IF(Y852&lt;2.1,16.72,IF(Y852&lt;2.15,17.92,IF(Y852&lt;2.2,19.17,IF(Y852&lt;2.25,20,IF(Y852&lt;3,25,IF(Y852&lt;10,0,0))))))))))))))))))))))))))))</f>
        <v>5.36</v>
      </c>
      <c r="AC852" s="12"/>
    </row>
    <row r="853" spans="17:29" x14ac:dyDescent="0.25">
      <c r="Q853" s="91"/>
      <c r="R853" s="92">
        <v>41657</v>
      </c>
      <c r="S853" s="93">
        <v>17.645833333330799</v>
      </c>
      <c r="T853" s="94">
        <f>$L$10*COS($M$10*S853*24+$N$10)</f>
        <v>-0.12137485026817875</v>
      </c>
      <c r="U853" s="94">
        <f>$L$11*COS($M$11*S853*24+$N$11)</f>
        <v>-2.9717577884339811E-3</v>
      </c>
      <c r="V853" s="94">
        <f>$L$12*COS($M$12*S853*24+$N$12)</f>
        <v>1.299072037663624</v>
      </c>
      <c r="W853" s="94">
        <f>$L$13*COS($M$13*S853*24+$N$13)</f>
        <v>-0.13420330479655412</v>
      </c>
      <c r="X853" s="94">
        <f>(T853+U853+V853+W853)*$AE$8</f>
        <v>1.3006526560130716</v>
      </c>
      <c r="Y853" s="95">
        <f t="shared" si="30"/>
        <v>1.3006526560130716</v>
      </c>
      <c r="Z853" s="94">
        <f>(0.5*$N$29*Y853^3)/1000</f>
        <v>1.133159973166505</v>
      </c>
      <c r="AA853" s="94">
        <f>(0.5*$I$29*$J$29*$K$29*$M$29*$L$29*$N$29*Y853^3)*0.82/1000</f>
        <v>3.6682681290803902</v>
      </c>
      <c r="AB853" s="103">
        <f>IF(Y853&lt;1,0,IF(Y853&lt;1.05,2,IF(Y853&lt;1.1,2.28,IF(Y853&lt;1.15,2.5,IF(Y853&lt;1.2,3.08,IF(Y853&lt;1.25,3.44,IF(Y853&lt;1.3,3.85,IF(Y853&lt;1.35,4.31,IF(Y853&lt;1.4,5,IF(Y853&lt;1.45,5.36,IF(Y853&lt;1.5,5.75,IF(Y853&lt;1.55,6.59,IF(Y853&lt;1.6,7.28,IF(Y853&lt;1.65,8.01,IF(Y853&lt;1.7,8.79,IF(Y853&lt;1.75,10,IF(Y853&lt;1.8,10.5,IF(Y853&lt;1.85,11.42,IF(Y853&lt;1.9,12.38,IF(Y853&lt;1.95,13.4,IF(Y853&lt;2,14.26,IF(Y853&lt;2.05,15.57,IF(Y853&lt;2.1,16.72,IF(Y853&lt;2.15,17.92,IF(Y853&lt;2.2,19.17,IF(Y853&lt;2.25,20,IF(Y853&lt;3,25,IF(Y853&lt;10,0,0))))))))))))))))))))))))))))</f>
        <v>4.3099999999999996</v>
      </c>
      <c r="AC853" s="12"/>
    </row>
    <row r="854" spans="17:29" x14ac:dyDescent="0.25">
      <c r="Q854" s="91"/>
      <c r="R854" s="92">
        <v>41657</v>
      </c>
      <c r="S854" s="93">
        <v>17.666666666664099</v>
      </c>
      <c r="T854" s="94">
        <f>$L$10*COS($M$10*S854*24+$N$10)</f>
        <v>-0.11593591073797306</v>
      </c>
      <c r="U854" s="94">
        <f>$L$11*COS($M$11*S854*24+$N$11)</f>
        <v>-1.7733426015245787E-2</v>
      </c>
      <c r="V854" s="94">
        <f>$L$12*COS($M$12*S854*24+$N$12)</f>
        <v>1.2400160645204206</v>
      </c>
      <c r="W854" s="94">
        <f>$L$13*COS($M$13*S854*24+$N$13)</f>
        <v>-0.23808441159128244</v>
      </c>
      <c r="X854" s="94">
        <f>(T854+U854+V854+W854)*$AE$8</f>
        <v>1.085327895219899</v>
      </c>
      <c r="Y854" s="95">
        <f t="shared" si="30"/>
        <v>1.085327895219899</v>
      </c>
      <c r="Z854" s="94">
        <f>(0.5*$N$29*Y854^3)/1000</f>
        <v>0.65840045958932891</v>
      </c>
      <c r="AA854" s="94">
        <f>(0.5*$I$29*$J$29*$K$29*$M$29*$L$29*$N$29*Y854^3)*0.82/1000</f>
        <v>2.1313755156162162</v>
      </c>
      <c r="AB854" s="103">
        <f>IF(Y854&lt;1,0,IF(Y854&lt;1.05,2,IF(Y854&lt;1.1,2.28,IF(Y854&lt;1.15,2.5,IF(Y854&lt;1.2,3.08,IF(Y854&lt;1.25,3.44,IF(Y854&lt;1.3,3.85,IF(Y854&lt;1.35,4.31,IF(Y854&lt;1.4,5,IF(Y854&lt;1.45,5.36,IF(Y854&lt;1.5,5.75,IF(Y854&lt;1.55,6.59,IF(Y854&lt;1.6,7.28,IF(Y854&lt;1.65,8.01,IF(Y854&lt;1.7,8.79,IF(Y854&lt;1.75,10,IF(Y854&lt;1.8,10.5,IF(Y854&lt;1.85,11.42,IF(Y854&lt;1.9,12.38,IF(Y854&lt;1.95,13.4,IF(Y854&lt;2,14.26,IF(Y854&lt;2.05,15.57,IF(Y854&lt;2.1,16.72,IF(Y854&lt;2.15,17.92,IF(Y854&lt;2.2,19.17,IF(Y854&lt;2.25,20,IF(Y854&lt;3,25,IF(Y854&lt;10,0,0))))))))))))))))))))))))))))</f>
        <v>2.2799999999999998</v>
      </c>
      <c r="AC854" s="12"/>
    </row>
    <row r="855" spans="17:29" x14ac:dyDescent="0.25">
      <c r="Q855" s="91"/>
      <c r="R855" s="92">
        <v>41657</v>
      </c>
      <c r="S855" s="93">
        <v>17.687499999997499</v>
      </c>
      <c r="T855" s="94">
        <f>$L$10*COS($M$10*S855*24+$N$10)</f>
        <v>-0.10878008453521934</v>
      </c>
      <c r="U855" s="94">
        <f>$L$11*COS($M$11*S855*24+$N$11)</f>
        <v>-3.2189895214169109E-2</v>
      </c>
      <c r="V855" s="94">
        <f>$L$12*COS($M$12*S855*24+$N$12)</f>
        <v>1.1020437304756661</v>
      </c>
      <c r="W855" s="94">
        <f>$L$13*COS($M$13*S855*24+$N$13)</f>
        <v>-0.32574045918955913</v>
      </c>
      <c r="X855" s="94">
        <f>(T855+U855+V855+W855)*$AE$8</f>
        <v>0.79416661442089809</v>
      </c>
      <c r="Y855" s="95">
        <f t="shared" si="30"/>
        <v>0.79416661442089809</v>
      </c>
      <c r="Z855" s="94">
        <f>(0.5*$N$29*Y855^3)/1000</f>
        <v>0.25795390519824224</v>
      </c>
      <c r="AA855" s="94">
        <f>(0.5*$I$29*$J$29*$K$29*$M$29*$L$29*$N$29*Y855^3)*0.82/1000</f>
        <v>0.83504898833158558</v>
      </c>
      <c r="AB855" s="103">
        <f>IF(Y855&lt;1,0,IF(Y855&lt;1.05,2,IF(Y855&lt;1.1,2.28,IF(Y855&lt;1.15,2.5,IF(Y855&lt;1.2,3.08,IF(Y855&lt;1.25,3.44,IF(Y855&lt;1.3,3.85,IF(Y855&lt;1.35,4.31,IF(Y855&lt;1.4,5,IF(Y855&lt;1.45,5.36,IF(Y855&lt;1.5,5.75,IF(Y855&lt;1.55,6.59,IF(Y855&lt;1.6,7.28,IF(Y855&lt;1.65,8.01,IF(Y855&lt;1.7,8.79,IF(Y855&lt;1.75,10,IF(Y855&lt;1.8,10.5,IF(Y855&lt;1.85,11.42,IF(Y855&lt;1.9,12.38,IF(Y855&lt;1.95,13.4,IF(Y855&lt;2,14.26,IF(Y855&lt;2.05,15.57,IF(Y855&lt;2.1,16.72,IF(Y855&lt;2.15,17.92,IF(Y855&lt;2.2,19.17,IF(Y855&lt;2.25,20,IF(Y855&lt;3,25,IF(Y855&lt;10,0,0))))))))))))))))))))))))))))</f>
        <v>0</v>
      </c>
      <c r="AC855" s="12"/>
    </row>
    <row r="856" spans="17:29" x14ac:dyDescent="0.25">
      <c r="Q856" s="91"/>
      <c r="R856" s="92">
        <v>41657</v>
      </c>
      <c r="S856" s="93">
        <v>17.708333333330799</v>
      </c>
      <c r="T856" s="94">
        <f>$L$10*COS($M$10*S856*24+$N$10)</f>
        <v>-0.10001334178226771</v>
      </c>
      <c r="U856" s="94">
        <f>$L$11*COS($M$11*S856*24+$N$11)</f>
        <v>-4.6092364034250363E-2</v>
      </c>
      <c r="V856" s="94">
        <f>$L$12*COS($M$12*S856*24+$N$12)</f>
        <v>0.89393578831233345</v>
      </c>
      <c r="W856" s="94">
        <f>$L$13*COS($M$13*S856*24+$N$13)</f>
        <v>-0.39119783280525239</v>
      </c>
      <c r="X856" s="94">
        <f>(T856+U856+V856+W856)*$AE$8</f>
        <v>0.44579031211320375</v>
      </c>
      <c r="Y856" s="95">
        <f t="shared" si="30"/>
        <v>0.44579031211320375</v>
      </c>
      <c r="Z856" s="94">
        <f>(0.5*$N$29*Y856^3)/1000</f>
        <v>4.5624603957036457E-2</v>
      </c>
      <c r="AA856" s="94">
        <f>(0.5*$I$29*$J$29*$K$29*$M$29*$L$29*$N$29*Y856^3)*0.82/1000</f>
        <v>0.14769607518859987</v>
      </c>
      <c r="AB856" s="103">
        <f>IF(Y856&lt;1,0,IF(Y856&lt;1.05,2,IF(Y856&lt;1.1,2.28,IF(Y856&lt;1.15,2.5,IF(Y856&lt;1.2,3.08,IF(Y856&lt;1.25,3.44,IF(Y856&lt;1.3,3.85,IF(Y856&lt;1.35,4.31,IF(Y856&lt;1.4,5,IF(Y856&lt;1.45,5.36,IF(Y856&lt;1.5,5.75,IF(Y856&lt;1.55,6.59,IF(Y856&lt;1.6,7.28,IF(Y856&lt;1.65,8.01,IF(Y856&lt;1.7,8.79,IF(Y856&lt;1.75,10,IF(Y856&lt;1.8,10.5,IF(Y856&lt;1.85,11.42,IF(Y856&lt;1.9,12.38,IF(Y856&lt;1.95,13.4,IF(Y856&lt;2,14.26,IF(Y856&lt;2.05,15.57,IF(Y856&lt;2.1,16.72,IF(Y856&lt;2.15,17.92,IF(Y856&lt;2.2,19.17,IF(Y856&lt;2.25,20,IF(Y856&lt;3,25,IF(Y856&lt;10,0,0))))))))))))))))))))))))))))</f>
        <v>0</v>
      </c>
      <c r="AC856" s="12"/>
    </row>
    <row r="857" spans="17:29" x14ac:dyDescent="0.25">
      <c r="Q857" s="91"/>
      <c r="R857" s="92">
        <v>41657</v>
      </c>
      <c r="S857" s="93">
        <v>17.729166666664099</v>
      </c>
      <c r="T857" s="94">
        <f>$L$10*COS($M$10*S857*24+$N$10)</f>
        <v>-8.9765508550219308E-2</v>
      </c>
      <c r="U857" s="94">
        <f>$L$11*COS($M$11*S857*24+$N$11)</f>
        <v>-5.9201565682643356E-2</v>
      </c>
      <c r="V857" s="94">
        <f>$L$12*COS($M$12*S857*24+$N$12)</f>
        <v>0.6289365192452806</v>
      </c>
      <c r="W857" s="94">
        <f>$L$13*COS($M$13*S857*24+$N$13)</f>
        <v>-0.42999572060033209</v>
      </c>
      <c r="X857" s="94">
        <f>(T857+U857+V857+W857)*$AE$8</f>
        <v>6.2467155515107328E-2</v>
      </c>
      <c r="Y857" s="95">
        <f t="shared" si="30"/>
        <v>6.2467155515107328E-2</v>
      </c>
      <c r="Z857" s="94">
        <f>(0.5*$N$29*Y857^3)/1000</f>
        <v>1.2553430442625548E-4</v>
      </c>
      <c r="AA857" s="94">
        <f>(0.5*$I$29*$J$29*$K$29*$M$29*$L$29*$N$29*Y857^3)*0.82/1000</f>
        <v>4.0637994540727049E-4</v>
      </c>
      <c r="AB857" s="103">
        <f>IF(Y857&lt;1,0,IF(Y857&lt;1.05,2,IF(Y857&lt;1.1,2.28,IF(Y857&lt;1.15,2.5,IF(Y857&lt;1.2,3.08,IF(Y857&lt;1.25,3.44,IF(Y857&lt;1.3,3.85,IF(Y857&lt;1.35,4.31,IF(Y857&lt;1.4,5,IF(Y857&lt;1.45,5.36,IF(Y857&lt;1.5,5.75,IF(Y857&lt;1.55,6.59,IF(Y857&lt;1.6,7.28,IF(Y857&lt;1.65,8.01,IF(Y857&lt;1.7,8.79,IF(Y857&lt;1.75,10,IF(Y857&lt;1.8,10.5,IF(Y857&lt;1.85,11.42,IF(Y857&lt;1.9,12.38,IF(Y857&lt;1.95,13.4,IF(Y857&lt;2,14.26,IF(Y857&lt;2.05,15.57,IF(Y857&lt;2.1,16.72,IF(Y857&lt;2.15,17.92,IF(Y857&lt;2.2,19.17,IF(Y857&lt;2.25,20,IF(Y857&lt;3,25,IF(Y857&lt;10,0,0))))))))))))))))))))))))))))</f>
        <v>0</v>
      </c>
      <c r="AC857" s="12"/>
    </row>
    <row r="858" spans="17:29" x14ac:dyDescent="0.25">
      <c r="Q858" s="91"/>
      <c r="R858" s="92">
        <v>41657</v>
      </c>
      <c r="S858" s="93">
        <v>17.749999999997499</v>
      </c>
      <c r="T858" s="94">
        <f>$L$10*COS($M$10*S858*24+$N$10)</f>
        <v>-7.8188344273917465E-2</v>
      </c>
      <c r="U858" s="94">
        <f>$L$11*COS($M$11*S858*24+$N$11)</f>
        <v>-7.1291885797184817E-2</v>
      </c>
      <c r="V858" s="94">
        <f>$L$12*COS($M$12*S858*24+$N$12)</f>
        <v>0.32391084829653699</v>
      </c>
      <c r="W858" s="94">
        <f>$L$13*COS($M$13*S858*24+$N$13)</f>
        <v>-0.43949011063808724</v>
      </c>
      <c r="X858" s="94">
        <f>(T858+U858+V858+W858)*$AE$8</f>
        <v>-0.33132436551581568</v>
      </c>
      <c r="Y858" s="95">
        <f t="shared" si="30"/>
        <v>0.33132436551581568</v>
      </c>
      <c r="Z858" s="94">
        <f>(0.5*$N$29*Y858^3)/1000</f>
        <v>1.8731275604851511E-2</v>
      </c>
      <c r="AA858" s="94">
        <f>(0.5*$I$29*$J$29*$K$29*$M$29*$L$29*$N$29*Y858^3)*0.82/1000</f>
        <v>6.0636929423381135E-2</v>
      </c>
      <c r="AB858" s="103">
        <f>IF(Y858&lt;1,0,IF(Y858&lt;1.05,2,IF(Y858&lt;1.1,2.28,IF(Y858&lt;1.15,2.5,IF(Y858&lt;1.2,3.08,IF(Y858&lt;1.25,3.44,IF(Y858&lt;1.3,3.85,IF(Y858&lt;1.35,4.31,IF(Y858&lt;1.4,5,IF(Y858&lt;1.45,5.36,IF(Y858&lt;1.5,5.75,IF(Y858&lt;1.55,6.59,IF(Y858&lt;1.6,7.28,IF(Y858&lt;1.65,8.01,IF(Y858&lt;1.7,8.79,IF(Y858&lt;1.75,10,IF(Y858&lt;1.8,10.5,IF(Y858&lt;1.85,11.42,IF(Y858&lt;1.9,12.38,IF(Y858&lt;1.95,13.4,IF(Y858&lt;2,14.26,IF(Y858&lt;2.05,15.57,IF(Y858&lt;2.1,16.72,IF(Y858&lt;2.15,17.92,IF(Y858&lt;2.2,19.17,IF(Y858&lt;2.25,20,IF(Y858&lt;3,25,IF(Y858&lt;10,0,0))))))))))))))))))))))))))))</f>
        <v>0</v>
      </c>
      <c r="AC858" s="12"/>
    </row>
    <row r="859" spans="17:29" x14ac:dyDescent="0.25">
      <c r="Q859" s="91"/>
      <c r="R859" s="92">
        <v>41657</v>
      </c>
      <c r="S859" s="93">
        <v>17.770833333330799</v>
      </c>
      <c r="T859" s="94">
        <f>$L$10*COS($M$10*S859*24+$N$10)</f>
        <v>-6.545329435744332E-2</v>
      </c>
      <c r="U859" s="94">
        <f>$L$11*COS($M$11*S859*24+$N$11)</f>
        <v>-8.2155245355491652E-2</v>
      </c>
      <c r="V859" s="94">
        <f>$L$12*COS($M$12*S859*24+$N$12)</f>
        <v>-1.7289631730532933E-3</v>
      </c>
      <c r="W859" s="94">
        <f>$L$13*COS($M$13*S859*24+$N$13)</f>
        <v>-0.41903397592758207</v>
      </c>
      <c r="X859" s="94">
        <f>(T859+U859+V859+W859)*$AE$8</f>
        <v>-0.71046434851696283</v>
      </c>
      <c r="Y859" s="95">
        <f t="shared" si="30"/>
        <v>0.71046434851696283</v>
      </c>
      <c r="Z859" s="94">
        <f>(0.5*$N$29*Y859^3)/1000</f>
        <v>0.18468605222045775</v>
      </c>
      <c r="AA859" s="94">
        <f>(0.5*$I$29*$J$29*$K$29*$M$29*$L$29*$N$29*Y859^3)*0.82/1000</f>
        <v>0.59786612242650594</v>
      </c>
      <c r="AB859" s="103">
        <f>IF(Y859&lt;1,0,IF(Y859&lt;1.05,2,IF(Y859&lt;1.1,2.28,IF(Y859&lt;1.15,2.5,IF(Y859&lt;1.2,3.08,IF(Y859&lt;1.25,3.44,IF(Y859&lt;1.3,3.85,IF(Y859&lt;1.35,4.31,IF(Y859&lt;1.4,5,IF(Y859&lt;1.45,5.36,IF(Y859&lt;1.5,5.75,IF(Y859&lt;1.55,6.59,IF(Y859&lt;1.6,7.28,IF(Y859&lt;1.65,8.01,IF(Y859&lt;1.7,8.79,IF(Y859&lt;1.75,10,IF(Y859&lt;1.8,10.5,IF(Y859&lt;1.85,11.42,IF(Y859&lt;1.9,12.38,IF(Y859&lt;1.95,13.4,IF(Y859&lt;2,14.26,IF(Y859&lt;2.05,15.57,IF(Y859&lt;2.1,16.72,IF(Y859&lt;2.15,17.92,IF(Y859&lt;2.2,19.17,IF(Y859&lt;2.25,20,IF(Y859&lt;3,25,IF(Y859&lt;10,0,0))))))))))))))))))))))))))))</f>
        <v>0</v>
      </c>
      <c r="AC859" s="12"/>
    </row>
    <row r="860" spans="17:29" x14ac:dyDescent="0.25">
      <c r="Q860" s="91"/>
      <c r="R860" s="92">
        <v>41657</v>
      </c>
      <c r="S860" s="93">
        <v>17.791666666664099</v>
      </c>
      <c r="T860" s="94">
        <f>$L$10*COS($M$10*S860*24+$N$10)</f>
        <v>-5.1748951250972834E-2</v>
      </c>
      <c r="U860" s="94">
        <f>$L$11*COS($M$11*S860*24+$N$11)</f>
        <v>-9.16046817946925E-2</v>
      </c>
      <c r="V860" s="94">
        <f>$L$12*COS($M$12*S860*24+$N$12)</f>
        <v>-0.32725874100223151</v>
      </c>
      <c r="W860" s="94">
        <f>$L$13*COS($M$13*S860*24+$N$13)</f>
        <v>-0.37002136824408366</v>
      </c>
      <c r="X860" s="94">
        <f>(T860+U860+V860+W860)*$AE$8</f>
        <v>-1.0507921778649756</v>
      </c>
      <c r="Y860" s="95">
        <f t="shared" si="30"/>
        <v>1.0507921778649756</v>
      </c>
      <c r="Z860" s="94">
        <f>(0.5*$N$29*Y860^3)/1000</f>
        <v>0.5975272593606753</v>
      </c>
      <c r="AA860" s="94">
        <f>(0.5*$I$29*$J$29*$K$29*$M$29*$L$29*$N$29*Y860^3)*0.82/1000</f>
        <v>1.9343166487292123</v>
      </c>
      <c r="AB860" s="103">
        <f>IF(Y860&lt;1,0,IF(Y860&lt;1.05,2,IF(Y860&lt;1.1,2.28,IF(Y860&lt;1.15,2.5,IF(Y860&lt;1.2,3.08,IF(Y860&lt;1.25,3.44,IF(Y860&lt;1.3,3.85,IF(Y860&lt;1.35,4.31,IF(Y860&lt;1.4,5,IF(Y860&lt;1.45,5.36,IF(Y860&lt;1.5,5.75,IF(Y860&lt;1.55,6.59,IF(Y860&lt;1.6,7.28,IF(Y860&lt;1.65,8.01,IF(Y860&lt;1.7,8.79,IF(Y860&lt;1.75,10,IF(Y860&lt;1.8,10.5,IF(Y860&lt;1.85,11.42,IF(Y860&lt;1.9,12.38,IF(Y860&lt;1.95,13.4,IF(Y860&lt;2,14.26,IF(Y860&lt;2.05,15.57,IF(Y860&lt;2.1,16.72,IF(Y860&lt;2.15,17.92,IF(Y860&lt;2.2,19.17,IF(Y860&lt;2.25,20,IF(Y860&lt;3,25,IF(Y860&lt;10,0,0))))))))))))))))))))))))))))</f>
        <v>2.2799999999999998</v>
      </c>
      <c r="AC860" s="12"/>
    </row>
    <row r="861" spans="17:29" x14ac:dyDescent="0.25">
      <c r="Q861" s="91"/>
      <c r="R861" s="92">
        <v>41657</v>
      </c>
      <c r="S861" s="93">
        <v>17.812499999997499</v>
      </c>
      <c r="T861" s="94">
        <f>$L$10*COS($M$10*S861*24+$N$10)</f>
        <v>-3.7278261598713752E-2</v>
      </c>
      <c r="U861" s="94">
        <f>$L$11*COS($M$11*S861*24+$N$11)</f>
        <v>-9.9477566708240719E-2</v>
      </c>
      <c r="V861" s="94">
        <f>$L$12*COS($M$12*S861*24+$N$12)</f>
        <v>-0.63196131372491682</v>
      </c>
      <c r="W861" s="94">
        <f>$L$13*COS($M$13*S861*24+$N$13)</f>
        <v>-0.29579241580365995</v>
      </c>
      <c r="X861" s="94">
        <f>(T861+U861+V861+W861)*$AE$8</f>
        <v>-1.3306369472944142</v>
      </c>
      <c r="Y861" s="95">
        <f t="shared" si="30"/>
        <v>1.3306369472944142</v>
      </c>
      <c r="Z861" s="94">
        <f>(0.5*$N$29*Y861^3)/1000</f>
        <v>1.2133496342162828</v>
      </c>
      <c r="AA861" s="94">
        <f>(0.5*$I$29*$J$29*$K$29*$M$29*$L$29*$N$29*Y861^3)*0.82/1000</f>
        <v>3.927858288348606</v>
      </c>
      <c r="AB861" s="103">
        <f>IF(Y861&lt;1,0,IF(Y861&lt;1.05,2,IF(Y861&lt;1.1,2.28,IF(Y861&lt;1.15,2.5,IF(Y861&lt;1.2,3.08,IF(Y861&lt;1.25,3.44,IF(Y861&lt;1.3,3.85,IF(Y861&lt;1.35,4.31,IF(Y861&lt;1.4,5,IF(Y861&lt;1.45,5.36,IF(Y861&lt;1.5,5.75,IF(Y861&lt;1.55,6.59,IF(Y861&lt;1.6,7.28,IF(Y861&lt;1.65,8.01,IF(Y861&lt;1.7,8.79,IF(Y861&lt;1.75,10,IF(Y861&lt;1.8,10.5,IF(Y861&lt;1.85,11.42,IF(Y861&lt;1.9,12.38,IF(Y861&lt;1.95,13.4,IF(Y861&lt;2,14.26,IF(Y861&lt;2.05,15.57,IF(Y861&lt;2.1,16.72,IF(Y861&lt;2.15,17.92,IF(Y861&lt;2.2,19.17,IF(Y861&lt;2.25,20,IF(Y861&lt;3,25,IF(Y861&lt;10,0,0))))))))))))))))))))))))))))</f>
        <v>4.3099999999999996</v>
      </c>
      <c r="AC861" s="12"/>
    </row>
    <row r="862" spans="17:29" x14ac:dyDescent="0.25">
      <c r="Q862" s="91"/>
      <c r="R862" s="92">
        <v>41657</v>
      </c>
      <c r="S862" s="93">
        <v>17.833333333330799</v>
      </c>
      <c r="T862" s="94">
        <f>$L$10*COS($M$10*S862*24+$N$10)</f>
        <v>-2.2255520816665715E-2</v>
      </c>
      <c r="U862" s="94">
        <f>$L$11*COS($M$11*S862*24+$N$11)</f>
        <v>-0.10563840474278</v>
      </c>
      <c r="V862" s="94">
        <f>$L$12*COS($M$12*S862*24+$N$12)</f>
        <v>-0.89644498240430337</v>
      </c>
      <c r="W862" s="94">
        <f>$L$13*COS($M$13*S862*24+$N$13)</f>
        <v>-0.20140569904663994</v>
      </c>
      <c r="X862" s="94">
        <f>(T862+U862+V862+W862)*$AE$8</f>
        <v>-1.5321807587629863</v>
      </c>
      <c r="Y862" s="95">
        <f t="shared" si="30"/>
        <v>1.5321807587629863</v>
      </c>
      <c r="Z862" s="94">
        <f>(0.5*$N$29*Y862^3)/1000</f>
        <v>1.8524105316241821</v>
      </c>
      <c r="AA862" s="94">
        <f>(0.5*$I$29*$J$29*$K$29*$M$29*$L$29*$N$29*Y862^3)*0.82/1000</f>
        <v>5.9966277278057216</v>
      </c>
      <c r="AB862" s="103">
        <f>IF(Y862&lt;1,0,IF(Y862&lt;1.05,2,IF(Y862&lt;1.1,2.28,IF(Y862&lt;1.15,2.5,IF(Y862&lt;1.2,3.08,IF(Y862&lt;1.25,3.44,IF(Y862&lt;1.3,3.85,IF(Y862&lt;1.35,4.31,IF(Y862&lt;1.4,5,IF(Y862&lt;1.45,5.36,IF(Y862&lt;1.5,5.75,IF(Y862&lt;1.55,6.59,IF(Y862&lt;1.6,7.28,IF(Y862&lt;1.65,8.01,IF(Y862&lt;1.7,8.79,IF(Y862&lt;1.75,10,IF(Y862&lt;1.8,10.5,IF(Y862&lt;1.85,11.42,IF(Y862&lt;1.9,12.38,IF(Y862&lt;1.95,13.4,IF(Y862&lt;2,14.26,IF(Y862&lt;2.05,15.57,IF(Y862&lt;2.1,16.72,IF(Y862&lt;2.15,17.92,IF(Y862&lt;2.2,19.17,IF(Y862&lt;2.25,20,IF(Y862&lt;3,25,IF(Y862&lt;10,0,0))))))))))))))))))))))))))))</f>
        <v>6.59</v>
      </c>
      <c r="AC862" s="12"/>
    </row>
    <row r="863" spans="17:29" x14ac:dyDescent="0.25">
      <c r="Q863" s="91"/>
      <c r="R863" s="92">
        <v>41657</v>
      </c>
      <c r="S863" s="93">
        <v>17.854166666664099</v>
      </c>
      <c r="T863" s="94">
        <f>$L$10*COS($M$10*S863*24+$N$10)</f>
        <v>-6.9031996066317393E-3</v>
      </c>
      <c r="U863" s="94">
        <f>$L$11*COS($M$11*S863*24+$N$11)</f>
        <v>-0.10998116552509382</v>
      </c>
      <c r="V863" s="94">
        <f>$L$12*COS($M$12*S863*24+$N$12)</f>
        <v>-1.1038776355499615</v>
      </c>
      <c r="W863" s="94">
        <f>$L$13*COS($M$13*S863*24+$N$13)</f>
        <v>-9.3293516738311252E-2</v>
      </c>
      <c r="X863" s="94">
        <f>(T863+U863+V863+W863)*$AE$8</f>
        <v>-1.6425693967749979</v>
      </c>
      <c r="Y863" s="95">
        <f t="shared" si="30"/>
        <v>1.6425693967749979</v>
      </c>
      <c r="Z863" s="94">
        <f>(0.5*$N$29*Y863^3)/1000</f>
        <v>2.2823298499555857</v>
      </c>
      <c r="AA863" s="94">
        <f>(0.5*$I$29*$J$29*$K$29*$M$29*$L$29*$N$29*Y863^3)*0.82/1000</f>
        <v>7.3883635558054666</v>
      </c>
      <c r="AB863" s="103">
        <f>IF(Y863&lt;1,0,IF(Y863&lt;1.05,2,IF(Y863&lt;1.1,2.28,IF(Y863&lt;1.15,2.5,IF(Y863&lt;1.2,3.08,IF(Y863&lt;1.25,3.44,IF(Y863&lt;1.3,3.85,IF(Y863&lt;1.35,4.31,IF(Y863&lt;1.4,5,IF(Y863&lt;1.45,5.36,IF(Y863&lt;1.5,5.75,IF(Y863&lt;1.55,6.59,IF(Y863&lt;1.6,7.28,IF(Y863&lt;1.65,8.01,IF(Y863&lt;1.7,8.79,IF(Y863&lt;1.75,10,IF(Y863&lt;1.8,10.5,IF(Y863&lt;1.85,11.42,IF(Y863&lt;1.9,12.38,IF(Y863&lt;1.95,13.4,IF(Y863&lt;2,14.26,IF(Y863&lt;2.05,15.57,IF(Y863&lt;2.1,16.72,IF(Y863&lt;2.15,17.92,IF(Y863&lt;2.2,19.17,IF(Y863&lt;2.25,20,IF(Y863&lt;3,25,IF(Y863&lt;10,0,0))))))))))))))))))))))))))))</f>
        <v>8.01</v>
      </c>
      <c r="AC863" s="12"/>
    </row>
    <row r="864" spans="17:29" x14ac:dyDescent="0.25">
      <c r="Q864" s="91"/>
      <c r="R864" s="92">
        <v>41657</v>
      </c>
      <c r="S864" s="93">
        <v>17.874999999997499</v>
      </c>
      <c r="T864" s="94">
        <f>$L$10*COS($M$10*S864*24+$N$10)</f>
        <v>8.5513505964314764E-3</v>
      </c>
      <c r="U864" s="94">
        <f>$L$11*COS($M$11*S864*24+$N$11)</f>
        <v>-0.11243110848513425</v>
      </c>
      <c r="V864" s="94">
        <f>$L$12*COS($M$12*S864*24+$N$12)</f>
        <v>-1.241057968286875</v>
      </c>
      <c r="W864" s="94">
        <f>$L$13*COS($M$13*S864*24+$N$13)</f>
        <v>2.1176464561460325E-2</v>
      </c>
      <c r="X864" s="94">
        <f>(T864+U864+V864+W864)*$AE$8</f>
        <v>-1.6547015770176468</v>
      </c>
      <c r="Y864" s="95">
        <f t="shared" si="30"/>
        <v>1.6547015770176468</v>
      </c>
      <c r="Z864" s="94">
        <f>(0.5*$N$29*Y864^3)/1000</f>
        <v>2.3332768463517097</v>
      </c>
      <c r="AA864" s="94">
        <f>(0.5*$I$29*$J$29*$K$29*$M$29*$L$29*$N$29*Y864^3)*0.82/1000</f>
        <v>7.5532892923102919</v>
      </c>
      <c r="AB864" s="103">
        <f>IF(Y864&lt;1,0,IF(Y864&lt;1.05,2,IF(Y864&lt;1.1,2.28,IF(Y864&lt;1.15,2.5,IF(Y864&lt;1.2,3.08,IF(Y864&lt;1.25,3.44,IF(Y864&lt;1.3,3.85,IF(Y864&lt;1.35,4.31,IF(Y864&lt;1.4,5,IF(Y864&lt;1.45,5.36,IF(Y864&lt;1.5,5.75,IF(Y864&lt;1.55,6.59,IF(Y864&lt;1.6,7.28,IF(Y864&lt;1.65,8.01,IF(Y864&lt;1.7,8.79,IF(Y864&lt;1.75,10,IF(Y864&lt;1.8,10.5,IF(Y864&lt;1.85,11.42,IF(Y864&lt;1.9,12.38,IF(Y864&lt;1.95,13.4,IF(Y864&lt;2,14.26,IF(Y864&lt;2.05,15.57,IF(Y864&lt;2.1,16.72,IF(Y864&lt;2.15,17.92,IF(Y864&lt;2.2,19.17,IF(Y864&lt;2.25,20,IF(Y864&lt;3,25,IF(Y864&lt;10,0,0))))))))))))))))))))))))))))</f>
        <v>8.7899999999999991</v>
      </c>
      <c r="AC864" s="12"/>
    </row>
    <row r="865" spans="17:29" x14ac:dyDescent="0.25">
      <c r="Q865" s="91"/>
      <c r="R865" s="92">
        <v>41657</v>
      </c>
      <c r="S865" s="93">
        <v>17.895833333330799</v>
      </c>
      <c r="T865" s="94">
        <f>$L$10*COS($M$10*S865*24+$N$10)</f>
        <v>2.387926445544996E-2</v>
      </c>
      <c r="U865" s="94">
        <f>$L$11*COS($M$11*S865*24+$N$11)</f>
        <v>-0.11294606916975369</v>
      </c>
      <c r="V865" s="94">
        <f>$L$12*COS($M$12*S865*24+$N$12)</f>
        <v>-1.2992556319057904</v>
      </c>
      <c r="W865" s="94">
        <f>$L$13*COS($M$13*S865*24+$N$13)</f>
        <v>0.13420330479657341</v>
      </c>
      <c r="X865" s="94">
        <f>(T865+U865+V865+W865)*$AE$8</f>
        <v>-1.5676489147794008</v>
      </c>
      <c r="Y865" s="95">
        <f t="shared" si="30"/>
        <v>1.5676489147794008</v>
      </c>
      <c r="Z865" s="94">
        <f>(0.5*$N$29*Y865^3)/1000</f>
        <v>1.9840547278456355</v>
      </c>
      <c r="AA865" s="94">
        <f>(0.5*$I$29*$J$29*$K$29*$M$29*$L$29*$N$29*Y865^3)*0.82/1000</f>
        <v>6.4227866292961515</v>
      </c>
      <c r="AB865" s="103">
        <f>IF(Y865&lt;1,0,IF(Y865&lt;1.05,2,IF(Y865&lt;1.1,2.28,IF(Y865&lt;1.15,2.5,IF(Y865&lt;1.2,3.08,IF(Y865&lt;1.25,3.44,IF(Y865&lt;1.3,3.85,IF(Y865&lt;1.35,4.31,IF(Y865&lt;1.4,5,IF(Y865&lt;1.45,5.36,IF(Y865&lt;1.5,5.75,IF(Y865&lt;1.55,6.59,IF(Y865&lt;1.6,7.28,IF(Y865&lt;1.65,8.01,IF(Y865&lt;1.7,8.79,IF(Y865&lt;1.75,10,IF(Y865&lt;1.8,10.5,IF(Y865&lt;1.85,11.42,IF(Y865&lt;1.9,12.38,IF(Y865&lt;1.95,13.4,IF(Y865&lt;2,14.26,IF(Y865&lt;2.05,15.57,IF(Y865&lt;2.1,16.72,IF(Y865&lt;2.15,17.92,IF(Y865&lt;2.2,19.17,IF(Y865&lt;2.25,20,IF(Y865&lt;3,25,IF(Y865&lt;10,0,0))))))))))))))))))))))))))))</f>
        <v>7.28</v>
      </c>
      <c r="AC865" s="12"/>
    </row>
    <row r="866" spans="17:29" x14ac:dyDescent="0.25">
      <c r="Q866" s="91"/>
      <c r="R866" s="92">
        <v>41657</v>
      </c>
      <c r="S866" s="93">
        <v>17.916666666664099</v>
      </c>
      <c r="T866" s="94">
        <f>$L$10*COS($M$10*S866*24+$N$10)</f>
        <v>3.8853551982195728E-2</v>
      </c>
      <c r="U866" s="94">
        <f>$L$11*COS($M$11*S866*24+$N$11)</f>
        <v>-0.11151718490910256</v>
      </c>
      <c r="V866" s="94">
        <f>$L$12*COS($M$12*S866*24+$N$12)</f>
        <v>-1.2747668454992527</v>
      </c>
      <c r="W866" s="94">
        <f>$L$13*COS($M$13*S866*24+$N$13)</f>
        <v>0.23808441159127844</v>
      </c>
      <c r="X866" s="94">
        <f>(T866+U866+V866+W866)*$AE$8</f>
        <v>-1.3866825835436014</v>
      </c>
      <c r="Y866" s="95">
        <f t="shared" si="30"/>
        <v>1.3866825835436014</v>
      </c>
      <c r="Z866" s="94">
        <f>(0.5*$N$29*Y866^3)/1000</f>
        <v>1.373214598908473</v>
      </c>
      <c r="AA866" s="94">
        <f>(0.5*$I$29*$J$29*$K$29*$M$29*$L$29*$N$29*Y866^3)*0.82/1000</f>
        <v>4.4453735278767095</v>
      </c>
      <c r="AB866" s="103">
        <f>IF(Y866&lt;1,0,IF(Y866&lt;1.05,2,IF(Y866&lt;1.1,2.28,IF(Y866&lt;1.15,2.5,IF(Y866&lt;1.2,3.08,IF(Y866&lt;1.25,3.44,IF(Y866&lt;1.3,3.85,IF(Y866&lt;1.35,4.31,IF(Y866&lt;1.4,5,IF(Y866&lt;1.45,5.36,IF(Y866&lt;1.5,5.75,IF(Y866&lt;1.55,6.59,IF(Y866&lt;1.6,7.28,IF(Y866&lt;1.65,8.01,IF(Y866&lt;1.7,8.79,IF(Y866&lt;1.75,10,IF(Y866&lt;1.8,10.5,IF(Y866&lt;1.85,11.42,IF(Y866&lt;1.9,12.38,IF(Y866&lt;1.95,13.4,IF(Y866&lt;2,14.26,IF(Y866&lt;2.05,15.57,IF(Y866&lt;2.1,16.72,IF(Y866&lt;2.15,17.92,IF(Y866&lt;2.2,19.17,IF(Y866&lt;2.25,20,IF(Y866&lt;3,25,IF(Y866&lt;10,0,0))))))))))))))))))))))))))))</f>
        <v>5</v>
      </c>
      <c r="AC866" s="12"/>
    </row>
    <row r="867" spans="17:29" x14ac:dyDescent="0.25">
      <c r="Q867" s="91"/>
      <c r="R867" s="92">
        <v>41657</v>
      </c>
      <c r="S867" s="93">
        <v>17.937499999997399</v>
      </c>
      <c r="T867" s="94">
        <f>$L$10*COS($M$10*S867*24+$N$10)</f>
        <v>5.3252460015618217E-2</v>
      </c>
      <c r="U867" s="94">
        <f>$L$11*COS($M$11*S867*24+$N$11)</f>
        <v>-0.108169047346498</v>
      </c>
      <c r="V867" s="94">
        <f>$L$12*COS($M$12*S867*24+$N$12)</f>
        <v>-1.1691501097684811</v>
      </c>
      <c r="W867" s="94">
        <f>$L$13*COS($M$13*S867*24+$N$13)</f>
        <v>0.32574045918920286</v>
      </c>
      <c r="X867" s="94">
        <f>(T867+U867+V867+W867)*$AE$8</f>
        <v>-1.1229077973876977</v>
      </c>
      <c r="Y867" s="95">
        <f t="shared" si="30"/>
        <v>1.1229077973876977</v>
      </c>
      <c r="Z867" s="94">
        <f>(0.5*$N$29*Y867^3)/1000</f>
        <v>0.72918801459984051</v>
      </c>
      <c r="AA867" s="94">
        <f>(0.5*$I$29*$J$29*$K$29*$M$29*$L$29*$N$29*Y867^3)*0.82/1000</f>
        <v>2.3605291551107075</v>
      </c>
      <c r="AB867" s="103">
        <f>IF(Y867&lt;1,0,IF(Y867&lt;1.05,2,IF(Y867&lt;1.1,2.28,IF(Y867&lt;1.15,2.5,IF(Y867&lt;1.2,3.08,IF(Y867&lt;1.25,3.44,IF(Y867&lt;1.3,3.85,IF(Y867&lt;1.35,4.31,IF(Y867&lt;1.4,5,IF(Y867&lt;1.45,5.36,IF(Y867&lt;1.5,5.75,IF(Y867&lt;1.55,6.59,IF(Y867&lt;1.6,7.28,IF(Y867&lt;1.65,8.01,IF(Y867&lt;1.7,8.79,IF(Y867&lt;1.75,10,IF(Y867&lt;1.8,10.5,IF(Y867&lt;1.85,11.42,IF(Y867&lt;1.9,12.38,IF(Y867&lt;1.95,13.4,IF(Y867&lt;2,14.26,IF(Y867&lt;2.05,15.57,IF(Y867&lt;2.1,16.72,IF(Y867&lt;2.15,17.92,IF(Y867&lt;2.2,19.17,IF(Y867&lt;2.25,20,IF(Y867&lt;3,25,IF(Y867&lt;10,0,0))))))))))))))))))))))))))))</f>
        <v>2.5</v>
      </c>
      <c r="AC867" s="12"/>
    </row>
    <row r="868" spans="17:29" x14ac:dyDescent="0.25">
      <c r="Q868" s="91"/>
      <c r="R868" s="92">
        <v>41657</v>
      </c>
      <c r="S868" s="93">
        <v>17.958333333330799</v>
      </c>
      <c r="T868" s="94">
        <f>$L$10*COS($M$10*S868*24+$N$10)</f>
        <v>6.6862756148812055E-2</v>
      </c>
      <c r="U868" s="94">
        <f>$L$11*COS($M$11*S868*24+$N$11)</f>
        <v>-0.1029592792068568</v>
      </c>
      <c r="V868" s="94">
        <f>$L$12*COS($M$12*S868*24+$N$12)</f>
        <v>-0.98912702185347312</v>
      </c>
      <c r="W868" s="94">
        <f>$L$13*COS($M$13*S868*24+$N$13)</f>
        <v>0.39119783280525022</v>
      </c>
      <c r="X868" s="94">
        <f>(T868+U868+V868+W868)*$AE$8</f>
        <v>-0.79253214013283457</v>
      </c>
      <c r="Y868" s="95">
        <f t="shared" si="30"/>
        <v>0.79253214013283457</v>
      </c>
      <c r="Z868" s="94">
        <f>(0.5*$N$29*Y868^3)/1000</f>
        <v>0.25636449607765821</v>
      </c>
      <c r="AA868" s="94">
        <f>(0.5*$I$29*$J$29*$K$29*$M$29*$L$29*$N$29*Y868^3)*0.82/1000</f>
        <v>0.82990374938988898</v>
      </c>
      <c r="AB868" s="103">
        <f>IF(Y868&lt;1,0,IF(Y868&lt;1.05,2,IF(Y868&lt;1.1,2.28,IF(Y868&lt;1.15,2.5,IF(Y868&lt;1.2,3.08,IF(Y868&lt;1.25,3.44,IF(Y868&lt;1.3,3.85,IF(Y868&lt;1.35,4.31,IF(Y868&lt;1.4,5,IF(Y868&lt;1.45,5.36,IF(Y868&lt;1.5,5.75,IF(Y868&lt;1.55,6.59,IF(Y868&lt;1.6,7.28,IF(Y868&lt;1.65,8.01,IF(Y868&lt;1.7,8.79,IF(Y868&lt;1.75,10,IF(Y868&lt;1.8,10.5,IF(Y868&lt;1.85,11.42,IF(Y868&lt;1.9,12.38,IF(Y868&lt;1.95,13.4,IF(Y868&lt;2,14.26,IF(Y868&lt;2.05,15.57,IF(Y868&lt;2.1,16.72,IF(Y868&lt;2.15,17.92,IF(Y868&lt;2.2,19.17,IF(Y868&lt;2.25,20,IF(Y868&lt;3,25,IF(Y868&lt;10,0,0))))))))))))))))))))))))))))</f>
        <v>0</v>
      </c>
      <c r="AC868" s="12"/>
    </row>
    <row r="869" spans="17:29" x14ac:dyDescent="0.25">
      <c r="Q869" s="91"/>
      <c r="R869" s="92">
        <v>41657</v>
      </c>
      <c r="S869" s="93">
        <v>17.979166666664099</v>
      </c>
      <c r="T869" s="94">
        <f>$L$10*COS($M$10*S869*24+$N$10)</f>
        <v>7.9482886472325015E-2</v>
      </c>
      <c r="U869" s="94">
        <f>$L$11*COS($M$11*S869*24+$N$11)</f>
        <v>-9.5977542587714404E-2</v>
      </c>
      <c r="V869" s="94">
        <f>$L$12*COS($M$12*S869*24+$N$12)</f>
        <v>-0.74615450347076051</v>
      </c>
      <c r="W869" s="94">
        <f>$L$13*COS($M$13*S869*24+$N$13)</f>
        <v>0.42999572060033109</v>
      </c>
      <c r="X869" s="94">
        <f>(T869+U869+V869+W869)*$AE$8</f>
        <v>-0.41581679873227351</v>
      </c>
      <c r="Y869" s="95">
        <f t="shared" si="30"/>
        <v>0.41581679873227351</v>
      </c>
      <c r="Z869" s="94">
        <f>(0.5*$N$29*Y869^3)/1000</f>
        <v>3.7026556206836869E-2</v>
      </c>
      <c r="AA869" s="94">
        <f>(0.5*$I$29*$J$29*$K$29*$M$29*$L$29*$N$29*Y869^3)*0.82/1000</f>
        <v>0.11986245479850333</v>
      </c>
      <c r="AB869" s="103">
        <f>IF(Y869&lt;1,0,IF(Y869&lt;1.05,2,IF(Y869&lt;1.1,2.28,IF(Y869&lt;1.15,2.5,IF(Y869&lt;1.2,3.08,IF(Y869&lt;1.25,3.44,IF(Y869&lt;1.3,3.85,IF(Y869&lt;1.35,4.31,IF(Y869&lt;1.4,5,IF(Y869&lt;1.45,5.36,IF(Y869&lt;1.5,5.75,IF(Y869&lt;1.55,6.59,IF(Y869&lt;1.6,7.28,IF(Y869&lt;1.65,8.01,IF(Y869&lt;1.7,8.79,IF(Y869&lt;1.75,10,IF(Y869&lt;1.8,10.5,IF(Y869&lt;1.85,11.42,IF(Y869&lt;1.9,12.38,IF(Y869&lt;1.95,13.4,IF(Y869&lt;2,14.26,IF(Y869&lt;2.05,15.57,IF(Y869&lt;2.1,16.72,IF(Y869&lt;2.15,17.92,IF(Y869&lt;2.2,19.17,IF(Y869&lt;2.25,20,IF(Y869&lt;3,25,IF(Y869&lt;10,0,0))))))))))))))))))))))))))))</f>
        <v>0</v>
      </c>
      <c r="AC869" s="12"/>
    </row>
    <row r="870" spans="17:29" x14ac:dyDescent="0.25">
      <c r="Q870" s="91"/>
      <c r="R870" s="92">
        <v>41658</v>
      </c>
      <c r="S870" s="93">
        <v>17.999999999997399</v>
      </c>
      <c r="T870" s="94">
        <f>$L$10*COS($M$10*S870*24+$N$10)</f>
        <v>9.0925960372087777E-2</v>
      </c>
      <c r="U870" s="94">
        <f>$L$11*COS($M$11*S870*24+$N$11)</f>
        <v>-8.7343995840159144E-2</v>
      </c>
      <c r="V870" s="94">
        <f>$L$12*COS($M$12*S870*24+$N$12)</f>
        <v>-0.45569566634721403</v>
      </c>
      <c r="W870" s="94">
        <f>$L$13*COS($M$13*S870*24+$N$13)</f>
        <v>0.439490110638114</v>
      </c>
      <c r="X870" s="94">
        <f>(T870+U870+V870+W870)*$AE$8</f>
        <v>-1.5779488971464292E-2</v>
      </c>
      <c r="Y870" s="95">
        <f t="shared" si="30"/>
        <v>1.5779488971464292E-2</v>
      </c>
      <c r="Z870" s="94">
        <f>(0.5*$N$29*Y870^3)/1000</f>
        <v>2.0234199687818406E-6</v>
      </c>
      <c r="AA870" s="94">
        <f>(0.5*$I$29*$J$29*$K$29*$M$29*$L$29*$N$29*Y870^3)*0.82/1000</f>
        <v>6.5502198797985778E-6</v>
      </c>
      <c r="AB870" s="103">
        <f>IF(Y870&lt;1,0,IF(Y870&lt;1.05,2,IF(Y870&lt;1.1,2.28,IF(Y870&lt;1.15,2.5,IF(Y870&lt;1.2,3.08,IF(Y870&lt;1.25,3.44,IF(Y870&lt;1.3,3.85,IF(Y870&lt;1.35,4.31,IF(Y870&lt;1.4,5,IF(Y870&lt;1.45,5.36,IF(Y870&lt;1.5,5.75,IF(Y870&lt;1.55,6.59,IF(Y870&lt;1.6,7.28,IF(Y870&lt;1.65,8.01,IF(Y870&lt;1.7,8.79,IF(Y870&lt;1.75,10,IF(Y870&lt;1.8,10.5,IF(Y870&lt;1.85,11.42,IF(Y870&lt;1.9,12.38,IF(Y870&lt;1.95,13.4,IF(Y870&lt;2,14.26,IF(Y870&lt;2.05,15.57,IF(Y870&lt;2.1,16.72,IF(Y870&lt;2.15,17.92,IF(Y870&lt;2.2,19.17,IF(Y870&lt;2.25,20,IF(Y870&lt;3,25,IF(Y870&lt;10,0,0))))))))))))))))))))))))))))</f>
        <v>0</v>
      </c>
      <c r="AC870" s="12"/>
    </row>
    <row r="871" spans="17:29" x14ac:dyDescent="0.25">
      <c r="Q871" s="91"/>
      <c r="R871" s="92">
        <v>41658</v>
      </c>
      <c r="S871" s="93">
        <v>18.020833333330799</v>
      </c>
      <c r="T871" s="94">
        <f>$L$10*COS($M$10*S871*24+$N$10)</f>
        <v>0.10102251817904631</v>
      </c>
      <c r="U871" s="94">
        <f>$L$11*COS($M$11*S871*24+$N$11)</f>
        <v>-7.7207225597819229E-2</v>
      </c>
      <c r="V871" s="94">
        <f>$L$12*COS($M$12*S871*24+$N$12)</f>
        <v>-0.13623571811128496</v>
      </c>
      <c r="W871" s="94">
        <f>$L$13*COS($M$13*S871*24+$N$13)</f>
        <v>0.41903397592758346</v>
      </c>
      <c r="X871" s="94">
        <f>(T871+U871+V871+W871)*$AE$8</f>
        <v>0.38326693799690698</v>
      </c>
      <c r="Y871" s="95">
        <f t="shared" si="30"/>
        <v>0.38326693799690698</v>
      </c>
      <c r="Z871" s="94">
        <f>(0.5*$N$29*Y871^3)/1000</f>
        <v>2.8994211340197019E-2</v>
      </c>
      <c r="AA871" s="94">
        <f>(0.5*$I$29*$J$29*$K$29*$M$29*$L$29*$N$29*Y871^3)*0.82/1000</f>
        <v>9.3860129112977253E-2</v>
      </c>
      <c r="AB871" s="103">
        <f>IF(Y871&lt;1,0,IF(Y871&lt;1.05,2,IF(Y871&lt;1.1,2.28,IF(Y871&lt;1.15,2.5,IF(Y871&lt;1.2,3.08,IF(Y871&lt;1.25,3.44,IF(Y871&lt;1.3,3.85,IF(Y871&lt;1.35,4.31,IF(Y871&lt;1.4,5,IF(Y871&lt;1.45,5.36,IF(Y871&lt;1.5,5.75,IF(Y871&lt;1.55,6.59,IF(Y871&lt;1.6,7.28,IF(Y871&lt;1.65,8.01,IF(Y871&lt;1.7,8.79,IF(Y871&lt;1.75,10,IF(Y871&lt;1.8,10.5,IF(Y871&lt;1.85,11.42,IF(Y871&lt;1.9,12.38,IF(Y871&lt;1.95,13.4,IF(Y871&lt;2,14.26,IF(Y871&lt;2.05,15.57,IF(Y871&lt;2.1,16.72,IF(Y871&lt;2.15,17.92,IF(Y871&lt;2.2,19.17,IF(Y871&lt;2.25,20,IF(Y871&lt;3,25,IF(Y871&lt;10,0,0))))))))))))))))))))))))))))</f>
        <v>0</v>
      </c>
      <c r="AC871" s="12"/>
    </row>
    <row r="872" spans="17:29" x14ac:dyDescent="0.25">
      <c r="Q872" s="91"/>
      <c r="R872" s="92">
        <v>41658</v>
      </c>
      <c r="S872" s="93">
        <v>18.041666666664099</v>
      </c>
      <c r="T872" s="94">
        <f>$L$10*COS($M$10*S872*24+$N$10)</f>
        <v>0.10962304068523074</v>
      </c>
      <c r="U872" s="94">
        <f>$L$11*COS($M$11*S872*24+$N$11)</f>
        <v>-6.5741689544372248E-2</v>
      </c>
      <c r="V872" s="94">
        <f>$L$12*COS($M$12*S872*24+$N$12)</f>
        <v>0.19189446223195614</v>
      </c>
      <c r="W872" s="94">
        <f>$L$13*COS($M$13*S872*24+$N$13)</f>
        <v>0.37002136824409976</v>
      </c>
      <c r="X872" s="94">
        <f>(T872+U872+V872+W872)*$AE$8</f>
        <v>0.75724647702114289</v>
      </c>
      <c r="Y872" s="95">
        <f t="shared" si="30"/>
        <v>0.75724647702114289</v>
      </c>
      <c r="Z872" s="94">
        <f>(0.5*$N$29*Y872^3)/1000</f>
        <v>0.22362431002406885</v>
      </c>
      <c r="AA872" s="94">
        <f>(0.5*$I$29*$J$29*$K$29*$M$29*$L$29*$N$29*Y872^3)*0.82/1000</f>
        <v>0.72391714212830616</v>
      </c>
      <c r="AB872" s="103">
        <f>IF(Y872&lt;1,0,IF(Y872&lt;1.05,2,IF(Y872&lt;1.1,2.28,IF(Y872&lt;1.15,2.5,IF(Y872&lt;1.2,3.08,IF(Y872&lt;1.25,3.44,IF(Y872&lt;1.3,3.85,IF(Y872&lt;1.35,4.31,IF(Y872&lt;1.4,5,IF(Y872&lt;1.45,5.36,IF(Y872&lt;1.5,5.75,IF(Y872&lt;1.55,6.59,IF(Y872&lt;1.6,7.28,IF(Y872&lt;1.65,8.01,IF(Y872&lt;1.7,8.79,IF(Y872&lt;1.75,10,IF(Y872&lt;1.8,10.5,IF(Y872&lt;1.85,11.42,IF(Y872&lt;1.9,12.38,IF(Y872&lt;1.95,13.4,IF(Y872&lt;2,14.26,IF(Y872&lt;2.05,15.57,IF(Y872&lt;2.1,16.72,IF(Y872&lt;2.15,17.92,IF(Y872&lt;2.2,19.17,IF(Y872&lt;2.25,20,IF(Y872&lt;3,25,IF(Y872&lt;10,0,0))))))))))))))))))))))))))))</f>
        <v>0</v>
      </c>
      <c r="AC872" s="12"/>
    </row>
    <row r="873" spans="17:29" x14ac:dyDescent="0.25">
      <c r="Q873" s="91"/>
      <c r="R873" s="92">
        <v>41658</v>
      </c>
      <c r="S873" s="93">
        <v>18.062499999997499</v>
      </c>
      <c r="T873" s="94">
        <f>$L$10*COS($M$10*S873*24+$N$10)</f>
        <v>0.11660016336342884</v>
      </c>
      <c r="U873" s="94">
        <f>$L$11*COS($M$11*S873*24+$N$11)</f>
        <v>-5.3144713929895303E-2</v>
      </c>
      <c r="V873" s="94">
        <f>$L$12*COS($M$12*S873*24+$N$12)</f>
        <v>0.50781220995608922</v>
      </c>
      <c r="W873" s="94">
        <f>$L$13*COS($M$13*S873*24+$N$13)</f>
        <v>0.29579241580366344</v>
      </c>
      <c r="X873" s="94">
        <f>(T873+U873+V873+W873)*$AE$8</f>
        <v>1.0838250939916079</v>
      </c>
      <c r="Y873" s="95">
        <f t="shared" si="30"/>
        <v>1.0838250939916079</v>
      </c>
      <c r="Z873" s="94">
        <f>(0.5*$N$29*Y873^3)/1000</f>
        <v>0.65566927866444846</v>
      </c>
      <c r="AA873" s="94">
        <f>(0.5*$I$29*$J$29*$K$29*$M$29*$L$29*$N$29*Y873^3)*0.82/1000</f>
        <v>2.1225341303054601</v>
      </c>
      <c r="AB873" s="103">
        <f>IF(Y873&lt;1,0,IF(Y873&lt;1.05,2,IF(Y873&lt;1.1,2.28,IF(Y873&lt;1.15,2.5,IF(Y873&lt;1.2,3.08,IF(Y873&lt;1.25,3.44,IF(Y873&lt;1.3,3.85,IF(Y873&lt;1.35,4.31,IF(Y873&lt;1.4,5,IF(Y873&lt;1.45,5.36,IF(Y873&lt;1.5,5.75,IF(Y873&lt;1.55,6.59,IF(Y873&lt;1.6,7.28,IF(Y873&lt;1.65,8.01,IF(Y873&lt;1.7,8.79,IF(Y873&lt;1.75,10,IF(Y873&lt;1.8,10.5,IF(Y873&lt;1.85,11.42,IF(Y873&lt;1.9,12.38,IF(Y873&lt;1.95,13.4,IF(Y873&lt;2,14.26,IF(Y873&lt;2.05,15.57,IF(Y873&lt;2.1,16.72,IF(Y873&lt;2.15,17.92,IF(Y873&lt;2.2,19.17,IF(Y873&lt;2.25,20,IF(Y873&lt;3,25,IF(Y873&lt;10,0,0))))))))))))))))))))))))))))</f>
        <v>2.2799999999999998</v>
      </c>
      <c r="AC873" s="12"/>
    </row>
    <row r="874" spans="17:29" x14ac:dyDescent="0.25">
      <c r="Q874" s="91"/>
      <c r="R874" s="92">
        <v>41658</v>
      </c>
      <c r="S874" s="93">
        <v>18.083333333330799</v>
      </c>
      <c r="T874" s="94">
        <f>$L$10*COS($M$10*S874*24+$N$10)</f>
        <v>0.12185056249909783</v>
      </c>
      <c r="U874" s="94">
        <f>$L$11*COS($M$11*S874*24+$N$11)</f>
        <v>-3.9633097511247481E-2</v>
      </c>
      <c r="V874" s="94">
        <f>$L$12*COS($M$12*S874*24+$N$12)</f>
        <v>0.7914120766630327</v>
      </c>
      <c r="W874" s="94">
        <f>$L$13*COS($M$13*S874*24+$N$13)</f>
        <v>0.20140569904666639</v>
      </c>
      <c r="X874" s="94">
        <f>(T874+U874+V874+W874)*$AE$8</f>
        <v>1.3437940508719368</v>
      </c>
      <c r="Y874" s="95">
        <f t="shared" si="30"/>
        <v>1.3437940508719368</v>
      </c>
      <c r="Z874" s="94">
        <f>(0.5*$N$29*Y874^3)/1000</f>
        <v>1.2496988532436182</v>
      </c>
      <c r="AA874" s="94">
        <f>(0.5*$I$29*$J$29*$K$29*$M$29*$L$29*$N$29*Y874^3)*0.82/1000</f>
        <v>4.0455280656372761</v>
      </c>
      <c r="AB874" s="103">
        <f>IF(Y874&lt;1,0,IF(Y874&lt;1.05,2,IF(Y874&lt;1.1,2.28,IF(Y874&lt;1.15,2.5,IF(Y874&lt;1.2,3.08,IF(Y874&lt;1.25,3.44,IF(Y874&lt;1.3,3.85,IF(Y874&lt;1.35,4.31,IF(Y874&lt;1.4,5,IF(Y874&lt;1.45,5.36,IF(Y874&lt;1.5,5.75,IF(Y874&lt;1.55,6.59,IF(Y874&lt;1.6,7.28,IF(Y874&lt;1.65,8.01,IF(Y874&lt;1.7,8.79,IF(Y874&lt;1.75,10,IF(Y874&lt;1.8,10.5,IF(Y874&lt;1.85,11.42,IF(Y874&lt;1.9,12.38,IF(Y874&lt;1.95,13.4,IF(Y874&lt;2,14.26,IF(Y874&lt;2.05,15.57,IF(Y874&lt;2.1,16.72,IF(Y874&lt;2.15,17.92,IF(Y874&lt;2.2,19.17,IF(Y874&lt;2.25,20,IF(Y874&lt;3,25,IF(Y874&lt;10,0,0))))))))))))))))))))))))))))</f>
        <v>4.3099999999999996</v>
      </c>
      <c r="AC874" s="12"/>
    </row>
    <row r="875" spans="17:29" x14ac:dyDescent="0.25">
      <c r="Q875" s="91"/>
      <c r="R875" s="92">
        <v>41658</v>
      </c>
      <c r="S875" s="93">
        <v>18.104166666664099</v>
      </c>
      <c r="T875" s="94">
        <f>$L$10*COS($M$10*S875*24+$N$10)</f>
        <v>0.12529648530417137</v>
      </c>
      <c r="U875" s="94">
        <f>$L$11*COS($M$11*S875*24+$N$11)</f>
        <v>-2.5439380362309937E-2</v>
      </c>
      <c r="V875" s="94">
        <f>$L$12*COS($M$12*S875*24+$N$12)</f>
        <v>1.0246453692181678</v>
      </c>
      <c r="W875" s="94">
        <f>$L$13*COS($M$13*S875*24+$N$13)</f>
        <v>9.3293516738315888E-2</v>
      </c>
      <c r="X875" s="94">
        <f>(T875+U875+V875+W875)*$AE$8</f>
        <v>1.5222449886229317</v>
      </c>
      <c r="Y875" s="95">
        <f t="shared" si="30"/>
        <v>1.5222449886229317</v>
      </c>
      <c r="Z875" s="94">
        <f>(0.5*$N$29*Y875^3)/1000</f>
        <v>1.8166066012505901</v>
      </c>
      <c r="AA875" s="94">
        <f>(0.5*$I$29*$J$29*$K$29*$M$29*$L$29*$N$29*Y875^3)*0.82/1000</f>
        <v>5.8807231602288699</v>
      </c>
      <c r="AB875" s="103">
        <f>IF(Y875&lt;1,0,IF(Y875&lt;1.05,2,IF(Y875&lt;1.1,2.28,IF(Y875&lt;1.15,2.5,IF(Y875&lt;1.2,3.08,IF(Y875&lt;1.25,3.44,IF(Y875&lt;1.3,3.85,IF(Y875&lt;1.35,4.31,IF(Y875&lt;1.4,5,IF(Y875&lt;1.45,5.36,IF(Y875&lt;1.5,5.75,IF(Y875&lt;1.55,6.59,IF(Y875&lt;1.6,7.28,IF(Y875&lt;1.65,8.01,IF(Y875&lt;1.7,8.79,IF(Y875&lt;1.75,10,IF(Y875&lt;1.8,10.5,IF(Y875&lt;1.85,11.42,IF(Y875&lt;1.9,12.38,IF(Y875&lt;1.95,13.4,IF(Y875&lt;2,14.26,IF(Y875&lt;2.05,15.57,IF(Y875&lt;2.1,16.72,IF(Y875&lt;2.15,17.92,IF(Y875&lt;2.2,19.17,IF(Y875&lt;2.25,20,IF(Y875&lt;3,25,IF(Y875&lt;10,0,0))))))))))))))))))))))))))))</f>
        <v>6.59</v>
      </c>
      <c r="AC875" s="12"/>
    </row>
    <row r="876" spans="17:29" x14ac:dyDescent="0.25">
      <c r="Q876" s="91"/>
      <c r="R876" s="92">
        <v>41658</v>
      </c>
      <c r="S876" s="93">
        <v>18.124999999997499</v>
      </c>
      <c r="T876" s="94">
        <f>$L$10*COS($M$10*S876*24+$N$10)</f>
        <v>0.12688690135243644</v>
      </c>
      <c r="U876" s="94">
        <f>$L$11*COS($M$11*S876*24+$N$11)</f>
        <v>-1.0807841770812397E-2</v>
      </c>
      <c r="V876" s="94">
        <f>$L$12*COS($M$12*S876*24+$N$12)</f>
        <v>1.1926687938810629</v>
      </c>
      <c r="W876" s="94">
        <f>$L$13*COS($M$13*S876*24+$N$13)</f>
        <v>-2.1176464561430602E-2</v>
      </c>
      <c r="X876" s="94">
        <f>(T876+U876+V876+W876)*$AE$8</f>
        <v>1.6094642361265707</v>
      </c>
      <c r="Y876" s="95">
        <f t="shared" si="30"/>
        <v>1.6094642361265707</v>
      </c>
      <c r="Z876" s="94">
        <f>(0.5*$N$29*Y876^3)/1000</f>
        <v>2.1470948047121228</v>
      </c>
      <c r="AA876" s="94">
        <f>(0.5*$I$29*$J$29*$K$29*$M$29*$L$29*$N$29*Y876^3)*0.82/1000</f>
        <v>6.9505803494192611</v>
      </c>
      <c r="AB876" s="103">
        <f>IF(Y876&lt;1,0,IF(Y876&lt;1.05,2,IF(Y876&lt;1.1,2.28,IF(Y876&lt;1.15,2.5,IF(Y876&lt;1.2,3.08,IF(Y876&lt;1.25,3.44,IF(Y876&lt;1.3,3.85,IF(Y876&lt;1.35,4.31,IF(Y876&lt;1.4,5,IF(Y876&lt;1.45,5.36,IF(Y876&lt;1.5,5.75,IF(Y876&lt;1.55,6.59,IF(Y876&lt;1.6,7.28,IF(Y876&lt;1.65,8.01,IF(Y876&lt;1.7,8.79,IF(Y876&lt;1.75,10,IF(Y876&lt;1.8,10.5,IF(Y876&lt;1.85,11.42,IF(Y876&lt;1.9,12.38,IF(Y876&lt;1.95,13.4,IF(Y876&lt;2,14.26,IF(Y876&lt;2.05,15.57,IF(Y876&lt;2.1,16.72,IF(Y876&lt;2.15,17.92,IF(Y876&lt;2.2,19.17,IF(Y876&lt;2.25,20,IF(Y876&lt;3,25,IF(Y876&lt;10,0,0))))))))))))))))))))))))))))</f>
        <v>8.01</v>
      </c>
      <c r="AC876" s="12"/>
    </row>
    <row r="877" spans="17:29" x14ac:dyDescent="0.25">
      <c r="Q877" s="91"/>
      <c r="R877" s="92">
        <v>41658</v>
      </c>
      <c r="S877" s="93">
        <v>18.145833333330799</v>
      </c>
      <c r="T877" s="94">
        <f>$L$10*COS($M$10*S877*24+$N$10)</f>
        <v>0.12659825828551372</v>
      </c>
      <c r="U877" s="94">
        <f>$L$11*COS($M$11*S877*24+$N$11)</f>
        <v>4.0097039012450975E-3</v>
      </c>
      <c r="V877" s="94">
        <f>$L$12*COS($M$12*S877*24+$N$12)</f>
        <v>1.2847891043286201</v>
      </c>
      <c r="W877" s="94">
        <f>$L$13*COS($M$13*S877*24+$N$13)</f>
        <v>-0.13420330479656892</v>
      </c>
      <c r="X877" s="94">
        <f>(T877+U877+V877+W877)*$AE$8</f>
        <v>1.6014922021485125</v>
      </c>
      <c r="Y877" s="95">
        <f t="shared" si="30"/>
        <v>1.6014922021485125</v>
      </c>
      <c r="Z877" s="94">
        <f>(0.5*$N$29*Y877^3)/1000</f>
        <v>2.1153474639704024</v>
      </c>
      <c r="AA877" s="94">
        <f>(0.5*$I$29*$J$29*$K$29*$M$29*$L$29*$N$29*Y877^3)*0.82/1000</f>
        <v>6.8478077833353392</v>
      </c>
      <c r="AB877" s="103">
        <f>IF(Y877&lt;1,0,IF(Y877&lt;1.05,2,IF(Y877&lt;1.1,2.28,IF(Y877&lt;1.15,2.5,IF(Y877&lt;1.2,3.08,IF(Y877&lt;1.25,3.44,IF(Y877&lt;1.3,3.85,IF(Y877&lt;1.35,4.31,IF(Y877&lt;1.4,5,IF(Y877&lt;1.45,5.36,IF(Y877&lt;1.5,5.75,IF(Y877&lt;1.55,6.59,IF(Y877&lt;1.6,7.28,IF(Y877&lt;1.65,8.01,IF(Y877&lt;1.7,8.79,IF(Y877&lt;1.75,10,IF(Y877&lt;1.8,10.5,IF(Y877&lt;1.85,11.42,IF(Y877&lt;1.9,12.38,IF(Y877&lt;1.95,13.4,IF(Y877&lt;2,14.26,IF(Y877&lt;2.05,15.57,IF(Y877&lt;2.1,16.72,IF(Y877&lt;2.15,17.92,IF(Y877&lt;2.2,19.17,IF(Y877&lt;2.25,20,IF(Y877&lt;3,25,IF(Y877&lt;10,0,0))))))))))))))))))))))))))))</f>
        <v>8.01</v>
      </c>
      <c r="AC877" s="12"/>
    </row>
    <row r="878" spans="17:29" x14ac:dyDescent="0.25">
      <c r="Q878" s="91"/>
      <c r="R878" s="92">
        <v>41658</v>
      </c>
      <c r="S878" s="93">
        <v>18.166666666664099</v>
      </c>
      <c r="T878" s="94">
        <f>$L$10*COS($M$10*S878*24+$N$10)</f>
        <v>0.12443483059810394</v>
      </c>
      <c r="U878" s="94">
        <f>$L$11*COS($M$11*S878*24+$N$11)</f>
        <v>1.8758241039262165E-2</v>
      </c>
      <c r="V878" s="94">
        <f>$L$12*COS($M$12*S878*24+$N$12)</f>
        <v>1.2951436348484147</v>
      </c>
      <c r="W878" s="94">
        <f>$L$13*COS($M$13*S878*24+$N$13)</f>
        <v>-0.23808441159129548</v>
      </c>
      <c r="X878" s="94">
        <f>(T878+U878+V878+W878)*$AE$8</f>
        <v>1.5003153686181068</v>
      </c>
      <c r="Y878" s="95">
        <f t="shared" si="30"/>
        <v>1.5003153686181068</v>
      </c>
      <c r="Z878" s="94">
        <f>(0.5*$N$29*Y878^3)/1000</f>
        <v>1.7392215306672913</v>
      </c>
      <c r="AA878" s="94">
        <f>(0.5*$I$29*$J$29*$K$29*$M$29*$L$29*$N$29*Y878^3)*0.82/1000</f>
        <v>5.6302120278120515</v>
      </c>
      <c r="AB878" s="103">
        <f>IF(Y878&lt;1,0,IF(Y878&lt;1.05,2,IF(Y878&lt;1.1,2.28,IF(Y878&lt;1.15,2.5,IF(Y878&lt;1.2,3.08,IF(Y878&lt;1.25,3.44,IF(Y878&lt;1.3,3.85,IF(Y878&lt;1.35,4.31,IF(Y878&lt;1.4,5,IF(Y878&lt;1.45,5.36,IF(Y878&lt;1.5,5.75,IF(Y878&lt;1.55,6.59,IF(Y878&lt;1.6,7.28,IF(Y878&lt;1.65,8.01,IF(Y878&lt;1.7,8.79,IF(Y878&lt;1.75,10,IF(Y878&lt;1.8,10.5,IF(Y878&lt;1.85,11.42,IF(Y878&lt;1.9,12.38,IF(Y878&lt;1.95,13.4,IF(Y878&lt;2,14.26,IF(Y878&lt;2.05,15.57,IF(Y878&lt;2.1,16.72,IF(Y878&lt;2.15,17.92,IF(Y878&lt;2.2,19.17,IF(Y878&lt;2.25,20,IF(Y878&lt;3,25,IF(Y878&lt;10,0,0))))))))))))))))))))))))))))</f>
        <v>6.59</v>
      </c>
      <c r="AC878" s="12"/>
    </row>
    <row r="879" spans="17:29" x14ac:dyDescent="0.25">
      <c r="Q879" s="91"/>
      <c r="R879" s="92">
        <v>41658</v>
      </c>
      <c r="S879" s="93">
        <v>18.187499999997499</v>
      </c>
      <c r="T879" s="94">
        <f>$L$10*COS($M$10*S879*24+$N$10)</f>
        <v>0.12042865633723814</v>
      </c>
      <c r="U879" s="94">
        <f>$L$11*COS($M$11*S879*24+$N$11)</f>
        <v>3.3183941691793901E-2</v>
      </c>
      <c r="V879" s="94">
        <f>$L$12*COS($M$12*S879*24+$N$12)</f>
        <v>1.2230734086001509</v>
      </c>
      <c r="W879" s="94">
        <f>$L$13*COS($M$13*S879*24+$N$13)</f>
        <v>-0.32574045918956956</v>
      </c>
      <c r="X879" s="94">
        <f>(T879+U879+V879+W879)*$AE$8</f>
        <v>1.3136819342995165</v>
      </c>
      <c r="Y879" s="95">
        <f t="shared" si="30"/>
        <v>1.3136819342995165</v>
      </c>
      <c r="Z879" s="94">
        <f>(0.5*$N$29*Y879^3)/1000</f>
        <v>1.1675565153803671</v>
      </c>
      <c r="AA879" s="94">
        <f>(0.5*$I$29*$J$29*$K$29*$M$29*$L$29*$N$29*Y879^3)*0.82/1000</f>
        <v>3.7796166963979361</v>
      </c>
      <c r="AB879" s="103">
        <f>IF(Y879&lt;1,0,IF(Y879&lt;1.05,2,IF(Y879&lt;1.1,2.28,IF(Y879&lt;1.15,2.5,IF(Y879&lt;1.2,3.08,IF(Y879&lt;1.25,3.44,IF(Y879&lt;1.3,3.85,IF(Y879&lt;1.35,4.31,IF(Y879&lt;1.4,5,IF(Y879&lt;1.45,5.36,IF(Y879&lt;1.5,5.75,IF(Y879&lt;1.55,6.59,IF(Y879&lt;1.6,7.28,IF(Y879&lt;1.65,8.01,IF(Y879&lt;1.7,8.79,IF(Y879&lt;1.75,10,IF(Y879&lt;1.8,10.5,IF(Y879&lt;1.85,11.42,IF(Y879&lt;1.9,12.38,IF(Y879&lt;1.95,13.4,IF(Y879&lt;2,14.26,IF(Y879&lt;2.05,15.57,IF(Y879&lt;2.1,16.72,IF(Y879&lt;2.15,17.92,IF(Y879&lt;2.2,19.17,IF(Y879&lt;2.25,20,IF(Y879&lt;3,25,IF(Y879&lt;10,0,0))))))))))))))))))))))))))))</f>
        <v>4.3099999999999996</v>
      </c>
      <c r="AC879" s="12"/>
    </row>
    <row r="880" spans="17:29" x14ac:dyDescent="0.25">
      <c r="Q880" s="91"/>
      <c r="R880" s="92">
        <v>41658</v>
      </c>
      <c r="S880" s="93">
        <v>18.208333333330799</v>
      </c>
      <c r="T880" s="94">
        <f>$L$10*COS($M$10*S880*24+$N$10)</f>
        <v>0.11463906265320964</v>
      </c>
      <c r="U880" s="94">
        <f>$L$11*COS($M$11*S880*24+$N$11)</f>
        <v>4.7038534046329107E-2</v>
      </c>
      <c r="V880" s="94">
        <f>$L$12*COS($M$12*S880*24+$N$12)</f>
        <v>1.073165075828429</v>
      </c>
      <c r="W880" s="94">
        <f>$L$13*COS($M$13*S880*24+$N$13)</f>
        <v>-0.39119783280525949</v>
      </c>
      <c r="X880" s="94">
        <f>(T880+U880+V880+W880)*$AE$8</f>
        <v>1.0545560496533855</v>
      </c>
      <c r="Y880" s="95">
        <f t="shared" si="30"/>
        <v>1.0545560496533855</v>
      </c>
      <c r="Z880" s="94">
        <f>(0.5*$N$29*Y880^3)/1000</f>
        <v>0.60397120183045916</v>
      </c>
      <c r="AA880" s="94">
        <f>(0.5*$I$29*$J$29*$K$29*$M$29*$L$29*$N$29*Y880^3)*0.82/1000</f>
        <v>1.955176994441461</v>
      </c>
      <c r="AB880" s="103">
        <f>IF(Y880&lt;1,0,IF(Y880&lt;1.05,2,IF(Y880&lt;1.1,2.28,IF(Y880&lt;1.15,2.5,IF(Y880&lt;1.2,3.08,IF(Y880&lt;1.25,3.44,IF(Y880&lt;1.3,3.85,IF(Y880&lt;1.35,4.31,IF(Y880&lt;1.4,5,IF(Y880&lt;1.45,5.36,IF(Y880&lt;1.5,5.75,IF(Y880&lt;1.55,6.59,IF(Y880&lt;1.6,7.28,IF(Y880&lt;1.65,8.01,IF(Y880&lt;1.7,8.79,IF(Y880&lt;1.75,10,IF(Y880&lt;1.8,10.5,IF(Y880&lt;1.85,11.42,IF(Y880&lt;1.9,12.38,IF(Y880&lt;1.95,13.4,IF(Y880&lt;2,14.26,IF(Y880&lt;2.05,15.57,IF(Y880&lt;2.1,16.72,IF(Y880&lt;2.15,17.92,IF(Y880&lt;2.2,19.17,IF(Y880&lt;2.25,20,IF(Y880&lt;3,25,IF(Y880&lt;10,0,0))))))))))))))))))))))))))))</f>
        <v>2.2799999999999998</v>
      </c>
      <c r="AC880" s="12"/>
    </row>
    <row r="881" spans="17:29" x14ac:dyDescent="0.25">
      <c r="Q881" s="91"/>
      <c r="R881" s="92">
        <v>41658</v>
      </c>
      <c r="S881" s="93">
        <v>18.229166666664099</v>
      </c>
      <c r="T881" s="94">
        <f>$L$10*COS($M$10*S881*24+$N$10)</f>
        <v>0.10715178722789907</v>
      </c>
      <c r="U881" s="94">
        <f>$L$11*COS($M$11*S881*24+$N$11)</f>
        <v>6.0083575282254602E-2</v>
      </c>
      <c r="V881" s="94">
        <f>$L$12*COS($M$12*S881*24+$N$12)</f>
        <v>0.85495901300847388</v>
      </c>
      <c r="W881" s="94">
        <f>$L$13*COS($M$13*S881*24+$N$13)</f>
        <v>-0.42999572060033009</v>
      </c>
      <c r="X881" s="94">
        <f>(T881+U881+V881+W881)*$AE$8</f>
        <v>0.74024831864787188</v>
      </c>
      <c r="Y881" s="95">
        <f t="shared" si="30"/>
        <v>0.74024831864787188</v>
      </c>
      <c r="Z881" s="94">
        <f>(0.5*$N$29*Y881^3)/1000</f>
        <v>0.20890051851170555</v>
      </c>
      <c r="AA881" s="94">
        <f>(0.5*$I$29*$J$29*$K$29*$M$29*$L$29*$N$29*Y881^3)*0.82/1000</f>
        <v>0.67625324963032218</v>
      </c>
      <c r="AB881" s="103">
        <f>IF(Y881&lt;1,0,IF(Y881&lt;1.05,2,IF(Y881&lt;1.1,2.28,IF(Y881&lt;1.15,2.5,IF(Y881&lt;1.2,3.08,IF(Y881&lt;1.25,3.44,IF(Y881&lt;1.3,3.85,IF(Y881&lt;1.35,4.31,IF(Y881&lt;1.4,5,IF(Y881&lt;1.45,5.36,IF(Y881&lt;1.5,5.75,IF(Y881&lt;1.55,6.59,IF(Y881&lt;1.6,7.28,IF(Y881&lt;1.65,8.01,IF(Y881&lt;1.7,8.79,IF(Y881&lt;1.75,10,IF(Y881&lt;1.8,10.5,IF(Y881&lt;1.85,11.42,IF(Y881&lt;1.9,12.38,IF(Y881&lt;1.95,13.4,IF(Y881&lt;2,14.26,IF(Y881&lt;2.05,15.57,IF(Y881&lt;2.1,16.72,IF(Y881&lt;2.15,17.92,IF(Y881&lt;2.2,19.17,IF(Y881&lt;2.25,20,IF(Y881&lt;3,25,IF(Y881&lt;10,0,0))))))))))))))))))))))))))))</f>
        <v>0</v>
      </c>
      <c r="AC881" s="12"/>
    </row>
    <row r="882" spans="17:29" x14ac:dyDescent="0.25">
      <c r="Q882" s="91"/>
      <c r="R882" s="92">
        <v>41658</v>
      </c>
      <c r="S882" s="93">
        <v>18.249999999997399</v>
      </c>
      <c r="T882" s="94">
        <f>$L$10*COS($M$10*S882*24+$N$10)</f>
        <v>9.8077708591605778E-2</v>
      </c>
      <c r="U882" s="94">
        <f>$L$11*COS($M$11*S882*24+$N$11)</f>
        <v>7.2094555262531446E-2</v>
      </c>
      <c r="V882" s="94">
        <f>$L$12*COS($M$12*S882*24+$N$12)</f>
        <v>0.58234215991221228</v>
      </c>
      <c r="W882" s="94">
        <f>$L$13*COS($M$13*S882*24+$N$13)</f>
        <v>-0.439490110638113</v>
      </c>
      <c r="X882" s="94">
        <f>(T882+U882+V882+W882)*$AE$8</f>
        <v>0.39128039141029558</v>
      </c>
      <c r="Y882" s="95">
        <f t="shared" si="30"/>
        <v>0.39128039141029558</v>
      </c>
      <c r="Z882" s="94">
        <f>(0.5*$N$29*Y882^3)/1000</f>
        <v>3.0851158842064727E-2</v>
      </c>
      <c r="AA882" s="94">
        <f>(0.5*$I$29*$J$29*$K$29*$M$29*$L$29*$N$29*Y882^3)*0.82/1000</f>
        <v>9.9871443931521267E-2</v>
      </c>
      <c r="AB882" s="103">
        <f>IF(Y882&lt;1,0,IF(Y882&lt;1.05,2,IF(Y882&lt;1.1,2.28,IF(Y882&lt;1.15,2.5,IF(Y882&lt;1.2,3.08,IF(Y882&lt;1.25,3.44,IF(Y882&lt;1.3,3.85,IF(Y882&lt;1.35,4.31,IF(Y882&lt;1.4,5,IF(Y882&lt;1.45,5.36,IF(Y882&lt;1.5,5.75,IF(Y882&lt;1.55,6.59,IF(Y882&lt;1.6,7.28,IF(Y882&lt;1.65,8.01,IF(Y882&lt;1.7,8.79,IF(Y882&lt;1.75,10,IF(Y882&lt;1.8,10.5,IF(Y882&lt;1.85,11.42,IF(Y882&lt;1.9,12.38,IF(Y882&lt;1.95,13.4,IF(Y882&lt;2,14.26,IF(Y882&lt;2.05,15.57,IF(Y882&lt;2.1,16.72,IF(Y882&lt;2.15,17.92,IF(Y882&lt;2.2,19.17,IF(Y882&lt;2.25,20,IF(Y882&lt;3,25,IF(Y882&lt;10,0,0))))))))))))))))))))))))))))</f>
        <v>0</v>
      </c>
      <c r="AC882" s="12"/>
    </row>
    <row r="883" spans="17:29" x14ac:dyDescent="0.25">
      <c r="Q883" s="91"/>
      <c r="R883" s="92">
        <v>41658</v>
      </c>
      <c r="S883" s="93">
        <v>18.270833333330799</v>
      </c>
      <c r="T883" s="94">
        <f>$L$10*COS($M$10*S883*24+$N$10)</f>
        <v>8.755120413068021E-2</v>
      </c>
      <c r="U883" s="94">
        <f>$L$11*COS($M$11*S883*24+$N$11)</f>
        <v>8.2864760438927099E-2</v>
      </c>
      <c r="V883" s="94">
        <f>$L$12*COS($M$12*S883*24+$N$12)</f>
        <v>0.27266423528937839</v>
      </c>
      <c r="W883" s="94">
        <f>$L$13*COS($M$13*S883*24+$N$13)</f>
        <v>-0.41903397592758496</v>
      </c>
      <c r="X883" s="94">
        <f>(T883+U883+V883+W883)*$AE$8</f>
        <v>3.0057779914250959E-2</v>
      </c>
      <c r="Y883" s="95">
        <f t="shared" si="30"/>
        <v>3.0057779914250959E-2</v>
      </c>
      <c r="Z883" s="94">
        <f>(0.5*$N$29*Y883^3)/1000</f>
        <v>1.3985497810441156E-5</v>
      </c>
      <c r="AA883" s="94">
        <f>(0.5*$I$29*$J$29*$K$29*$M$29*$L$29*$N$29*Y883^3)*0.82/1000</f>
        <v>4.5273886390466917E-5</v>
      </c>
      <c r="AB883" s="103">
        <f>IF(Y883&lt;1,0,IF(Y883&lt;1.05,2,IF(Y883&lt;1.1,2.28,IF(Y883&lt;1.15,2.5,IF(Y883&lt;1.2,3.08,IF(Y883&lt;1.25,3.44,IF(Y883&lt;1.3,3.85,IF(Y883&lt;1.35,4.31,IF(Y883&lt;1.4,5,IF(Y883&lt;1.45,5.36,IF(Y883&lt;1.5,5.75,IF(Y883&lt;1.55,6.59,IF(Y883&lt;1.6,7.28,IF(Y883&lt;1.65,8.01,IF(Y883&lt;1.7,8.79,IF(Y883&lt;1.75,10,IF(Y883&lt;1.8,10.5,IF(Y883&lt;1.85,11.42,IF(Y883&lt;1.9,12.38,IF(Y883&lt;1.95,13.4,IF(Y883&lt;2,14.26,IF(Y883&lt;2.05,15.57,IF(Y883&lt;2.1,16.72,IF(Y883&lt;2.15,17.92,IF(Y883&lt;2.2,19.17,IF(Y883&lt;2.25,20,IF(Y883&lt;3,25,IF(Y883&lt;10,0,0))))))))))))))))))))))))))))</f>
        <v>0</v>
      </c>
      <c r="AC883" s="12"/>
    </row>
    <row r="884" spans="17:29" x14ac:dyDescent="0.25">
      <c r="Q884" s="91"/>
      <c r="R884" s="92">
        <v>41658</v>
      </c>
      <c r="S884" s="93">
        <v>18.291666666664099</v>
      </c>
      <c r="T884" s="94">
        <f>$L$10*COS($M$10*S884*24+$N$10)</f>
        <v>7.5728160102574785E-2</v>
      </c>
      <c r="U884" s="94">
        <f>$L$11*COS($M$11*S884*24+$N$11)</f>
        <v>9.2208831470850433E-2</v>
      </c>
      <c r="V884" s="94">
        <f>$L$12*COS($M$12*S884*24+$N$12)</f>
        <v>-5.4366423552527243E-2</v>
      </c>
      <c r="W884" s="94">
        <f>$L$13*COS($M$13*S884*24+$N$13)</f>
        <v>-0.37002136824408882</v>
      </c>
      <c r="X884" s="94">
        <f>(T884+U884+V884+W884)*$AE$8</f>
        <v>-0.32056350027898856</v>
      </c>
      <c r="Y884" s="95">
        <f t="shared" si="30"/>
        <v>0.32056350027898856</v>
      </c>
      <c r="Z884" s="94">
        <f>(0.5*$N$29*Y884^3)/1000</f>
        <v>1.6964827332386859E-2</v>
      </c>
      <c r="AA884" s="94">
        <f>(0.5*$I$29*$J$29*$K$29*$M$29*$L$29*$N$29*Y884^3)*0.82/1000</f>
        <v>5.4918578923015327E-2</v>
      </c>
      <c r="AB884" s="103">
        <f>IF(Y884&lt;1,0,IF(Y884&lt;1.05,2,IF(Y884&lt;1.1,2.28,IF(Y884&lt;1.15,2.5,IF(Y884&lt;1.2,3.08,IF(Y884&lt;1.25,3.44,IF(Y884&lt;1.3,3.85,IF(Y884&lt;1.35,4.31,IF(Y884&lt;1.4,5,IF(Y884&lt;1.45,5.36,IF(Y884&lt;1.5,5.75,IF(Y884&lt;1.55,6.59,IF(Y884&lt;1.6,7.28,IF(Y884&lt;1.65,8.01,IF(Y884&lt;1.7,8.79,IF(Y884&lt;1.75,10,IF(Y884&lt;1.8,10.5,IF(Y884&lt;1.85,11.42,IF(Y884&lt;1.9,12.38,IF(Y884&lt;1.95,13.4,IF(Y884&lt;2,14.26,IF(Y884&lt;2.05,15.57,IF(Y884&lt;2.1,16.72,IF(Y884&lt;2.15,17.92,IF(Y884&lt;2.2,19.17,IF(Y884&lt;2.25,20,IF(Y884&lt;3,25,IF(Y884&lt;10,0,0))))))))))))))))))))))))))))</f>
        <v>0</v>
      </c>
      <c r="AC884" s="12"/>
    </row>
    <row r="885" spans="17:29" x14ac:dyDescent="0.25">
      <c r="Q885" s="91"/>
      <c r="R885" s="92">
        <v>41658</v>
      </c>
      <c r="S885" s="93">
        <v>18.312499999997399</v>
      </c>
      <c r="T885" s="94">
        <f>$L$10*COS($M$10*S885*24+$N$10)</f>
        <v>6.2783663127005451E-2</v>
      </c>
      <c r="U885" s="94">
        <f>$L$11*COS($M$11*S885*24+$N$11)</f>
        <v>9.9965953330653473E-2</v>
      </c>
      <c r="V885" s="94">
        <f>$L$12*COS($M$12*S885*24+$N$12)</f>
        <v>-0.3779371269755406</v>
      </c>
      <c r="W885" s="94">
        <f>$L$13*COS($M$13*S885*24+$N$13)</f>
        <v>-0.29579241580407434</v>
      </c>
      <c r="X885" s="94">
        <f>(T885+U885+V885+W885)*$AE$8</f>
        <v>-0.63872490790244496</v>
      </c>
      <c r="Y885" s="95">
        <f t="shared" si="30"/>
        <v>0.63872490790244496</v>
      </c>
      <c r="Z885" s="94">
        <f>(0.5*$N$29*Y885^3)/1000</f>
        <v>0.13419884750028957</v>
      </c>
      <c r="AA885" s="94">
        <f>(0.5*$I$29*$J$29*$K$29*$M$29*$L$29*$N$29*Y885^3)*0.82/1000</f>
        <v>0.43442882461600801</v>
      </c>
      <c r="AB885" s="103">
        <f>IF(Y885&lt;1,0,IF(Y885&lt;1.05,2,IF(Y885&lt;1.1,2.28,IF(Y885&lt;1.15,2.5,IF(Y885&lt;1.2,3.08,IF(Y885&lt;1.25,3.44,IF(Y885&lt;1.3,3.85,IF(Y885&lt;1.35,4.31,IF(Y885&lt;1.4,5,IF(Y885&lt;1.45,5.36,IF(Y885&lt;1.5,5.75,IF(Y885&lt;1.55,6.59,IF(Y885&lt;1.6,7.28,IF(Y885&lt;1.65,8.01,IF(Y885&lt;1.7,8.79,IF(Y885&lt;1.75,10,IF(Y885&lt;1.8,10.5,IF(Y885&lt;1.85,11.42,IF(Y885&lt;1.9,12.38,IF(Y885&lt;1.95,13.4,IF(Y885&lt;2,14.26,IF(Y885&lt;2.05,15.57,IF(Y885&lt;2.1,16.72,IF(Y885&lt;2.15,17.92,IF(Y885&lt;2.2,19.17,IF(Y885&lt;2.25,20,IF(Y885&lt;3,25,IF(Y885&lt;10,0,0))))))))))))))))))))))))))))</f>
        <v>0</v>
      </c>
      <c r="AC885" s="12"/>
    </row>
    <row r="886" spans="17:29" x14ac:dyDescent="0.25">
      <c r="Q886" s="91"/>
      <c r="R886" s="92">
        <v>41658</v>
      </c>
      <c r="S886" s="93">
        <v>18.333333333330799</v>
      </c>
      <c r="T886" s="94">
        <f>$L$10*COS($M$10*S886*24+$N$10)</f>
        <v>4.8909407340766681E-2</v>
      </c>
      <c r="U886" s="94">
        <f>$L$11*COS($M$11*S886*24+$N$11)</f>
        <v>0.1060026229913906</v>
      </c>
      <c r="V886" s="94">
        <f>$L$12*COS($M$12*S886*24+$N$12)</f>
        <v>-0.67745538175543007</v>
      </c>
      <c r="W886" s="94">
        <f>$L$13*COS($M$13*S886*24+$N$13)</f>
        <v>-0.20140569904664835</v>
      </c>
      <c r="X886" s="94">
        <f>(T886+U886+V886+W886)*$AE$8</f>
        <v>-0.9049363130874013</v>
      </c>
      <c r="Y886" s="95">
        <f t="shared" si="30"/>
        <v>0.9049363130874013</v>
      </c>
      <c r="Z886" s="94">
        <f>(0.5*$N$29*Y886^3)/1000</f>
        <v>0.3816464935329012</v>
      </c>
      <c r="AA886" s="94">
        <f>(0.5*$I$29*$J$29*$K$29*$M$29*$L$29*$N$29*Y886^3)*0.82/1000</f>
        <v>1.2354669260774493</v>
      </c>
      <c r="AB886" s="103">
        <f>IF(Y886&lt;1,0,IF(Y886&lt;1.05,2,IF(Y886&lt;1.1,2.28,IF(Y886&lt;1.15,2.5,IF(Y886&lt;1.2,3.08,IF(Y886&lt;1.25,3.44,IF(Y886&lt;1.3,3.85,IF(Y886&lt;1.35,4.31,IF(Y886&lt;1.4,5,IF(Y886&lt;1.45,5.36,IF(Y886&lt;1.5,5.75,IF(Y886&lt;1.55,6.59,IF(Y886&lt;1.6,7.28,IF(Y886&lt;1.65,8.01,IF(Y886&lt;1.7,8.79,IF(Y886&lt;1.75,10,IF(Y886&lt;1.8,10.5,IF(Y886&lt;1.85,11.42,IF(Y886&lt;1.9,12.38,IF(Y886&lt;1.95,13.4,IF(Y886&lt;2,14.26,IF(Y886&lt;2.05,15.57,IF(Y886&lt;2.1,16.72,IF(Y886&lt;2.15,17.92,IF(Y886&lt;2.2,19.17,IF(Y886&lt;2.25,20,IF(Y886&lt;3,25,IF(Y886&lt;10,0,0))))))))))))))))))))))))))))</f>
        <v>0</v>
      </c>
      <c r="AC886" s="12"/>
    </row>
    <row r="887" spans="17:29" x14ac:dyDescent="0.25">
      <c r="Q887" s="91"/>
      <c r="R887" s="92">
        <v>41658</v>
      </c>
      <c r="S887" s="93">
        <v>18.354166666664099</v>
      </c>
      <c r="T887" s="94">
        <f>$L$10*COS($M$10*S887*24+$N$10)</f>
        <v>3.4310855613068264E-2</v>
      </c>
      <c r="U887" s="94">
        <f>$L$11*COS($M$11*S887*24+$N$11)</f>
        <v>0.11021494706484533</v>
      </c>
      <c r="V887" s="94">
        <f>$L$12*COS($M$12*S887*24+$N$12)</f>
        <v>-0.93385942621801754</v>
      </c>
      <c r="W887" s="94">
        <f>$L$13*COS($M$13*S887*24+$N$13)</f>
        <v>-9.3293516738320523E-2</v>
      </c>
      <c r="X887" s="94">
        <f>(T887+U887+V887+W887)*$AE$8</f>
        <v>-1.1032839253480307</v>
      </c>
      <c r="Y887" s="95">
        <f t="shared" si="30"/>
        <v>1.1032839253480307</v>
      </c>
      <c r="Z887" s="94">
        <f>(0.5*$N$29*Y887^3)/1000</f>
        <v>0.69162248016988204</v>
      </c>
      <c r="AA887" s="94">
        <f>(0.5*$I$29*$J$29*$K$29*$M$29*$L$29*$N$29*Y887^3)*0.82/1000</f>
        <v>2.2389219187412306</v>
      </c>
      <c r="AB887" s="103">
        <f>IF(Y887&lt;1,0,IF(Y887&lt;1.05,2,IF(Y887&lt;1.1,2.28,IF(Y887&lt;1.15,2.5,IF(Y887&lt;1.2,3.08,IF(Y887&lt;1.25,3.44,IF(Y887&lt;1.3,3.85,IF(Y887&lt;1.35,4.31,IF(Y887&lt;1.4,5,IF(Y887&lt;1.45,5.36,IF(Y887&lt;1.5,5.75,IF(Y887&lt;1.55,6.59,IF(Y887&lt;1.6,7.28,IF(Y887&lt;1.65,8.01,IF(Y887&lt;1.7,8.79,IF(Y887&lt;1.75,10,IF(Y887&lt;1.8,10.5,IF(Y887&lt;1.85,11.42,IF(Y887&lt;1.9,12.38,IF(Y887&lt;1.95,13.4,IF(Y887&lt;2,14.26,IF(Y887&lt;2.05,15.57,IF(Y887&lt;2.1,16.72,IF(Y887&lt;2.15,17.92,IF(Y887&lt;2.2,19.17,IF(Y887&lt;2.25,20,IF(Y887&lt;3,25,IF(Y887&lt;10,0,0))))))))))))))))))))))))))))</f>
        <v>2.5</v>
      </c>
      <c r="AC887" s="12"/>
    </row>
    <row r="888" spans="17:29" x14ac:dyDescent="0.25">
      <c r="Q888" s="91"/>
      <c r="R888" s="92">
        <v>41658</v>
      </c>
      <c r="S888" s="93">
        <v>18.374999999997399</v>
      </c>
      <c r="T888" s="94">
        <f>$L$10*COS($M$10*S888*24+$N$10)</f>
        <v>1.9204196860121051E-2</v>
      </c>
      <c r="U888" s="94">
        <f>$L$11*COS($M$11*S888*24+$N$11)</f>
        <v>0.11253042984652054</v>
      </c>
      <c r="V888" s="94">
        <f>$L$12*COS($M$12*S888*24+$N$12)</f>
        <v>-1.1308313474859499</v>
      </c>
      <c r="W888" s="94">
        <f>$L$13*COS($M$13*S888*24+$N$13)</f>
        <v>2.1176464560876258E-2</v>
      </c>
      <c r="X888" s="94">
        <f>(T888+U888+V888+W888)*$AE$8</f>
        <v>-1.22240032027304</v>
      </c>
      <c r="Y888" s="95">
        <f t="shared" si="30"/>
        <v>1.22240032027304</v>
      </c>
      <c r="Z888" s="94">
        <f>(0.5*$N$29*Y888^3)/1000</f>
        <v>0.94069231073691739</v>
      </c>
      <c r="AA888" s="94">
        <f>(0.5*$I$29*$J$29*$K$29*$M$29*$L$29*$N$29*Y888^3)*0.82/1000</f>
        <v>3.0452113597911024</v>
      </c>
      <c r="AB888" s="103">
        <f>IF(Y888&lt;1,0,IF(Y888&lt;1.05,2,IF(Y888&lt;1.1,2.28,IF(Y888&lt;1.15,2.5,IF(Y888&lt;1.2,3.08,IF(Y888&lt;1.25,3.44,IF(Y888&lt;1.3,3.85,IF(Y888&lt;1.35,4.31,IF(Y888&lt;1.4,5,IF(Y888&lt;1.45,5.36,IF(Y888&lt;1.5,5.75,IF(Y888&lt;1.55,6.59,IF(Y888&lt;1.6,7.28,IF(Y888&lt;1.65,8.01,IF(Y888&lt;1.7,8.79,IF(Y888&lt;1.75,10,IF(Y888&lt;1.8,10.5,IF(Y888&lt;1.85,11.42,IF(Y888&lt;1.9,12.38,IF(Y888&lt;1.95,13.4,IF(Y888&lt;2,14.26,IF(Y888&lt;2.05,15.57,IF(Y888&lt;2.1,16.72,IF(Y888&lt;2.15,17.92,IF(Y888&lt;2.2,19.17,IF(Y888&lt;2.25,20,IF(Y888&lt;3,25,IF(Y888&lt;10,0,0))))))))))))))))))))))))))))</f>
        <v>3.44</v>
      </c>
      <c r="AC888" s="12"/>
    </row>
    <row r="889" spans="17:29" x14ac:dyDescent="0.25">
      <c r="Q889" s="91"/>
      <c r="R889" s="92">
        <v>41658</v>
      </c>
      <c r="S889" s="93">
        <v>18.395833333330799</v>
      </c>
      <c r="T889" s="94">
        <f>$L$10*COS($M$10*S889*24+$N$10)</f>
        <v>3.8131445189927339E-3</v>
      </c>
      <c r="U889" s="94">
        <f>$L$11*COS($M$11*S889*24+$N$11)</f>
        <v>0.11290922099426236</v>
      </c>
      <c r="V889" s="94">
        <f>$L$12*COS($M$12*S889*24+$N$12)</f>
        <v>-1.2558355763272444</v>
      </c>
      <c r="W889" s="94">
        <f>$L$13*COS($M$13*S889*24+$N$13)</f>
        <v>0.13420330479656442</v>
      </c>
      <c r="X889" s="94">
        <f>(T889+U889+V889+W889)*$AE$8</f>
        <v>-1.2561373825217812</v>
      </c>
      <c r="Y889" s="95">
        <f t="shared" si="30"/>
        <v>1.2561373825217812</v>
      </c>
      <c r="Z889" s="94">
        <f>(0.5*$N$29*Y889^3)/1000</f>
        <v>1.0207482643417725</v>
      </c>
      <c r="AA889" s="94">
        <f>(0.5*$I$29*$J$29*$K$29*$M$29*$L$29*$N$29*Y889^3)*0.82/1000</f>
        <v>3.3043686810042807</v>
      </c>
      <c r="AB889" s="103">
        <f>IF(Y889&lt;1,0,IF(Y889&lt;1.05,2,IF(Y889&lt;1.1,2.28,IF(Y889&lt;1.15,2.5,IF(Y889&lt;1.2,3.08,IF(Y889&lt;1.25,3.44,IF(Y889&lt;1.3,3.85,IF(Y889&lt;1.35,4.31,IF(Y889&lt;1.4,5,IF(Y889&lt;1.45,5.36,IF(Y889&lt;1.5,5.75,IF(Y889&lt;1.55,6.59,IF(Y889&lt;1.6,7.28,IF(Y889&lt;1.65,8.01,IF(Y889&lt;1.7,8.79,IF(Y889&lt;1.75,10,IF(Y889&lt;1.8,10.5,IF(Y889&lt;1.85,11.42,IF(Y889&lt;1.9,12.38,IF(Y889&lt;1.95,13.4,IF(Y889&lt;2,14.26,IF(Y889&lt;2.05,15.57,IF(Y889&lt;2.1,16.72,IF(Y889&lt;2.15,17.92,IF(Y889&lt;2.2,19.17,IF(Y889&lt;2.25,20,IF(Y889&lt;3,25,IF(Y889&lt;10,0,0))))))))))))))))))))))))))))</f>
        <v>3.85</v>
      </c>
      <c r="AC889" s="12"/>
    </row>
    <row r="890" spans="17:29" x14ac:dyDescent="0.25">
      <c r="Q890" s="91"/>
      <c r="R890" s="92">
        <v>41658</v>
      </c>
      <c r="S890" s="93">
        <v>18.416666666664099</v>
      </c>
      <c r="T890" s="94">
        <f>$L$10*COS($M$10*S890*24+$N$10)</f>
        <v>-1.1634376408573361E-2</v>
      </c>
      <c r="U890" s="94">
        <f>$L$11*COS($M$11*S890*24+$N$11)</f>
        <v>0.11134480136788585</v>
      </c>
      <c r="V890" s="94">
        <f>$L$12*COS($M$12*S890*24+$N$12)</f>
        <v>-1.30091666835606</v>
      </c>
      <c r="W890" s="94">
        <f>$L$13*COS($M$13*S890*24+$N$13)</f>
        <v>0.23808441159127047</v>
      </c>
      <c r="X890" s="94">
        <f>(T890+U890+V890+W890)*$AE$8</f>
        <v>-1.2039022897568461</v>
      </c>
      <c r="Y890" s="95">
        <f t="shared" si="30"/>
        <v>1.2039022897568461</v>
      </c>
      <c r="Z890" s="94">
        <f>(0.5*$N$29*Y890^3)/1000</f>
        <v>0.89863007731650801</v>
      </c>
      <c r="AA890" s="94">
        <f>(0.5*$I$29*$J$29*$K$29*$M$29*$L$29*$N$29*Y890^3)*0.82/1000</f>
        <v>2.9090473988784491</v>
      </c>
      <c r="AB890" s="103">
        <f>IF(Y890&lt;1,0,IF(Y890&lt;1.05,2,IF(Y890&lt;1.1,2.28,IF(Y890&lt;1.15,2.5,IF(Y890&lt;1.2,3.08,IF(Y890&lt;1.25,3.44,IF(Y890&lt;1.3,3.85,IF(Y890&lt;1.35,4.31,IF(Y890&lt;1.4,5,IF(Y890&lt;1.45,5.36,IF(Y890&lt;1.5,5.75,IF(Y890&lt;1.55,6.59,IF(Y890&lt;1.6,7.28,IF(Y890&lt;1.65,8.01,IF(Y890&lt;1.7,8.79,IF(Y890&lt;1.75,10,IF(Y890&lt;1.8,10.5,IF(Y890&lt;1.85,11.42,IF(Y890&lt;1.9,12.38,IF(Y890&lt;1.95,13.4,IF(Y890&lt;2,14.26,IF(Y890&lt;2.05,15.57,IF(Y890&lt;2.1,16.72,IF(Y890&lt;2.15,17.92,IF(Y890&lt;2.2,19.17,IF(Y890&lt;2.25,20,IF(Y890&lt;3,25,IF(Y890&lt;10,0,0))))))))))))))))))))))))))))</f>
        <v>3.44</v>
      </c>
      <c r="AC890" s="12"/>
    </row>
    <row r="891" spans="17:29" x14ac:dyDescent="0.25">
      <c r="Q891" s="91"/>
      <c r="R891" s="92">
        <v>41658</v>
      </c>
      <c r="S891" s="93">
        <v>18.437499999997399</v>
      </c>
      <c r="T891" s="94">
        <f>$L$10*COS($M$10*S891*24+$N$10)</f>
        <v>-2.690960468176061E-2</v>
      </c>
      <c r="U891" s="94">
        <f>$L$11*COS($M$11*S891*24+$N$11)</f>
        <v>0.10786409522607569</v>
      </c>
      <c r="V891" s="94">
        <f>$L$12*COS($M$12*S891*24+$N$12)</f>
        <v>-1.2632055996708849</v>
      </c>
      <c r="W891" s="94">
        <f>$L$13*COS($M$13*S891*24+$N$13)</f>
        <v>0.32574045918919647</v>
      </c>
      <c r="X891" s="94">
        <f>(T891+U891+V891+W891)*$AE$8</f>
        <v>-1.0706383124217165</v>
      </c>
      <c r="Y891" s="95">
        <f t="shared" si="30"/>
        <v>1.0706383124217165</v>
      </c>
      <c r="Z891" s="94">
        <f>(0.5*$N$29*Y891^3)/1000</f>
        <v>0.63202691071047523</v>
      </c>
      <c r="AA891" s="94">
        <f>(0.5*$I$29*$J$29*$K$29*$M$29*$L$29*$N$29*Y891^3)*0.82/1000</f>
        <v>2.0459990011840148</v>
      </c>
      <c r="AB891" s="103">
        <f>IF(Y891&lt;1,0,IF(Y891&lt;1.05,2,IF(Y891&lt;1.1,2.28,IF(Y891&lt;1.15,2.5,IF(Y891&lt;1.2,3.08,IF(Y891&lt;1.25,3.44,IF(Y891&lt;1.3,3.85,IF(Y891&lt;1.35,4.31,IF(Y891&lt;1.4,5,IF(Y891&lt;1.45,5.36,IF(Y891&lt;1.5,5.75,IF(Y891&lt;1.55,6.59,IF(Y891&lt;1.6,7.28,IF(Y891&lt;1.65,8.01,IF(Y891&lt;1.7,8.79,IF(Y891&lt;1.75,10,IF(Y891&lt;1.8,10.5,IF(Y891&lt;1.85,11.42,IF(Y891&lt;1.9,12.38,IF(Y891&lt;1.95,13.4,IF(Y891&lt;2,14.26,IF(Y891&lt;2.05,15.57,IF(Y891&lt;2.1,16.72,IF(Y891&lt;2.15,17.92,IF(Y891&lt;2.2,19.17,IF(Y891&lt;2.25,20,IF(Y891&lt;3,25,IF(Y891&lt;10,0,0))))))))))))))))))))))))))))</f>
        <v>2.2799999999999998</v>
      </c>
      <c r="AC891" s="12"/>
    </row>
    <row r="892" spans="17:29" x14ac:dyDescent="0.25">
      <c r="Q892" s="91"/>
      <c r="R892" s="92">
        <v>41658</v>
      </c>
      <c r="S892" s="93">
        <v>18.4583333333307</v>
      </c>
      <c r="T892" s="94">
        <f>$L$10*COS($M$10*S892*24+$N$10)</f>
        <v>-4.1786330529366263E-2</v>
      </c>
      <c r="U892" s="94">
        <f>$L$11*COS($M$11*S892*24+$N$11)</f>
        <v>0.10252700684960471</v>
      </c>
      <c r="V892" s="94">
        <f>$L$12*COS($M$12*S892*24+$N$12)</f>
        <v>-1.1451023555553455</v>
      </c>
      <c r="W892" s="94">
        <f>$L$13*COS($M$13*S892*24+$N$13)</f>
        <v>0.39119783280500547</v>
      </c>
      <c r="X892" s="94">
        <f>(T892+U892+V892+W892)*$AE$8</f>
        <v>-0.86645480803762687</v>
      </c>
      <c r="Y892" s="95">
        <f t="shared" si="30"/>
        <v>0.86645480803762687</v>
      </c>
      <c r="Z892" s="94">
        <f>(0.5*$N$29*Y892^3)/1000</f>
        <v>0.33500013114376376</v>
      </c>
      <c r="AA892" s="94">
        <f>(0.5*$I$29*$J$29*$K$29*$M$29*$L$29*$N$29*Y892^3)*0.82/1000</f>
        <v>1.0844632120904005</v>
      </c>
      <c r="AB892" s="103">
        <f>IF(Y892&lt;1,0,IF(Y892&lt;1.05,2,IF(Y892&lt;1.1,2.28,IF(Y892&lt;1.15,2.5,IF(Y892&lt;1.2,3.08,IF(Y892&lt;1.25,3.44,IF(Y892&lt;1.3,3.85,IF(Y892&lt;1.35,4.31,IF(Y892&lt;1.4,5,IF(Y892&lt;1.45,5.36,IF(Y892&lt;1.5,5.75,IF(Y892&lt;1.55,6.59,IF(Y892&lt;1.6,7.28,IF(Y892&lt;1.65,8.01,IF(Y892&lt;1.7,8.79,IF(Y892&lt;1.75,10,IF(Y892&lt;1.8,10.5,IF(Y892&lt;1.85,11.42,IF(Y892&lt;1.9,12.38,IF(Y892&lt;1.95,13.4,IF(Y892&lt;2,14.26,IF(Y892&lt;2.05,15.57,IF(Y892&lt;2.1,16.72,IF(Y892&lt;2.15,17.92,IF(Y892&lt;2.2,19.17,IF(Y892&lt;2.25,20,IF(Y892&lt;3,25,IF(Y892&lt;10,0,0))))))))))))))))))))))))))))</f>
        <v>0</v>
      </c>
      <c r="AC892" s="12"/>
    </row>
    <row r="893" spans="17:29" x14ac:dyDescent="0.25">
      <c r="Q893" s="91"/>
      <c r="R893" s="92">
        <v>41658</v>
      </c>
      <c r="S893" s="93">
        <v>18.479166666664099</v>
      </c>
      <c r="T893" s="94">
        <f>$L$10*COS($M$10*S893*24+$N$10)</f>
        <v>-5.6044245574395815E-2</v>
      </c>
      <c r="U893" s="94">
        <f>$L$11*COS($M$11*S893*24+$N$11)</f>
        <v>9.5425389565773761E-2</v>
      </c>
      <c r="V893" s="94">
        <f>$L$12*COS($M$12*S893*24+$N$12)</f>
        <v>-0.95412319204960794</v>
      </c>
      <c r="W893" s="94">
        <f>$L$13*COS($M$13*S893*24+$N$13)</f>
        <v>0.42999572060032909</v>
      </c>
      <c r="X893" s="94">
        <f>(T893+U893+V893+W893)*$AE$8</f>
        <v>-0.6059329093223762</v>
      </c>
      <c r="Y893" s="95">
        <f t="shared" si="30"/>
        <v>0.6059329093223762</v>
      </c>
      <c r="Z893" s="94">
        <f>(0.5*$N$29*Y893^3)/1000</f>
        <v>0.11457262157096891</v>
      </c>
      <c r="AA893" s="94">
        <f>(0.5*$I$29*$J$29*$K$29*$M$29*$L$29*$N$29*Y893^3)*0.82/1000</f>
        <v>0.37089475989831666</v>
      </c>
      <c r="AB893" s="103">
        <f>IF(Y893&lt;1,0,IF(Y893&lt;1.05,2,IF(Y893&lt;1.1,2.28,IF(Y893&lt;1.15,2.5,IF(Y893&lt;1.2,3.08,IF(Y893&lt;1.25,3.44,IF(Y893&lt;1.3,3.85,IF(Y893&lt;1.35,4.31,IF(Y893&lt;1.4,5,IF(Y893&lt;1.45,5.36,IF(Y893&lt;1.5,5.75,IF(Y893&lt;1.55,6.59,IF(Y893&lt;1.6,7.28,IF(Y893&lt;1.65,8.01,IF(Y893&lt;1.7,8.79,IF(Y893&lt;1.75,10,IF(Y893&lt;1.8,10.5,IF(Y893&lt;1.85,11.42,IF(Y893&lt;1.9,12.38,IF(Y893&lt;1.95,13.4,IF(Y893&lt;2,14.26,IF(Y893&lt;2.05,15.57,IF(Y893&lt;2.1,16.72,IF(Y893&lt;2.15,17.92,IF(Y893&lt;2.2,19.17,IF(Y893&lt;2.25,20,IF(Y893&lt;3,25,IF(Y893&lt;10,0,0))))))))))))))))))))))))))))</f>
        <v>0</v>
      </c>
      <c r="AC893" s="12"/>
    </row>
    <row r="894" spans="17:29" x14ac:dyDescent="0.25">
      <c r="Q894" s="91"/>
      <c r="R894" s="92">
        <v>41658</v>
      </c>
      <c r="S894" s="93">
        <v>18.499999999997399</v>
      </c>
      <c r="T894" s="94">
        <f>$L$10*COS($M$10*S894*24+$N$10)</f>
        <v>-6.9472205364896164E-2</v>
      </c>
      <c r="U894" s="94">
        <f>$L$11*COS($M$11*S894*24+$N$11)</f>
        <v>8.6681464917749418E-2</v>
      </c>
      <c r="V894" s="94">
        <f>$L$12*COS($M$12*S894*24+$N$12)</f>
        <v>-0.70242229088177932</v>
      </c>
      <c r="W894" s="94">
        <f>$L$13*COS($M$13*S894*24+$N$13)</f>
        <v>0.43949011063811322</v>
      </c>
      <c r="X894" s="94">
        <f>(T894+U894+V894+W894)*$AE$8</f>
        <v>-0.30715365086351609</v>
      </c>
      <c r="Y894" s="95">
        <f t="shared" si="30"/>
        <v>0.30715365086351609</v>
      </c>
      <c r="Z894" s="94">
        <f>(0.5*$N$29*Y894^3)/1000</f>
        <v>1.4923623169939395E-2</v>
      </c>
      <c r="AA894" s="94">
        <f>(0.5*$I$29*$J$29*$K$29*$M$29*$L$29*$N$29*Y894^3)*0.82/1000</f>
        <v>4.8310788009673526E-2</v>
      </c>
      <c r="AB894" s="103">
        <f>IF(Y894&lt;1,0,IF(Y894&lt;1.05,2,IF(Y894&lt;1.1,2.28,IF(Y894&lt;1.15,2.5,IF(Y894&lt;1.2,3.08,IF(Y894&lt;1.25,3.44,IF(Y894&lt;1.3,3.85,IF(Y894&lt;1.35,4.31,IF(Y894&lt;1.4,5,IF(Y894&lt;1.45,5.36,IF(Y894&lt;1.5,5.75,IF(Y894&lt;1.55,6.59,IF(Y894&lt;1.6,7.28,IF(Y894&lt;1.65,8.01,IF(Y894&lt;1.7,8.79,IF(Y894&lt;1.75,10,IF(Y894&lt;1.8,10.5,IF(Y894&lt;1.85,11.42,IF(Y894&lt;1.9,12.38,IF(Y894&lt;1.95,13.4,IF(Y894&lt;2,14.26,IF(Y894&lt;2.05,15.57,IF(Y894&lt;2.1,16.72,IF(Y894&lt;2.15,17.92,IF(Y894&lt;2.2,19.17,IF(Y894&lt;2.25,20,IF(Y894&lt;3,25,IF(Y894&lt;10,0,0))))))))))))))))))))))))))))</f>
        <v>0</v>
      </c>
      <c r="AC894" s="12"/>
    </row>
    <row r="895" spans="17:29" x14ac:dyDescent="0.25">
      <c r="Q895" s="91"/>
      <c r="R895" s="92">
        <v>41658</v>
      </c>
      <c r="S895" s="93">
        <v>18.5208333333307</v>
      </c>
      <c r="T895" s="94">
        <f>$L$10*COS($M$10*S895*24+$N$10)</f>
        <v>-8.187135619756683E-2</v>
      </c>
      <c r="U895" s="94">
        <f>$L$11*COS($M$11*S895*24+$N$11)</f>
        <v>7.6445719184953617E-2</v>
      </c>
      <c r="V895" s="94">
        <f>$L$12*COS($M$12*S895*24+$N$12)</f>
        <v>-0.4060182502966786</v>
      </c>
      <c r="W895" s="94">
        <f>$L$13*COS($M$13*S895*24+$N$13)</f>
        <v>0.41903397592774655</v>
      </c>
      <c r="X895" s="94">
        <f>(T895+U895+V895+W895)*$AE$8</f>
        <v>9.4876107730684084E-3</v>
      </c>
      <c r="Y895" s="95">
        <f t="shared" si="30"/>
        <v>9.4876107730684084E-3</v>
      </c>
      <c r="Z895" s="94">
        <f>(0.5*$N$29*Y895^3)/1000</f>
        <v>4.3982286956959054E-7</v>
      </c>
      <c r="AA895" s="94">
        <f>(0.5*$I$29*$J$29*$K$29*$M$29*$L$29*$N$29*Y895^3)*0.82/1000</f>
        <v>1.4237956273502625E-6</v>
      </c>
      <c r="AB895" s="103">
        <f>IF(Y895&lt;1,0,IF(Y895&lt;1.05,2,IF(Y895&lt;1.1,2.28,IF(Y895&lt;1.15,2.5,IF(Y895&lt;1.2,3.08,IF(Y895&lt;1.25,3.44,IF(Y895&lt;1.3,3.85,IF(Y895&lt;1.35,4.31,IF(Y895&lt;1.4,5,IF(Y895&lt;1.45,5.36,IF(Y895&lt;1.5,5.75,IF(Y895&lt;1.55,6.59,IF(Y895&lt;1.6,7.28,IF(Y895&lt;1.65,8.01,IF(Y895&lt;1.7,8.79,IF(Y895&lt;1.75,10,IF(Y895&lt;1.8,10.5,IF(Y895&lt;1.85,11.42,IF(Y895&lt;1.9,12.38,IF(Y895&lt;1.95,13.4,IF(Y895&lt;2,14.26,IF(Y895&lt;2.05,15.57,IF(Y895&lt;2.1,16.72,IF(Y895&lt;2.15,17.92,IF(Y895&lt;2.2,19.17,IF(Y895&lt;2.25,20,IF(Y895&lt;3,25,IF(Y895&lt;10,0,0))))))))))))))))))))))))))))</f>
        <v>0</v>
      </c>
      <c r="AC895" s="12"/>
    </row>
    <row r="896" spans="17:29" x14ac:dyDescent="0.25">
      <c r="Q896" s="91"/>
      <c r="R896" s="92">
        <v>41658</v>
      </c>
      <c r="S896" s="93">
        <v>18.541666666664099</v>
      </c>
      <c r="T896" s="94">
        <f>$L$10*COS($M$10*S896*24+$N$10)</f>
        <v>-9.3058079927926696E-2</v>
      </c>
      <c r="U896" s="94">
        <f>$L$11*COS($M$11*S896*24+$N$11)</f>
        <v>6.4894313456868205E-2</v>
      </c>
      <c r="V896" s="94">
        <f>$L$12*COS($M$12*S896*24+$N$12)</f>
        <v>-8.3774639006506696E-2</v>
      </c>
      <c r="W896" s="94">
        <f>$L$13*COS($M$13*S896*24+$N$13)</f>
        <v>0.37002136824409132</v>
      </c>
      <c r="X896" s="94">
        <f>(T896+U896+V896+W896)*$AE$8</f>
        <v>0.3226037034581577</v>
      </c>
      <c r="Y896" s="95">
        <f t="shared" si="30"/>
        <v>0.3226037034581577</v>
      </c>
      <c r="Z896" s="94">
        <f>(0.5*$N$29*Y896^3)/1000</f>
        <v>1.7290807479010496E-2</v>
      </c>
      <c r="AA896" s="94">
        <f>(0.5*$I$29*$J$29*$K$29*$M$29*$L$29*$N$29*Y896^3)*0.82/1000</f>
        <v>5.5973842620012079E-2</v>
      </c>
      <c r="AB896" s="103">
        <f>IF(Y896&lt;1,0,IF(Y896&lt;1.05,2,IF(Y896&lt;1.1,2.28,IF(Y896&lt;1.15,2.5,IF(Y896&lt;1.2,3.08,IF(Y896&lt;1.25,3.44,IF(Y896&lt;1.3,3.85,IF(Y896&lt;1.35,4.31,IF(Y896&lt;1.4,5,IF(Y896&lt;1.45,5.36,IF(Y896&lt;1.5,5.75,IF(Y896&lt;1.55,6.59,IF(Y896&lt;1.6,7.28,IF(Y896&lt;1.65,8.01,IF(Y896&lt;1.7,8.79,IF(Y896&lt;1.75,10,IF(Y896&lt;1.8,10.5,IF(Y896&lt;1.85,11.42,IF(Y896&lt;1.9,12.38,IF(Y896&lt;1.95,13.4,IF(Y896&lt;2,14.26,IF(Y896&lt;2.05,15.57,IF(Y896&lt;2.1,16.72,IF(Y896&lt;2.15,17.92,IF(Y896&lt;2.2,19.17,IF(Y896&lt;2.25,20,IF(Y896&lt;3,25,IF(Y896&lt;10,0,0))))))))))))))))))))))))))))</f>
        <v>0</v>
      </c>
      <c r="AC896" s="12"/>
    </row>
    <row r="897" spans="17:29" x14ac:dyDescent="0.25">
      <c r="Q897" s="91"/>
      <c r="R897" s="92">
        <v>41658</v>
      </c>
      <c r="S897" s="93">
        <v>18.562499999997399</v>
      </c>
      <c r="T897" s="94">
        <f>$L$10*COS($M$10*S897*24+$N$10)</f>
        <v>-0.1028667131582198</v>
      </c>
      <c r="U897" s="94">
        <f>$L$11*COS($M$11*S897*24+$N$11)</f>
        <v>5.2226051833651664E-2</v>
      </c>
      <c r="V897" s="94">
        <f>$L$12*COS($M$12*S897*24+$N$12)</f>
        <v>0.24380050776412654</v>
      </c>
      <c r="W897" s="94">
        <f>$L$13*COS($M$13*S897*24+$N$13)</f>
        <v>0.29579241580405935</v>
      </c>
      <c r="X897" s="94">
        <f>(T897+U897+V897+W897)*$AE$8</f>
        <v>0.6111903278045222</v>
      </c>
      <c r="Y897" s="95">
        <f t="shared" si="30"/>
        <v>0.6111903278045222</v>
      </c>
      <c r="Z897" s="94">
        <f>(0.5*$N$29*Y897^3)/1000</f>
        <v>0.11758086411541314</v>
      </c>
      <c r="AA897" s="94">
        <f>(0.5*$I$29*$J$29*$K$29*$M$29*$L$29*$N$29*Y897^3)*0.82/1000</f>
        <v>0.3806330497352689</v>
      </c>
      <c r="AB897" s="103">
        <f>IF(Y897&lt;1,0,IF(Y897&lt;1.05,2,IF(Y897&lt;1.1,2.28,IF(Y897&lt;1.15,2.5,IF(Y897&lt;1.2,3.08,IF(Y897&lt;1.25,3.44,IF(Y897&lt;1.3,3.85,IF(Y897&lt;1.35,4.31,IF(Y897&lt;1.4,5,IF(Y897&lt;1.45,5.36,IF(Y897&lt;1.5,5.75,IF(Y897&lt;1.55,6.59,IF(Y897&lt;1.6,7.28,IF(Y897&lt;1.65,8.01,IF(Y897&lt;1.7,8.79,IF(Y897&lt;1.75,10,IF(Y897&lt;1.8,10.5,IF(Y897&lt;1.85,11.42,IF(Y897&lt;1.9,12.38,IF(Y897&lt;1.95,13.4,IF(Y897&lt;2,14.26,IF(Y897&lt;2.05,15.57,IF(Y897&lt;2.1,16.72,IF(Y897&lt;2.15,17.92,IF(Y897&lt;2.2,19.17,IF(Y897&lt;2.25,20,IF(Y897&lt;3,25,IF(Y897&lt;10,0,0))))))))))))))))))))))))))))</f>
        <v>0</v>
      </c>
      <c r="AC897" s="12"/>
    </row>
    <row r="898" spans="17:29" x14ac:dyDescent="0.25">
      <c r="Q898" s="91"/>
      <c r="R898" s="92">
        <v>41658</v>
      </c>
      <c r="S898" s="93">
        <v>18.5833333333307</v>
      </c>
      <c r="T898" s="94">
        <f>$L$10*COS($M$10*S898*24+$N$10)</f>
        <v>-0.11115200053525189</v>
      </c>
      <c r="U898" s="94">
        <f>$L$11*COS($M$11*S898*24+$N$11)</f>
        <v>3.8658959931394968E-2</v>
      </c>
      <c r="V898" s="94">
        <f>$L$12*COS($M$12*S898*24+$N$12)</f>
        <v>0.55585984840213198</v>
      </c>
      <c r="W898" s="94">
        <f>$L$13*COS($M$13*S898*24+$N$13)</f>
        <v>0.20140569904714178</v>
      </c>
      <c r="X898" s="94">
        <f>(T898+U898+V898+W898)*$AE$8</f>
        <v>0.85596563355677113</v>
      </c>
      <c r="Y898" s="95">
        <f t="shared" si="30"/>
        <v>0.85596563355677113</v>
      </c>
      <c r="Z898" s="94">
        <f>(0.5*$N$29*Y898^3)/1000</f>
        <v>0.32298043433786933</v>
      </c>
      <c r="AA898" s="94">
        <f>(0.5*$I$29*$J$29*$K$29*$M$29*$L$29*$N$29*Y898^3)*0.82/1000</f>
        <v>1.0455530213332538</v>
      </c>
      <c r="AB898" s="103">
        <f>IF(Y898&lt;1,0,IF(Y898&lt;1.05,2,IF(Y898&lt;1.1,2.28,IF(Y898&lt;1.15,2.5,IF(Y898&lt;1.2,3.08,IF(Y898&lt;1.25,3.44,IF(Y898&lt;1.3,3.85,IF(Y898&lt;1.35,4.31,IF(Y898&lt;1.4,5,IF(Y898&lt;1.45,5.36,IF(Y898&lt;1.5,5.75,IF(Y898&lt;1.55,6.59,IF(Y898&lt;1.6,7.28,IF(Y898&lt;1.65,8.01,IF(Y898&lt;1.7,8.79,IF(Y898&lt;1.75,10,IF(Y898&lt;1.8,10.5,IF(Y898&lt;1.85,11.42,IF(Y898&lt;1.9,12.38,IF(Y898&lt;1.95,13.4,IF(Y898&lt;2,14.26,IF(Y898&lt;2.05,15.57,IF(Y898&lt;2.1,16.72,IF(Y898&lt;2.15,17.92,IF(Y898&lt;2.2,19.17,IF(Y898&lt;2.25,20,IF(Y898&lt;3,25,IF(Y898&lt;10,0,0))))))))))))))))))))))))))))</f>
        <v>0</v>
      </c>
      <c r="AC898" s="12"/>
    </row>
    <row r="899" spans="17:29" x14ac:dyDescent="0.25">
      <c r="Q899" s="91"/>
      <c r="R899" s="92">
        <v>41658</v>
      </c>
      <c r="S899" s="93">
        <v>18.604166666664099</v>
      </c>
      <c r="T899" s="94">
        <f>$L$10*COS($M$10*S899*24+$N$10)</f>
        <v>-0.11779124582641101</v>
      </c>
      <c r="U899" s="94">
        <f>$L$11*COS($M$11*S899*24+$N$11)</f>
        <v>2.4426532578225434E-2</v>
      </c>
      <c r="V899" s="94">
        <f>$L$12*COS($M$12*S899*24+$N$12)</f>
        <v>0.83254348895012764</v>
      </c>
      <c r="W899" s="94">
        <f>$L$13*COS($M$13*S899*24+$N$13)</f>
        <v>9.3293516738300705E-2</v>
      </c>
      <c r="X899" s="94">
        <f>(T899+U899+V899+W899)*$AE$8</f>
        <v>1.0405903655503035</v>
      </c>
      <c r="Y899" s="95">
        <f t="shared" si="30"/>
        <v>1.0405903655503035</v>
      </c>
      <c r="Z899" s="94">
        <f>(0.5*$N$29*Y899^3)/1000</f>
        <v>0.5802920634672305</v>
      </c>
      <c r="AA899" s="94">
        <f>(0.5*$I$29*$J$29*$K$29*$M$29*$L$29*$N$29*Y899^3)*0.82/1000</f>
        <v>1.8785228320647307</v>
      </c>
      <c r="AB899" s="103">
        <f>IF(Y899&lt;1,0,IF(Y899&lt;1.05,2,IF(Y899&lt;1.1,2.28,IF(Y899&lt;1.15,2.5,IF(Y899&lt;1.2,3.08,IF(Y899&lt;1.25,3.44,IF(Y899&lt;1.3,3.85,IF(Y899&lt;1.35,4.31,IF(Y899&lt;1.4,5,IF(Y899&lt;1.45,5.36,IF(Y899&lt;1.5,5.75,IF(Y899&lt;1.55,6.59,IF(Y899&lt;1.6,7.28,IF(Y899&lt;1.65,8.01,IF(Y899&lt;1.7,8.79,IF(Y899&lt;1.75,10,IF(Y899&lt;1.8,10.5,IF(Y899&lt;1.85,11.42,IF(Y899&lt;1.9,12.38,IF(Y899&lt;1.95,13.4,IF(Y899&lt;2,14.26,IF(Y899&lt;2.05,15.57,IF(Y899&lt;2.1,16.72,IF(Y899&lt;2.15,17.92,IF(Y899&lt;2.2,19.17,IF(Y899&lt;2.25,20,IF(Y899&lt;3,25,IF(Y899&lt;10,0,0))))))))))))))))))))))))))))</f>
        <v>2</v>
      </c>
      <c r="AC899" s="12"/>
    </row>
    <row r="900" spans="17:29" x14ac:dyDescent="0.25">
      <c r="Q900" s="91"/>
      <c r="R900" s="92">
        <v>41658</v>
      </c>
      <c r="S900" s="93">
        <v>18.624999999997399</v>
      </c>
      <c r="T900" s="94">
        <f>$L$10*COS($M$10*S900*24+$N$10)</f>
        <v>-0.1226861289193972</v>
      </c>
      <c r="U900" s="94">
        <f>$L$11*COS($M$11*S900*24+$N$11)</f>
        <v>9.7737152794453563E-3</v>
      </c>
      <c r="V900" s="94">
        <f>$L$12*COS($M$12*S900*24+$N$12)</f>
        <v>1.0562428945989923</v>
      </c>
      <c r="W900" s="94">
        <f>$L$13*COS($M$13*S900*24+$N$13)</f>
        <v>-2.1176464560896502E-2</v>
      </c>
      <c r="X900" s="94">
        <f>(T900+U900+V900+W900)*$AE$8</f>
        <v>1.1526925204976799</v>
      </c>
      <c r="Y900" s="95">
        <f t="shared" si="30"/>
        <v>1.1526925204976799</v>
      </c>
      <c r="Z900" s="94">
        <f>(0.5*$N$29*Y900^3)/1000</f>
        <v>0.78876504206131237</v>
      </c>
      <c r="AA900" s="94">
        <f>(0.5*$I$29*$J$29*$K$29*$M$29*$L$29*$N$29*Y900^3)*0.82/1000</f>
        <v>2.5533920484686177</v>
      </c>
      <c r="AB900" s="103">
        <f>IF(Y900&lt;1,0,IF(Y900&lt;1.05,2,IF(Y900&lt;1.1,2.28,IF(Y900&lt;1.15,2.5,IF(Y900&lt;1.2,3.08,IF(Y900&lt;1.25,3.44,IF(Y900&lt;1.3,3.85,IF(Y900&lt;1.35,4.31,IF(Y900&lt;1.4,5,IF(Y900&lt;1.45,5.36,IF(Y900&lt;1.5,5.75,IF(Y900&lt;1.55,6.59,IF(Y900&lt;1.6,7.28,IF(Y900&lt;1.65,8.01,IF(Y900&lt;1.7,8.79,IF(Y900&lt;1.75,10,IF(Y900&lt;1.8,10.5,IF(Y900&lt;1.85,11.42,IF(Y900&lt;1.9,12.38,IF(Y900&lt;1.95,13.4,IF(Y900&lt;2,14.26,IF(Y900&lt;2.05,15.57,IF(Y900&lt;2.1,16.72,IF(Y900&lt;2.15,17.92,IF(Y900&lt;2.2,19.17,IF(Y900&lt;2.25,20,IF(Y900&lt;3,25,IF(Y900&lt;10,0,0))))))))))))))))))))))))))))</f>
        <v>3.08</v>
      </c>
      <c r="AC900" s="12"/>
    </row>
    <row r="901" spans="17:29" x14ac:dyDescent="0.25">
      <c r="Q901" s="91"/>
      <c r="R901" s="92">
        <v>41658</v>
      </c>
      <c r="S901" s="93">
        <v>18.6458333333307</v>
      </c>
      <c r="T901" s="94">
        <f>$L$10*COS($M$10*S901*24+$N$10)</f>
        <v>-0.12576416183797973</v>
      </c>
      <c r="U901" s="94">
        <f>$L$11*COS($M$11*S901*24+$N$11)</f>
        <v>-5.0473113884735013E-3</v>
      </c>
      <c r="V901" s="94">
        <f>$L$12*COS($M$12*S901*24+$N$12)</f>
        <v>1.2127215215386735</v>
      </c>
      <c r="W901" s="94">
        <f>$L$13*COS($M$13*S901*24+$N$13)</f>
        <v>-0.13420330479603584</v>
      </c>
      <c r="X901" s="94">
        <f>(T901+U901+V901+W901)*$AE$8</f>
        <v>1.1846334293952308</v>
      </c>
      <c r="Y901" s="95">
        <f t="shared" si="30"/>
        <v>1.1846334293952308</v>
      </c>
      <c r="Z901" s="94">
        <f>(0.5*$N$29*Y901^3)/1000</f>
        <v>0.85616837281136626</v>
      </c>
      <c r="AA901" s="94">
        <f>(0.5*$I$29*$J$29*$K$29*$M$29*$L$29*$N$29*Y901^3)*0.82/1000</f>
        <v>2.7715902692311829</v>
      </c>
      <c r="AB901" s="103">
        <f>IF(Y901&lt;1,0,IF(Y901&lt;1.05,2,IF(Y901&lt;1.1,2.28,IF(Y901&lt;1.15,2.5,IF(Y901&lt;1.2,3.08,IF(Y901&lt;1.25,3.44,IF(Y901&lt;1.3,3.85,IF(Y901&lt;1.35,4.31,IF(Y901&lt;1.4,5,IF(Y901&lt;1.45,5.36,IF(Y901&lt;1.5,5.75,IF(Y901&lt;1.55,6.59,IF(Y901&lt;1.6,7.28,IF(Y901&lt;1.65,8.01,IF(Y901&lt;1.7,8.79,IF(Y901&lt;1.75,10,IF(Y901&lt;1.8,10.5,IF(Y901&lt;1.85,11.42,IF(Y901&lt;1.9,12.38,IF(Y901&lt;1.95,13.4,IF(Y901&lt;2,14.26,IF(Y901&lt;2.05,15.57,IF(Y901&lt;2.1,16.72,IF(Y901&lt;2.15,17.92,IF(Y901&lt;2.2,19.17,IF(Y901&lt;2.25,20,IF(Y901&lt;3,25,IF(Y901&lt;10,0,0))))))))))))))))))))))))))))</f>
        <v>3.08</v>
      </c>
      <c r="AC901" s="12"/>
    </row>
    <row r="902" spans="17:29" x14ac:dyDescent="0.25">
      <c r="Q902" s="91"/>
      <c r="R902" s="92">
        <v>41658</v>
      </c>
      <c r="S902" s="93">
        <v>18.666666666664099</v>
      </c>
      <c r="T902" s="94">
        <f>$L$10*COS($M$10*S902*24+$N$10)</f>
        <v>-0.12697976221116142</v>
      </c>
      <c r="U902" s="94">
        <f>$L$11*COS($M$11*S902*24+$N$11)</f>
        <v>-1.9781471901658187E-2</v>
      </c>
      <c r="V902" s="94">
        <f>$L$12*COS($M$12*S902*24+$N$12)</f>
        <v>1.2920208505613047</v>
      </c>
      <c r="W902" s="94">
        <f>$L$13*COS($M$13*S902*24+$N$13)</f>
        <v>-0.23808441159128746</v>
      </c>
      <c r="X902" s="94">
        <f>(T902+U902+V902+W902)*$AE$8</f>
        <v>1.1339690060714969</v>
      </c>
      <c r="Y902" s="95">
        <f t="shared" si="30"/>
        <v>1.1339690060714969</v>
      </c>
      <c r="Z902" s="94">
        <f>(0.5*$N$29*Y902^3)/1000</f>
        <v>0.75094958644326837</v>
      </c>
      <c r="AA902" s="94">
        <f>(0.5*$I$29*$J$29*$K$29*$M$29*$L$29*$N$29*Y902^3)*0.82/1000</f>
        <v>2.4309757666415313</v>
      </c>
      <c r="AB902" s="103">
        <f>IF(Y902&lt;1,0,IF(Y902&lt;1.05,2,IF(Y902&lt;1.1,2.28,IF(Y902&lt;1.15,2.5,IF(Y902&lt;1.2,3.08,IF(Y902&lt;1.25,3.44,IF(Y902&lt;1.3,3.85,IF(Y902&lt;1.35,4.31,IF(Y902&lt;1.4,5,IF(Y902&lt;1.45,5.36,IF(Y902&lt;1.5,5.75,IF(Y902&lt;1.55,6.59,IF(Y902&lt;1.6,7.28,IF(Y902&lt;1.65,8.01,IF(Y902&lt;1.7,8.79,IF(Y902&lt;1.75,10,IF(Y902&lt;1.8,10.5,IF(Y902&lt;1.85,11.42,IF(Y902&lt;1.9,12.38,IF(Y902&lt;1.95,13.4,IF(Y902&lt;2,14.26,IF(Y902&lt;2.05,15.57,IF(Y902&lt;2.1,16.72,IF(Y902&lt;2.15,17.92,IF(Y902&lt;2.2,19.17,IF(Y902&lt;2.25,20,IF(Y902&lt;3,25,IF(Y902&lt;10,0,0))))))))))))))))))))))))))))</f>
        <v>2.5</v>
      </c>
      <c r="AC902" s="12"/>
    </row>
    <row r="903" spans="17:29" x14ac:dyDescent="0.25">
      <c r="Q903" s="91"/>
      <c r="R903" s="92">
        <v>41658</v>
      </c>
      <c r="S903" s="93">
        <v>18.687499999997399</v>
      </c>
      <c r="T903" s="94">
        <f>$L$10*COS($M$10*S903*24+$N$10)</f>
        <v>-0.12631492829929136</v>
      </c>
      <c r="U903" s="94">
        <f>$L$11*COS($M$11*S903*24+$N$11)</f>
        <v>-3.4175185735679924E-2</v>
      </c>
      <c r="V903" s="94">
        <f>$L$12*COS($M$12*S903*24+$N$12)</f>
        <v>1.2890941611861511</v>
      </c>
      <c r="W903" s="94">
        <f>$L$13*COS($M$13*S903*24+$N$13)</f>
        <v>-0.32574045918919331</v>
      </c>
      <c r="X903" s="94">
        <f>(T903+U903+V903+W903)*$AE$8</f>
        <v>1.0035794849524833</v>
      </c>
      <c r="Y903" s="95">
        <f t="shared" ref="Y903:Y966" si="31">ABS(X903)</f>
        <v>1.0035794849524833</v>
      </c>
      <c r="Z903" s="94">
        <f>(0.5*$N$29*Y903^3)/1000</f>
        <v>0.52055012351183738</v>
      </c>
      <c r="AA903" s="94">
        <f>(0.5*$I$29*$J$29*$K$29*$M$29*$L$29*$N$29*Y903^3)*0.82/1000</f>
        <v>1.6851260835938056</v>
      </c>
      <c r="AB903" s="103">
        <f>IF(Y903&lt;1,0,IF(Y903&lt;1.05,2,IF(Y903&lt;1.1,2.28,IF(Y903&lt;1.15,2.5,IF(Y903&lt;1.2,3.08,IF(Y903&lt;1.25,3.44,IF(Y903&lt;1.3,3.85,IF(Y903&lt;1.35,4.31,IF(Y903&lt;1.4,5,IF(Y903&lt;1.45,5.36,IF(Y903&lt;1.5,5.75,IF(Y903&lt;1.55,6.59,IF(Y903&lt;1.6,7.28,IF(Y903&lt;1.65,8.01,IF(Y903&lt;1.7,8.79,IF(Y903&lt;1.75,10,IF(Y903&lt;1.8,10.5,IF(Y903&lt;1.85,11.42,IF(Y903&lt;1.9,12.38,IF(Y903&lt;1.95,13.4,IF(Y903&lt;2,14.26,IF(Y903&lt;2.05,15.57,IF(Y903&lt;2.1,16.72,IF(Y903&lt;2.15,17.92,IF(Y903&lt;2.2,19.17,IF(Y903&lt;2.25,20,IF(Y903&lt;3,25,IF(Y903&lt;10,0,0))))))))))))))))))))))))))))</f>
        <v>2</v>
      </c>
      <c r="AC903" s="12"/>
    </row>
    <row r="904" spans="17:29" x14ac:dyDescent="0.25">
      <c r="Q904" s="91"/>
      <c r="R904" s="92">
        <v>41658</v>
      </c>
      <c r="S904" s="93">
        <v>18.7083333333307</v>
      </c>
      <c r="T904" s="94">
        <f>$L$10*COS($M$10*S904*24+$N$10)</f>
        <v>-0.12377950558058912</v>
      </c>
      <c r="U904" s="94">
        <f>$L$11*COS($M$11*S904*24+$N$11)</f>
        <v>-4.7980731583549367E-2</v>
      </c>
      <c r="V904" s="94">
        <f>$L$12*COS($M$12*S904*24+$N$12)</f>
        <v>1.2041277120289509</v>
      </c>
      <c r="W904" s="94">
        <f>$L$13*COS($M$13*S904*24+$N$13)</f>
        <v>-0.39119783280500325</v>
      </c>
      <c r="X904" s="94">
        <f>(T904+U904+V904+W904)*$AE$8</f>
        <v>0.80146205257476155</v>
      </c>
      <c r="Y904" s="95">
        <f t="shared" si="31"/>
        <v>0.80146205257476155</v>
      </c>
      <c r="Z904" s="94">
        <f>(0.5*$N$29*Y904^3)/1000</f>
        <v>0.26512832126623953</v>
      </c>
      <c r="AA904" s="94">
        <f>(0.5*$I$29*$J$29*$K$29*$M$29*$L$29*$N$29*Y904^3)*0.82/1000</f>
        <v>0.85827402489324123</v>
      </c>
      <c r="AB904" s="103">
        <f>IF(Y904&lt;1,0,IF(Y904&lt;1.05,2,IF(Y904&lt;1.1,2.28,IF(Y904&lt;1.15,2.5,IF(Y904&lt;1.2,3.08,IF(Y904&lt;1.25,3.44,IF(Y904&lt;1.3,3.85,IF(Y904&lt;1.35,4.31,IF(Y904&lt;1.4,5,IF(Y904&lt;1.45,5.36,IF(Y904&lt;1.5,5.75,IF(Y904&lt;1.55,6.59,IF(Y904&lt;1.6,7.28,IF(Y904&lt;1.65,8.01,IF(Y904&lt;1.7,8.79,IF(Y904&lt;1.75,10,IF(Y904&lt;1.8,10.5,IF(Y904&lt;1.85,11.42,IF(Y904&lt;1.9,12.38,IF(Y904&lt;1.95,13.4,IF(Y904&lt;2,14.26,IF(Y904&lt;2.05,15.57,IF(Y904&lt;2.1,16.72,IF(Y904&lt;2.15,17.92,IF(Y904&lt;2.2,19.17,IF(Y904&lt;2.25,20,IF(Y904&lt;3,25,IF(Y904&lt;10,0,0))))))))))))))))))))))))))))</f>
        <v>0</v>
      </c>
      <c r="AC904" s="12"/>
    </row>
    <row r="905" spans="17:29" x14ac:dyDescent="0.25">
      <c r="Q905" s="91"/>
      <c r="R905" s="92">
        <v>41658</v>
      </c>
      <c r="S905" s="93">
        <v>18.729166666664</v>
      </c>
      <c r="T905" s="94">
        <f>$L$10*COS($M$10*S905*24+$N$10)</f>
        <v>-0.11941104095012009</v>
      </c>
      <c r="U905" s="94">
        <f>$L$11*COS($M$11*S905*24+$N$11)</f>
        <v>-6.0960510733701803E-2</v>
      </c>
      <c r="V905" s="94">
        <f>$L$12*COS($M$12*S905*24+$N$12)</f>
        <v>1.0425288870405993</v>
      </c>
      <c r="W905" s="94">
        <f>$L$13*COS($M$13*S905*24+$N$13)</f>
        <v>-0.42999572060021141</v>
      </c>
      <c r="X905" s="94">
        <f>(T905+U905+V905+W905)*$AE$8</f>
        <v>0.54020201844570748</v>
      </c>
      <c r="Y905" s="95">
        <f t="shared" si="31"/>
        <v>0.54020201844570748</v>
      </c>
      <c r="Z905" s="94">
        <f>(0.5*$N$29*Y905^3)/1000</f>
        <v>8.1185007807437773E-2</v>
      </c>
      <c r="AA905" s="94">
        <f>(0.5*$I$29*$J$29*$K$29*$M$29*$L$29*$N$29*Y905^3)*0.82/1000</f>
        <v>0.26281229813207246</v>
      </c>
      <c r="AB905" s="103">
        <f>IF(Y905&lt;1,0,IF(Y905&lt;1.05,2,IF(Y905&lt;1.1,2.28,IF(Y905&lt;1.15,2.5,IF(Y905&lt;1.2,3.08,IF(Y905&lt;1.25,3.44,IF(Y905&lt;1.3,3.85,IF(Y905&lt;1.35,4.31,IF(Y905&lt;1.4,5,IF(Y905&lt;1.45,5.36,IF(Y905&lt;1.5,5.75,IF(Y905&lt;1.55,6.59,IF(Y905&lt;1.6,7.28,IF(Y905&lt;1.65,8.01,IF(Y905&lt;1.7,8.79,IF(Y905&lt;1.75,10,IF(Y905&lt;1.8,10.5,IF(Y905&lt;1.85,11.42,IF(Y905&lt;1.9,12.38,IF(Y905&lt;1.95,13.4,IF(Y905&lt;2,14.26,IF(Y905&lt;2.05,15.57,IF(Y905&lt;2.1,16.72,IF(Y905&lt;2.15,17.92,IF(Y905&lt;2.2,19.17,IF(Y905&lt;2.25,20,IF(Y905&lt;3,25,IF(Y905&lt;10,0,0))))))))))))))))))))))))))))</f>
        <v>0</v>
      </c>
      <c r="AC905" s="12"/>
    </row>
    <row r="906" spans="17:29" x14ac:dyDescent="0.25">
      <c r="Q906" s="91"/>
      <c r="R906" s="92">
        <v>41658</v>
      </c>
      <c r="S906" s="93">
        <v>18.749999999997399</v>
      </c>
      <c r="T906" s="94">
        <f>$L$10*COS($M$10*S906*24+$N$10)</f>
        <v>-0.11327422669047309</v>
      </c>
      <c r="U906" s="94">
        <f>$L$11*COS($M$11*S906*24+$N$11)</f>
        <v>-7.28911362345432E-2</v>
      </c>
      <c r="V906" s="94">
        <f>$L$12*COS($M$12*S906*24+$N$12)</f>
        <v>0.81458206201042649</v>
      </c>
      <c r="W906" s="94">
        <f>$L$13*COS($M$13*S906*24+$N$13)</f>
        <v>-0.43949011063811344</v>
      </c>
      <c r="X906" s="94">
        <f>(T906+U906+V906+W906)*$AE$8</f>
        <v>0.23615823555912097</v>
      </c>
      <c r="Y906" s="95">
        <f t="shared" si="31"/>
        <v>0.23615823555912097</v>
      </c>
      <c r="Z906" s="94">
        <f>(0.5*$N$29*Y906^3)/1000</f>
        <v>6.7829171920731728E-3</v>
      </c>
      <c r="AA906" s="94">
        <f>(0.5*$I$29*$J$29*$K$29*$M$29*$L$29*$N$29*Y906^3)*0.82/1000</f>
        <v>2.1957675480139303E-2</v>
      </c>
      <c r="AB906" s="103">
        <f>IF(Y906&lt;1,0,IF(Y906&lt;1.05,2,IF(Y906&lt;1.1,2.28,IF(Y906&lt;1.15,2.5,IF(Y906&lt;1.2,3.08,IF(Y906&lt;1.25,3.44,IF(Y906&lt;1.3,3.85,IF(Y906&lt;1.35,4.31,IF(Y906&lt;1.4,5,IF(Y906&lt;1.45,5.36,IF(Y906&lt;1.5,5.75,IF(Y906&lt;1.55,6.59,IF(Y906&lt;1.6,7.28,IF(Y906&lt;1.65,8.01,IF(Y906&lt;1.7,8.79,IF(Y906&lt;1.75,10,IF(Y906&lt;1.8,10.5,IF(Y906&lt;1.85,11.42,IF(Y906&lt;1.9,12.38,IF(Y906&lt;1.95,13.4,IF(Y906&lt;2,14.26,IF(Y906&lt;2.05,15.57,IF(Y906&lt;2.1,16.72,IF(Y906&lt;2.15,17.92,IF(Y906&lt;2.2,19.17,IF(Y906&lt;2.25,20,IF(Y906&lt;3,25,IF(Y906&lt;10,0,0))))))))))))))))))))))))))))</f>
        <v>0</v>
      </c>
      <c r="AC906" s="12"/>
    </row>
    <row r="907" spans="17:29" x14ac:dyDescent="0.25">
      <c r="Q907" s="91"/>
      <c r="R907" s="92">
        <v>41658</v>
      </c>
      <c r="S907" s="93">
        <v>18.7708333333307</v>
      </c>
      <c r="T907" s="94">
        <f>$L$10*COS($M$10*S907*24+$N$10)</f>
        <v>-0.10545994244846224</v>
      </c>
      <c r="U907" s="94">
        <f>$L$11*COS($M$11*S907*24+$N$11)</f>
        <v>-8.3567277468930057E-2</v>
      </c>
      <c r="V907" s="94">
        <f>$L$12*COS($M$12*S907*24+$N$12)</f>
        <v>0.53479409247661769</v>
      </c>
      <c r="W907" s="94">
        <f>$L$13*COS($M$13*S907*24+$N$13)</f>
        <v>-0.41903397592775565</v>
      </c>
      <c r="X907" s="94">
        <f>(T907+U907+V907+W907)*$AE$8</f>
        <v>-9.1583879210662827E-2</v>
      </c>
      <c r="Y907" s="95">
        <f t="shared" si="31"/>
        <v>9.1583879210662827E-2</v>
      </c>
      <c r="Z907" s="94">
        <f>(0.5*$N$29*Y907^3)/1000</f>
        <v>3.9560733373102889E-4</v>
      </c>
      <c r="AA907" s="94">
        <f>(0.5*$I$29*$J$29*$K$29*$M$29*$L$29*$N$29*Y907^3)*0.82/1000</f>
        <v>1.2806609907873678E-3</v>
      </c>
      <c r="AB907" s="103">
        <f>IF(Y907&lt;1,0,IF(Y907&lt;1.05,2,IF(Y907&lt;1.1,2.28,IF(Y907&lt;1.15,2.5,IF(Y907&lt;1.2,3.08,IF(Y907&lt;1.25,3.44,IF(Y907&lt;1.3,3.85,IF(Y907&lt;1.35,4.31,IF(Y907&lt;1.4,5,IF(Y907&lt;1.45,5.36,IF(Y907&lt;1.5,5.75,IF(Y907&lt;1.55,6.59,IF(Y907&lt;1.6,7.28,IF(Y907&lt;1.65,8.01,IF(Y907&lt;1.7,8.79,IF(Y907&lt;1.75,10,IF(Y907&lt;1.8,10.5,IF(Y907&lt;1.85,11.42,IF(Y907&lt;1.9,12.38,IF(Y907&lt;1.95,13.4,IF(Y907&lt;2,14.26,IF(Y907&lt;2.05,15.57,IF(Y907&lt;2.1,16.72,IF(Y907&lt;2.15,17.92,IF(Y907&lt;2.2,19.17,IF(Y907&lt;2.25,20,IF(Y907&lt;3,25,IF(Y907&lt;10,0,0))))))))))))))))))))))))))))</f>
        <v>0</v>
      </c>
      <c r="AC907" s="12"/>
    </row>
    <row r="908" spans="17:29" x14ac:dyDescent="0.25">
      <c r="Q908" s="91"/>
      <c r="R908" s="92">
        <v>41658</v>
      </c>
      <c r="S908" s="93">
        <v>18.791666666664</v>
      </c>
      <c r="T908" s="94">
        <f>$L$10*COS($M$10*S908*24+$N$10)</f>
        <v>-9.6083909404709358E-2</v>
      </c>
      <c r="U908" s="94">
        <f>$L$11*COS($M$11*S908*24+$N$11)</f>
        <v>-9.2805193972765557E-2</v>
      </c>
      <c r="V908" s="94">
        <f>$L$12*COS($M$12*S908*24+$N$12)</f>
        <v>0.22097107709381633</v>
      </c>
      <c r="W908" s="94">
        <f>$L$13*COS($M$13*S908*24+$N$13)</f>
        <v>-0.37002136824439169</v>
      </c>
      <c r="X908" s="94">
        <f>(T908+U908+V908+W908)*$AE$8</f>
        <v>-0.42242424316006283</v>
      </c>
      <c r="Y908" s="95">
        <f t="shared" si="31"/>
        <v>0.42242424316006283</v>
      </c>
      <c r="Z908" s="94">
        <f>(0.5*$N$29*Y908^3)/1000</f>
        <v>3.8819839275682617E-2</v>
      </c>
      <c r="AA908" s="94">
        <f>(0.5*$I$29*$J$29*$K$29*$M$29*$L$29*$N$29*Y908^3)*0.82/1000</f>
        <v>0.12566767496479994</v>
      </c>
      <c r="AB908" s="103">
        <f>IF(Y908&lt;1,0,IF(Y908&lt;1.05,2,IF(Y908&lt;1.1,2.28,IF(Y908&lt;1.15,2.5,IF(Y908&lt;1.2,3.08,IF(Y908&lt;1.25,3.44,IF(Y908&lt;1.3,3.85,IF(Y908&lt;1.35,4.31,IF(Y908&lt;1.4,5,IF(Y908&lt;1.45,5.36,IF(Y908&lt;1.5,5.75,IF(Y908&lt;1.55,6.59,IF(Y908&lt;1.6,7.28,IF(Y908&lt;1.65,8.01,IF(Y908&lt;1.7,8.79,IF(Y908&lt;1.75,10,IF(Y908&lt;1.8,10.5,IF(Y908&lt;1.85,11.42,IF(Y908&lt;1.9,12.38,IF(Y908&lt;1.95,13.4,IF(Y908&lt;2,14.26,IF(Y908&lt;2.05,15.57,IF(Y908&lt;2.1,16.72,IF(Y908&lt;2.15,17.92,IF(Y908&lt;2.2,19.17,IF(Y908&lt;2.25,20,IF(Y908&lt;3,25,IF(Y908&lt;10,0,0))))))))))))))))))))))))))))</f>
        <v>0</v>
      </c>
      <c r="AC908" s="12"/>
    </row>
    <row r="909" spans="17:29" x14ac:dyDescent="0.25">
      <c r="Q909" s="91"/>
      <c r="R909" s="92">
        <v>41658</v>
      </c>
      <c r="S909" s="93">
        <v>18.812499999997399</v>
      </c>
      <c r="T909" s="94">
        <f>$L$10*COS($M$10*S909*24+$N$10)</f>
        <v>-8.5284976566955592E-2</v>
      </c>
      <c r="U909" s="94">
        <f>$L$11*COS($M$11*S909*24+$N$11)</f>
        <v>-0.10044589767831143</v>
      </c>
      <c r="V909" s="94">
        <f>$L$12*COS($M$12*S909*24+$N$12)</f>
        <v>-0.10691484744751477</v>
      </c>
      <c r="W909" s="94">
        <f>$L$13*COS($M$13*S909*24+$N$13)</f>
        <v>-0.29579241580408139</v>
      </c>
      <c r="X909" s="94">
        <f>(T909+U909+V909+W909)*$AE$8</f>
        <v>-0.73554767187107906</v>
      </c>
      <c r="Y909" s="95">
        <f t="shared" si="31"/>
        <v>0.73554767187107906</v>
      </c>
      <c r="Z909" s="94">
        <f>(0.5*$N$29*Y909^3)/1000</f>
        <v>0.20494612184552607</v>
      </c>
      <c r="AA909" s="94">
        <f>(0.5*$I$29*$J$29*$K$29*$M$29*$L$29*$N$29*Y909^3)*0.82/1000</f>
        <v>0.66345206744617502</v>
      </c>
      <c r="AB909" s="103">
        <f>IF(Y909&lt;1,0,IF(Y909&lt;1.05,2,IF(Y909&lt;1.1,2.28,IF(Y909&lt;1.15,2.5,IF(Y909&lt;1.2,3.08,IF(Y909&lt;1.25,3.44,IF(Y909&lt;1.3,3.85,IF(Y909&lt;1.35,4.31,IF(Y909&lt;1.4,5,IF(Y909&lt;1.45,5.36,IF(Y909&lt;1.5,5.75,IF(Y909&lt;1.55,6.59,IF(Y909&lt;1.6,7.28,IF(Y909&lt;1.65,8.01,IF(Y909&lt;1.7,8.79,IF(Y909&lt;1.75,10,IF(Y909&lt;1.8,10.5,IF(Y909&lt;1.85,11.42,IF(Y909&lt;1.9,12.38,IF(Y909&lt;1.95,13.4,IF(Y909&lt;2,14.26,IF(Y909&lt;2.05,15.57,IF(Y909&lt;2.1,16.72,IF(Y909&lt;2.15,17.92,IF(Y909&lt;2.2,19.17,IF(Y909&lt;2.25,20,IF(Y909&lt;3,25,IF(Y909&lt;10,0,0))))))))))))))))))))))))))))</f>
        <v>0</v>
      </c>
      <c r="AC909" s="12"/>
    </row>
    <row r="910" spans="17:29" x14ac:dyDescent="0.25">
      <c r="Q910" s="91"/>
      <c r="R910" s="92">
        <v>41658</v>
      </c>
      <c r="S910" s="93">
        <v>18.8333333333307</v>
      </c>
      <c r="T910" s="94">
        <f>$L$10*COS($M$10*S910*24+$N$10)</f>
        <v>-7.3223064565151388E-2</v>
      </c>
      <c r="U910" s="94">
        <f>$L$11*COS($M$11*S910*24+$N$11)</f>
        <v>-0.10635788915938169</v>
      </c>
      <c r="V910" s="94">
        <f>$L$12*COS($M$12*S910*24+$N$12)</f>
        <v>-0.42799656119664869</v>
      </c>
      <c r="W910" s="94">
        <f>$L$13*COS($M$13*S910*24+$N$13)</f>
        <v>-0.201405699047146</v>
      </c>
      <c r="X910" s="94">
        <f>(T910+U910+V910+W910)*$AE$8</f>
        <v>-1.0112290174604097</v>
      </c>
      <c r="Y910" s="95">
        <f t="shared" si="31"/>
        <v>1.0112290174604097</v>
      </c>
      <c r="Z910" s="94">
        <f>(0.5*$N$29*Y910^3)/1000</f>
        <v>0.53254437148973888</v>
      </c>
      <c r="AA910" s="94">
        <f>(0.5*$I$29*$J$29*$K$29*$M$29*$L$29*$N$29*Y910^3)*0.82/1000</f>
        <v>1.7239538913451458</v>
      </c>
      <c r="AB910" s="103">
        <f>IF(Y910&lt;1,0,IF(Y910&lt;1.05,2,IF(Y910&lt;1.1,2.28,IF(Y910&lt;1.15,2.5,IF(Y910&lt;1.2,3.08,IF(Y910&lt;1.25,3.44,IF(Y910&lt;1.3,3.85,IF(Y910&lt;1.35,4.31,IF(Y910&lt;1.4,5,IF(Y910&lt;1.45,5.36,IF(Y910&lt;1.5,5.75,IF(Y910&lt;1.55,6.59,IF(Y910&lt;1.6,7.28,IF(Y910&lt;1.65,8.01,IF(Y910&lt;1.7,8.79,IF(Y910&lt;1.75,10,IF(Y910&lt;1.8,10.5,IF(Y910&lt;1.85,11.42,IF(Y910&lt;1.9,12.38,IF(Y910&lt;1.95,13.4,IF(Y910&lt;2,14.26,IF(Y910&lt;2.05,15.57,IF(Y910&lt;2.1,16.72,IF(Y910&lt;2.15,17.92,IF(Y910&lt;2.2,19.17,IF(Y910&lt;2.25,20,IF(Y910&lt;3,25,IF(Y910&lt;10,0,0))))))))))))))))))))))))))))</f>
        <v>2</v>
      </c>
      <c r="AC910" s="12"/>
    </row>
    <row r="911" spans="17:29" x14ac:dyDescent="0.25">
      <c r="Q911" s="91"/>
      <c r="R911" s="92">
        <v>41658</v>
      </c>
      <c r="S911" s="93">
        <v>18.854166666664</v>
      </c>
      <c r="T911" s="94">
        <f>$L$10*COS($M$10*S911*24+$N$10)</f>
        <v>-6.0076797397872382E-2</v>
      </c>
      <c r="U911" s="94">
        <f>$L$11*COS($M$11*S911*24+$N$11)</f>
        <v>-0.11043942078689434</v>
      </c>
      <c r="V911" s="94">
        <f>$L$12*COS($M$12*S911*24+$N$12)</f>
        <v>-0.72183997372207198</v>
      </c>
      <c r="W911" s="94">
        <f>$L$13*COS($M$13*S911*24+$N$13)</f>
        <v>-9.3293516738843091E-2</v>
      </c>
      <c r="X911" s="94">
        <f>(T911+U911+V911+W911)*$AE$8</f>
        <v>-1.2320621358071022</v>
      </c>
      <c r="Y911" s="95">
        <f t="shared" si="31"/>
        <v>1.2320621358071022</v>
      </c>
      <c r="Z911" s="94">
        <f>(0.5*$N$29*Y911^3)/1000</f>
        <v>0.96317468970282227</v>
      </c>
      <c r="AA911" s="94">
        <f>(0.5*$I$29*$J$29*$K$29*$M$29*$L$29*$N$29*Y911^3)*0.82/1000</f>
        <v>3.117991369833355</v>
      </c>
      <c r="AB911" s="103">
        <f>IF(Y911&lt;1,0,IF(Y911&lt;1.05,2,IF(Y911&lt;1.1,2.28,IF(Y911&lt;1.15,2.5,IF(Y911&lt;1.2,3.08,IF(Y911&lt;1.25,3.44,IF(Y911&lt;1.3,3.85,IF(Y911&lt;1.35,4.31,IF(Y911&lt;1.4,5,IF(Y911&lt;1.45,5.36,IF(Y911&lt;1.5,5.75,IF(Y911&lt;1.55,6.59,IF(Y911&lt;1.6,7.28,IF(Y911&lt;1.65,8.01,IF(Y911&lt;1.7,8.79,IF(Y911&lt;1.75,10,IF(Y911&lt;1.8,10.5,IF(Y911&lt;1.85,11.42,IF(Y911&lt;1.9,12.38,IF(Y911&lt;1.95,13.4,IF(Y911&lt;2,14.26,IF(Y911&lt;2.05,15.57,IF(Y911&lt;2.1,16.72,IF(Y911&lt;2.15,17.92,IF(Y911&lt;2.2,19.17,IF(Y911&lt;2.25,20,IF(Y911&lt;3,25,IF(Y911&lt;10,0,0))))))))))))))))))))))))))))</f>
        <v>3.44</v>
      </c>
      <c r="AC911" s="12"/>
    </row>
    <row r="912" spans="17:29" x14ac:dyDescent="0.25">
      <c r="Q912" s="91"/>
      <c r="R912" s="92">
        <v>41658</v>
      </c>
      <c r="S912" s="93">
        <v>18.874999999997399</v>
      </c>
      <c r="T912" s="94">
        <f>$L$10*COS($M$10*S912*24+$N$10)</f>
        <v>-4.6040857202358253E-2</v>
      </c>
      <c r="U912" s="94">
        <f>$L$11*COS($M$11*S912*24+$N$11)</f>
        <v>-0.11262024784423039</v>
      </c>
      <c r="V912" s="94">
        <f>$L$12*COS($M$12*S912*24+$N$12)</f>
        <v>-0.96974447827094468</v>
      </c>
      <c r="W912" s="94">
        <f>$L$13*COS($M$13*S912*24+$N$13)</f>
        <v>2.1176464560891763E-2</v>
      </c>
      <c r="X912" s="94">
        <f>(T912+U912+V912+W912)*$AE$8</f>
        <v>-1.3840363984458017</v>
      </c>
      <c r="Y912" s="95">
        <f t="shared" si="31"/>
        <v>1.3840363984458017</v>
      </c>
      <c r="Z912" s="94">
        <f>(0.5*$N$29*Y912^3)/1000</f>
        <v>1.3653681382079836</v>
      </c>
      <c r="AA912" s="94">
        <f>(0.5*$I$29*$J$29*$K$29*$M$29*$L$29*$N$29*Y912^3)*0.82/1000</f>
        <v>4.4199729468508409</v>
      </c>
      <c r="AB912" s="103">
        <f>IF(Y912&lt;1,0,IF(Y912&lt;1.05,2,IF(Y912&lt;1.1,2.28,IF(Y912&lt;1.15,2.5,IF(Y912&lt;1.2,3.08,IF(Y912&lt;1.25,3.44,IF(Y912&lt;1.3,3.85,IF(Y912&lt;1.35,4.31,IF(Y912&lt;1.4,5,IF(Y912&lt;1.45,5.36,IF(Y912&lt;1.5,5.75,IF(Y912&lt;1.55,6.59,IF(Y912&lt;1.6,7.28,IF(Y912&lt;1.65,8.01,IF(Y912&lt;1.7,8.79,IF(Y912&lt;1.75,10,IF(Y912&lt;1.8,10.5,IF(Y912&lt;1.85,11.42,IF(Y912&lt;1.9,12.38,IF(Y912&lt;1.95,13.4,IF(Y912&lt;2,14.26,IF(Y912&lt;2.05,15.57,IF(Y912&lt;2.1,16.72,IF(Y912&lt;2.15,17.92,IF(Y912&lt;2.2,19.17,IF(Y912&lt;2.25,20,IF(Y912&lt;3,25,IF(Y912&lt;10,0,0))))))))))))))))))))))))))))</f>
        <v>5</v>
      </c>
      <c r="AC912" s="12"/>
    </row>
    <row r="913" spans="17:29" x14ac:dyDescent="0.25">
      <c r="Q913" s="91"/>
      <c r="R913" s="92">
        <v>41658</v>
      </c>
      <c r="S913" s="93">
        <v>18.8958333333307</v>
      </c>
      <c r="T913" s="94">
        <f>$L$10*COS($M$10*S913*24+$N$10)</f>
        <v>-3.1323101220770221E-2</v>
      </c>
      <c r="U913" s="94">
        <f>$L$11*COS($M$11*S913*24+$N$11)</f>
        <v>-0.11286283746560978</v>
      </c>
      <c r="V913" s="94">
        <f>$L$12*COS($M$12*S913*24+$N$12)</f>
        <v>-1.1559330845988103</v>
      </c>
      <c r="W913" s="94">
        <f>$L$13*COS($M$13*S913*24+$N$13)</f>
        <v>0.13420330479605516</v>
      </c>
      <c r="X913" s="94">
        <f>(T913+U913+V913+W913)*$AE$8</f>
        <v>-1.4573946481114188</v>
      </c>
      <c r="Y913" s="95">
        <f t="shared" si="31"/>
        <v>1.4573946481114188</v>
      </c>
      <c r="Z913" s="94">
        <f>(0.5*$N$29*Y913^3)/1000</f>
        <v>1.5941850795722783</v>
      </c>
      <c r="AA913" s="94">
        <f>(0.5*$I$29*$J$29*$K$29*$M$29*$L$29*$N$29*Y913^3)*0.82/1000</f>
        <v>5.1606996873610829</v>
      </c>
      <c r="AB913" s="103">
        <f>IF(Y913&lt;1,0,IF(Y913&lt;1.05,2,IF(Y913&lt;1.1,2.28,IF(Y913&lt;1.15,2.5,IF(Y913&lt;1.2,3.08,IF(Y913&lt;1.25,3.44,IF(Y913&lt;1.3,3.85,IF(Y913&lt;1.35,4.31,IF(Y913&lt;1.4,5,IF(Y913&lt;1.45,5.36,IF(Y913&lt;1.5,5.75,IF(Y913&lt;1.55,6.59,IF(Y913&lt;1.6,7.28,IF(Y913&lt;1.65,8.01,IF(Y913&lt;1.7,8.79,IF(Y913&lt;1.75,10,IF(Y913&lt;1.8,10.5,IF(Y913&lt;1.85,11.42,IF(Y913&lt;1.9,12.38,IF(Y913&lt;1.95,13.4,IF(Y913&lt;2,14.26,IF(Y913&lt;2.05,15.57,IF(Y913&lt;2.1,16.72,IF(Y913&lt;2.15,17.92,IF(Y913&lt;2.2,19.17,IF(Y913&lt;2.25,20,IF(Y913&lt;3,25,IF(Y913&lt;10,0,0))))))))))))))))))))))))))))</f>
        <v>5.75</v>
      </c>
      <c r="AC913" s="12"/>
    </row>
    <row r="914" spans="17:29" x14ac:dyDescent="0.25">
      <c r="Q914" s="91"/>
      <c r="R914" s="92">
        <v>41658</v>
      </c>
      <c r="S914" s="93">
        <v>18.916666666664</v>
      </c>
      <c r="T914" s="94">
        <f>$L$10*COS($M$10*S914*24+$N$10)</f>
        <v>-1.6141483656642513E-2</v>
      </c>
      <c r="U914" s="94">
        <f>$L$11*COS($M$11*S914*24+$N$11)</f>
        <v>-0.11116301459110375</v>
      </c>
      <c r="V914" s="94">
        <f>$L$12*COS($M$12*S914*24+$N$12)</f>
        <v>-1.2685564887560705</v>
      </c>
      <c r="W914" s="94">
        <f>$L$13*COS($M$13*S914*24+$N$13)</f>
        <v>0.23808441159082075</v>
      </c>
      <c r="X914" s="94">
        <f>(T914+U914+V914+W914)*$AE$8</f>
        <v>-1.447220719266245</v>
      </c>
      <c r="Y914" s="95">
        <f t="shared" si="31"/>
        <v>1.447220719266245</v>
      </c>
      <c r="Z914" s="94">
        <f>(0.5*$N$29*Y914^3)/1000</f>
        <v>1.5610310572215633</v>
      </c>
      <c r="AA914" s="94">
        <f>(0.5*$I$29*$J$29*$K$29*$M$29*$L$29*$N$29*Y914^3)*0.82/1000</f>
        <v>5.053373408265557</v>
      </c>
      <c r="AB914" s="103">
        <f>IF(Y914&lt;1,0,IF(Y914&lt;1.05,2,IF(Y914&lt;1.1,2.28,IF(Y914&lt;1.15,2.5,IF(Y914&lt;1.2,3.08,IF(Y914&lt;1.25,3.44,IF(Y914&lt;1.3,3.85,IF(Y914&lt;1.35,4.31,IF(Y914&lt;1.4,5,IF(Y914&lt;1.45,5.36,IF(Y914&lt;1.5,5.75,IF(Y914&lt;1.55,6.59,IF(Y914&lt;1.6,7.28,IF(Y914&lt;1.65,8.01,IF(Y914&lt;1.7,8.79,IF(Y914&lt;1.75,10,IF(Y914&lt;1.8,10.5,IF(Y914&lt;1.85,11.42,IF(Y914&lt;1.9,12.38,IF(Y914&lt;1.95,13.4,IF(Y914&lt;2,14.26,IF(Y914&lt;2.05,15.57,IF(Y914&lt;2.1,16.72,IF(Y914&lt;2.15,17.92,IF(Y914&lt;2.2,19.17,IF(Y914&lt;2.25,20,IF(Y914&lt;3,25,IF(Y914&lt;10,0,0))))))))))))))))))))))))))))</f>
        <v>5.36</v>
      </c>
      <c r="AC914" s="12"/>
    </row>
    <row r="915" spans="17:29" x14ac:dyDescent="0.25">
      <c r="Q915" s="91"/>
      <c r="R915" s="92">
        <v>41658</v>
      </c>
      <c r="S915" s="93">
        <v>18.9374999999973</v>
      </c>
      <c r="T915" s="94">
        <f>$L$10*COS($M$10*S915*24+$N$10)</f>
        <v>-7.208280068322357E-4</v>
      </c>
      <c r="U915" s="94">
        <f>$L$11*COS($M$11*S915*24+$N$11)</f>
        <v>-0.10755003382095338</v>
      </c>
      <c r="V915" s="94">
        <f>$L$12*COS($M$12*S915*24+$N$12)</f>
        <v>-1.3004471793994139</v>
      </c>
      <c r="W915" s="94">
        <f>$L$13*COS($M$13*S915*24+$N$13)</f>
        <v>0.32574045918883704</v>
      </c>
      <c r="X915" s="94">
        <f>(T915+U915+V915+W915)*$AE$8</f>
        <v>-1.353721977547953</v>
      </c>
      <c r="Y915" s="95">
        <f t="shared" si="31"/>
        <v>1.353721977547953</v>
      </c>
      <c r="Z915" s="94">
        <f>(0.5*$N$29*Y915^3)/1000</f>
        <v>1.2776022504977842</v>
      </c>
      <c r="AA915" s="94">
        <f>(0.5*$I$29*$J$29*$K$29*$M$29*$L$29*$N$29*Y915^3)*0.82/1000</f>
        <v>4.1358570088265587</v>
      </c>
      <c r="AB915" s="103">
        <f>IF(Y915&lt;1,0,IF(Y915&lt;1.05,2,IF(Y915&lt;1.1,2.28,IF(Y915&lt;1.15,2.5,IF(Y915&lt;1.2,3.08,IF(Y915&lt;1.25,3.44,IF(Y915&lt;1.3,3.85,IF(Y915&lt;1.35,4.31,IF(Y915&lt;1.4,5,IF(Y915&lt;1.45,5.36,IF(Y915&lt;1.5,5.75,IF(Y915&lt;1.55,6.59,IF(Y915&lt;1.6,7.28,IF(Y915&lt;1.65,8.01,IF(Y915&lt;1.7,8.79,IF(Y915&lt;1.75,10,IF(Y915&lt;1.8,10.5,IF(Y915&lt;1.85,11.42,IF(Y915&lt;1.9,12.38,IF(Y915&lt;1.95,13.4,IF(Y915&lt;2,14.26,IF(Y915&lt;2.05,15.57,IF(Y915&lt;2.1,16.72,IF(Y915&lt;2.15,17.92,IF(Y915&lt;2.2,19.17,IF(Y915&lt;2.25,20,IF(Y915&lt;3,25,IF(Y915&lt;10,0,0))))))))))))))))))))))))))))</f>
        <v>5</v>
      </c>
      <c r="AC915" s="12"/>
    </row>
    <row r="916" spans="17:29" x14ac:dyDescent="0.25">
      <c r="Q916" s="91"/>
      <c r="R916" s="92">
        <v>41658</v>
      </c>
      <c r="S916" s="93">
        <v>18.9583333333307</v>
      </c>
      <c r="T916" s="94">
        <f>$L$10*COS($M$10*S916*24+$N$10)</f>
        <v>1.4710502333839182E-2</v>
      </c>
      <c r="U916" s="94">
        <f>$L$11*COS($M$11*S916*24+$N$11)</f>
        <v>-0.10208607593272497</v>
      </c>
      <c r="V916" s="94">
        <f>$L$12*COS($M$12*S916*24+$N$12)</f>
        <v>-1.2495755882637785</v>
      </c>
      <c r="W916" s="94">
        <f>$L$13*COS($M$13*S916*24+$N$13)</f>
        <v>0.39119783280500114</v>
      </c>
      <c r="X916" s="94">
        <f>(T916+U916+V916+W916)*$AE$8</f>
        <v>-1.1821916613220786</v>
      </c>
      <c r="Y916" s="95">
        <f t="shared" si="31"/>
        <v>1.1821916613220786</v>
      </c>
      <c r="Z916" s="94">
        <f>(0.5*$N$29*Y916^3)/1000</f>
        <v>0.85088507141490755</v>
      </c>
      <c r="AA916" s="94">
        <f>(0.5*$I$29*$J$29*$K$29*$M$29*$L$29*$N$29*Y916^3)*0.82/1000</f>
        <v>2.7544871535300537</v>
      </c>
      <c r="AB916" s="103">
        <f>IF(Y916&lt;1,0,IF(Y916&lt;1.05,2,IF(Y916&lt;1.1,2.28,IF(Y916&lt;1.15,2.5,IF(Y916&lt;1.2,3.08,IF(Y916&lt;1.25,3.44,IF(Y916&lt;1.3,3.85,IF(Y916&lt;1.35,4.31,IF(Y916&lt;1.4,5,IF(Y916&lt;1.45,5.36,IF(Y916&lt;1.5,5.75,IF(Y916&lt;1.55,6.59,IF(Y916&lt;1.6,7.28,IF(Y916&lt;1.65,8.01,IF(Y916&lt;1.7,8.79,IF(Y916&lt;1.75,10,IF(Y916&lt;1.8,10.5,IF(Y916&lt;1.85,11.42,IF(Y916&lt;1.9,12.38,IF(Y916&lt;1.95,13.4,IF(Y916&lt;2,14.26,IF(Y916&lt;2.05,15.57,IF(Y916&lt;2.1,16.72,IF(Y916&lt;2.15,17.92,IF(Y916&lt;2.2,19.17,IF(Y916&lt;2.25,20,IF(Y916&lt;3,25,IF(Y916&lt;10,0,0))))))))))))))))))))))))))))</f>
        <v>3.08</v>
      </c>
      <c r="AC916" s="12"/>
    </row>
    <row r="917" spans="17:29" x14ac:dyDescent="0.25">
      <c r="Q917" s="91"/>
      <c r="R917" s="92">
        <v>41658</v>
      </c>
      <c r="S917" s="93">
        <v>18.979166666664</v>
      </c>
      <c r="T917" s="94">
        <f>$L$10*COS($M$10*S917*24+$N$10)</f>
        <v>2.9923985889581201E-2</v>
      </c>
      <c r="U917" s="94">
        <f>$L$11*COS($M$11*S917*24+$N$11)</f>
        <v>-9.4865177726513941E-2</v>
      </c>
      <c r="V917" s="94">
        <f>$L$12*COS($M$12*S917*24+$N$12)</f>
        <v>-1.1191792547336206</v>
      </c>
      <c r="W917" s="94">
        <f>$L$13*COS($M$13*S917*24+$N$13)</f>
        <v>0.42999572060021568</v>
      </c>
      <c r="X917" s="94">
        <f>(T917+U917+V917+W917)*$AE$8</f>
        <v>-0.94265590746292205</v>
      </c>
      <c r="Y917" s="95">
        <f t="shared" si="31"/>
        <v>0.94265590746292205</v>
      </c>
      <c r="Z917" s="94">
        <f>(0.5*$N$29*Y917^3)/1000</f>
        <v>0.43138675789038905</v>
      </c>
      <c r="AA917" s="94">
        <f>(0.5*$I$29*$J$29*$K$29*$M$29*$L$29*$N$29*Y917^3)*0.82/1000</f>
        <v>1.3964862267898965</v>
      </c>
      <c r="AB917" s="103">
        <f>IF(Y917&lt;1,0,IF(Y917&lt;1.05,2,IF(Y917&lt;1.1,2.28,IF(Y917&lt;1.15,2.5,IF(Y917&lt;1.2,3.08,IF(Y917&lt;1.25,3.44,IF(Y917&lt;1.3,3.85,IF(Y917&lt;1.35,4.31,IF(Y917&lt;1.4,5,IF(Y917&lt;1.45,5.36,IF(Y917&lt;1.5,5.75,IF(Y917&lt;1.55,6.59,IF(Y917&lt;1.6,7.28,IF(Y917&lt;1.65,8.01,IF(Y917&lt;1.7,8.79,IF(Y917&lt;1.75,10,IF(Y917&lt;1.8,10.5,IF(Y917&lt;1.85,11.42,IF(Y917&lt;1.9,12.38,IF(Y917&lt;1.95,13.4,IF(Y917&lt;2,14.26,IF(Y917&lt;2.05,15.57,IF(Y917&lt;2.1,16.72,IF(Y917&lt;2.15,17.92,IF(Y917&lt;2.2,19.17,IF(Y917&lt;2.25,20,IF(Y917&lt;3,25,IF(Y917&lt;10,0,0))))))))))))))))))))))))))))</f>
        <v>0</v>
      </c>
      <c r="AC917" s="12"/>
    </row>
    <row r="918" spans="17:29" x14ac:dyDescent="0.25">
      <c r="Q918" s="91"/>
      <c r="R918" s="92">
        <v>41659</v>
      </c>
      <c r="S918" s="93">
        <v>18.9999999999973</v>
      </c>
      <c r="T918" s="94">
        <f>$L$10*COS($M$10*S918*24+$N$10)</f>
        <v>4.4694327262415137E-2</v>
      </c>
      <c r="U918" s="94">
        <f>$L$11*COS($M$11*S918*24+$N$11)</f>
        <v>-8.6011613615583779E-2</v>
      </c>
      <c r="V918" s="94">
        <f>$L$12*COS($M$12*S918*24+$N$12)</f>
        <v>-0.91755678429589138</v>
      </c>
      <c r="W918" s="94">
        <f>$L$13*COS($M$13*S918*24+$N$13)</f>
        <v>0.43949011063814014</v>
      </c>
      <c r="X918" s="94">
        <f>(T918+U918+V918+W918)*$AE$8</f>
        <v>-0.64922995001364991</v>
      </c>
      <c r="Y918" s="95">
        <f t="shared" si="31"/>
        <v>0.64922995001364991</v>
      </c>
      <c r="Z918" s="94">
        <f>(0.5*$N$29*Y918^3)/1000</f>
        <v>0.14092981050775849</v>
      </c>
      <c r="AA918" s="94">
        <f>(0.5*$I$29*$J$29*$K$29*$M$29*$L$29*$N$29*Y918^3)*0.82/1000</f>
        <v>0.45621831388760742</v>
      </c>
      <c r="AB918" s="103">
        <f>IF(Y918&lt;1,0,IF(Y918&lt;1.05,2,IF(Y918&lt;1.1,2.28,IF(Y918&lt;1.15,2.5,IF(Y918&lt;1.2,3.08,IF(Y918&lt;1.25,3.44,IF(Y918&lt;1.3,3.85,IF(Y918&lt;1.35,4.31,IF(Y918&lt;1.4,5,IF(Y918&lt;1.45,5.36,IF(Y918&lt;1.5,5.75,IF(Y918&lt;1.55,6.59,IF(Y918&lt;1.6,7.28,IF(Y918&lt;1.65,8.01,IF(Y918&lt;1.7,8.79,IF(Y918&lt;1.75,10,IF(Y918&lt;1.8,10.5,IF(Y918&lt;1.85,11.42,IF(Y918&lt;1.9,12.38,IF(Y918&lt;1.95,13.4,IF(Y918&lt;2,14.26,IF(Y918&lt;2.05,15.57,IF(Y918&lt;2.1,16.72,IF(Y918&lt;2.15,17.92,IF(Y918&lt;2.2,19.17,IF(Y918&lt;2.25,20,IF(Y918&lt;3,25,IF(Y918&lt;10,0,0))))))))))))))))))))))))))))</f>
        <v>0</v>
      </c>
      <c r="AC918" s="12"/>
    </row>
    <row r="919" spans="17:29" x14ac:dyDescent="0.25">
      <c r="Q919" s="91"/>
      <c r="R919" s="92">
        <v>41659</v>
      </c>
      <c r="S919" s="93">
        <v>19.0208333333307</v>
      </c>
      <c r="T919" s="94">
        <f>$L$10*COS($M$10*S919*24+$N$10)</f>
        <v>5.8802793515470464E-2</v>
      </c>
      <c r="U919" s="94">
        <f>$L$11*COS($M$11*S919*24+$N$11)</f>
        <v>-7.5677756816318581E-2</v>
      </c>
      <c r="V919" s="94">
        <f>$L$12*COS($M$12*S919*24+$N$12)</f>
        <v>-0.65753971365104791</v>
      </c>
      <c r="W919" s="94">
        <f>$L$13*COS($M$13*S919*24+$N$13)</f>
        <v>0.41903397592774944</v>
      </c>
      <c r="X919" s="94">
        <f>(T919+U919+V919+W919)*$AE$8</f>
        <v>-0.31922587628018328</v>
      </c>
      <c r="Y919" s="95">
        <f t="shared" si="31"/>
        <v>0.31922587628018328</v>
      </c>
      <c r="Z919" s="94">
        <f>(0.5*$N$29*Y919^3)/1000</f>
        <v>1.6753343473491625E-2</v>
      </c>
      <c r="AA919" s="94">
        <f>(0.5*$I$29*$J$29*$K$29*$M$29*$L$29*$N$29*Y919^3)*0.82/1000</f>
        <v>5.423396287782227E-2</v>
      </c>
      <c r="AB919" s="103">
        <f>IF(Y919&lt;1,0,IF(Y919&lt;1.05,2,IF(Y919&lt;1.1,2.28,IF(Y919&lt;1.15,2.5,IF(Y919&lt;1.2,3.08,IF(Y919&lt;1.25,3.44,IF(Y919&lt;1.3,3.85,IF(Y919&lt;1.35,4.31,IF(Y919&lt;1.4,5,IF(Y919&lt;1.45,5.36,IF(Y919&lt;1.5,5.75,IF(Y919&lt;1.55,6.59,IF(Y919&lt;1.6,7.28,IF(Y919&lt;1.65,8.01,IF(Y919&lt;1.7,8.79,IF(Y919&lt;1.75,10,IF(Y919&lt;1.8,10.5,IF(Y919&lt;1.85,11.42,IF(Y919&lt;1.9,12.38,IF(Y919&lt;1.95,13.4,IF(Y919&lt;2,14.26,IF(Y919&lt;2.05,15.57,IF(Y919&lt;2.1,16.72,IF(Y919&lt;2.15,17.92,IF(Y919&lt;2.2,19.17,IF(Y919&lt;2.25,20,IF(Y919&lt;3,25,IF(Y919&lt;10,0,0))))))))))))))))))))))))))))</f>
        <v>0</v>
      </c>
      <c r="AC919" s="12"/>
    </row>
    <row r="920" spans="17:29" x14ac:dyDescent="0.25">
      <c r="Q920" s="91"/>
      <c r="R920" s="92">
        <v>41659</v>
      </c>
      <c r="S920" s="93">
        <v>19.041666666664</v>
      </c>
      <c r="T920" s="94">
        <f>$L$10*COS($M$10*S920*24+$N$10)</f>
        <v>7.2040453373347871E-2</v>
      </c>
      <c r="U920" s="94">
        <f>$L$11*COS($M$11*S920*24+$N$11)</f>
        <v>-6.4041456947253828E-2</v>
      </c>
      <c r="V920" s="94">
        <f>$L$12*COS($M$12*S920*24+$N$12)</f>
        <v>-0.35567589373228187</v>
      </c>
      <c r="W920" s="94">
        <f>$L$13*COS($M$13*S920*24+$N$13)</f>
        <v>0.37002136824439419</v>
      </c>
      <c r="X920" s="94">
        <f>(T920+U920+V920+W920)*$AE$8</f>
        <v>2.7930588672757939E-2</v>
      </c>
      <c r="Y920" s="95">
        <f t="shared" si="31"/>
        <v>2.7930588672757939E-2</v>
      </c>
      <c r="Z920" s="94">
        <f>(0.5*$N$29*Y920^3)/1000</f>
        <v>1.1221411699065848E-5</v>
      </c>
      <c r="AA920" s="94">
        <f>(0.5*$I$29*$J$29*$K$29*$M$29*$L$29*$N$29*Y920^3)*0.82/1000</f>
        <v>3.6325980332632735E-5</v>
      </c>
      <c r="AB920" s="103">
        <f>IF(Y920&lt;1,0,IF(Y920&lt;1.05,2,IF(Y920&lt;1.1,2.28,IF(Y920&lt;1.15,2.5,IF(Y920&lt;1.2,3.08,IF(Y920&lt;1.25,3.44,IF(Y920&lt;1.3,3.85,IF(Y920&lt;1.35,4.31,IF(Y920&lt;1.4,5,IF(Y920&lt;1.45,5.36,IF(Y920&lt;1.5,5.75,IF(Y920&lt;1.55,6.59,IF(Y920&lt;1.6,7.28,IF(Y920&lt;1.65,8.01,IF(Y920&lt;1.7,8.79,IF(Y920&lt;1.75,10,IF(Y920&lt;1.8,10.5,IF(Y920&lt;1.85,11.42,IF(Y920&lt;1.9,12.38,IF(Y920&lt;1.95,13.4,IF(Y920&lt;2,14.26,IF(Y920&lt;2.05,15.57,IF(Y920&lt;2.1,16.72,IF(Y920&lt;2.15,17.92,IF(Y920&lt;2.2,19.17,IF(Y920&lt;2.25,20,IF(Y920&lt;3,25,IF(Y920&lt;10,0,0))))))))))))))))))))))))))))</f>
        <v>0</v>
      </c>
      <c r="AC920" s="12"/>
    </row>
    <row r="921" spans="17:29" x14ac:dyDescent="0.25">
      <c r="Q921" s="91"/>
      <c r="R921" s="92">
        <v>41659</v>
      </c>
      <c r="S921" s="93">
        <v>19.0624999999973</v>
      </c>
      <c r="T921" s="94">
        <f>$L$10*COS($M$10*S921*24+$N$10)</f>
        <v>8.4211271270949156E-2</v>
      </c>
      <c r="U921" s="94">
        <f>$L$11*COS($M$11*S921*24+$N$11)</f>
        <v>-5.1302979168951671E-2</v>
      </c>
      <c r="V921" s="94">
        <f>$L$12*COS($M$12*S921*24+$N$12)</f>
        <v>-3.1176361263814005E-2</v>
      </c>
      <c r="W921" s="94">
        <f>$L$13*COS($M$13*S921*24+$N$13)</f>
        <v>0.29579241580449217</v>
      </c>
      <c r="X921" s="94">
        <f>(T921+U921+V921+W921)*$AE$8</f>
        <v>0.37190543330334452</v>
      </c>
      <c r="Y921" s="95">
        <f t="shared" si="31"/>
        <v>0.37190543330334452</v>
      </c>
      <c r="Z921" s="94">
        <f>(0.5*$N$29*Y921^3)/1000</f>
        <v>2.6491393189460182E-2</v>
      </c>
      <c r="AA921" s="94">
        <f>(0.5*$I$29*$J$29*$K$29*$M$29*$L$29*$N$29*Y921^3)*0.82/1000</f>
        <v>8.5758000311536742E-2</v>
      </c>
      <c r="AB921" s="103">
        <f>IF(Y921&lt;1,0,IF(Y921&lt;1.05,2,IF(Y921&lt;1.1,2.28,IF(Y921&lt;1.15,2.5,IF(Y921&lt;1.2,3.08,IF(Y921&lt;1.25,3.44,IF(Y921&lt;1.3,3.85,IF(Y921&lt;1.35,4.31,IF(Y921&lt;1.4,5,IF(Y921&lt;1.45,5.36,IF(Y921&lt;1.5,5.75,IF(Y921&lt;1.55,6.59,IF(Y921&lt;1.6,7.28,IF(Y921&lt;1.65,8.01,IF(Y921&lt;1.7,8.79,IF(Y921&lt;1.75,10,IF(Y921&lt;1.8,10.5,IF(Y921&lt;1.85,11.42,IF(Y921&lt;1.9,12.38,IF(Y921&lt;1.95,13.4,IF(Y921&lt;2,14.26,IF(Y921&lt;2.05,15.57,IF(Y921&lt;2.1,16.72,IF(Y921&lt;2.15,17.92,IF(Y921&lt;2.2,19.17,IF(Y921&lt;2.25,20,IF(Y921&lt;3,25,IF(Y921&lt;10,0,0))))))))))))))))))))))))))))</f>
        <v>0</v>
      </c>
      <c r="AC921" s="12"/>
    </row>
    <row r="922" spans="17:29" x14ac:dyDescent="0.25">
      <c r="Q922" s="91"/>
      <c r="R922" s="92">
        <v>41659</v>
      </c>
      <c r="S922" s="93">
        <v>19.0833333333307</v>
      </c>
      <c r="T922" s="94">
        <f>$L$10*COS($M$10*S922*24+$N$10)</f>
        <v>9.5135010430010297E-2</v>
      </c>
      <c r="U922" s="94">
        <f>$L$11*COS($M$11*S922*24+$N$11)</f>
        <v>-3.7681557544297667E-2</v>
      </c>
      <c r="V922" s="94">
        <f>$L$12*COS($M$12*S922*24+$N$12)</f>
        <v>0.29530727854752786</v>
      </c>
      <c r="W922" s="94">
        <f>$L$13*COS($M$13*S922*24+$N$13)</f>
        <v>0.20140569904715022</v>
      </c>
      <c r="X922" s="94">
        <f>(T922+U922+V922+W922)*$AE$8</f>
        <v>0.69270803810048842</v>
      </c>
      <c r="Y922" s="95">
        <f t="shared" si="31"/>
        <v>0.69270803810048842</v>
      </c>
      <c r="Z922" s="94">
        <f>(0.5*$N$29*Y922^3)/1000</f>
        <v>0.17118192684536659</v>
      </c>
      <c r="AA922" s="94">
        <f>(0.5*$I$29*$J$29*$K$29*$M$29*$L$29*$N$29*Y922^3)*0.82/1000</f>
        <v>0.55415053601541253</v>
      </c>
      <c r="AB922" s="103">
        <f>IF(Y922&lt;1,0,IF(Y922&lt;1.05,2,IF(Y922&lt;1.1,2.28,IF(Y922&lt;1.15,2.5,IF(Y922&lt;1.2,3.08,IF(Y922&lt;1.25,3.44,IF(Y922&lt;1.3,3.85,IF(Y922&lt;1.35,4.31,IF(Y922&lt;1.4,5,IF(Y922&lt;1.45,5.36,IF(Y922&lt;1.5,5.75,IF(Y922&lt;1.55,6.59,IF(Y922&lt;1.6,7.28,IF(Y922&lt;1.65,8.01,IF(Y922&lt;1.7,8.79,IF(Y922&lt;1.75,10,IF(Y922&lt;1.8,10.5,IF(Y922&lt;1.85,11.42,IF(Y922&lt;1.9,12.38,IF(Y922&lt;1.95,13.4,IF(Y922&lt;2,14.26,IF(Y922&lt;2.05,15.57,IF(Y922&lt;2.1,16.72,IF(Y922&lt;2.15,17.92,IF(Y922&lt;2.2,19.17,IF(Y922&lt;2.25,20,IF(Y922&lt;3,25,IF(Y922&lt;10,0,0))))))))))))))))))))))))))))</f>
        <v>0</v>
      </c>
      <c r="AC922" s="12"/>
    </row>
    <row r="923" spans="17:29" x14ac:dyDescent="0.25">
      <c r="Q923" s="91"/>
      <c r="R923" s="92">
        <v>41659</v>
      </c>
      <c r="S923" s="93">
        <v>19.104166666664</v>
      </c>
      <c r="T923" s="94">
        <f>$L$10*COS($M$10*S923*24+$N$10)</f>
        <v>0.1046499019726275</v>
      </c>
      <c r="U923" s="94">
        <f>$L$11*COS($M$11*S923*24+$N$11)</f>
        <v>-2.3411621936875071E-2</v>
      </c>
      <c r="V923" s="94">
        <f>$L$12*COS($M$12*S923*24+$N$12)</f>
        <v>0.60299714911734426</v>
      </c>
      <c r="W923" s="94">
        <f>$L$13*COS($M$13*S923*24+$N$13)</f>
        <v>9.3293516738872165E-2</v>
      </c>
      <c r="X923" s="94">
        <f>(T923+U923+V923+W923)*$AE$8</f>
        <v>0.9719111823649611</v>
      </c>
      <c r="Y923" s="95">
        <f t="shared" si="31"/>
        <v>0.9719111823649611</v>
      </c>
      <c r="Z923" s="94">
        <f>(0.5*$N$29*Y923^3)/1000</f>
        <v>0.47281034023884722</v>
      </c>
      <c r="AA923" s="94">
        <f>(0.5*$I$29*$J$29*$K$29*$M$29*$L$29*$N$29*Y923^3)*0.82/1000</f>
        <v>1.5305827449510252</v>
      </c>
      <c r="AB923" s="103">
        <f>IF(Y923&lt;1,0,IF(Y923&lt;1.05,2,IF(Y923&lt;1.1,2.28,IF(Y923&lt;1.15,2.5,IF(Y923&lt;1.2,3.08,IF(Y923&lt;1.25,3.44,IF(Y923&lt;1.3,3.85,IF(Y923&lt;1.35,4.31,IF(Y923&lt;1.4,5,IF(Y923&lt;1.45,5.36,IF(Y923&lt;1.5,5.75,IF(Y923&lt;1.55,6.59,IF(Y923&lt;1.6,7.28,IF(Y923&lt;1.65,8.01,IF(Y923&lt;1.7,8.79,IF(Y923&lt;1.75,10,IF(Y923&lt;1.8,10.5,IF(Y923&lt;1.85,11.42,IF(Y923&lt;1.9,12.38,IF(Y923&lt;1.95,13.4,IF(Y923&lt;2,14.26,IF(Y923&lt;2.05,15.57,IF(Y923&lt;2.1,16.72,IF(Y923&lt;2.15,17.92,IF(Y923&lt;2.2,19.17,IF(Y923&lt;2.25,20,IF(Y923&lt;3,25,IF(Y923&lt;10,0,0))))))))))))))))))))))))))))</f>
        <v>0</v>
      </c>
      <c r="AC923" s="12"/>
    </row>
    <row r="924" spans="17:29" x14ac:dyDescent="0.25">
      <c r="Q924" s="91"/>
      <c r="R924" s="92">
        <v>41659</v>
      </c>
      <c r="S924" s="93">
        <v>19.1249999999973</v>
      </c>
      <c r="T924" s="94">
        <f>$L$10*COS($M$10*S924*24+$N$10)</f>
        <v>0.11261504054541334</v>
      </c>
      <c r="U924" s="94">
        <f>$L$11*COS($M$11*S924*24+$N$11)</f>
        <v>-8.7387633831549211E-3</v>
      </c>
      <c r="V924" s="94">
        <f>$L$12*COS($M$12*S924*24+$N$12)</f>
        <v>0.87231143569000213</v>
      </c>
      <c r="W924" s="94">
        <f>$L$13*COS($M$13*S924*24+$N$13)</f>
        <v>-2.1176464560337418E-2</v>
      </c>
      <c r="X924" s="94">
        <f>(T924+U924+V924+W924)*$AE$8</f>
        <v>1.193764060364904</v>
      </c>
      <c r="Y924" s="95">
        <f t="shared" si="31"/>
        <v>1.193764060364904</v>
      </c>
      <c r="Z924" s="94">
        <f>(0.5*$N$29*Y924^3)/1000</f>
        <v>0.87611825300664181</v>
      </c>
      <c r="AA924" s="94">
        <f>(0.5*$I$29*$J$29*$K$29*$M$29*$L$29*$N$29*Y924^3)*0.82/1000</f>
        <v>2.8361720682995024</v>
      </c>
      <c r="AB924" s="103">
        <f>IF(Y924&lt;1,0,IF(Y924&lt;1.05,2,IF(Y924&lt;1.1,2.28,IF(Y924&lt;1.15,2.5,IF(Y924&lt;1.2,3.08,IF(Y924&lt;1.25,3.44,IF(Y924&lt;1.3,3.85,IF(Y924&lt;1.35,4.31,IF(Y924&lt;1.4,5,IF(Y924&lt;1.45,5.36,IF(Y924&lt;1.5,5.75,IF(Y924&lt;1.55,6.59,IF(Y924&lt;1.6,7.28,IF(Y924&lt;1.65,8.01,IF(Y924&lt;1.7,8.79,IF(Y924&lt;1.75,10,IF(Y924&lt;1.8,10.5,IF(Y924&lt;1.85,11.42,IF(Y924&lt;1.9,12.38,IF(Y924&lt;1.95,13.4,IF(Y924&lt;2,14.26,IF(Y924&lt;2.05,15.57,IF(Y924&lt;2.1,16.72,IF(Y924&lt;2.15,17.92,IF(Y924&lt;2.2,19.17,IF(Y924&lt;2.25,20,IF(Y924&lt;3,25,IF(Y924&lt;10,0,0))))))))))))))))))))))))))))</f>
        <v>3.08</v>
      </c>
      <c r="AC924" s="12"/>
    </row>
    <row r="925" spans="17:29" x14ac:dyDescent="0.25">
      <c r="Q925" s="91"/>
      <c r="R925" s="92">
        <v>41659</v>
      </c>
      <c r="S925" s="93">
        <v>19.1458333333306</v>
      </c>
      <c r="T925" s="94">
        <f>$L$10*COS($M$10*S925*24+$N$10)</f>
        <v>0.11891247097663792</v>
      </c>
      <c r="U925" s="94">
        <f>$L$11*COS($M$11*S925*24+$N$11)</f>
        <v>6.0844926226867359E-3</v>
      </c>
      <c r="V925" s="94">
        <f>$L$12*COS($M$12*S925*24+$N$12)</f>
        <v>1.0861105994780758</v>
      </c>
      <c r="W925" s="94">
        <f>$L$13*COS($M$13*S925*24+$N$13)</f>
        <v>-0.13420330479552661</v>
      </c>
      <c r="X925" s="94">
        <f>(T925+U925+V925+W925)*$AE$8</f>
        <v>1.3461303228523422</v>
      </c>
      <c r="Y925" s="95">
        <f t="shared" si="31"/>
        <v>1.3461303228523422</v>
      </c>
      <c r="Z925" s="94">
        <f>(0.5*$N$29*Y925^3)/1000</f>
        <v>1.256228236215637</v>
      </c>
      <c r="AA925" s="94">
        <f>(0.5*$I$29*$J$29*$K$29*$M$29*$L$29*$N$29*Y925^3)*0.82/1000</f>
        <v>4.066664999544221</v>
      </c>
      <c r="AB925" s="103">
        <f>IF(Y925&lt;1,0,IF(Y925&lt;1.05,2,IF(Y925&lt;1.1,2.28,IF(Y925&lt;1.15,2.5,IF(Y925&lt;1.2,3.08,IF(Y925&lt;1.25,3.44,IF(Y925&lt;1.3,3.85,IF(Y925&lt;1.35,4.31,IF(Y925&lt;1.4,5,IF(Y925&lt;1.45,5.36,IF(Y925&lt;1.5,5.75,IF(Y925&lt;1.55,6.59,IF(Y925&lt;1.6,7.28,IF(Y925&lt;1.65,8.01,IF(Y925&lt;1.7,8.79,IF(Y925&lt;1.75,10,IF(Y925&lt;1.8,10.5,IF(Y925&lt;1.85,11.42,IF(Y925&lt;1.9,12.38,IF(Y925&lt;1.95,13.4,IF(Y925&lt;2,14.26,IF(Y925&lt;2.05,15.57,IF(Y925&lt;2.1,16.72,IF(Y925&lt;2.15,17.92,IF(Y925&lt;2.2,19.17,IF(Y925&lt;2.25,20,IF(Y925&lt;3,25,IF(Y925&lt;10,0,0))))))))))))))))))))))))))))</f>
        <v>4.3099999999999996</v>
      </c>
      <c r="AC925" s="12"/>
    </row>
    <row r="926" spans="17:29" x14ac:dyDescent="0.25">
      <c r="Q926" s="91"/>
      <c r="R926" s="92">
        <v>41659</v>
      </c>
      <c r="S926" s="93">
        <v>19.166666666664</v>
      </c>
      <c r="T926" s="94">
        <f>$L$10*COS($M$10*S926*24+$N$10)</f>
        <v>0.12344893506608255</v>
      </c>
      <c r="U926" s="94">
        <f>$L$11*COS($M$11*S926*24+$N$11)</f>
        <v>2.0803032189007756E-2</v>
      </c>
      <c r="V926" s="94">
        <f>$L$12*COS($M$12*S926*24+$N$12)</f>
        <v>1.2307881619431877</v>
      </c>
      <c r="W926" s="94">
        <f>$L$13*COS($M$13*S926*24+$N$13)</f>
        <v>-0.23808441159081681</v>
      </c>
      <c r="X926" s="94">
        <f>(T926+U926+V926+W926)*$AE$8</f>
        <v>1.4211946470093269</v>
      </c>
      <c r="Y926" s="95">
        <f t="shared" si="31"/>
        <v>1.4211946470093269</v>
      </c>
      <c r="Z926" s="94">
        <f>(0.5*$N$29*Y926^3)/1000</f>
        <v>1.478318181196248</v>
      </c>
      <c r="AA926" s="94">
        <f>(0.5*$I$29*$J$29*$K$29*$M$29*$L$29*$N$29*Y926^3)*0.82/1000</f>
        <v>4.7856150915467071</v>
      </c>
      <c r="AB926" s="103">
        <f>IF(Y926&lt;1,0,IF(Y926&lt;1.05,2,IF(Y926&lt;1.1,2.28,IF(Y926&lt;1.15,2.5,IF(Y926&lt;1.2,3.08,IF(Y926&lt;1.25,3.44,IF(Y926&lt;1.3,3.85,IF(Y926&lt;1.35,4.31,IF(Y926&lt;1.4,5,IF(Y926&lt;1.45,5.36,IF(Y926&lt;1.5,5.75,IF(Y926&lt;1.55,6.59,IF(Y926&lt;1.6,7.28,IF(Y926&lt;1.65,8.01,IF(Y926&lt;1.7,8.79,IF(Y926&lt;1.75,10,IF(Y926&lt;1.8,10.5,IF(Y926&lt;1.85,11.42,IF(Y926&lt;1.9,12.38,IF(Y926&lt;1.95,13.4,IF(Y926&lt;2,14.26,IF(Y926&lt;2.05,15.57,IF(Y926&lt;2.1,16.72,IF(Y926&lt;2.15,17.92,IF(Y926&lt;2.2,19.17,IF(Y926&lt;2.25,20,IF(Y926&lt;3,25,IF(Y926&lt;10,0,0))))))))))))))))))))))))))))</f>
        <v>5.36</v>
      </c>
      <c r="AC926" s="12"/>
    </row>
    <row r="927" spans="17:29" x14ac:dyDescent="0.25">
      <c r="Q927" s="91"/>
      <c r="R927" s="92">
        <v>41659</v>
      </c>
      <c r="S927" s="93">
        <v>19.1874999999973</v>
      </c>
      <c r="T927" s="94">
        <f>$L$10*COS($M$10*S927*24+$N$10)</f>
        <v>0.12615725263901953</v>
      </c>
      <c r="U927" s="94">
        <f>$L$11*COS($M$11*S927*24+$N$11)</f>
        <v>3.5163543633835524E-2</v>
      </c>
      <c r="V927" s="94">
        <f>$L$12*COS($M$12*S927*24+$N$12)</f>
        <v>1.2971366401646804</v>
      </c>
      <c r="W927" s="94">
        <f>$L$13*COS($M$13*S927*24+$N$13)</f>
        <v>-0.32574045918883382</v>
      </c>
      <c r="X927" s="94">
        <f>(T927+U927+V927+W927)*$AE$8</f>
        <v>1.4158962215608772</v>
      </c>
      <c r="Y927" s="95">
        <f t="shared" si="31"/>
        <v>1.4158962215608772</v>
      </c>
      <c r="Z927" s="94">
        <f>(0.5*$N$29*Y927^3)/1000</f>
        <v>1.4618455749568489</v>
      </c>
      <c r="AA927" s="94">
        <f>(0.5*$I$29*$J$29*$K$29*$M$29*$L$29*$N$29*Y927^3)*0.82/1000</f>
        <v>4.7322899319030727</v>
      </c>
      <c r="AB927" s="103">
        <f>IF(Y927&lt;1,0,IF(Y927&lt;1.05,2,IF(Y927&lt;1.1,2.28,IF(Y927&lt;1.15,2.5,IF(Y927&lt;1.2,3.08,IF(Y927&lt;1.25,3.44,IF(Y927&lt;1.3,3.85,IF(Y927&lt;1.35,4.31,IF(Y927&lt;1.4,5,IF(Y927&lt;1.45,5.36,IF(Y927&lt;1.5,5.75,IF(Y927&lt;1.55,6.59,IF(Y927&lt;1.6,7.28,IF(Y927&lt;1.65,8.01,IF(Y927&lt;1.7,8.79,IF(Y927&lt;1.75,10,IF(Y927&lt;1.8,10.5,IF(Y927&lt;1.85,11.42,IF(Y927&lt;1.9,12.38,IF(Y927&lt;1.95,13.4,IF(Y927&lt;2,14.26,IF(Y927&lt;2.05,15.57,IF(Y927&lt;2.1,16.72,IF(Y927&lt;2.15,17.92,IF(Y927&lt;2.2,19.17,IF(Y927&lt;2.25,20,IF(Y927&lt;3,25,IF(Y927&lt;10,0,0))))))))))))))))))))))))))))</f>
        <v>5.36</v>
      </c>
      <c r="AC927" s="12"/>
    </row>
    <row r="928" spans="17:29" x14ac:dyDescent="0.25">
      <c r="Q928" s="91"/>
      <c r="R928" s="92">
        <v>41659</v>
      </c>
      <c r="S928" s="93">
        <v>19.2083333333306</v>
      </c>
      <c r="T928" s="94">
        <f>$L$10*COS($M$10*S928*24+$N$10)</f>
        <v>0.12699731641278397</v>
      </c>
      <c r="U928" s="94">
        <f>$L$11*COS($M$11*S928*24+$N$11)</f>
        <v>4.8918877075979618E-2</v>
      </c>
      <c r="V928" s="94">
        <f>$L$12*COS($M$12*S928*24+$N$12)</f>
        <v>1.28093352396604</v>
      </c>
      <c r="W928" s="94">
        <f>$L$13*COS($M$13*S928*24+$N$13)</f>
        <v>-0.39119783280475856</v>
      </c>
      <c r="X928" s="94">
        <f>(T928+U928+V928+W928)*$AE$8</f>
        <v>1.3320648558125563</v>
      </c>
      <c r="Y928" s="95">
        <f t="shared" si="31"/>
        <v>1.3320648558125563</v>
      </c>
      <c r="Z928" s="94">
        <f>(0.5*$N$29*Y928^3)/1000</f>
        <v>1.2172599693784334</v>
      </c>
      <c r="AA928" s="94">
        <f>(0.5*$I$29*$J$29*$K$29*$M$29*$L$29*$N$29*Y928^3)*0.82/1000</f>
        <v>3.940516834528327</v>
      </c>
      <c r="AB928" s="103">
        <f>IF(Y928&lt;1,0,IF(Y928&lt;1.05,2,IF(Y928&lt;1.1,2.28,IF(Y928&lt;1.15,2.5,IF(Y928&lt;1.2,3.08,IF(Y928&lt;1.25,3.44,IF(Y928&lt;1.3,3.85,IF(Y928&lt;1.35,4.31,IF(Y928&lt;1.4,5,IF(Y928&lt;1.45,5.36,IF(Y928&lt;1.5,5.75,IF(Y928&lt;1.55,6.59,IF(Y928&lt;1.6,7.28,IF(Y928&lt;1.65,8.01,IF(Y928&lt;1.7,8.79,IF(Y928&lt;1.75,10,IF(Y928&lt;1.8,10.5,IF(Y928&lt;1.85,11.42,IF(Y928&lt;1.9,12.38,IF(Y928&lt;1.95,13.4,IF(Y928&lt;2,14.26,IF(Y928&lt;2.05,15.57,IF(Y928&lt;2.1,16.72,IF(Y928&lt;2.15,17.92,IF(Y928&lt;2.2,19.17,IF(Y928&lt;2.25,20,IF(Y928&lt;3,25,IF(Y928&lt;10,0,0))))))))))))))))))))))))))))</f>
        <v>4.3099999999999996</v>
      </c>
      <c r="AC928" s="12"/>
    </row>
    <row r="929" spans="17:29" x14ac:dyDescent="0.25">
      <c r="Q929" s="91"/>
      <c r="R929" s="92">
        <v>41659</v>
      </c>
      <c r="S929" s="93">
        <v>19.229166666664</v>
      </c>
      <c r="T929" s="94">
        <f>$L$10*COS($M$10*S929*24+$N$10)</f>
        <v>0.12595668594257223</v>
      </c>
      <c r="U929" s="94">
        <f>$L$11*COS($M$11*S929*24+$N$11)</f>
        <v>6.1832297978589294E-2</v>
      </c>
      <c r="V929" s="94">
        <f>$L$12*COS($M$12*S929*24+$N$12)</f>
        <v>1.1832100023789516</v>
      </c>
      <c r="W929" s="94">
        <f>$L$13*COS($M$13*S929*24+$N$13)</f>
        <v>-0.42999572060021474</v>
      </c>
      <c r="X929" s="94">
        <f>(T929+U929+V929+W929)*$AE$8</f>
        <v>1.1762540821248728</v>
      </c>
      <c r="Y929" s="95">
        <f t="shared" si="31"/>
        <v>1.1762540821248728</v>
      </c>
      <c r="Z929" s="94">
        <f>(0.5*$N$29*Y929^3)/1000</f>
        <v>0.8381285986923962</v>
      </c>
      <c r="AA929" s="94">
        <f>(0.5*$I$29*$J$29*$K$29*$M$29*$L$29*$N$29*Y929^3)*0.82/1000</f>
        <v>2.713191870043548</v>
      </c>
      <c r="AB929" s="103">
        <f>IF(Y929&lt;1,0,IF(Y929&lt;1.05,2,IF(Y929&lt;1.1,2.28,IF(Y929&lt;1.15,2.5,IF(Y929&lt;1.2,3.08,IF(Y929&lt;1.25,3.44,IF(Y929&lt;1.3,3.85,IF(Y929&lt;1.35,4.31,IF(Y929&lt;1.4,5,IF(Y929&lt;1.45,5.36,IF(Y929&lt;1.5,5.75,IF(Y929&lt;1.55,6.59,IF(Y929&lt;1.6,7.28,IF(Y929&lt;1.65,8.01,IF(Y929&lt;1.7,8.79,IF(Y929&lt;1.75,10,IF(Y929&lt;1.8,10.5,IF(Y929&lt;1.85,11.42,IF(Y929&lt;1.9,12.38,IF(Y929&lt;1.95,13.4,IF(Y929&lt;2,14.26,IF(Y929&lt;2.05,15.57,IF(Y929&lt;2.1,16.72,IF(Y929&lt;2.15,17.92,IF(Y929&lt;2.2,19.17,IF(Y929&lt;2.25,20,IF(Y929&lt;3,25,IF(Y929&lt;10,0,0))))))))))))))))))))))))))))</f>
        <v>3.08</v>
      </c>
      <c r="AC929" s="12"/>
    </row>
    <row r="930" spans="17:29" x14ac:dyDescent="0.25">
      <c r="Q930" s="91"/>
      <c r="R930" s="92">
        <v>41659</v>
      </c>
      <c r="S930" s="93">
        <v>19.2499999999973</v>
      </c>
      <c r="T930" s="94">
        <f>$L$10*COS($M$10*S930*24+$N$10)</f>
        <v>0.12305077185115909</v>
      </c>
      <c r="U930" s="94">
        <f>$L$11*COS($M$11*S930*24+$N$11)</f>
        <v>7.3681561440653104E-2</v>
      </c>
      <c r="V930" s="94">
        <f>$L$12*COS($M$12*S930*24+$N$12)</f>
        <v>1.0101853373306167</v>
      </c>
      <c r="W930" s="94">
        <f>$L$13*COS($M$13*S930*24+$N$13)</f>
        <v>-0.4394901106381392</v>
      </c>
      <c r="X930" s="94">
        <f>(T930+U930+V930+W930)*$AE$8</f>
        <v>0.95928444998036211</v>
      </c>
      <c r="Y930" s="95">
        <f t="shared" si="31"/>
        <v>0.95928444998036211</v>
      </c>
      <c r="Z930" s="94">
        <f>(0.5*$N$29*Y930^3)/1000</f>
        <v>0.45462094758970478</v>
      </c>
      <c r="AA930" s="94">
        <f>(0.5*$I$29*$J$29*$K$29*$M$29*$L$29*$N$29*Y930^3)*0.82/1000</f>
        <v>1.4717000003057781</v>
      </c>
      <c r="AB930" s="103">
        <f>IF(Y930&lt;1,0,IF(Y930&lt;1.05,2,IF(Y930&lt;1.1,2.28,IF(Y930&lt;1.15,2.5,IF(Y930&lt;1.2,3.08,IF(Y930&lt;1.25,3.44,IF(Y930&lt;1.3,3.85,IF(Y930&lt;1.35,4.31,IF(Y930&lt;1.4,5,IF(Y930&lt;1.45,5.36,IF(Y930&lt;1.5,5.75,IF(Y930&lt;1.55,6.59,IF(Y930&lt;1.6,7.28,IF(Y930&lt;1.65,8.01,IF(Y930&lt;1.7,8.79,IF(Y930&lt;1.75,10,IF(Y930&lt;1.8,10.5,IF(Y930&lt;1.85,11.42,IF(Y930&lt;1.9,12.38,IF(Y930&lt;1.95,13.4,IF(Y930&lt;2,14.26,IF(Y930&lt;2.05,15.57,IF(Y930&lt;2.1,16.72,IF(Y930&lt;2.15,17.92,IF(Y930&lt;2.2,19.17,IF(Y930&lt;2.25,20,IF(Y930&lt;3,25,IF(Y930&lt;10,0,0))))))))))))))))))))))))))))</f>
        <v>0</v>
      </c>
      <c r="AC930" s="12"/>
    </row>
    <row r="931" spans="17:29" x14ac:dyDescent="0.25">
      <c r="Q931" s="91"/>
      <c r="R931" s="92">
        <v>41659</v>
      </c>
      <c r="S931" s="93">
        <v>19.2708333333306</v>
      </c>
      <c r="T931" s="94">
        <f>$L$10*COS($M$10*S931*24+$N$10)</f>
        <v>0.11832260761405149</v>
      </c>
      <c r="U931" s="94">
        <f>$L$11*COS($M$11*S931*24+$N$11)</f>
        <v>8.4262737116935965E-2</v>
      </c>
      <c r="V931" s="94">
        <f>$L$12*COS($M$12*S931*24+$N$12)</f>
        <v>0.77287106109228754</v>
      </c>
      <c r="W931" s="94">
        <f>$L$13*COS($M$13*S931*24+$N$13)</f>
        <v>-0.41903397592791874</v>
      </c>
      <c r="X931" s="94">
        <f>(T931+U931+V931+W931)*$AE$8</f>
        <v>0.69552803736919522</v>
      </c>
      <c r="Y931" s="95">
        <f t="shared" si="31"/>
        <v>0.69552803736919522</v>
      </c>
      <c r="Z931" s="94">
        <f>(0.5*$N$29*Y931^3)/1000</f>
        <v>0.17328108295613209</v>
      </c>
      <c r="AA931" s="94">
        <f>(0.5*$I$29*$J$29*$K$29*$M$29*$L$29*$N$29*Y931^3)*0.82/1000</f>
        <v>0.56094592911208874</v>
      </c>
      <c r="AB931" s="103">
        <f>IF(Y931&lt;1,0,IF(Y931&lt;1.05,2,IF(Y931&lt;1.1,2.28,IF(Y931&lt;1.15,2.5,IF(Y931&lt;1.2,3.08,IF(Y931&lt;1.25,3.44,IF(Y931&lt;1.3,3.85,IF(Y931&lt;1.35,4.31,IF(Y931&lt;1.4,5,IF(Y931&lt;1.45,5.36,IF(Y931&lt;1.5,5.75,IF(Y931&lt;1.55,6.59,IF(Y931&lt;1.6,7.28,IF(Y931&lt;1.65,8.01,IF(Y931&lt;1.7,8.79,IF(Y931&lt;1.75,10,IF(Y931&lt;1.8,10.5,IF(Y931&lt;1.85,11.42,IF(Y931&lt;1.9,12.38,IF(Y931&lt;1.95,13.4,IF(Y931&lt;2,14.26,IF(Y931&lt;2.05,15.57,IF(Y931&lt;2.1,16.72,IF(Y931&lt;2.15,17.92,IF(Y931&lt;2.2,19.17,IF(Y931&lt;2.25,20,IF(Y931&lt;3,25,IF(Y931&lt;10,0,0))))))))))))))))))))))))))))</f>
        <v>0</v>
      </c>
      <c r="AC931" s="12"/>
    </row>
    <row r="932" spans="17:29" x14ac:dyDescent="0.25">
      <c r="Q932" s="91"/>
      <c r="R932" s="92">
        <v>41659</v>
      </c>
      <c r="S932" s="93">
        <v>19.291666666664</v>
      </c>
      <c r="T932" s="94">
        <f>$L$10*COS($M$10*S932*24+$N$10)</f>
        <v>0.11184221227977582</v>
      </c>
      <c r="U932" s="94">
        <f>$L$11*COS($M$11*S932*24+$N$11)</f>
        <v>9.3393718936814335E-2</v>
      </c>
      <c r="V932" s="94">
        <f>$L$12*COS($M$12*S932*24+$N$12)</f>
        <v>0.48637018692691442</v>
      </c>
      <c r="W932" s="94">
        <f>$L$13*COS($M$13*S932*24+$N$13)</f>
        <v>-0.37002136824438325</v>
      </c>
      <c r="X932" s="94">
        <f>(T932+U932+V932+W932)*$AE$8</f>
        <v>0.40198093737390167</v>
      </c>
      <c r="Y932" s="95">
        <f t="shared" si="31"/>
        <v>0.40198093737390167</v>
      </c>
      <c r="Z932" s="94">
        <f>(0.5*$N$29*Y932^3)/1000</f>
        <v>3.3452116823900174E-2</v>
      </c>
      <c r="AA932" s="94">
        <f>(0.5*$I$29*$J$29*$K$29*$M$29*$L$29*$N$29*Y932^3)*0.82/1000</f>
        <v>0.1082912712249111</v>
      </c>
      <c r="AB932" s="103">
        <f>IF(Y932&lt;1,0,IF(Y932&lt;1.05,2,IF(Y932&lt;1.1,2.28,IF(Y932&lt;1.15,2.5,IF(Y932&lt;1.2,3.08,IF(Y932&lt;1.25,3.44,IF(Y932&lt;1.3,3.85,IF(Y932&lt;1.35,4.31,IF(Y932&lt;1.4,5,IF(Y932&lt;1.45,5.36,IF(Y932&lt;1.5,5.75,IF(Y932&lt;1.55,6.59,IF(Y932&lt;1.6,7.28,IF(Y932&lt;1.65,8.01,IF(Y932&lt;1.7,8.79,IF(Y932&lt;1.75,10,IF(Y932&lt;1.8,10.5,IF(Y932&lt;1.85,11.42,IF(Y932&lt;1.9,12.38,IF(Y932&lt;1.95,13.4,IF(Y932&lt;2,14.26,IF(Y932&lt;2.05,15.57,IF(Y932&lt;2.1,16.72,IF(Y932&lt;2.15,17.92,IF(Y932&lt;2.2,19.17,IF(Y932&lt;2.25,20,IF(Y932&lt;3,25,IF(Y932&lt;10,0,0))))))))))))))))))))))))))))</f>
        <v>0</v>
      </c>
      <c r="AC932" s="12"/>
    </row>
    <row r="933" spans="17:29" x14ac:dyDescent="0.25">
      <c r="Q933" s="91"/>
      <c r="R933" s="92">
        <v>41659</v>
      </c>
      <c r="S933" s="93">
        <v>19.3124999999973</v>
      </c>
      <c r="T933" s="94">
        <f>$L$10*COS($M$10*S933*24+$N$10)</f>
        <v>0.10370555356289374</v>
      </c>
      <c r="U933" s="94">
        <f>$L$11*COS($M$11*S933*24+$N$11)</f>
        <v>0.10091735921913188</v>
      </c>
      <c r="V933" s="94">
        <f>$L$12*COS($M$12*S933*24+$N$12)</f>
        <v>0.16891603215533074</v>
      </c>
      <c r="W933" s="94">
        <f>$L$13*COS($M$13*S933*24+$N$13)</f>
        <v>-0.29579241580447718</v>
      </c>
      <c r="X933" s="94">
        <f>(T933+U933+V933+W933)*$AE$8</f>
        <v>9.7183161416098951E-2</v>
      </c>
      <c r="Y933" s="95">
        <f t="shared" si="31"/>
        <v>9.7183161416098951E-2</v>
      </c>
      <c r="Z933" s="94">
        <f>(0.5*$N$29*Y933^3)/1000</f>
        <v>4.7269422595668382E-4</v>
      </c>
      <c r="AA933" s="94">
        <f>(0.5*$I$29*$J$29*$K$29*$M$29*$L$29*$N$29*Y933^3)*0.82/1000</f>
        <v>1.5302068595238326E-3</v>
      </c>
      <c r="AB933" s="103">
        <f>IF(Y933&lt;1,0,IF(Y933&lt;1.05,2,IF(Y933&lt;1.1,2.28,IF(Y933&lt;1.15,2.5,IF(Y933&lt;1.2,3.08,IF(Y933&lt;1.25,3.44,IF(Y933&lt;1.3,3.85,IF(Y933&lt;1.35,4.31,IF(Y933&lt;1.4,5,IF(Y933&lt;1.45,5.36,IF(Y933&lt;1.5,5.75,IF(Y933&lt;1.55,6.59,IF(Y933&lt;1.6,7.28,IF(Y933&lt;1.65,8.01,IF(Y933&lt;1.7,8.79,IF(Y933&lt;1.75,10,IF(Y933&lt;1.8,10.5,IF(Y933&lt;1.85,11.42,IF(Y933&lt;1.9,12.38,IF(Y933&lt;1.95,13.4,IF(Y933&lt;2,14.26,IF(Y933&lt;2.05,15.57,IF(Y933&lt;2.1,16.72,IF(Y933&lt;2.15,17.92,IF(Y933&lt;2.2,19.17,IF(Y933&lt;2.25,20,IF(Y933&lt;3,25,IF(Y933&lt;10,0,0))))))))))))))))))))))))))))</f>
        <v>0</v>
      </c>
      <c r="AC933" s="12"/>
    </row>
    <row r="934" spans="17:29" x14ac:dyDescent="0.25">
      <c r="Q934" s="91"/>
      <c r="R934" s="92">
        <v>41659</v>
      </c>
      <c r="S934" s="93">
        <v>19.3333333333306</v>
      </c>
      <c r="T934" s="94">
        <f>$L$10*COS($M$10*S934*24+$N$10)</f>
        <v>9.4033126664743921E-2</v>
      </c>
      <c r="U934" s="94">
        <f>$L$11*COS($M$11*S934*24+$N$11)</f>
        <v>0.10670417324401292</v>
      </c>
      <c r="V934" s="94">
        <f>$L$12*COS($M$12*S934*24+$N$12)</f>
        <v>-0.15928817572999024</v>
      </c>
      <c r="W934" s="94">
        <f>$L$13*COS($M$13*S934*24+$N$13)</f>
        <v>-0.20140569904764366</v>
      </c>
      <c r="X934" s="94">
        <f>(T934+U934+V934+W934)*$AE$8</f>
        <v>-0.19994571858609633</v>
      </c>
      <c r="Y934" s="95">
        <f t="shared" si="31"/>
        <v>0.19994571858609633</v>
      </c>
      <c r="Z934" s="94">
        <f>(0.5*$N$29*Y934^3)/1000</f>
        <v>4.116646318998201E-3</v>
      </c>
      <c r="AA934" s="94">
        <f>(0.5*$I$29*$J$29*$K$29*$M$29*$L$29*$N$29*Y934^3)*0.82/1000</f>
        <v>1.3326417141684806E-2</v>
      </c>
      <c r="AB934" s="103">
        <f>IF(Y934&lt;1,0,IF(Y934&lt;1.05,2,IF(Y934&lt;1.1,2.28,IF(Y934&lt;1.15,2.5,IF(Y934&lt;1.2,3.08,IF(Y934&lt;1.25,3.44,IF(Y934&lt;1.3,3.85,IF(Y934&lt;1.35,4.31,IF(Y934&lt;1.4,5,IF(Y934&lt;1.45,5.36,IF(Y934&lt;1.5,5.75,IF(Y934&lt;1.55,6.59,IF(Y934&lt;1.6,7.28,IF(Y934&lt;1.65,8.01,IF(Y934&lt;1.7,8.79,IF(Y934&lt;1.75,10,IF(Y934&lt;1.8,10.5,IF(Y934&lt;1.85,11.42,IF(Y934&lt;1.9,12.38,IF(Y934&lt;1.95,13.4,IF(Y934&lt;2,14.26,IF(Y934&lt;2.05,15.57,IF(Y934&lt;2.1,16.72,IF(Y934&lt;2.15,17.92,IF(Y934&lt;2.2,19.17,IF(Y934&lt;2.25,20,IF(Y934&lt;3,25,IF(Y934&lt;10,0,0))))))))))))))))))))))))))))</f>
        <v>0</v>
      </c>
      <c r="AC934" s="12"/>
    </row>
    <row r="935" spans="17:29" x14ac:dyDescent="0.25">
      <c r="Q935" s="91"/>
      <c r="R935" s="92">
        <v>41659</v>
      </c>
      <c r="S935" s="93">
        <v>19.354166666664</v>
      </c>
      <c r="T935" s="94">
        <f>$L$10*COS($M$10*S935*24+$N$10)</f>
        <v>8.2968169868617894E-2</v>
      </c>
      <c r="U935" s="94">
        <f>$L$11*COS($M$11*S935*24+$N$11)</f>
        <v>0.11065456773412993</v>
      </c>
      <c r="V935" s="94">
        <f>$L$12*COS($M$12*S935*24+$N$12)</f>
        <v>-0.47735506078465523</v>
      </c>
      <c r="W935" s="94">
        <f>$L$13*COS($M$13*S935*24+$N$13)</f>
        <v>-9.3293516738852361E-2</v>
      </c>
      <c r="X935" s="94">
        <f>(T935+U935+V935+W935)*$AE$8</f>
        <v>-0.47128229990094972</v>
      </c>
      <c r="Y935" s="95">
        <f t="shared" si="31"/>
        <v>0.47128229990094972</v>
      </c>
      <c r="Z935" s="94">
        <f>(0.5*$N$29*Y935^3)/1000</f>
        <v>5.3907676863598708E-2</v>
      </c>
      <c r="AA935" s="94">
        <f>(0.5*$I$29*$J$29*$K$29*$M$29*$L$29*$N$29*Y935^3)*0.82/1000</f>
        <v>0.17451005827439928</v>
      </c>
      <c r="AB935" s="103">
        <f>IF(Y935&lt;1,0,IF(Y935&lt;1.05,2,IF(Y935&lt;1.1,2.28,IF(Y935&lt;1.15,2.5,IF(Y935&lt;1.2,3.08,IF(Y935&lt;1.25,3.44,IF(Y935&lt;1.3,3.85,IF(Y935&lt;1.35,4.31,IF(Y935&lt;1.4,5,IF(Y935&lt;1.45,5.36,IF(Y935&lt;1.5,5.75,IF(Y935&lt;1.55,6.59,IF(Y935&lt;1.6,7.28,IF(Y935&lt;1.65,8.01,IF(Y935&lt;1.7,8.79,IF(Y935&lt;1.75,10,IF(Y935&lt;1.8,10.5,IF(Y935&lt;1.85,11.42,IF(Y935&lt;1.9,12.38,IF(Y935&lt;1.95,13.4,IF(Y935&lt;2,14.26,IF(Y935&lt;2.05,15.57,IF(Y935&lt;2.1,16.72,IF(Y935&lt;2.15,17.92,IF(Y935&lt;2.2,19.17,IF(Y935&lt;2.25,20,IF(Y935&lt;3,25,IF(Y935&lt;10,0,0))))))))))))))))))))))))))))</f>
        <v>0</v>
      </c>
      <c r="AC935" s="12"/>
    </row>
    <row r="936" spans="17:29" x14ac:dyDescent="0.25">
      <c r="Q936" s="91"/>
      <c r="R936" s="92">
        <v>41659</v>
      </c>
      <c r="S936" s="93">
        <v>19.3749999999973</v>
      </c>
      <c r="T936" s="94">
        <f>$L$10*COS($M$10*S936*24+$N$10)</f>
        <v>7.0674543334376713E-2</v>
      </c>
      <c r="U936" s="94">
        <f>$L$11*COS($M$11*S936*24+$N$11)</f>
        <v>0.11270055489298689</v>
      </c>
      <c r="V936" s="94">
        <f>$L$12*COS($M$12*S936*24+$N$12)</f>
        <v>-0.76504240049752448</v>
      </c>
      <c r="W936" s="94">
        <f>$L$13*COS($M$13*S936*24+$N$13)</f>
        <v>2.1176464560332682E-2</v>
      </c>
      <c r="X936" s="94">
        <f>(T936+U936+V936+W936)*$AE$8</f>
        <v>-0.70061354713728519</v>
      </c>
      <c r="Y936" s="95">
        <f t="shared" si="31"/>
        <v>0.70061354713728519</v>
      </c>
      <c r="Z936" s="94">
        <f>(0.5*$N$29*Y936^3)/1000</f>
        <v>0.17710989309918507</v>
      </c>
      <c r="AA936" s="94">
        <f>(0.5*$I$29*$J$29*$K$29*$M$29*$L$29*$N$29*Y936^3)*0.82/1000</f>
        <v>0.57334056230832964</v>
      </c>
      <c r="AB936" s="103">
        <f>IF(Y936&lt;1,0,IF(Y936&lt;1.05,2,IF(Y936&lt;1.1,2.28,IF(Y936&lt;1.15,2.5,IF(Y936&lt;1.2,3.08,IF(Y936&lt;1.25,3.44,IF(Y936&lt;1.3,3.85,IF(Y936&lt;1.35,4.31,IF(Y936&lt;1.4,5,IF(Y936&lt;1.45,5.36,IF(Y936&lt;1.5,5.75,IF(Y936&lt;1.55,6.59,IF(Y936&lt;1.6,7.28,IF(Y936&lt;1.65,8.01,IF(Y936&lt;1.7,8.79,IF(Y936&lt;1.75,10,IF(Y936&lt;1.8,10.5,IF(Y936&lt;1.85,11.42,IF(Y936&lt;1.9,12.38,IF(Y936&lt;1.95,13.4,IF(Y936&lt;2,14.26,IF(Y936&lt;2.05,15.57,IF(Y936&lt;2.1,16.72,IF(Y936&lt;2.15,17.92,IF(Y936&lt;2.2,19.17,IF(Y936&lt;2.25,20,IF(Y936&lt;3,25,IF(Y936&lt;10,0,0))))))))))))))))))))))))))))</f>
        <v>0</v>
      </c>
      <c r="AC936" s="12"/>
    </row>
    <row r="937" spans="17:29" x14ac:dyDescent="0.25">
      <c r="Q937" s="91"/>
      <c r="R937" s="92">
        <v>41659</v>
      </c>
      <c r="S937" s="93">
        <v>19.3958333333306</v>
      </c>
      <c r="T937" s="94">
        <f>$L$10*COS($M$10*S937*24+$N$10)</f>
        <v>5.7334302504665445E-2</v>
      </c>
      <c r="U937" s="94">
        <f>$L$11*COS($M$11*S937*24+$N$11)</f>
        <v>0.11280692250095294</v>
      </c>
      <c r="V937" s="94">
        <f>$L$12*COS($M$12*S937*24+$N$12)</f>
        <v>-1.0040413692211516</v>
      </c>
      <c r="W937" s="94">
        <f>$L$13*COS($M$13*S937*24+$N$13)</f>
        <v>0.13420330479552212</v>
      </c>
      <c r="X937" s="94">
        <f>(T937+U937+V937+W937)*$AE$8</f>
        <v>-0.87462104927501394</v>
      </c>
      <c r="Y937" s="95">
        <f t="shared" si="31"/>
        <v>0.87462104927501394</v>
      </c>
      <c r="Z937" s="94">
        <f>(0.5*$N$29*Y937^3)/1000</f>
        <v>0.34456170247123841</v>
      </c>
      <c r="AA937" s="94">
        <f>(0.5*$I$29*$J$29*$K$29*$M$29*$L$29*$N$29*Y937^3)*0.82/1000</f>
        <v>1.1154159532699994</v>
      </c>
      <c r="AB937" s="103">
        <f>IF(Y937&lt;1,0,IF(Y937&lt;1.05,2,IF(Y937&lt;1.1,2.28,IF(Y937&lt;1.15,2.5,IF(Y937&lt;1.2,3.08,IF(Y937&lt;1.25,3.44,IF(Y937&lt;1.3,3.85,IF(Y937&lt;1.35,4.31,IF(Y937&lt;1.4,5,IF(Y937&lt;1.45,5.36,IF(Y937&lt;1.5,5.75,IF(Y937&lt;1.55,6.59,IF(Y937&lt;1.6,7.28,IF(Y937&lt;1.65,8.01,IF(Y937&lt;1.7,8.79,IF(Y937&lt;1.75,10,IF(Y937&lt;1.8,10.5,IF(Y937&lt;1.85,11.42,IF(Y937&lt;1.9,12.38,IF(Y937&lt;1.95,13.4,IF(Y937&lt;2,14.26,IF(Y937&lt;2.05,15.57,IF(Y937&lt;2.1,16.72,IF(Y937&lt;2.15,17.92,IF(Y937&lt;2.2,19.17,IF(Y937&lt;2.25,20,IF(Y937&lt;3,25,IF(Y937&lt;10,0,0))))))))))))))))))))))))))))</f>
        <v>0</v>
      </c>
      <c r="AC937" s="12"/>
    </row>
    <row r="938" spans="17:29" x14ac:dyDescent="0.25">
      <c r="Q938" s="91"/>
      <c r="R938" s="92">
        <v>41659</v>
      </c>
      <c r="S938" s="93">
        <v>19.4166666666639</v>
      </c>
      <c r="T938" s="94">
        <f>$L$10*COS($M$10*S938*24+$N$10)</f>
        <v>4.3145002058989711E-2</v>
      </c>
      <c r="U938" s="94">
        <f>$L$11*COS($M$11*S938*24+$N$11)</f>
        <v>0.11097183993090992</v>
      </c>
      <c r="V938" s="94">
        <f>$L$12*COS($M$12*S938*24+$N$12)</f>
        <v>-1.1791417374993725</v>
      </c>
      <c r="W938" s="94">
        <f>$L$13*COS($M$13*S938*24+$N$13)</f>
        <v>0.23808441159035004</v>
      </c>
      <c r="X938" s="94">
        <f>(T938+U938+V938+W938)*$AE$8</f>
        <v>-0.98367560489890349</v>
      </c>
      <c r="Y938" s="95">
        <f t="shared" si="31"/>
        <v>0.98367560489890349</v>
      </c>
      <c r="Z938" s="94">
        <f>(0.5*$N$29*Y938^3)/1000</f>
        <v>0.49018828988265434</v>
      </c>
      <c r="AA938" s="94">
        <f>(0.5*$I$29*$J$29*$K$29*$M$29*$L$29*$N$29*Y938^3)*0.82/1000</f>
        <v>1.5868386843917792</v>
      </c>
      <c r="AB938" s="103">
        <f>IF(Y938&lt;1,0,IF(Y938&lt;1.05,2,IF(Y938&lt;1.1,2.28,IF(Y938&lt;1.15,2.5,IF(Y938&lt;1.2,3.08,IF(Y938&lt;1.25,3.44,IF(Y938&lt;1.3,3.85,IF(Y938&lt;1.35,4.31,IF(Y938&lt;1.4,5,IF(Y938&lt;1.45,5.36,IF(Y938&lt;1.5,5.75,IF(Y938&lt;1.55,6.59,IF(Y938&lt;1.6,7.28,IF(Y938&lt;1.65,8.01,IF(Y938&lt;1.7,8.79,IF(Y938&lt;1.75,10,IF(Y938&lt;1.8,10.5,IF(Y938&lt;1.85,11.42,IF(Y938&lt;1.9,12.38,IF(Y938&lt;1.95,13.4,IF(Y938&lt;2,14.26,IF(Y938&lt;2.05,15.57,IF(Y938&lt;2.1,16.72,IF(Y938&lt;2.15,17.92,IF(Y938&lt;2.2,19.17,IF(Y938&lt;2.25,20,IF(Y938&lt;3,25,IF(Y938&lt;10,0,0))))))))))))))))))))))))))))</f>
        <v>0</v>
      </c>
      <c r="AC938" s="12"/>
    </row>
    <row r="939" spans="17:29" x14ac:dyDescent="0.25">
      <c r="Q939" s="91"/>
      <c r="R939" s="92">
        <v>41659</v>
      </c>
      <c r="S939" s="93">
        <v>19.4374999999973</v>
      </c>
      <c r="T939" s="94">
        <f>$L$10*COS($M$10*S939*24+$N$10)</f>
        <v>2.8316770340357855E-2</v>
      </c>
      <c r="U939" s="94">
        <f>$L$11*COS($M$11*S939*24+$N$11)</f>
        <v>0.10722688965404531</v>
      </c>
      <c r="V939" s="94">
        <f>$L$12*COS($M$12*S939*24+$N$12)</f>
        <v>-1.2791998723971731</v>
      </c>
      <c r="W939" s="94">
        <f>$L$13*COS($M$13*S939*24+$N$13)</f>
        <v>0.3257404591888306</v>
      </c>
      <c r="X939" s="94">
        <f>(T939+U939+V939+W939)*$AE$8</f>
        <v>-1.0223946915174242</v>
      </c>
      <c r="Y939" s="95">
        <f t="shared" si="31"/>
        <v>1.0223946915174242</v>
      </c>
      <c r="Z939" s="94">
        <f>(0.5*$N$29*Y939^3)/1000</f>
        <v>0.55038043439512618</v>
      </c>
      <c r="AA939" s="94">
        <f>(0.5*$I$29*$J$29*$K$29*$M$29*$L$29*$N$29*Y939^3)*0.82/1000</f>
        <v>1.7816928361132658</v>
      </c>
      <c r="AB939" s="103">
        <f>IF(Y939&lt;1,0,IF(Y939&lt;1.05,2,IF(Y939&lt;1.1,2.28,IF(Y939&lt;1.15,2.5,IF(Y939&lt;1.2,3.08,IF(Y939&lt;1.25,3.44,IF(Y939&lt;1.3,3.85,IF(Y939&lt;1.35,4.31,IF(Y939&lt;1.4,5,IF(Y939&lt;1.45,5.36,IF(Y939&lt;1.5,5.75,IF(Y939&lt;1.55,6.59,IF(Y939&lt;1.6,7.28,IF(Y939&lt;1.65,8.01,IF(Y939&lt;1.7,8.79,IF(Y939&lt;1.75,10,IF(Y939&lt;1.8,10.5,IF(Y939&lt;1.85,11.42,IF(Y939&lt;1.9,12.38,IF(Y939&lt;1.95,13.4,IF(Y939&lt;2,14.26,IF(Y939&lt;2.05,15.57,IF(Y939&lt;2.1,16.72,IF(Y939&lt;2.15,17.92,IF(Y939&lt;2.2,19.17,IF(Y939&lt;2.25,20,IF(Y939&lt;3,25,IF(Y939&lt;10,0,0))))))))))))))))))))))))))))</f>
        <v>2</v>
      </c>
      <c r="AC939" s="12"/>
    </row>
    <row r="940" spans="17:29" x14ac:dyDescent="0.25">
      <c r="Q940" s="91"/>
      <c r="R940" s="92">
        <v>41659</v>
      </c>
      <c r="S940" s="93">
        <v>19.4583333333306</v>
      </c>
      <c r="T940" s="94">
        <f>$L$10*COS($M$10*S940*24+$N$10)</f>
        <v>1.3069197579863929E-2</v>
      </c>
      <c r="U940" s="94">
        <f>$L$11*COS($M$11*S940*24+$N$11)</f>
        <v>0.10163652369355526</v>
      </c>
      <c r="V940" s="94">
        <f>$L$12*COS($M$12*S940*24+$N$12)</f>
        <v>-1.29784793392301</v>
      </c>
      <c r="W940" s="94">
        <f>$L$13*COS($M$13*S940*24+$N$13)</f>
        <v>0.3911978328047449</v>
      </c>
      <c r="X940" s="94">
        <f>(T940+U940+V940+W940)*$AE$8</f>
        <v>-0.98993047480605723</v>
      </c>
      <c r="Y940" s="95">
        <f t="shared" si="31"/>
        <v>0.98993047480605723</v>
      </c>
      <c r="Z940" s="94">
        <f>(0.5*$N$29*Y940^3)/1000</f>
        <v>0.49959871355550201</v>
      </c>
      <c r="AA940" s="94">
        <f>(0.5*$I$29*$J$29*$K$29*$M$29*$L$29*$N$29*Y940^3)*0.82/1000</f>
        <v>1.6173021300284867</v>
      </c>
      <c r="AB940" s="103">
        <f>IF(Y940&lt;1,0,IF(Y940&lt;1.05,2,IF(Y940&lt;1.1,2.28,IF(Y940&lt;1.15,2.5,IF(Y940&lt;1.2,3.08,IF(Y940&lt;1.25,3.44,IF(Y940&lt;1.3,3.85,IF(Y940&lt;1.35,4.31,IF(Y940&lt;1.4,5,IF(Y940&lt;1.45,5.36,IF(Y940&lt;1.5,5.75,IF(Y940&lt;1.55,6.59,IF(Y940&lt;1.6,7.28,IF(Y940&lt;1.65,8.01,IF(Y940&lt;1.7,8.79,IF(Y940&lt;1.75,10,IF(Y940&lt;1.8,10.5,IF(Y940&lt;1.85,11.42,IF(Y940&lt;1.9,12.38,IF(Y940&lt;1.95,13.4,IF(Y940&lt;2,14.26,IF(Y940&lt;2.05,15.57,IF(Y940&lt;2.1,16.72,IF(Y940&lt;2.15,17.92,IF(Y940&lt;2.2,19.17,IF(Y940&lt;2.25,20,IF(Y940&lt;3,25,IF(Y940&lt;10,0,0))))))))))))))))))))))))))))</f>
        <v>0</v>
      </c>
      <c r="AC940" s="12"/>
    </row>
    <row r="941" spans="17:29" x14ac:dyDescent="0.25">
      <c r="Q941" s="91"/>
      <c r="R941" s="92">
        <v>41659</v>
      </c>
      <c r="S941" s="93">
        <v>19.4791666666639</v>
      </c>
      <c r="T941" s="94">
        <f>$L$10*COS($M$10*S941*24+$N$10)</f>
        <v>-2.3719159998850034E-3</v>
      </c>
      <c r="U941" s="94">
        <f>$L$11*COS($M$11*S941*24+$N$11)</f>
        <v>9.4296954380624826E-2</v>
      </c>
      <c r="V941" s="94">
        <f>$L$12*COS($M$12*S941*24+$N$12)</f>
        <v>-1.23389913329667</v>
      </c>
      <c r="W941" s="94">
        <f>$L$13*COS($M$13*S941*24+$N$13)</f>
        <v>0.42999572060009705</v>
      </c>
      <c r="X941" s="94">
        <f>(T941+U941+V941+W941)*$AE$8</f>
        <v>-0.88997296789479152</v>
      </c>
      <c r="Y941" s="95">
        <f t="shared" si="31"/>
        <v>0.88997296789479152</v>
      </c>
      <c r="Z941" s="94">
        <f>(0.5*$N$29*Y941^3)/1000</f>
        <v>0.36302595426310896</v>
      </c>
      <c r="AA941" s="94">
        <f>(0.5*$I$29*$J$29*$K$29*$M$29*$L$29*$N$29*Y941^3)*0.82/1000</f>
        <v>1.1751884725782524</v>
      </c>
      <c r="AB941" s="103">
        <f>IF(Y941&lt;1,0,IF(Y941&lt;1.05,2,IF(Y941&lt;1.1,2.28,IF(Y941&lt;1.15,2.5,IF(Y941&lt;1.2,3.08,IF(Y941&lt;1.25,3.44,IF(Y941&lt;1.3,3.85,IF(Y941&lt;1.35,4.31,IF(Y941&lt;1.4,5,IF(Y941&lt;1.45,5.36,IF(Y941&lt;1.5,5.75,IF(Y941&lt;1.55,6.59,IF(Y941&lt;1.6,7.28,IF(Y941&lt;1.65,8.01,IF(Y941&lt;1.7,8.79,IF(Y941&lt;1.75,10,IF(Y941&lt;1.8,10.5,IF(Y941&lt;1.85,11.42,IF(Y941&lt;1.9,12.38,IF(Y941&lt;1.95,13.4,IF(Y941&lt;2,14.26,IF(Y941&lt;2.05,15.57,IF(Y941&lt;2.1,16.72,IF(Y941&lt;2.15,17.92,IF(Y941&lt;2.2,19.17,IF(Y941&lt;2.25,20,IF(Y941&lt;3,25,IF(Y941&lt;10,0,0))))))))))))))))))))))))))))</f>
        <v>0</v>
      </c>
      <c r="AC941" s="12"/>
    </row>
    <row r="942" spans="17:29" x14ac:dyDescent="0.25">
      <c r="Q942" s="91"/>
      <c r="R942" s="92">
        <v>41659</v>
      </c>
      <c r="S942" s="93">
        <v>19.4999999999973</v>
      </c>
      <c r="T942" s="94">
        <f>$L$10*COS($M$10*S942*24+$N$10)</f>
        <v>-1.7777904044031435E-2</v>
      </c>
      <c r="U942" s="94">
        <f>$L$11*COS($M$11*S942*24+$N$11)</f>
        <v>8.5334498503514572E-2</v>
      </c>
      <c r="V942" s="94">
        <f>$L$12*COS($M$12*S942*24+$N$12)</f>
        <v>-1.091423261848032</v>
      </c>
      <c r="W942" s="94">
        <f>$L$13*COS($M$13*S942*24+$N$13)</f>
        <v>0.43949011063814059</v>
      </c>
      <c r="X942" s="94">
        <f>(T942+U942+V942+W942)*$AE$8</f>
        <v>-0.73047069593801028</v>
      </c>
      <c r="Y942" s="95">
        <f t="shared" si="31"/>
        <v>0.73047069593801028</v>
      </c>
      <c r="Z942" s="94">
        <f>(0.5*$N$29*Y942^3)/1000</f>
        <v>0.2007315432561268</v>
      </c>
      <c r="AA942" s="94">
        <f>(0.5*$I$29*$J$29*$K$29*$M$29*$L$29*$N$29*Y942^3)*0.82/1000</f>
        <v>0.64980862372851866</v>
      </c>
      <c r="AB942" s="103">
        <f>IF(Y942&lt;1,0,IF(Y942&lt;1.05,2,IF(Y942&lt;1.1,2.28,IF(Y942&lt;1.15,2.5,IF(Y942&lt;1.2,3.08,IF(Y942&lt;1.25,3.44,IF(Y942&lt;1.3,3.85,IF(Y942&lt;1.35,4.31,IF(Y942&lt;1.4,5,IF(Y942&lt;1.45,5.36,IF(Y942&lt;1.5,5.75,IF(Y942&lt;1.55,6.59,IF(Y942&lt;1.6,7.28,IF(Y942&lt;1.65,8.01,IF(Y942&lt;1.7,8.79,IF(Y942&lt;1.75,10,IF(Y942&lt;1.8,10.5,IF(Y942&lt;1.85,11.42,IF(Y942&lt;1.9,12.38,IF(Y942&lt;1.95,13.4,IF(Y942&lt;2,14.26,IF(Y942&lt;2.05,15.57,IF(Y942&lt;2.1,16.72,IF(Y942&lt;2.15,17.92,IF(Y942&lt;2.2,19.17,IF(Y942&lt;2.25,20,IF(Y942&lt;3,25,IF(Y942&lt;10,0,0))))))))))))))))))))))))))))</f>
        <v>0</v>
      </c>
      <c r="AC942" s="12"/>
    </row>
    <row r="943" spans="17:29" x14ac:dyDescent="0.25">
      <c r="Q943" s="91"/>
      <c r="R943" s="92">
        <v>41659</v>
      </c>
      <c r="S943" s="93">
        <v>19.5208333333306</v>
      </c>
      <c r="T943" s="94">
        <f>$L$10*COS($M$10*S943*24+$N$10)</f>
        <v>-3.2920620369066109E-2</v>
      </c>
      <c r="U943" s="94">
        <f>$L$11*COS($M$11*S943*24+$N$11)</f>
        <v>7.4903403347602704E-2</v>
      </c>
      <c r="V943" s="94">
        <f>$L$12*COS($M$12*S943*24+$N$12)</f>
        <v>-0.87948768379464504</v>
      </c>
      <c r="W943" s="94">
        <f>$L$13*COS($M$13*S943*24+$N$13)</f>
        <v>0.41903397592792019</v>
      </c>
      <c r="X943" s="94">
        <f>(T943+U943+V943+W943)*$AE$8</f>
        <v>-0.52308865611023525</v>
      </c>
      <c r="Y943" s="95">
        <f t="shared" si="31"/>
        <v>0.52308865611023525</v>
      </c>
      <c r="Z943" s="94">
        <f>(0.5*$N$29*Y943^3)/1000</f>
        <v>7.3711141132975652E-2</v>
      </c>
      <c r="AA943" s="94">
        <f>(0.5*$I$29*$J$29*$K$29*$M$29*$L$29*$N$29*Y943^3)*0.82/1000</f>
        <v>0.23861787936319051</v>
      </c>
      <c r="AB943" s="103">
        <f>IF(Y943&lt;1,0,IF(Y943&lt;1.05,2,IF(Y943&lt;1.1,2.28,IF(Y943&lt;1.15,2.5,IF(Y943&lt;1.2,3.08,IF(Y943&lt;1.25,3.44,IF(Y943&lt;1.3,3.85,IF(Y943&lt;1.35,4.31,IF(Y943&lt;1.4,5,IF(Y943&lt;1.45,5.36,IF(Y943&lt;1.5,5.75,IF(Y943&lt;1.55,6.59,IF(Y943&lt;1.6,7.28,IF(Y943&lt;1.65,8.01,IF(Y943&lt;1.7,8.79,IF(Y943&lt;1.75,10,IF(Y943&lt;1.8,10.5,IF(Y943&lt;1.85,11.42,IF(Y943&lt;1.9,12.38,IF(Y943&lt;1.95,13.4,IF(Y943&lt;2,14.26,IF(Y943&lt;2.05,15.57,IF(Y943&lt;2.1,16.72,IF(Y943&lt;2.15,17.92,IF(Y943&lt;2.2,19.17,IF(Y943&lt;2.25,20,IF(Y943&lt;3,25,IF(Y943&lt;10,0,0))))))))))))))))))))))))))))</f>
        <v>0</v>
      </c>
      <c r="AC943" s="12"/>
    </row>
    <row r="944" spans="17:29" x14ac:dyDescent="0.25">
      <c r="Q944" s="91"/>
      <c r="R944" s="92">
        <v>41659</v>
      </c>
      <c r="S944" s="93">
        <v>19.5416666666639</v>
      </c>
      <c r="T944" s="94">
        <f>$L$10*COS($M$10*S944*24+$N$10)</f>
        <v>-4.7575817563892467E-2</v>
      </c>
      <c r="U944" s="94">
        <f>$L$11*COS($M$11*S944*24+$N$11)</f>
        <v>6.3183192040494371E-2</v>
      </c>
      <c r="V944" s="94">
        <f>$L$12*COS($M$12*S944*24+$N$12)</f>
        <v>-0.61158027646589308</v>
      </c>
      <c r="W944" s="94">
        <f>$L$13*COS($M$13*S944*24+$N$13)</f>
        <v>0.37002136824468357</v>
      </c>
      <c r="X944" s="94">
        <f>(T944+U944+V944+W944)*$AE$8</f>
        <v>-0.28243941718075954</v>
      </c>
      <c r="Y944" s="95">
        <f t="shared" si="31"/>
        <v>0.28243941718075954</v>
      </c>
      <c r="Z944" s="94">
        <f>(0.5*$N$29*Y944^3)/1000</f>
        <v>1.1603343497329369E-2</v>
      </c>
      <c r="AA944" s="94">
        <f>(0.5*$I$29*$J$29*$K$29*$M$29*$L$29*$N$29*Y944^3)*0.82/1000</f>
        <v>3.7562370847854867E-2</v>
      </c>
      <c r="AB944" s="103">
        <f>IF(Y944&lt;1,0,IF(Y944&lt;1.05,2,IF(Y944&lt;1.1,2.28,IF(Y944&lt;1.15,2.5,IF(Y944&lt;1.2,3.08,IF(Y944&lt;1.25,3.44,IF(Y944&lt;1.3,3.85,IF(Y944&lt;1.35,4.31,IF(Y944&lt;1.4,5,IF(Y944&lt;1.45,5.36,IF(Y944&lt;1.5,5.75,IF(Y944&lt;1.55,6.59,IF(Y944&lt;1.6,7.28,IF(Y944&lt;1.65,8.01,IF(Y944&lt;1.7,8.79,IF(Y944&lt;1.75,10,IF(Y944&lt;1.8,10.5,IF(Y944&lt;1.85,11.42,IF(Y944&lt;1.9,12.38,IF(Y944&lt;1.95,13.4,IF(Y944&lt;2,14.26,IF(Y944&lt;2.05,15.57,IF(Y944&lt;2.1,16.72,IF(Y944&lt;2.15,17.92,IF(Y944&lt;2.2,19.17,IF(Y944&lt;2.25,20,IF(Y944&lt;3,25,IF(Y944&lt;10,0,0))))))))))))))))))))))))))))</f>
        <v>0</v>
      </c>
      <c r="AC944" s="12"/>
    </row>
    <row r="945" spans="17:29" x14ac:dyDescent="0.25">
      <c r="Q945" s="91"/>
      <c r="R945" s="92">
        <v>41659</v>
      </c>
      <c r="S945" s="93">
        <v>19.5624999999973</v>
      </c>
      <c r="T945" s="94">
        <f>$L$10*COS($M$10*S945*24+$N$10)</f>
        <v>-6.1526467853608269E-2</v>
      </c>
      <c r="U945" s="94">
        <f>$L$11*COS($M$11*S945*24+$N$11)</f>
        <v>5.0375573890598171E-2</v>
      </c>
      <c r="V945" s="94">
        <f>$L$12*COS($M$12*S945*24+$N$12)</f>
        <v>-0.30475104288010613</v>
      </c>
      <c r="W945" s="94">
        <f>$L$13*COS($M$13*S945*24+$N$13)</f>
        <v>0.29579241580448074</v>
      </c>
      <c r="X945" s="94">
        <f>(T945+U945+V945+W945)*$AE$8</f>
        <v>-2.5136901298294378E-2</v>
      </c>
      <c r="Y945" s="95">
        <f t="shared" si="31"/>
        <v>2.5136901298294378E-2</v>
      </c>
      <c r="Z945" s="94">
        <f>(0.5*$N$29*Y945^3)/1000</f>
        <v>8.1797955459686646E-6</v>
      </c>
      <c r="AA945" s="94">
        <f>(0.5*$I$29*$J$29*$K$29*$M$29*$L$29*$N$29*Y945^3)*0.82/1000</f>
        <v>2.647965337129111E-5</v>
      </c>
      <c r="AB945" s="103">
        <f>IF(Y945&lt;1,0,IF(Y945&lt;1.05,2,IF(Y945&lt;1.1,2.28,IF(Y945&lt;1.15,2.5,IF(Y945&lt;1.2,3.08,IF(Y945&lt;1.25,3.44,IF(Y945&lt;1.3,3.85,IF(Y945&lt;1.35,4.31,IF(Y945&lt;1.4,5,IF(Y945&lt;1.45,5.36,IF(Y945&lt;1.5,5.75,IF(Y945&lt;1.55,6.59,IF(Y945&lt;1.6,7.28,IF(Y945&lt;1.65,8.01,IF(Y945&lt;1.7,8.79,IF(Y945&lt;1.75,10,IF(Y945&lt;1.8,10.5,IF(Y945&lt;1.85,11.42,IF(Y945&lt;1.9,12.38,IF(Y945&lt;1.95,13.4,IF(Y945&lt;2,14.26,IF(Y945&lt;2.05,15.57,IF(Y945&lt;2.1,16.72,IF(Y945&lt;2.15,17.92,IF(Y945&lt;2.2,19.17,IF(Y945&lt;2.25,20,IF(Y945&lt;3,25,IF(Y945&lt;10,0,0))))))))))))))))))))))))))))</f>
        <v>0</v>
      </c>
      <c r="AC945" s="12"/>
    </row>
    <row r="946" spans="17:29" x14ac:dyDescent="0.25">
      <c r="Q946" s="91"/>
      <c r="R946" s="92">
        <v>41659</v>
      </c>
      <c r="S946" s="93">
        <v>19.5833333333306</v>
      </c>
      <c r="T946" s="94">
        <f>$L$10*COS($M$10*S946*24+$N$10)</f>
        <v>-7.4565977048213855E-2</v>
      </c>
      <c r="U946" s="94">
        <f>$L$11*COS($M$11*S946*24+$N$11)</f>
        <v>3.6700972893181E-2</v>
      </c>
      <c r="V946" s="94">
        <f>$L$12*COS($M$12*S946*24+$N$12)</f>
        <v>2.1472974346962638E-2</v>
      </c>
      <c r="W946" s="94">
        <f>$L$13*COS($M$13*S946*24+$N$13)</f>
        <v>0.20140569904762565</v>
      </c>
      <c r="X946" s="94">
        <f>(T946+U946+V946+W946)*$AE$8</f>
        <v>0.23126708654944428</v>
      </c>
      <c r="Y946" s="95">
        <f t="shared" si="31"/>
        <v>0.23126708654944428</v>
      </c>
      <c r="Z946" s="94">
        <f>(0.5*$N$29*Y946^3)/1000</f>
        <v>6.3701361822859834E-3</v>
      </c>
      <c r="AA946" s="94">
        <f>(0.5*$I$29*$J$29*$K$29*$M$29*$L$29*$N$29*Y946^3)*0.82/1000</f>
        <v>2.0621419824849337E-2</v>
      </c>
      <c r="AB946" s="103">
        <f>IF(Y946&lt;1,0,IF(Y946&lt;1.05,2,IF(Y946&lt;1.1,2.28,IF(Y946&lt;1.15,2.5,IF(Y946&lt;1.2,3.08,IF(Y946&lt;1.25,3.44,IF(Y946&lt;1.3,3.85,IF(Y946&lt;1.35,4.31,IF(Y946&lt;1.4,5,IF(Y946&lt;1.45,5.36,IF(Y946&lt;1.5,5.75,IF(Y946&lt;1.55,6.59,IF(Y946&lt;1.6,7.28,IF(Y946&lt;1.65,8.01,IF(Y946&lt;1.7,8.79,IF(Y946&lt;1.75,10,IF(Y946&lt;1.8,10.5,IF(Y946&lt;1.85,11.42,IF(Y946&lt;1.9,12.38,IF(Y946&lt;1.95,13.4,IF(Y946&lt;2,14.26,IF(Y946&lt;2.05,15.57,IF(Y946&lt;2.1,16.72,IF(Y946&lt;2.15,17.92,IF(Y946&lt;2.2,19.17,IF(Y946&lt;2.25,20,IF(Y946&lt;3,25,IF(Y946&lt;10,0,0))))))))))))))))))))))))))))</f>
        <v>0</v>
      </c>
      <c r="AC946" s="12"/>
    </row>
    <row r="947" spans="17:29" x14ac:dyDescent="0.25">
      <c r="Q947" s="91"/>
      <c r="R947" s="92">
        <v>41659</v>
      </c>
      <c r="S947" s="93">
        <v>19.6041666666639</v>
      </c>
      <c r="T947" s="94">
        <f>$L$10*COS($M$10*S947*24+$N$10)</f>
        <v>-8.6501243981711065E-2</v>
      </c>
      <c r="U947" s="94">
        <f>$L$11*COS($M$11*S947*24+$N$11)</f>
        <v>2.2394734148910515E-2</v>
      </c>
      <c r="V947" s="94">
        <f>$L$12*COS($M$12*S947*24+$N$12)</f>
        <v>0.34633042138057873</v>
      </c>
      <c r="W947" s="94">
        <f>$L$13*COS($M$13*S947*24+$N$13)</f>
        <v>9.3293516739394733E-2</v>
      </c>
      <c r="X947" s="94">
        <f>(T947+U947+V947+W947)*$AE$8</f>
        <v>0.46939678535896612</v>
      </c>
      <c r="Y947" s="95">
        <f t="shared" si="31"/>
        <v>0.46939678535896612</v>
      </c>
      <c r="Z947" s="94">
        <f>(0.5*$N$29*Y947^3)/1000</f>
        <v>5.3263237683194527E-2</v>
      </c>
      <c r="AA947" s="94">
        <f>(0.5*$I$29*$J$29*$K$29*$M$29*$L$29*$N$29*Y947^3)*0.82/1000</f>
        <v>0.1724238782445828</v>
      </c>
      <c r="AB947" s="103">
        <f>IF(Y947&lt;1,0,IF(Y947&lt;1.05,2,IF(Y947&lt;1.1,2.28,IF(Y947&lt;1.15,2.5,IF(Y947&lt;1.2,3.08,IF(Y947&lt;1.25,3.44,IF(Y947&lt;1.3,3.85,IF(Y947&lt;1.35,4.31,IF(Y947&lt;1.4,5,IF(Y947&lt;1.45,5.36,IF(Y947&lt;1.5,5.75,IF(Y947&lt;1.55,6.59,IF(Y947&lt;1.6,7.28,IF(Y947&lt;1.65,8.01,IF(Y947&lt;1.7,8.79,IF(Y947&lt;1.75,10,IF(Y947&lt;1.8,10.5,IF(Y947&lt;1.85,11.42,IF(Y947&lt;1.9,12.38,IF(Y947&lt;1.95,13.4,IF(Y947&lt;2,14.26,IF(Y947&lt;2.05,15.57,IF(Y947&lt;2.1,16.72,IF(Y947&lt;2.15,17.92,IF(Y947&lt;2.2,19.17,IF(Y947&lt;2.25,20,IF(Y947&lt;3,25,IF(Y947&lt;10,0,0))))))))))))))))))))))))))))</f>
        <v>0</v>
      </c>
      <c r="AC947" s="12"/>
    </row>
    <row r="948" spans="17:29" x14ac:dyDescent="0.25">
      <c r="Q948" s="91"/>
      <c r="R948" s="92">
        <v>41659</v>
      </c>
      <c r="S948" s="93">
        <v>19.6249999999972</v>
      </c>
      <c r="T948" s="94">
        <f>$L$10*COS($M$10*S948*24+$N$10)</f>
        <v>-9.715552013329587E-2</v>
      </c>
      <c r="U948" s="94">
        <f>$L$11*COS($M$11*S948*24+$N$11)</f>
        <v>7.7030734851819532E-3</v>
      </c>
      <c r="V948" s="94">
        <f>$L$12*COS($M$12*S948*24+$N$12)</f>
        <v>0.64914691482773712</v>
      </c>
      <c r="W948" s="94">
        <f>$L$13*COS($M$13*S948*24+$N$13)</f>
        <v>-2.1176464559803321E-2</v>
      </c>
      <c r="X948" s="94">
        <f>(T948+U948+V948+W948)*$AE$8</f>
        <v>0.67314750452477479</v>
      </c>
      <c r="Y948" s="95">
        <f t="shared" si="31"/>
        <v>0.67314750452477479</v>
      </c>
      <c r="Z948" s="94">
        <f>(0.5*$N$29*Y948^3)/1000</f>
        <v>0.15708616940367631</v>
      </c>
      <c r="AA948" s="94">
        <f>(0.5*$I$29*$J$29*$K$29*$M$29*$L$29*$N$29*Y948^3)*0.82/1000</f>
        <v>0.50851971688745656</v>
      </c>
      <c r="AB948" s="103">
        <f>IF(Y948&lt;1,0,IF(Y948&lt;1.05,2,IF(Y948&lt;1.1,2.28,IF(Y948&lt;1.15,2.5,IF(Y948&lt;1.2,3.08,IF(Y948&lt;1.25,3.44,IF(Y948&lt;1.3,3.85,IF(Y948&lt;1.35,4.31,IF(Y948&lt;1.4,5,IF(Y948&lt;1.45,5.36,IF(Y948&lt;1.5,5.75,IF(Y948&lt;1.55,6.59,IF(Y948&lt;1.6,7.28,IF(Y948&lt;1.65,8.01,IF(Y948&lt;1.7,8.79,IF(Y948&lt;1.75,10,IF(Y948&lt;1.8,10.5,IF(Y948&lt;1.85,11.42,IF(Y948&lt;1.9,12.38,IF(Y948&lt;1.95,13.4,IF(Y948&lt;2,14.26,IF(Y948&lt;2.05,15.57,IF(Y948&lt;2.1,16.72,IF(Y948&lt;2.15,17.92,IF(Y948&lt;2.2,19.17,IF(Y948&lt;2.25,20,IF(Y948&lt;3,25,IF(Y948&lt;10,0,0))))))))))))))))))))))))))))</f>
        <v>0</v>
      </c>
      <c r="AC948" s="12"/>
    </row>
    <row r="949" spans="17:29" x14ac:dyDescent="0.25">
      <c r="Q949" s="91"/>
      <c r="R949" s="92">
        <v>41659</v>
      </c>
      <c r="S949" s="93">
        <v>19.6458333333306</v>
      </c>
      <c r="T949" s="94">
        <f>$L$10*COS($M$10*S949*24+$N$10)</f>
        <v>-0.10637102708376307</v>
      </c>
      <c r="U949" s="94">
        <f>$L$11*COS($M$11*S949*24+$N$11)</f>
        <v>-7.1211600124306941E-3</v>
      </c>
      <c r="V949" s="94">
        <f>$L$12*COS($M$12*S949*24+$N$12)</f>
        <v>0.91065078848517955</v>
      </c>
      <c r="W949" s="94">
        <f>$L$13*COS($M$13*S949*24+$N$13)</f>
        <v>-0.13420330479551759</v>
      </c>
      <c r="X949" s="94">
        <f>(T949+U949+V949+W949)*$AE$8</f>
        <v>0.82869412074183524</v>
      </c>
      <c r="Y949" s="95">
        <f t="shared" si="31"/>
        <v>0.82869412074183524</v>
      </c>
      <c r="Z949" s="94">
        <f>(0.5*$N$29*Y949^3)/1000</f>
        <v>0.29308257742967586</v>
      </c>
      <c r="AA949" s="94">
        <f>(0.5*$I$29*$J$29*$K$29*$M$29*$L$29*$N$29*Y949^3)*0.82/1000</f>
        <v>0.94876760866317811</v>
      </c>
      <c r="AB949" s="103">
        <f>IF(Y949&lt;1,0,IF(Y949&lt;1.05,2,IF(Y949&lt;1.1,2.28,IF(Y949&lt;1.15,2.5,IF(Y949&lt;1.2,3.08,IF(Y949&lt;1.25,3.44,IF(Y949&lt;1.3,3.85,IF(Y949&lt;1.35,4.31,IF(Y949&lt;1.4,5,IF(Y949&lt;1.45,5.36,IF(Y949&lt;1.5,5.75,IF(Y949&lt;1.55,6.59,IF(Y949&lt;1.6,7.28,IF(Y949&lt;1.65,8.01,IF(Y949&lt;1.7,8.79,IF(Y949&lt;1.75,10,IF(Y949&lt;1.8,10.5,IF(Y949&lt;1.85,11.42,IF(Y949&lt;1.9,12.38,IF(Y949&lt;1.95,13.4,IF(Y949&lt;2,14.26,IF(Y949&lt;2.05,15.57,IF(Y949&lt;2.1,16.72,IF(Y949&lt;2.15,17.92,IF(Y949&lt;2.2,19.17,IF(Y949&lt;2.25,20,IF(Y949&lt;3,25,IF(Y949&lt;10,0,0))))))))))))))))))))))))))))</f>
        <v>0</v>
      </c>
      <c r="AC949" s="12"/>
    </row>
    <row r="950" spans="17:29" x14ac:dyDescent="0.25">
      <c r="Q950" s="91"/>
      <c r="R950" s="92">
        <v>41659</v>
      </c>
      <c r="S950" s="93">
        <v>19.6666666666639</v>
      </c>
      <c r="T950" s="94">
        <f>$L$10*COS($M$10*S950*24+$N$10)</f>
        <v>-0.11401129304475012</v>
      </c>
      <c r="U950" s="94">
        <f>$L$11*COS($M$11*S950*24+$N$11)</f>
        <v>-2.182283562906219E-2</v>
      </c>
      <c r="V950" s="94">
        <f>$L$12*COS($M$12*S950*24+$N$12)</f>
        <v>1.1141995691913598</v>
      </c>
      <c r="W950" s="94">
        <f>$L$13*COS($M$13*S950*24+$N$13)</f>
        <v>-0.23808441159036708</v>
      </c>
      <c r="X950" s="94">
        <f>(T950+U950+V950+W950)*$AE$8</f>
        <v>0.92535128615897544</v>
      </c>
      <c r="Y950" s="95">
        <f t="shared" si="31"/>
        <v>0.92535128615897544</v>
      </c>
      <c r="Z950" s="94">
        <f>(0.5*$N$29*Y950^3)/1000</f>
        <v>0.40806291519870869</v>
      </c>
      <c r="AA950" s="94">
        <f>(0.5*$I$29*$J$29*$K$29*$M$29*$L$29*$N$29*Y950^3)*0.82/1000</f>
        <v>1.3209822283963675</v>
      </c>
      <c r="AB950" s="103">
        <f>IF(Y950&lt;1,0,IF(Y950&lt;1.05,2,IF(Y950&lt;1.1,2.28,IF(Y950&lt;1.15,2.5,IF(Y950&lt;1.2,3.08,IF(Y950&lt;1.25,3.44,IF(Y950&lt;1.3,3.85,IF(Y950&lt;1.35,4.31,IF(Y950&lt;1.4,5,IF(Y950&lt;1.45,5.36,IF(Y950&lt;1.5,5.75,IF(Y950&lt;1.55,6.59,IF(Y950&lt;1.6,7.28,IF(Y950&lt;1.65,8.01,IF(Y950&lt;1.7,8.79,IF(Y950&lt;1.75,10,IF(Y950&lt;1.8,10.5,IF(Y950&lt;1.85,11.42,IF(Y950&lt;1.9,12.38,IF(Y950&lt;1.95,13.4,IF(Y950&lt;2,14.26,IF(Y950&lt;2.05,15.57,IF(Y950&lt;2.1,16.72,IF(Y950&lt;2.15,17.92,IF(Y950&lt;2.2,19.17,IF(Y950&lt;2.25,20,IF(Y950&lt;3,25,IF(Y950&lt;10,0,0))))))))))))))))))))))))))))</f>
        <v>0</v>
      </c>
      <c r="AC950" s="12"/>
    </row>
    <row r="951" spans="17:29" x14ac:dyDescent="0.25">
      <c r="Q951" s="91"/>
      <c r="R951" s="92">
        <v>41659</v>
      </c>
      <c r="S951" s="93">
        <v>19.6874999999972</v>
      </c>
      <c r="T951" s="94">
        <f>$L$10*COS($M$10*S951*24+$N$10)</f>
        <v>-0.11996317386002822</v>
      </c>
      <c r="U951" s="94">
        <f>$L$11*COS($M$11*S951*24+$N$11)</f>
        <v>-3.6148931917959051E-2</v>
      </c>
      <c r="V951" s="94">
        <f>$L$12*COS($M$12*S951*24+$N$12)</f>
        <v>1.2468391271596062</v>
      </c>
      <c r="W951" s="94">
        <f>$L$13*COS($M$13*S951*24+$N$13)</f>
        <v>-0.32574045918845751</v>
      </c>
      <c r="X951" s="94">
        <f>(T951+U951+V951+W951)*$AE$8</f>
        <v>0.95623320274145174</v>
      </c>
      <c r="Y951" s="95">
        <f t="shared" si="31"/>
        <v>0.95623320274145174</v>
      </c>
      <c r="Z951" s="94">
        <f>(0.5*$N$29*Y951^3)/1000</f>
        <v>0.45029662010027521</v>
      </c>
      <c r="AA951" s="94">
        <f>(0.5*$I$29*$J$29*$K$29*$M$29*$L$29*$N$29*Y951^3)*0.82/1000</f>
        <v>1.457701277190935</v>
      </c>
      <c r="AB951" s="103">
        <f>IF(Y951&lt;1,0,IF(Y951&lt;1.05,2,IF(Y951&lt;1.1,2.28,IF(Y951&lt;1.15,2.5,IF(Y951&lt;1.2,3.08,IF(Y951&lt;1.25,3.44,IF(Y951&lt;1.3,3.85,IF(Y951&lt;1.35,4.31,IF(Y951&lt;1.4,5,IF(Y951&lt;1.45,5.36,IF(Y951&lt;1.5,5.75,IF(Y951&lt;1.55,6.59,IF(Y951&lt;1.6,7.28,IF(Y951&lt;1.65,8.01,IF(Y951&lt;1.7,8.79,IF(Y951&lt;1.75,10,IF(Y951&lt;1.8,10.5,IF(Y951&lt;1.85,11.42,IF(Y951&lt;1.9,12.38,IF(Y951&lt;1.95,13.4,IF(Y951&lt;2,14.26,IF(Y951&lt;2.05,15.57,IF(Y951&lt;2.1,16.72,IF(Y951&lt;2.15,17.92,IF(Y951&lt;2.2,19.17,IF(Y951&lt;2.25,20,IF(Y951&lt;3,25,IF(Y951&lt;10,0,0))))))))))))))))))))))))))))</f>
        <v>0</v>
      </c>
      <c r="AC951" s="12"/>
    </row>
    <row r="952" spans="17:29" x14ac:dyDescent="0.25">
      <c r="Q952" s="91"/>
      <c r="R952" s="92">
        <v>41659</v>
      </c>
      <c r="S952" s="93">
        <v>19.7083333333306</v>
      </c>
      <c r="T952" s="94">
        <f>$L$10*COS($M$10*S952*24+$N$10)</f>
        <v>-0.12413852854910606</v>
      </c>
      <c r="U952" s="94">
        <f>$L$11*COS($M$11*S952*24+$N$11)</f>
        <v>-4.9852891295894264E-2</v>
      </c>
      <c r="V952" s="94">
        <f>$L$12*COS($M$12*S952*24+$N$12)</f>
        <v>1.3001280949546452</v>
      </c>
      <c r="W952" s="94">
        <f>$L$13*COS($M$13*S952*24+$N$13)</f>
        <v>-0.39119783280475418</v>
      </c>
      <c r="X952" s="94">
        <f>(T952+U952+V952+W952)*$AE$8</f>
        <v>0.91867355288111341</v>
      </c>
      <c r="Y952" s="95">
        <f t="shared" si="31"/>
        <v>0.91867355288111341</v>
      </c>
      <c r="Z952" s="94">
        <f>(0.5*$N$29*Y952^3)/1000</f>
        <v>0.39929224071730207</v>
      </c>
      <c r="AA952" s="94">
        <f>(0.5*$I$29*$J$29*$K$29*$M$29*$L$29*$N$29*Y952^3)*0.82/1000</f>
        <v>1.292589780346179</v>
      </c>
      <c r="AB952" s="103">
        <f>IF(Y952&lt;1,0,IF(Y952&lt;1.05,2,IF(Y952&lt;1.1,2.28,IF(Y952&lt;1.15,2.5,IF(Y952&lt;1.2,3.08,IF(Y952&lt;1.25,3.44,IF(Y952&lt;1.3,3.85,IF(Y952&lt;1.35,4.31,IF(Y952&lt;1.4,5,IF(Y952&lt;1.45,5.36,IF(Y952&lt;1.5,5.75,IF(Y952&lt;1.55,6.59,IF(Y952&lt;1.6,7.28,IF(Y952&lt;1.65,8.01,IF(Y952&lt;1.7,8.79,IF(Y952&lt;1.75,10,IF(Y952&lt;1.8,10.5,IF(Y952&lt;1.85,11.42,IF(Y952&lt;1.9,12.38,IF(Y952&lt;1.95,13.4,IF(Y952&lt;2,14.26,IF(Y952&lt;2.05,15.57,IF(Y952&lt;2.1,16.72,IF(Y952&lt;2.15,17.92,IF(Y952&lt;2.2,19.17,IF(Y952&lt;2.25,20,IF(Y952&lt;3,25,IF(Y952&lt;10,0,0))))))))))))))))))))))))))))</f>
        <v>0</v>
      </c>
      <c r="AC952" s="12"/>
    </row>
    <row r="953" spans="17:29" x14ac:dyDescent="0.25">
      <c r="Q953" s="91"/>
      <c r="R953" s="92">
        <v>41659</v>
      </c>
      <c r="S953" s="93">
        <v>19.7291666666639</v>
      </c>
      <c r="T953" s="94">
        <f>$L$10*COS($M$10*S953*24+$N$10)</f>
        <v>-0.12647552458073794</v>
      </c>
      <c r="U953" s="94">
        <f>$L$11*COS($M$11*S953*24+$N$11)</f>
        <v>-6.2698863393062645E-2</v>
      </c>
      <c r="V953" s="94">
        <f>$L$12*COS($M$12*S953*24+$N$12)</f>
        <v>1.2706750879521287</v>
      </c>
      <c r="W953" s="94">
        <f>$L$13*COS($M$13*S953*24+$N$13)</f>
        <v>-0.429995720600096</v>
      </c>
      <c r="X953" s="94">
        <f>(T953+U953+V953+W953)*$AE$8</f>
        <v>0.81438122422279013</v>
      </c>
      <c r="Y953" s="95">
        <f t="shared" si="31"/>
        <v>0.81438122422279013</v>
      </c>
      <c r="Z953" s="94">
        <f>(0.5*$N$29*Y953^3)/1000</f>
        <v>0.27815731532401694</v>
      </c>
      <c r="AA953" s="94">
        <f>(0.5*$I$29*$J$29*$K$29*$M$29*$L$29*$N$29*Y953^3)*0.82/1000</f>
        <v>0.90045151508694032</v>
      </c>
      <c r="AB953" s="103">
        <f>IF(Y953&lt;1,0,IF(Y953&lt;1.05,2,IF(Y953&lt;1.1,2.28,IF(Y953&lt;1.15,2.5,IF(Y953&lt;1.2,3.08,IF(Y953&lt;1.25,3.44,IF(Y953&lt;1.3,3.85,IF(Y953&lt;1.35,4.31,IF(Y953&lt;1.4,5,IF(Y953&lt;1.45,5.36,IF(Y953&lt;1.5,5.75,IF(Y953&lt;1.55,6.59,IF(Y953&lt;1.6,7.28,IF(Y953&lt;1.65,8.01,IF(Y953&lt;1.7,8.79,IF(Y953&lt;1.75,10,IF(Y953&lt;1.8,10.5,IF(Y953&lt;1.85,11.42,IF(Y953&lt;1.9,12.38,IF(Y953&lt;1.95,13.4,IF(Y953&lt;2,14.26,IF(Y953&lt;2.05,15.57,IF(Y953&lt;2.1,16.72,IF(Y953&lt;2.15,17.92,IF(Y953&lt;2.2,19.17,IF(Y953&lt;2.25,20,IF(Y953&lt;3,25,IF(Y953&lt;10,0,0))))))))))))))))))))))))))))</f>
        <v>0</v>
      </c>
      <c r="AC953" s="12"/>
    </row>
    <row r="954" spans="17:29" x14ac:dyDescent="0.25">
      <c r="Q954" s="91"/>
      <c r="R954" s="92">
        <v>41659</v>
      </c>
      <c r="S954" s="93">
        <v>19.7499999999972</v>
      </c>
      <c r="T954" s="94">
        <f>$L$10*COS($M$10*S954*24+$N$10)</f>
        <v>-0.12693955354660469</v>
      </c>
      <c r="U954" s="94">
        <f>$L$11*COS($M$11*S954*24+$N$11)</f>
        <v>-7.4465764128325507E-2</v>
      </c>
      <c r="V954" s="94">
        <f>$L$12*COS($M$12*S954*24+$N$12)</f>
        <v>1.1603545368124932</v>
      </c>
      <c r="W954" s="94">
        <f>$L$13*COS($M$13*S954*24+$N$13)</f>
        <v>-0.43949011063816734</v>
      </c>
      <c r="X954" s="94">
        <f>(T954+U954+V954+W954)*$AE$8</f>
        <v>0.64932388562424459</v>
      </c>
      <c r="Y954" s="95">
        <f t="shared" si="31"/>
        <v>0.64932388562424459</v>
      </c>
      <c r="Z954" s="94">
        <f>(0.5*$N$29*Y954^3)/1000</f>
        <v>0.14099099180407793</v>
      </c>
      <c r="AA954" s="94">
        <f>(0.5*$I$29*$J$29*$K$29*$M$29*$L$29*$N$29*Y954^3)*0.82/1000</f>
        <v>0.45641637012388381</v>
      </c>
      <c r="AB954" s="103">
        <f>IF(Y954&lt;1,0,IF(Y954&lt;1.05,2,IF(Y954&lt;1.1,2.28,IF(Y954&lt;1.15,2.5,IF(Y954&lt;1.2,3.08,IF(Y954&lt;1.25,3.44,IF(Y954&lt;1.3,3.85,IF(Y954&lt;1.35,4.31,IF(Y954&lt;1.4,5,IF(Y954&lt;1.45,5.36,IF(Y954&lt;1.5,5.75,IF(Y954&lt;1.55,6.59,IF(Y954&lt;1.6,7.28,IF(Y954&lt;1.65,8.01,IF(Y954&lt;1.7,8.79,IF(Y954&lt;1.75,10,IF(Y954&lt;1.8,10.5,IF(Y954&lt;1.85,11.42,IF(Y954&lt;1.9,12.38,IF(Y954&lt;1.95,13.4,IF(Y954&lt;2,14.26,IF(Y954&lt;2.05,15.57,IF(Y954&lt;2.1,16.72,IF(Y954&lt;2.15,17.92,IF(Y954&lt;2.2,19.17,IF(Y954&lt;2.25,20,IF(Y954&lt;3,25,IF(Y954&lt;10,0,0))))))))))))))))))))))))))))</f>
        <v>0</v>
      </c>
      <c r="AC954" s="12"/>
    </row>
    <row r="955" spans="17:29" x14ac:dyDescent="0.25">
      <c r="Q955" s="91"/>
      <c r="R955" s="92">
        <v>41659</v>
      </c>
      <c r="S955" s="93">
        <v>19.7708333333306</v>
      </c>
      <c r="T955" s="94">
        <f>$L$10*COS($M$10*S955*24+$N$10)</f>
        <v>-0.12552374367467847</v>
      </c>
      <c r="U955" s="94">
        <f>$L$11*COS($M$11*S955*24+$N$11)</f>
        <v>-8.4951080650384647E-2</v>
      </c>
      <c r="V955" s="94">
        <f>$L$12*COS($M$12*S955*24+$N$12)</f>
        <v>0.97618739608328531</v>
      </c>
      <c r="W955" s="94">
        <f>$L$13*COS($M$13*S955*24+$N$13)</f>
        <v>-0.41903397592792163</v>
      </c>
      <c r="X955" s="94">
        <f>(T955+U955+V955+W955)*$AE$8</f>
        <v>0.43334824478787565</v>
      </c>
      <c r="Y955" s="95">
        <f t="shared" si="31"/>
        <v>0.43334824478787565</v>
      </c>
      <c r="Z955" s="94">
        <f>(0.5*$N$29*Y955^3)/1000</f>
        <v>4.1910066951093734E-2</v>
      </c>
      <c r="AA955" s="94">
        <f>(0.5*$I$29*$J$29*$K$29*$M$29*$L$29*$N$29*Y955^3)*0.82/1000</f>
        <v>0.13567136726045703</v>
      </c>
      <c r="AB955" s="103">
        <f>IF(Y955&lt;1,0,IF(Y955&lt;1.05,2,IF(Y955&lt;1.1,2.28,IF(Y955&lt;1.15,2.5,IF(Y955&lt;1.2,3.08,IF(Y955&lt;1.25,3.44,IF(Y955&lt;1.3,3.85,IF(Y955&lt;1.35,4.31,IF(Y955&lt;1.4,5,IF(Y955&lt;1.45,5.36,IF(Y955&lt;1.5,5.75,IF(Y955&lt;1.55,6.59,IF(Y955&lt;1.6,7.28,IF(Y955&lt;1.65,8.01,IF(Y955&lt;1.7,8.79,IF(Y955&lt;1.75,10,IF(Y955&lt;1.8,10.5,IF(Y955&lt;1.85,11.42,IF(Y955&lt;1.9,12.38,IF(Y955&lt;1.95,13.4,IF(Y955&lt;2,14.26,IF(Y955&lt;2.05,15.57,IF(Y955&lt;2.1,16.72,IF(Y955&lt;2.15,17.92,IF(Y955&lt;2.2,19.17,IF(Y955&lt;2.25,20,IF(Y955&lt;3,25,IF(Y955&lt;10,0,0))))))))))))))))))))))))))))</f>
        <v>0</v>
      </c>
      <c r="AC955" s="12"/>
    </row>
    <row r="956" spans="17:29" x14ac:dyDescent="0.25">
      <c r="Q956" s="91"/>
      <c r="R956" s="92">
        <v>41659</v>
      </c>
      <c r="S956" s="93">
        <v>19.7916666666639</v>
      </c>
      <c r="T956" s="94">
        <f>$L$10*COS($M$10*S956*24+$N$10)</f>
        <v>-0.12224906159286682</v>
      </c>
      <c r="U956" s="94">
        <f>$L$11*COS($M$11*S956*24+$N$11)</f>
        <v>-9.3974356661092925E-2</v>
      </c>
      <c r="V956" s="94">
        <f>$L$12*COS($M$12*S956*24+$N$12)</f>
        <v>0.72989432081230743</v>
      </c>
      <c r="W956" s="94">
        <f>$L$13*COS($M$13*S956*24+$N$13)</f>
        <v>-0.37002136824468612</v>
      </c>
      <c r="X956" s="94">
        <f>(T956+U956+V956+W956)*$AE$8</f>
        <v>0.17956191789207696</v>
      </c>
      <c r="Y956" s="95">
        <f t="shared" si="31"/>
        <v>0.17956191789207696</v>
      </c>
      <c r="Z956" s="94">
        <f>(0.5*$N$29*Y956^3)/1000</f>
        <v>2.9816038143640417E-3</v>
      </c>
      <c r="AA956" s="94">
        <f>(0.5*$I$29*$J$29*$K$29*$M$29*$L$29*$N$29*Y956^3)*0.82/1000</f>
        <v>9.6520548773116818E-3</v>
      </c>
      <c r="AB956" s="103">
        <f>IF(Y956&lt;1,0,IF(Y956&lt;1.05,2,IF(Y956&lt;1.1,2.28,IF(Y956&lt;1.15,2.5,IF(Y956&lt;1.2,3.08,IF(Y956&lt;1.25,3.44,IF(Y956&lt;1.3,3.85,IF(Y956&lt;1.35,4.31,IF(Y956&lt;1.4,5,IF(Y956&lt;1.45,5.36,IF(Y956&lt;1.5,5.75,IF(Y956&lt;1.55,6.59,IF(Y956&lt;1.6,7.28,IF(Y956&lt;1.65,8.01,IF(Y956&lt;1.7,8.79,IF(Y956&lt;1.75,10,IF(Y956&lt;1.8,10.5,IF(Y956&lt;1.85,11.42,IF(Y956&lt;1.9,12.38,IF(Y956&lt;1.95,13.4,IF(Y956&lt;2,14.26,IF(Y956&lt;2.05,15.57,IF(Y956&lt;2.1,16.72,IF(Y956&lt;2.15,17.92,IF(Y956&lt;2.2,19.17,IF(Y956&lt;2.25,20,IF(Y956&lt;3,25,IF(Y956&lt;10,0,0))))))))))))))))))))))))))))</f>
        <v>0</v>
      </c>
      <c r="AC956" s="12"/>
    </row>
    <row r="957" spans="17:29" x14ac:dyDescent="0.25">
      <c r="Q957" s="91"/>
      <c r="R957" s="92">
        <v>41659</v>
      </c>
      <c r="S957" s="93">
        <v>19.8124999999972</v>
      </c>
      <c r="T957" s="94">
        <f>$L$10*COS($M$10*S957*24+$N$10)</f>
        <v>-0.11716400183566521</v>
      </c>
      <c r="U957" s="94">
        <f>$L$11*COS($M$11*S957*24+$N$11)</f>
        <v>-0.10138029813751591</v>
      </c>
      <c r="V957" s="94">
        <f>$L$12*COS($M$12*S957*24+$N$12)</f>
        <v>0.43714974762233882</v>
      </c>
      <c r="W957" s="94">
        <f>$L$13*COS($M$13*S957*24+$N$13)</f>
        <v>-0.29579241580489157</v>
      </c>
      <c r="X957" s="94">
        <f>(T957+U957+V957+W957)*$AE$8</f>
        <v>-9.6483710194667338E-2</v>
      </c>
      <c r="Y957" s="95">
        <f t="shared" si="31"/>
        <v>9.6483710194667338E-2</v>
      </c>
      <c r="Z957" s="94">
        <f>(0.5*$N$29*Y957^3)/1000</f>
        <v>4.6256121556277478E-4</v>
      </c>
      <c r="AA957" s="94">
        <f>(0.5*$I$29*$J$29*$K$29*$M$29*$L$29*$N$29*Y957^3)*0.82/1000</f>
        <v>1.4974042544549763E-3</v>
      </c>
      <c r="AB957" s="103">
        <f>IF(Y957&lt;1,0,IF(Y957&lt;1.05,2,IF(Y957&lt;1.1,2.28,IF(Y957&lt;1.15,2.5,IF(Y957&lt;1.2,3.08,IF(Y957&lt;1.25,3.44,IF(Y957&lt;1.3,3.85,IF(Y957&lt;1.35,4.31,IF(Y957&lt;1.4,5,IF(Y957&lt;1.45,5.36,IF(Y957&lt;1.5,5.75,IF(Y957&lt;1.55,6.59,IF(Y957&lt;1.6,7.28,IF(Y957&lt;1.65,8.01,IF(Y957&lt;1.7,8.79,IF(Y957&lt;1.75,10,IF(Y957&lt;1.8,10.5,IF(Y957&lt;1.85,11.42,IF(Y957&lt;1.9,12.38,IF(Y957&lt;1.95,13.4,IF(Y957&lt;2,14.26,IF(Y957&lt;2.05,15.57,IF(Y957&lt;2.1,16.72,IF(Y957&lt;2.15,17.92,IF(Y957&lt;2.2,19.17,IF(Y957&lt;2.25,20,IF(Y957&lt;3,25,IF(Y957&lt;10,0,0))))))))))))))))))))))))))))</f>
        <v>0</v>
      </c>
      <c r="AC957" s="12"/>
    </row>
    <row r="958" spans="17:29" x14ac:dyDescent="0.25">
      <c r="Q958" s="91"/>
      <c r="R958" s="92">
        <v>41659</v>
      </c>
      <c r="S958" s="93">
        <v>19.8333333333306</v>
      </c>
      <c r="T958" s="94">
        <f>$L$10*COS($M$10*S958*24+$N$10)</f>
        <v>-0.11034386869202445</v>
      </c>
      <c r="U958" s="94">
        <f>$L$11*COS($M$11*S958*24+$N$11)</f>
        <v>-0.10704144600109848</v>
      </c>
      <c r="V958" s="94">
        <f>$L$12*COS($M$12*S958*24+$N$12)</f>
        <v>0.11658435158983009</v>
      </c>
      <c r="W958" s="94">
        <f>$L$13*COS($M$13*S958*24+$N$13)</f>
        <v>-0.20140569904762984</v>
      </c>
      <c r="X958" s="94">
        <f>(T958+U958+V958+W958)*$AE$8</f>
        <v>-0.37775832768865336</v>
      </c>
      <c r="Y958" s="95">
        <f t="shared" si="31"/>
        <v>0.37775832768865336</v>
      </c>
      <c r="Z958" s="94">
        <f>(0.5*$N$29*Y958^3)/1000</f>
        <v>2.7761911822534648E-2</v>
      </c>
      <c r="AA958" s="94">
        <f>(0.5*$I$29*$J$29*$K$29*$M$29*$L$29*$N$29*Y958^3)*0.82/1000</f>
        <v>8.9870926217387681E-2</v>
      </c>
      <c r="AB958" s="103">
        <f>IF(Y958&lt;1,0,IF(Y958&lt;1.05,2,IF(Y958&lt;1.1,2.28,IF(Y958&lt;1.15,2.5,IF(Y958&lt;1.2,3.08,IF(Y958&lt;1.25,3.44,IF(Y958&lt;1.3,3.85,IF(Y958&lt;1.35,4.31,IF(Y958&lt;1.4,5,IF(Y958&lt;1.45,5.36,IF(Y958&lt;1.5,5.75,IF(Y958&lt;1.55,6.59,IF(Y958&lt;1.6,7.28,IF(Y958&lt;1.65,8.01,IF(Y958&lt;1.7,8.79,IF(Y958&lt;1.75,10,IF(Y958&lt;1.8,10.5,IF(Y958&lt;1.85,11.42,IF(Y958&lt;1.9,12.38,IF(Y958&lt;1.95,13.4,IF(Y958&lt;2,14.26,IF(Y958&lt;2.05,15.57,IF(Y958&lt;2.1,16.72,IF(Y958&lt;2.15,17.92,IF(Y958&lt;2.2,19.17,IF(Y958&lt;2.25,20,IF(Y958&lt;3,25,IF(Y958&lt;10,0,0))))))))))))))))))))))))))))</f>
        <v>0</v>
      </c>
      <c r="AC958" s="12"/>
    </row>
    <row r="959" spans="17:29" x14ac:dyDescent="0.25">
      <c r="Q959" s="91"/>
      <c r="R959" s="92">
        <v>41659</v>
      </c>
      <c r="S959" s="93">
        <v>19.8541666666639</v>
      </c>
      <c r="T959" s="94">
        <f>$L$10*COS($M$10*S959*24+$N$10)</f>
        <v>-0.10188966102961133</v>
      </c>
      <c r="U959" s="94">
        <f>$L$11*COS($M$11*S959*24+$N$11)</f>
        <v>-0.11086036973703761</v>
      </c>
      <c r="V959" s="94">
        <f>$L$12*COS($M$12*S959*24+$N$12)</f>
        <v>-0.21140063603255055</v>
      </c>
      <c r="W959" s="94">
        <f>$L$13*COS($M$13*S959*24+$N$13)</f>
        <v>-9.3293516739399368E-2</v>
      </c>
      <c r="X959" s="94">
        <f>(T959+U959+V959+W959)*$AE$8</f>
        <v>-0.64680522942324858</v>
      </c>
      <c r="Y959" s="95">
        <f t="shared" si="31"/>
        <v>0.64680522942324858</v>
      </c>
      <c r="Z959" s="94">
        <f>(0.5*$N$29*Y959^3)/1000</f>
        <v>0.13935668171538584</v>
      </c>
      <c r="AA959" s="94">
        <f>(0.5*$I$29*$J$29*$K$29*$M$29*$L$29*$N$29*Y959^3)*0.82/1000</f>
        <v>0.45112577766267009</v>
      </c>
      <c r="AB959" s="103">
        <f>IF(Y959&lt;1,0,IF(Y959&lt;1.05,2,IF(Y959&lt;1.1,2.28,IF(Y959&lt;1.15,2.5,IF(Y959&lt;1.2,3.08,IF(Y959&lt;1.25,3.44,IF(Y959&lt;1.3,3.85,IF(Y959&lt;1.35,4.31,IF(Y959&lt;1.4,5,IF(Y959&lt;1.45,5.36,IF(Y959&lt;1.5,5.75,IF(Y959&lt;1.55,6.59,IF(Y959&lt;1.6,7.28,IF(Y959&lt;1.65,8.01,IF(Y959&lt;1.7,8.79,IF(Y959&lt;1.75,10,IF(Y959&lt;1.8,10.5,IF(Y959&lt;1.85,11.42,IF(Y959&lt;1.9,12.38,IF(Y959&lt;1.95,13.4,IF(Y959&lt;2,14.26,IF(Y959&lt;2.05,15.57,IF(Y959&lt;2.1,16.72,IF(Y959&lt;2.15,17.92,IF(Y959&lt;2.2,19.17,IF(Y959&lt;2.25,20,IF(Y959&lt;3,25,IF(Y959&lt;10,0,0))))))))))))))))))))))))))))</f>
        <v>0</v>
      </c>
      <c r="AC959" s="12"/>
    </row>
    <row r="960" spans="17:29" x14ac:dyDescent="0.25">
      <c r="Q960" s="91"/>
      <c r="R960" s="92">
        <v>41659</v>
      </c>
      <c r="S960" s="93">
        <v>19.8749999999972</v>
      </c>
      <c r="T960" s="94">
        <f>$L$10*COS($M$10*S960*24+$N$10)</f>
        <v>-9.1926576609556346E-2</v>
      </c>
      <c r="U960" s="94">
        <f>$L$11*COS($M$11*S960*24+$N$11)</f>
        <v>-0.11277134421074611</v>
      </c>
      <c r="V960" s="94">
        <f>$L$12*COS($M$12*S960*24+$N$12)</f>
        <v>-0.52593179078524854</v>
      </c>
      <c r="W960" s="94">
        <f>$L$13*COS($M$13*S960*24+$N$13)</f>
        <v>2.1176464559798581E-2</v>
      </c>
      <c r="X960" s="94">
        <f>(T960+U960+V960+W960)*$AE$8</f>
        <v>-0.88681655880719057</v>
      </c>
      <c r="Y960" s="95">
        <f t="shared" si="31"/>
        <v>0.88681655880719057</v>
      </c>
      <c r="Z960" s="94">
        <f>(0.5*$N$29*Y960^3)/1000</f>
        <v>0.35917707572849517</v>
      </c>
      <c r="AA960" s="94">
        <f>(0.5*$I$29*$J$29*$K$29*$M$29*$L$29*$N$29*Y960^3)*0.82/1000</f>
        <v>1.162728873937672</v>
      </c>
      <c r="AB960" s="103">
        <f>IF(Y960&lt;1,0,IF(Y960&lt;1.05,2,IF(Y960&lt;1.1,2.28,IF(Y960&lt;1.15,2.5,IF(Y960&lt;1.2,3.08,IF(Y960&lt;1.25,3.44,IF(Y960&lt;1.3,3.85,IF(Y960&lt;1.35,4.31,IF(Y960&lt;1.4,5,IF(Y960&lt;1.45,5.36,IF(Y960&lt;1.5,5.75,IF(Y960&lt;1.55,6.59,IF(Y960&lt;1.6,7.28,IF(Y960&lt;1.65,8.01,IF(Y960&lt;1.7,8.79,IF(Y960&lt;1.75,10,IF(Y960&lt;1.8,10.5,IF(Y960&lt;1.85,11.42,IF(Y960&lt;1.9,12.38,IF(Y960&lt;1.95,13.4,IF(Y960&lt;2,14.26,IF(Y960&lt;2.05,15.57,IF(Y960&lt;2.1,16.72,IF(Y960&lt;2.15,17.92,IF(Y960&lt;2.2,19.17,IF(Y960&lt;2.25,20,IF(Y960&lt;3,25,IF(Y960&lt;10,0,0))))))))))))))))))))))))))))</f>
        <v>0</v>
      </c>
      <c r="AC960" s="12"/>
    </row>
    <row r="961" spans="17:29" x14ac:dyDescent="0.25">
      <c r="Q961" s="91"/>
      <c r="R961" s="92">
        <v>41659</v>
      </c>
      <c r="S961" s="93">
        <v>19.895833333330501</v>
      </c>
      <c r="T961" s="94">
        <f>$L$10*COS($M$10*S961*24+$N$10)</f>
        <v>-8.0602158041815558E-2</v>
      </c>
      <c r="U961" s="94">
        <f>$L$11*COS($M$11*S961*24+$N$11)</f>
        <v>-0.11274148082239425</v>
      </c>
      <c r="V961" s="94">
        <f>$L$12*COS($M$12*S961*24+$N$12)</f>
        <v>-0.80699190899391182</v>
      </c>
      <c r="W961" s="94">
        <f>$L$13*COS($M$13*S961*24+$N$13)</f>
        <v>0.13420330479501286</v>
      </c>
      <c r="X961" s="94">
        <f>(T961+U961+V961+W961)*$AE$8</f>
        <v>-1.082665303828886</v>
      </c>
      <c r="Y961" s="95">
        <f t="shared" si="31"/>
        <v>1.082665303828886</v>
      </c>
      <c r="Z961" s="94">
        <f>(0.5*$N$29*Y961^3)/1000</f>
        <v>0.6535666552722833</v>
      </c>
      <c r="AA961" s="94">
        <f>(0.5*$I$29*$J$29*$K$29*$M$29*$L$29*$N$29*Y961^3)*0.82/1000</f>
        <v>2.1157275129172857</v>
      </c>
      <c r="AB961" s="103">
        <f>IF(Y961&lt;1,0,IF(Y961&lt;1.05,2,IF(Y961&lt;1.1,2.28,IF(Y961&lt;1.15,2.5,IF(Y961&lt;1.2,3.08,IF(Y961&lt;1.25,3.44,IF(Y961&lt;1.3,3.85,IF(Y961&lt;1.35,4.31,IF(Y961&lt;1.4,5,IF(Y961&lt;1.45,5.36,IF(Y961&lt;1.5,5.75,IF(Y961&lt;1.55,6.59,IF(Y961&lt;1.6,7.28,IF(Y961&lt;1.65,8.01,IF(Y961&lt;1.7,8.79,IF(Y961&lt;1.75,10,IF(Y961&lt;1.8,10.5,IF(Y961&lt;1.85,11.42,IF(Y961&lt;1.9,12.38,IF(Y961&lt;1.95,13.4,IF(Y961&lt;2,14.26,IF(Y961&lt;2.05,15.57,IF(Y961&lt;2.1,16.72,IF(Y961&lt;2.15,17.92,IF(Y961&lt;2.2,19.17,IF(Y961&lt;2.25,20,IF(Y961&lt;3,25,IF(Y961&lt;10,0,0))))))))))))))))))))))))))))</f>
        <v>2.2799999999999998</v>
      </c>
      <c r="AC961" s="12"/>
    </row>
    <row r="962" spans="17:29" x14ac:dyDescent="0.25">
      <c r="Q962" s="91"/>
      <c r="R962" s="92">
        <v>41659</v>
      </c>
      <c r="S962" s="93">
        <v>19.9166666666639</v>
      </c>
      <c r="T962" s="94">
        <f>$L$10*COS($M$10*S962*24+$N$10)</f>
        <v>-6.8084107837047089E-2</v>
      </c>
      <c r="U962" s="94">
        <f>$L$11*COS($M$11*S962*24+$N$11)</f>
        <v>-0.11077129353227609</v>
      </c>
      <c r="V962" s="94">
        <f>$L$12*COS($M$12*S962*24+$N$12)</f>
        <v>-1.0366939306785885</v>
      </c>
      <c r="W962" s="94">
        <f>$L$13*COS($M$13*S962*24+$N$13)</f>
        <v>0.23808441159036314</v>
      </c>
      <c r="X962" s="94">
        <f>(T962+U962+V962+W962)*$AE$8</f>
        <v>-1.2218311505719357</v>
      </c>
      <c r="Y962" s="95">
        <f t="shared" si="31"/>
        <v>1.2218311505719357</v>
      </c>
      <c r="Z962" s="94">
        <f>(0.5*$N$29*Y962^3)/1000</f>
        <v>0.93937891701363341</v>
      </c>
      <c r="AA962" s="94">
        <f>(0.5*$I$29*$J$29*$K$29*$M$29*$L$29*$N$29*Y962^3)*0.82/1000</f>
        <v>3.04095963854243</v>
      </c>
      <c r="AB962" s="103">
        <f>IF(Y962&lt;1,0,IF(Y962&lt;1.05,2,IF(Y962&lt;1.1,2.28,IF(Y962&lt;1.15,2.5,IF(Y962&lt;1.2,3.08,IF(Y962&lt;1.25,3.44,IF(Y962&lt;1.3,3.85,IF(Y962&lt;1.35,4.31,IF(Y962&lt;1.4,5,IF(Y962&lt;1.45,5.36,IF(Y962&lt;1.5,5.75,IF(Y962&lt;1.55,6.59,IF(Y962&lt;1.6,7.28,IF(Y962&lt;1.65,8.01,IF(Y962&lt;1.7,8.79,IF(Y962&lt;1.75,10,IF(Y962&lt;1.8,10.5,IF(Y962&lt;1.85,11.42,IF(Y962&lt;1.9,12.38,IF(Y962&lt;1.95,13.4,IF(Y962&lt;2,14.26,IF(Y962&lt;2.05,15.57,IF(Y962&lt;2.1,16.72,IF(Y962&lt;2.15,17.92,IF(Y962&lt;2.2,19.17,IF(Y962&lt;2.25,20,IF(Y962&lt;3,25,IF(Y962&lt;10,0,0))))))))))))))))))))))))))))</f>
        <v>3.44</v>
      </c>
      <c r="AC962" s="12"/>
    </row>
    <row r="963" spans="17:29" x14ac:dyDescent="0.25">
      <c r="Q963" s="91"/>
      <c r="R963" s="92">
        <v>41659</v>
      </c>
      <c r="S963" s="93">
        <v>19.9374999999972</v>
      </c>
      <c r="T963" s="94">
        <f>$L$10*COS($M$10*S963*24+$N$10)</f>
        <v>-5.4557804912261747E-2</v>
      </c>
      <c r="U963" s="94">
        <f>$L$11*COS($M$11*S963*24+$N$11)</f>
        <v>-0.10689469001540533</v>
      </c>
      <c r="V963" s="94">
        <f>$L$12*COS($M$12*S963*24+$N$12)</f>
        <v>-1.2004192971252554</v>
      </c>
      <c r="W963" s="94">
        <f>$L$13*COS($M$13*S963*24+$N$13)</f>
        <v>0.32574045918847117</v>
      </c>
      <c r="X963" s="94">
        <f>(T963+U963+V963+W963)*$AE$8</f>
        <v>-1.2951641660805642</v>
      </c>
      <c r="Y963" s="95">
        <f t="shared" si="31"/>
        <v>1.2951641660805642</v>
      </c>
      <c r="Z963" s="94">
        <f>(0.5*$N$29*Y963^3)/1000</f>
        <v>1.1188753069590129</v>
      </c>
      <c r="AA963" s="94">
        <f>(0.5*$I$29*$J$29*$K$29*$M$29*$L$29*$N$29*Y963^3)*0.82/1000</f>
        <v>3.6220257740516759</v>
      </c>
      <c r="AB963" s="103">
        <f>IF(Y963&lt;1,0,IF(Y963&lt;1.05,2,IF(Y963&lt;1.1,2.28,IF(Y963&lt;1.15,2.5,IF(Y963&lt;1.2,3.08,IF(Y963&lt;1.25,3.44,IF(Y963&lt;1.3,3.85,IF(Y963&lt;1.35,4.31,IF(Y963&lt;1.4,5,IF(Y963&lt;1.45,5.36,IF(Y963&lt;1.5,5.75,IF(Y963&lt;1.55,6.59,IF(Y963&lt;1.6,7.28,IF(Y963&lt;1.65,8.01,IF(Y963&lt;1.7,8.79,IF(Y963&lt;1.75,10,IF(Y963&lt;1.8,10.5,IF(Y963&lt;1.85,11.42,IF(Y963&lt;1.9,12.38,IF(Y963&lt;1.95,13.4,IF(Y963&lt;2,14.26,IF(Y963&lt;2.05,15.57,IF(Y963&lt;2.1,16.72,IF(Y963&lt;2.15,17.92,IF(Y963&lt;2.2,19.17,IF(Y963&lt;2.25,20,IF(Y963&lt;3,25,IF(Y963&lt;10,0,0))))))))))))))))))))))))))))</f>
        <v>3.85</v>
      </c>
      <c r="AC963" s="12"/>
    </row>
    <row r="964" spans="17:29" x14ac:dyDescent="0.25">
      <c r="Q964" s="91"/>
      <c r="R964" s="92">
        <v>41659</v>
      </c>
      <c r="S964" s="93">
        <v>19.958333333330501</v>
      </c>
      <c r="T964" s="94">
        <f>$L$10*COS($M$10*S964*24+$N$10)</f>
        <v>-4.0223559327267289E-2</v>
      </c>
      <c r="U964" s="94">
        <f>$L$11*COS($M$11*S964*24+$N$11)</f>
        <v>-0.10117838809742428</v>
      </c>
      <c r="V964" s="94">
        <f>$L$12*COS($M$12*S964*24+$N$12)</f>
        <v>-1.2877482964645504</v>
      </c>
      <c r="W964" s="94">
        <f>$L$13*COS($M$13*S964*24+$N$13)</f>
        <v>0.3911978328045001</v>
      </c>
      <c r="X964" s="94">
        <f>(T964+U964+V964+W964)*$AE$8</f>
        <v>-1.2974405138559275</v>
      </c>
      <c r="Y964" s="95">
        <f t="shared" si="31"/>
        <v>1.2974405138559275</v>
      </c>
      <c r="Z964" s="94">
        <f>(0.5*$N$29*Y964^3)/1000</f>
        <v>1.124785202690338</v>
      </c>
      <c r="AA964" s="94">
        <f>(0.5*$I$29*$J$29*$K$29*$M$29*$L$29*$N$29*Y964^3)*0.82/1000</f>
        <v>3.641157302406695</v>
      </c>
      <c r="AB964" s="103">
        <f>IF(Y964&lt;1,0,IF(Y964&lt;1.05,2,IF(Y964&lt;1.1,2.28,IF(Y964&lt;1.15,2.5,IF(Y964&lt;1.2,3.08,IF(Y964&lt;1.25,3.44,IF(Y964&lt;1.3,3.85,IF(Y964&lt;1.35,4.31,IF(Y964&lt;1.4,5,IF(Y964&lt;1.45,5.36,IF(Y964&lt;1.5,5.75,IF(Y964&lt;1.55,6.59,IF(Y964&lt;1.6,7.28,IF(Y964&lt;1.65,8.01,IF(Y964&lt;1.7,8.79,IF(Y964&lt;1.75,10,IF(Y964&lt;1.8,10.5,IF(Y964&lt;1.85,11.42,IF(Y964&lt;1.9,12.38,IF(Y964&lt;1.95,13.4,IF(Y964&lt;2,14.26,IF(Y964&lt;2.05,15.57,IF(Y964&lt;2.1,16.72,IF(Y964&lt;2.15,17.92,IF(Y964&lt;2.2,19.17,IF(Y964&lt;2.25,20,IF(Y964&lt;3,25,IF(Y964&lt;10,0,0))))))))))))))))))))))))))))</f>
        <v>3.85</v>
      </c>
      <c r="AC964" s="12"/>
    </row>
    <row r="965" spans="17:29" x14ac:dyDescent="0.25">
      <c r="Q965" s="91"/>
      <c r="R965" s="92">
        <v>41659</v>
      </c>
      <c r="S965" s="93">
        <v>19.9791666666639</v>
      </c>
      <c r="T965" s="94">
        <f>$L$10*COS($M$10*S965*24+$N$10)</f>
        <v>-2.5293645907357654E-2</v>
      </c>
      <c r="U965" s="94">
        <f>$L$11*COS($M$11*S965*24+$N$11)</f>
        <v>-9.3720767515381276E-2</v>
      </c>
      <c r="V965" s="94">
        <f>$L$12*COS($M$12*S965*24+$N$12)</f>
        <v>-1.2931231887394701</v>
      </c>
      <c r="W965" s="94">
        <f>$L$13*COS($M$13*S965*24+$N$13)</f>
        <v>0.42999572060010033</v>
      </c>
      <c r="X965" s="94">
        <f>(T965+U965+V965+W965)*$AE$8</f>
        <v>-1.2276773519526358</v>
      </c>
      <c r="Y965" s="95">
        <f t="shared" si="31"/>
        <v>1.2276773519526358</v>
      </c>
      <c r="Z965" s="94">
        <f>(0.5*$N$29*Y965^3)/1000</f>
        <v>0.95292772196703979</v>
      </c>
      <c r="AA965" s="94">
        <f>(0.5*$I$29*$J$29*$K$29*$M$29*$L$29*$N$29*Y965^3)*0.82/1000</f>
        <v>3.0848198617894833</v>
      </c>
      <c r="AB965" s="103">
        <f>IF(Y965&lt;1,0,IF(Y965&lt;1.05,2,IF(Y965&lt;1.1,2.28,IF(Y965&lt;1.15,2.5,IF(Y965&lt;1.2,3.08,IF(Y965&lt;1.25,3.44,IF(Y965&lt;1.3,3.85,IF(Y965&lt;1.35,4.31,IF(Y965&lt;1.4,5,IF(Y965&lt;1.45,5.36,IF(Y965&lt;1.5,5.75,IF(Y965&lt;1.55,6.59,IF(Y965&lt;1.6,7.28,IF(Y965&lt;1.65,8.01,IF(Y965&lt;1.7,8.79,IF(Y965&lt;1.75,10,IF(Y965&lt;1.8,10.5,IF(Y965&lt;1.85,11.42,IF(Y965&lt;1.9,12.38,IF(Y965&lt;1.95,13.4,IF(Y965&lt;2,14.26,IF(Y965&lt;2.05,15.57,IF(Y965&lt;2.1,16.72,IF(Y965&lt;2.15,17.92,IF(Y965&lt;2.2,19.17,IF(Y965&lt;2.25,20,IF(Y965&lt;3,25,IF(Y965&lt;10,0,0))))))))))))))))))))))))))))</f>
        <v>3.44</v>
      </c>
      <c r="AC965" s="12"/>
    </row>
    <row r="966" spans="17:29" x14ac:dyDescent="0.25">
      <c r="Q966" s="91"/>
      <c r="R966" s="92">
        <v>41660</v>
      </c>
      <c r="S966" s="93">
        <v>19.9999999999972</v>
      </c>
      <c r="T966" s="94">
        <f>$L$10*COS($M$10*S966*24+$N$10)</f>
        <v>-9.989160680721065E-3</v>
      </c>
      <c r="U966" s="94">
        <f>$L$11*COS($M$11*S966*24+$N$11)</f>
        <v>-8.4650176765029769E-2</v>
      </c>
      <c r="V966" s="94">
        <f>$L$12*COS($M$12*S966*24+$N$12)</f>
        <v>-1.2162019082697633</v>
      </c>
      <c r="W966" s="94">
        <f>$L$13*COS($M$13*S966*24+$N$13)</f>
        <v>0.43949011063816634</v>
      </c>
      <c r="X966" s="94">
        <f>(T966+U966+V966+W966)*$AE$8</f>
        <v>-1.0891889188466846</v>
      </c>
      <c r="Y966" s="95">
        <f t="shared" si="31"/>
        <v>1.0891889188466846</v>
      </c>
      <c r="Z966" s="94">
        <f>(0.5*$N$29*Y966^3)/1000</f>
        <v>0.66545221025624179</v>
      </c>
      <c r="AA966" s="94">
        <f>(0.5*$I$29*$J$29*$K$29*$M$29*$L$29*$N$29*Y966^3)*0.82/1000</f>
        <v>2.154203459453107</v>
      </c>
      <c r="AB966" s="103">
        <f>IF(Y966&lt;1,0,IF(Y966&lt;1.05,2,IF(Y966&lt;1.1,2.28,IF(Y966&lt;1.15,2.5,IF(Y966&lt;1.2,3.08,IF(Y966&lt;1.25,3.44,IF(Y966&lt;1.3,3.85,IF(Y966&lt;1.35,4.31,IF(Y966&lt;1.4,5,IF(Y966&lt;1.45,5.36,IF(Y966&lt;1.5,5.75,IF(Y966&lt;1.55,6.59,IF(Y966&lt;1.6,7.28,IF(Y966&lt;1.65,8.01,IF(Y966&lt;1.7,8.79,IF(Y966&lt;1.75,10,IF(Y966&lt;1.8,10.5,IF(Y966&lt;1.85,11.42,IF(Y966&lt;1.9,12.38,IF(Y966&lt;1.95,13.4,IF(Y966&lt;2,14.26,IF(Y966&lt;2.05,15.57,IF(Y966&lt;2.1,16.72,IF(Y966&lt;2.15,17.92,IF(Y966&lt;2.2,19.17,IF(Y966&lt;2.25,20,IF(Y966&lt;3,25,IF(Y966&lt;10,0,0))))))))))))))))))))))))))))</f>
        <v>2.2799999999999998</v>
      </c>
      <c r="AC966" s="12"/>
    </row>
    <row r="967" spans="17:29" x14ac:dyDescent="0.25">
      <c r="Q967" s="91"/>
      <c r="R967" s="92">
        <v>41660</v>
      </c>
      <c r="S967" s="93">
        <v>20.020833333330501</v>
      </c>
      <c r="T967" s="94">
        <f>$L$10*COS($M$10*S967*24+$N$10)</f>
        <v>5.4632533173647607E-3</v>
      </c>
      <c r="U967" s="94">
        <f>$L$11*COS($M$11*S967*24+$N$11)</f>
        <v>-7.412272417406171E-2</v>
      </c>
      <c r="V967" s="94">
        <f>$L$12*COS($M$12*S967*24+$N$12)</f>
        <v>-1.0618798331916093</v>
      </c>
      <c r="W967" s="94">
        <f>$L$13*COS($M$13*S967*24+$N$13)</f>
        <v>0.41903397592809094</v>
      </c>
      <c r="X967" s="94">
        <f>(T967+U967+V967+W967)*$AE$8</f>
        <v>-0.88938166015026909</v>
      </c>
      <c r="Y967" s="95">
        <f t="shared" ref="Y967:Y1030" si="32">ABS(X967)</f>
        <v>0.88938166015026909</v>
      </c>
      <c r="Z967" s="94">
        <f>(0.5*$N$29*Y967^3)/1000</f>
        <v>0.36230283971336352</v>
      </c>
      <c r="AA967" s="94">
        <f>(0.5*$I$29*$J$29*$K$29*$M$29*$L$29*$N$29*Y967^3)*0.82/1000</f>
        <v>1.1728476044578464</v>
      </c>
      <c r="AB967" s="103">
        <f>IF(Y967&lt;1,0,IF(Y967&lt;1.05,2,IF(Y967&lt;1.1,2.28,IF(Y967&lt;1.15,2.5,IF(Y967&lt;1.2,3.08,IF(Y967&lt;1.25,3.44,IF(Y967&lt;1.3,3.85,IF(Y967&lt;1.35,4.31,IF(Y967&lt;1.4,5,IF(Y967&lt;1.45,5.36,IF(Y967&lt;1.5,5.75,IF(Y967&lt;1.55,6.59,IF(Y967&lt;1.6,7.28,IF(Y967&lt;1.65,8.01,IF(Y967&lt;1.7,8.79,IF(Y967&lt;1.75,10,IF(Y967&lt;1.8,10.5,IF(Y967&lt;1.85,11.42,IF(Y967&lt;1.9,12.38,IF(Y967&lt;1.95,13.4,IF(Y967&lt;2,14.26,IF(Y967&lt;2.05,15.57,IF(Y967&lt;2.1,16.72,IF(Y967&lt;2.15,17.92,IF(Y967&lt;2.2,19.17,IF(Y967&lt;2.25,20,IF(Y967&lt;3,25,IF(Y967&lt;10,0,0))))))))))))))))))))))))))))</f>
        <v>0</v>
      </c>
      <c r="AC967" s="12"/>
    </row>
    <row r="968" spans="17:29" x14ac:dyDescent="0.25">
      <c r="Q968" s="91"/>
      <c r="R968" s="92">
        <v>41660</v>
      </c>
      <c r="S968" s="93">
        <v>20.0416666666639</v>
      </c>
      <c r="T968" s="94">
        <f>$L$10*COS($M$10*S968*24+$N$10)</f>
        <v>2.0834762384949055E-2</v>
      </c>
      <c r="U968" s="94">
        <f>$L$11*COS($M$11*S968*24+$N$11)</f>
        <v>-6.2319591218285071E-2</v>
      </c>
      <c r="V968" s="94">
        <f>$L$12*COS($M$12*S968*24+$N$12)</f>
        <v>-0.83997823672782712</v>
      </c>
      <c r="W968" s="94">
        <f>$L$13*COS($M$13*S968*24+$N$13)</f>
        <v>0.37002136824468873</v>
      </c>
      <c r="X968" s="94">
        <f>(T968+U968+V968+W968)*$AE$8</f>
        <v>-0.63930212164559297</v>
      </c>
      <c r="Y968" s="95">
        <f t="shared" si="32"/>
        <v>0.63930212164559297</v>
      </c>
      <c r="Z968" s="94">
        <f>(0.5*$N$29*Y968^3)/1000</f>
        <v>0.13456300164959475</v>
      </c>
      <c r="AA968" s="94">
        <f>(0.5*$I$29*$J$29*$K$29*$M$29*$L$29*$N$29*Y968^3)*0.82/1000</f>
        <v>0.43560766528422867</v>
      </c>
      <c r="AB968" s="103">
        <f>IF(Y968&lt;1,0,IF(Y968&lt;1.05,2,IF(Y968&lt;1.1,2.28,IF(Y968&lt;1.15,2.5,IF(Y968&lt;1.2,3.08,IF(Y968&lt;1.25,3.44,IF(Y968&lt;1.3,3.85,IF(Y968&lt;1.35,4.31,IF(Y968&lt;1.4,5,IF(Y968&lt;1.45,5.36,IF(Y968&lt;1.5,5.75,IF(Y968&lt;1.55,6.59,IF(Y968&lt;1.6,7.28,IF(Y968&lt;1.65,8.01,IF(Y968&lt;1.7,8.79,IF(Y968&lt;1.75,10,IF(Y968&lt;1.8,10.5,IF(Y968&lt;1.85,11.42,IF(Y968&lt;1.9,12.38,IF(Y968&lt;1.95,13.4,IF(Y968&lt;2,14.26,IF(Y968&lt;2.05,15.57,IF(Y968&lt;2.1,16.72,IF(Y968&lt;2.15,17.92,IF(Y968&lt;2.2,19.17,IF(Y968&lt;2.25,20,IF(Y968&lt;3,25,IF(Y968&lt;10,0,0))))))))))))))))))))))))))))</f>
        <v>0</v>
      </c>
      <c r="AC968" s="12"/>
    </row>
    <row r="969" spans="17:29" x14ac:dyDescent="0.25">
      <c r="Q969" s="91"/>
      <c r="R969" s="92">
        <v>41660</v>
      </c>
      <c r="S969" s="93">
        <v>20.0624999999972</v>
      </c>
      <c r="T969" s="94">
        <f>$L$10*COS($M$10*S969*24+$N$10)</f>
        <v>3.5897730935235857E-2</v>
      </c>
      <c r="U969" s="94">
        <f>$L$11*COS($M$11*S969*24+$N$11)</f>
        <v>-4.9443914319496421E-2</v>
      </c>
      <c r="V969" s="94">
        <f>$L$12*COS($M$12*S969*24+$N$12)</f>
        <v>-0.56461924759481386</v>
      </c>
      <c r="W969" s="94">
        <f>$L$13*COS($M$13*S969*24+$N$13)</f>
        <v>0.29579241580489513</v>
      </c>
      <c r="X969" s="94">
        <f>(T969+U969+V969+W969)*$AE$8</f>
        <v>-0.35296626896772421</v>
      </c>
      <c r="Y969" s="95">
        <f t="shared" si="32"/>
        <v>0.35296626896772421</v>
      </c>
      <c r="Z969" s="94">
        <f>(0.5*$N$29*Y969^3)/1000</f>
        <v>2.2646799846649444E-2</v>
      </c>
      <c r="AA969" s="94">
        <f>(0.5*$I$29*$J$29*$K$29*$M$29*$L$29*$N$29*Y969^3)*0.82/1000</f>
        <v>7.3312273703935352E-2</v>
      </c>
      <c r="AB969" s="103">
        <f>IF(Y969&lt;1,0,IF(Y969&lt;1.05,2,IF(Y969&lt;1.1,2.28,IF(Y969&lt;1.15,2.5,IF(Y969&lt;1.2,3.08,IF(Y969&lt;1.25,3.44,IF(Y969&lt;1.3,3.85,IF(Y969&lt;1.35,4.31,IF(Y969&lt;1.4,5,IF(Y969&lt;1.45,5.36,IF(Y969&lt;1.5,5.75,IF(Y969&lt;1.55,6.59,IF(Y969&lt;1.6,7.28,IF(Y969&lt;1.65,8.01,IF(Y969&lt;1.7,8.79,IF(Y969&lt;1.75,10,IF(Y969&lt;1.8,10.5,IF(Y969&lt;1.85,11.42,IF(Y969&lt;1.9,12.38,IF(Y969&lt;1.95,13.4,IF(Y969&lt;2,14.26,IF(Y969&lt;2.05,15.57,IF(Y969&lt;2.1,16.72,IF(Y969&lt;2.15,17.92,IF(Y969&lt;2.2,19.17,IF(Y969&lt;2.25,20,IF(Y969&lt;3,25,IF(Y969&lt;10,0,0))))))))))))))))))))))))))))</f>
        <v>0</v>
      </c>
      <c r="AC969" s="12"/>
    </row>
    <row r="970" spans="17:29" x14ac:dyDescent="0.25">
      <c r="Q970" s="91"/>
      <c r="R970" s="92">
        <v>41660</v>
      </c>
      <c r="S970" s="93">
        <v>20.083333333330501</v>
      </c>
      <c r="T970" s="94">
        <f>$L$10*COS($M$10*S970*24+$N$10)</f>
        <v>5.042909253627436E-2</v>
      </c>
      <c r="U970" s="94">
        <f>$L$11*COS($M$11*S970*24+$N$11)</f>
        <v>-3.5717288789817885E-2</v>
      </c>
      <c r="V970" s="94">
        <f>$L$12*COS($M$12*S970*24+$N$12)</f>
        <v>-0.25332709792496599</v>
      </c>
      <c r="W970" s="94">
        <f>$L$13*COS($M$13*S970*24+$N$13)</f>
        <v>0.20140569904812328</v>
      </c>
      <c r="X970" s="94">
        <f>(T970+U970+V970+W970)*$AE$8</f>
        <v>-4.6511993912982802E-2</v>
      </c>
      <c r="Y970" s="95">
        <f t="shared" si="32"/>
        <v>4.6511993912982802E-2</v>
      </c>
      <c r="Z970" s="94">
        <f>(0.5*$N$29*Y970^3)/1000</f>
        <v>5.1820559990962078E-5</v>
      </c>
      <c r="AA970" s="94">
        <f>(0.5*$I$29*$J$29*$K$29*$M$29*$L$29*$N$29*Y970^3)*0.82/1000</f>
        <v>1.6775363862769693E-4</v>
      </c>
      <c r="AB970" s="103">
        <f>IF(Y970&lt;1,0,IF(Y970&lt;1.05,2,IF(Y970&lt;1.1,2.28,IF(Y970&lt;1.15,2.5,IF(Y970&lt;1.2,3.08,IF(Y970&lt;1.25,3.44,IF(Y970&lt;1.3,3.85,IF(Y970&lt;1.35,4.31,IF(Y970&lt;1.4,5,IF(Y970&lt;1.45,5.36,IF(Y970&lt;1.5,5.75,IF(Y970&lt;1.55,6.59,IF(Y970&lt;1.6,7.28,IF(Y970&lt;1.65,8.01,IF(Y970&lt;1.7,8.79,IF(Y970&lt;1.75,10,IF(Y970&lt;1.8,10.5,IF(Y970&lt;1.85,11.42,IF(Y970&lt;1.9,12.38,IF(Y970&lt;1.95,13.4,IF(Y970&lt;2,14.26,IF(Y970&lt;2.05,15.57,IF(Y970&lt;2.1,16.72,IF(Y970&lt;2.15,17.92,IF(Y970&lt;2.2,19.17,IF(Y970&lt;2.25,20,IF(Y970&lt;3,25,IF(Y970&lt;10,0,0))))))))))))))))))))))))))))</f>
        <v>0</v>
      </c>
      <c r="AC970" s="12"/>
    </row>
    <row r="971" spans="17:29" x14ac:dyDescent="0.25">
      <c r="Q971" s="91"/>
      <c r="R971" s="92">
        <v>41660</v>
      </c>
      <c r="S971" s="93">
        <v>20.104166666663801</v>
      </c>
      <c r="T971" s="94">
        <f>$L$10*COS($M$10*S971*24+$N$10)</f>
        <v>6.4213653285603703E-2</v>
      </c>
      <c r="U971" s="94">
        <f>$L$11*COS($M$11*S971*24+$N$11)</f>
        <v>-2.1375955092044145E-2</v>
      </c>
      <c r="V971" s="94">
        <f>$L$12*COS($M$12*S971*24+$N$12)</f>
        <v>7.4087143432058591E-2</v>
      </c>
      <c r="W971" s="94">
        <f>$L$13*COS($M$13*S971*24+$N$13)</f>
        <v>9.329351673994174E-2</v>
      </c>
      <c r="X971" s="94">
        <f>(T971+U971+V971+W971)*$AE$8</f>
        <v>0.26277294795694983</v>
      </c>
      <c r="Y971" s="95">
        <f t="shared" si="32"/>
        <v>0.26277294795694983</v>
      </c>
      <c r="Z971" s="94">
        <f>(0.5*$N$29*Y971^3)/1000</f>
        <v>9.3443519791368088E-3</v>
      </c>
      <c r="AA971" s="94">
        <f>(0.5*$I$29*$J$29*$K$29*$M$29*$L$29*$N$29*Y971^3)*0.82/1000</f>
        <v>3.024955819449875E-2</v>
      </c>
      <c r="AB971" s="103">
        <f>IF(Y971&lt;1,0,IF(Y971&lt;1.05,2,IF(Y971&lt;1.1,2.28,IF(Y971&lt;1.15,2.5,IF(Y971&lt;1.2,3.08,IF(Y971&lt;1.25,3.44,IF(Y971&lt;1.3,3.85,IF(Y971&lt;1.35,4.31,IF(Y971&lt;1.4,5,IF(Y971&lt;1.45,5.36,IF(Y971&lt;1.5,5.75,IF(Y971&lt;1.55,6.59,IF(Y971&lt;1.6,7.28,IF(Y971&lt;1.65,8.01,IF(Y971&lt;1.7,8.79,IF(Y971&lt;1.75,10,IF(Y971&lt;1.8,10.5,IF(Y971&lt;1.85,11.42,IF(Y971&lt;1.9,12.38,IF(Y971&lt;1.95,13.4,IF(Y971&lt;2,14.26,IF(Y971&lt;2.05,15.57,IF(Y971&lt;2.1,16.72,IF(Y971&lt;2.15,17.92,IF(Y971&lt;2.2,19.17,IF(Y971&lt;2.25,20,IF(Y971&lt;3,25,IF(Y971&lt;10,0,0))))))))))))))))))))))))))))</f>
        <v>0</v>
      </c>
      <c r="AC971" s="12"/>
    </row>
    <row r="972" spans="17:29" x14ac:dyDescent="0.25">
      <c r="Q972" s="91"/>
      <c r="R972" s="92">
        <v>41660</v>
      </c>
      <c r="S972" s="93">
        <v>20.1249999999972</v>
      </c>
      <c r="T972" s="94">
        <f>$L$10*COS($M$10*S972*24+$N$10)</f>
        <v>7.7047278601638347E-2</v>
      </c>
      <c r="U972" s="94">
        <f>$L$11*COS($M$11*S972*24+$N$11)</f>
        <v>-6.6667330510157179E-3</v>
      </c>
      <c r="V972" s="94">
        <f>$L$12*COS($M$12*S972*24+$N$12)</f>
        <v>0.3967863751093294</v>
      </c>
      <c r="W972" s="94">
        <f>$L$13*COS($M$13*S972*24+$N$13)</f>
        <v>-2.1176464559793842E-2</v>
      </c>
      <c r="X972" s="94">
        <f>(T972+U972+V972+W972)*$AE$8</f>
        <v>0.55748807012519774</v>
      </c>
      <c r="Y972" s="95">
        <f t="shared" si="32"/>
        <v>0.55748807012519774</v>
      </c>
      <c r="Z972" s="94">
        <f>(0.5*$N$29*Y972^3)/1000</f>
        <v>8.9230630901651675E-2</v>
      </c>
      <c r="AA972" s="94">
        <f>(0.5*$I$29*$J$29*$K$29*$M$29*$L$29*$N$29*Y972^3)*0.82/1000</f>
        <v>0.28885760812711703</v>
      </c>
      <c r="AB972" s="103">
        <f>IF(Y972&lt;1,0,IF(Y972&lt;1.05,2,IF(Y972&lt;1.1,2.28,IF(Y972&lt;1.15,2.5,IF(Y972&lt;1.2,3.08,IF(Y972&lt;1.25,3.44,IF(Y972&lt;1.3,3.85,IF(Y972&lt;1.35,4.31,IF(Y972&lt;1.4,5,IF(Y972&lt;1.45,5.36,IF(Y972&lt;1.5,5.75,IF(Y972&lt;1.55,6.59,IF(Y972&lt;1.6,7.28,IF(Y972&lt;1.65,8.01,IF(Y972&lt;1.7,8.79,IF(Y972&lt;1.75,10,IF(Y972&lt;1.8,10.5,IF(Y972&lt;1.85,11.42,IF(Y972&lt;1.9,12.38,IF(Y972&lt;1.95,13.4,IF(Y972&lt;2,14.26,IF(Y972&lt;2.05,15.57,IF(Y972&lt;2.1,16.72,IF(Y972&lt;2.15,17.92,IF(Y972&lt;2.2,19.17,IF(Y972&lt;2.25,20,IF(Y972&lt;3,25,IF(Y972&lt;10,0,0))))))))))))))))))))))))))))</f>
        <v>0</v>
      </c>
      <c r="AC972" s="12"/>
    </row>
    <row r="973" spans="17:29" x14ac:dyDescent="0.25">
      <c r="Q973" s="91"/>
      <c r="R973" s="92">
        <v>41660</v>
      </c>
      <c r="S973" s="93">
        <v>20.145833333330501</v>
      </c>
      <c r="T973" s="94">
        <f>$L$10*COS($M$10*S973*24+$N$10)</f>
        <v>8.8739916237927485E-2</v>
      </c>
      <c r="U973" s="94">
        <f>$L$11*COS($M$11*S973*24+$N$11)</f>
        <v>8.1572260094538648E-3</v>
      </c>
      <c r="V973" s="94">
        <f>$L$12*COS($M$12*S973*24+$N$12)</f>
        <v>0.69423356556185412</v>
      </c>
      <c r="W973" s="94">
        <f>$L$13*COS($M$13*S973*24+$N$13)</f>
        <v>-0.13420330479498452</v>
      </c>
      <c r="X973" s="94">
        <f>(T973+U973+V973+W973)*$AE$8</f>
        <v>0.82115925376781362</v>
      </c>
      <c r="Y973" s="95">
        <f t="shared" si="32"/>
        <v>0.82115925376781362</v>
      </c>
      <c r="Z973" s="94">
        <f>(0.5*$N$29*Y973^3)/1000</f>
        <v>0.2851605234010483</v>
      </c>
      <c r="AA973" s="94">
        <f>(0.5*$I$29*$J$29*$K$29*$M$29*$L$29*$N$29*Y973^3)*0.82/1000</f>
        <v>0.92312231673774803</v>
      </c>
      <c r="AB973" s="103">
        <f>IF(Y973&lt;1,0,IF(Y973&lt;1.05,2,IF(Y973&lt;1.1,2.28,IF(Y973&lt;1.15,2.5,IF(Y973&lt;1.2,3.08,IF(Y973&lt;1.25,3.44,IF(Y973&lt;1.3,3.85,IF(Y973&lt;1.35,4.31,IF(Y973&lt;1.4,5,IF(Y973&lt;1.45,5.36,IF(Y973&lt;1.5,5.75,IF(Y973&lt;1.55,6.59,IF(Y973&lt;1.6,7.28,IF(Y973&lt;1.65,8.01,IF(Y973&lt;1.7,8.79,IF(Y973&lt;1.75,10,IF(Y973&lt;1.8,10.5,IF(Y973&lt;1.85,11.42,IF(Y973&lt;1.9,12.38,IF(Y973&lt;1.95,13.4,IF(Y973&lt;2,14.26,IF(Y973&lt;2.05,15.57,IF(Y973&lt;2.1,16.72,IF(Y973&lt;2.15,17.92,IF(Y973&lt;2.2,19.17,IF(Y973&lt;2.25,20,IF(Y973&lt;3,25,IF(Y973&lt;10,0,0))))))))))))))))))))))))))))</f>
        <v>0</v>
      </c>
      <c r="AC973" s="12"/>
    </row>
    <row r="974" spans="17:29" x14ac:dyDescent="0.25">
      <c r="Q974" s="91"/>
      <c r="R974" s="92">
        <v>41660</v>
      </c>
      <c r="S974" s="93">
        <v>20.166666666663801</v>
      </c>
      <c r="T974" s="94">
        <f>$L$10*COS($M$10*S974*24+$N$10)</f>
        <v>9.9118410753769801E-2</v>
      </c>
      <c r="U974" s="94">
        <f>$L$11*COS($M$11*S974*24+$N$11)</f>
        <v>2.2840796097896812E-2</v>
      </c>
      <c r="V974" s="94">
        <f>$L$12*COS($M$12*S974*24+$N$12)</f>
        <v>0.94749875855740362</v>
      </c>
      <c r="W974" s="94">
        <f>$L$13*COS($M$13*S974*24+$N$13)</f>
        <v>-0.23808441158989638</v>
      </c>
      <c r="X974" s="94">
        <f>(T974+U974+V974+W974)*$AE$8</f>
        <v>1.0392169422739674</v>
      </c>
      <c r="Y974" s="95">
        <f t="shared" si="32"/>
        <v>1.0392169422739674</v>
      </c>
      <c r="Z974" s="94">
        <f>(0.5*$N$29*Y974^3)/1000</f>
        <v>0.57799739916902715</v>
      </c>
      <c r="AA974" s="94">
        <f>(0.5*$I$29*$J$29*$K$29*$M$29*$L$29*$N$29*Y974^3)*0.82/1000</f>
        <v>1.8710945394040608</v>
      </c>
      <c r="AB974" s="103">
        <f>IF(Y974&lt;1,0,IF(Y974&lt;1.05,2,IF(Y974&lt;1.1,2.28,IF(Y974&lt;1.15,2.5,IF(Y974&lt;1.2,3.08,IF(Y974&lt;1.25,3.44,IF(Y974&lt;1.3,3.85,IF(Y974&lt;1.35,4.31,IF(Y974&lt;1.4,5,IF(Y974&lt;1.45,5.36,IF(Y974&lt;1.5,5.75,IF(Y974&lt;1.55,6.59,IF(Y974&lt;1.6,7.28,IF(Y974&lt;1.65,8.01,IF(Y974&lt;1.7,8.79,IF(Y974&lt;1.75,10,IF(Y974&lt;1.8,10.5,IF(Y974&lt;1.85,11.42,IF(Y974&lt;1.9,12.38,IF(Y974&lt;1.95,13.4,IF(Y974&lt;2,14.26,IF(Y974&lt;2.05,15.57,IF(Y974&lt;2.1,16.72,IF(Y974&lt;2.15,17.92,IF(Y974&lt;2.2,19.17,IF(Y974&lt;2.25,20,IF(Y974&lt;3,25,IF(Y974&lt;10,0,0))))))))))))))))))))))))))))</f>
        <v>2</v>
      </c>
      <c r="AC974" s="12"/>
    </row>
    <row r="975" spans="17:29" x14ac:dyDescent="0.25">
      <c r="Q975" s="91"/>
      <c r="R975" s="92">
        <v>41660</v>
      </c>
      <c r="S975" s="93">
        <v>20.1874999999972</v>
      </c>
      <c r="T975" s="94">
        <f>$L$10*COS($M$10*S975*24+$N$10)</f>
        <v>0.10802906776063102</v>
      </c>
      <c r="U975" s="94">
        <f>$L$11*COS($M$11*S975*24+$N$11)</f>
        <v>3.7131267370597805E-2</v>
      </c>
      <c r="V975" s="94">
        <f>$L$12*COS($M$12*S975*24+$N$12)</f>
        <v>1.1404638021260503</v>
      </c>
      <c r="W975" s="94">
        <f>$L$13*COS($M$13*S975*24+$N$13)</f>
        <v>-0.32574045918845118</v>
      </c>
      <c r="X975" s="94">
        <f>(T975+U975+V975+W975)*$AE$8</f>
        <v>1.1998545975860351</v>
      </c>
      <c r="Y975" s="95">
        <f t="shared" si="32"/>
        <v>1.1998545975860351</v>
      </c>
      <c r="Z975" s="94">
        <f>(0.5*$N$29*Y975^3)/1000</f>
        <v>0.88959654790483977</v>
      </c>
      <c r="AA975" s="94">
        <f>(0.5*$I$29*$J$29*$K$29*$M$29*$L$29*$N$29*Y975^3)*0.82/1000</f>
        <v>2.8798040362300723</v>
      </c>
      <c r="AB975" s="103">
        <f>IF(Y975&lt;1,0,IF(Y975&lt;1.05,2,IF(Y975&lt;1.1,2.28,IF(Y975&lt;1.15,2.5,IF(Y975&lt;1.2,3.08,IF(Y975&lt;1.25,3.44,IF(Y975&lt;1.3,3.85,IF(Y975&lt;1.35,4.31,IF(Y975&lt;1.4,5,IF(Y975&lt;1.45,5.36,IF(Y975&lt;1.5,5.75,IF(Y975&lt;1.55,6.59,IF(Y975&lt;1.6,7.28,IF(Y975&lt;1.65,8.01,IF(Y975&lt;1.7,8.79,IF(Y975&lt;1.75,10,IF(Y975&lt;1.8,10.5,IF(Y975&lt;1.85,11.42,IF(Y975&lt;1.9,12.38,IF(Y975&lt;1.95,13.4,IF(Y975&lt;2,14.26,IF(Y975&lt;2.05,15.57,IF(Y975&lt;2.1,16.72,IF(Y975&lt;2.15,17.92,IF(Y975&lt;2.2,19.17,IF(Y975&lt;2.25,20,IF(Y975&lt;3,25,IF(Y975&lt;10,0,0))))))))))))))))))))))))))))</f>
        <v>3.08</v>
      </c>
      <c r="AC975" s="12"/>
    </row>
    <row r="976" spans="17:29" x14ac:dyDescent="0.25">
      <c r="Q976" s="91"/>
      <c r="R976" s="92">
        <v>41660</v>
      </c>
      <c r="S976" s="93">
        <v>20.208333333330501</v>
      </c>
      <c r="T976" s="94">
        <f>$L$10*COS($M$10*S976*24+$N$10)</f>
        <v>0.11533992997132585</v>
      </c>
      <c r="U976" s="94">
        <f>$L$11*COS($M$11*S976*24+$N$11)</f>
        <v>5.0782695364252041E-2</v>
      </c>
      <c r="V976" s="94">
        <f>$L$12*COS($M$12*S976*24+$N$12)</f>
        <v>1.2608481303481771</v>
      </c>
      <c r="W976" s="94">
        <f>$L$13*COS($M$13*S976*24+$N$13)</f>
        <v>-0.39119783280449799</v>
      </c>
      <c r="X976" s="94">
        <f>(T976+U976+V976+W976)*$AE$8</f>
        <v>1.2947161535990712</v>
      </c>
      <c r="Y976" s="95">
        <f t="shared" si="32"/>
        <v>1.2947161535990712</v>
      </c>
      <c r="Z976" s="94">
        <f>(0.5*$N$29*Y976^3)/1000</f>
        <v>1.1177146122594721</v>
      </c>
      <c r="AA976" s="94">
        <f>(0.5*$I$29*$J$29*$K$29*$M$29*$L$29*$N$29*Y976^3)*0.82/1000</f>
        <v>3.6182683704416454</v>
      </c>
      <c r="AB976" s="103">
        <f>IF(Y976&lt;1,0,IF(Y976&lt;1.05,2,IF(Y976&lt;1.1,2.28,IF(Y976&lt;1.15,2.5,IF(Y976&lt;1.2,3.08,IF(Y976&lt;1.25,3.44,IF(Y976&lt;1.3,3.85,IF(Y976&lt;1.35,4.31,IF(Y976&lt;1.4,5,IF(Y976&lt;1.45,5.36,IF(Y976&lt;1.5,5.75,IF(Y976&lt;1.55,6.59,IF(Y976&lt;1.6,7.28,IF(Y976&lt;1.65,8.01,IF(Y976&lt;1.7,8.79,IF(Y976&lt;1.75,10,IF(Y976&lt;1.8,10.5,IF(Y976&lt;1.85,11.42,IF(Y976&lt;1.9,12.38,IF(Y976&lt;1.95,13.4,IF(Y976&lt;2,14.26,IF(Y976&lt;2.05,15.57,IF(Y976&lt;2.1,16.72,IF(Y976&lt;2.15,17.92,IF(Y976&lt;2.2,19.17,IF(Y976&lt;2.25,20,IF(Y976&lt;3,25,IF(Y976&lt;10,0,0))))))))))))))))))))))))))))</f>
        <v>3.85</v>
      </c>
      <c r="AC976" s="12"/>
    </row>
    <row r="977" spans="17:29" x14ac:dyDescent="0.25">
      <c r="Q977" s="91"/>
      <c r="R977" s="92">
        <v>41660</v>
      </c>
      <c r="S977" s="93">
        <v>20.229166666663801</v>
      </c>
      <c r="T977" s="94">
        <f>$L$10*COS($M$10*S977*24+$N$10)</f>
        <v>0.12094273134637507</v>
      </c>
      <c r="U977" s="94">
        <f>$L$11*COS($M$11*S977*24+$N$11)</f>
        <v>6.3560133794420826E-2</v>
      </c>
      <c r="V977" s="94">
        <f>$L$12*COS($M$12*S977*24+$N$12)</f>
        <v>1.3009903157929081</v>
      </c>
      <c r="W977" s="94">
        <f>$L$13*COS($M$13*S977*24+$N$13)</f>
        <v>-0.42999572059998264</v>
      </c>
      <c r="X977" s="94">
        <f>(T977+U977+V977+W977)*$AE$8</f>
        <v>1.3193718254171516</v>
      </c>
      <c r="Y977" s="95">
        <f t="shared" si="32"/>
        <v>1.3193718254171516</v>
      </c>
      <c r="Z977" s="94">
        <f>(0.5*$N$29*Y977^3)/1000</f>
        <v>1.1827932736239009</v>
      </c>
      <c r="AA977" s="94">
        <f>(0.5*$I$29*$J$29*$K$29*$M$29*$L$29*$N$29*Y977^3)*0.82/1000</f>
        <v>3.8289411660039989</v>
      </c>
      <c r="AB977" s="103">
        <f>IF(Y977&lt;1,0,IF(Y977&lt;1.05,2,IF(Y977&lt;1.1,2.28,IF(Y977&lt;1.15,2.5,IF(Y977&lt;1.2,3.08,IF(Y977&lt;1.25,3.44,IF(Y977&lt;1.3,3.85,IF(Y977&lt;1.35,4.31,IF(Y977&lt;1.4,5,IF(Y977&lt;1.45,5.36,IF(Y977&lt;1.5,5.75,IF(Y977&lt;1.55,6.59,IF(Y977&lt;1.6,7.28,IF(Y977&lt;1.65,8.01,IF(Y977&lt;1.7,8.79,IF(Y977&lt;1.75,10,IF(Y977&lt;1.8,10.5,IF(Y977&lt;1.85,11.42,IF(Y977&lt;1.9,12.38,IF(Y977&lt;1.95,13.4,IF(Y977&lt;2,14.26,IF(Y977&lt;2.05,15.57,IF(Y977&lt;2.1,16.72,IF(Y977&lt;2.15,17.92,IF(Y977&lt;2.2,19.17,IF(Y977&lt;2.25,20,IF(Y977&lt;3,25,IF(Y977&lt;10,0,0))))))))))))))))))))))))))))</f>
        <v>4.3099999999999996</v>
      </c>
      <c r="AC977" s="12"/>
    </row>
    <row r="978" spans="17:29" x14ac:dyDescent="0.25">
      <c r="Q978" s="91"/>
      <c r="R978" s="92">
        <v>41660</v>
      </c>
      <c r="S978" s="93">
        <v>20.2499999999972</v>
      </c>
      <c r="T978" s="94">
        <f>$L$10*COS($M$10*S978*24+$N$10)</f>
        <v>0.12475450039794218</v>
      </c>
      <c r="U978" s="94">
        <f>$L$11*COS($M$11*S978*24+$N$11)</f>
        <v>7.5243678070509551E-2</v>
      </c>
      <c r="V978" s="94">
        <f>$L$12*COS($M$12*S978*24+$N$12)</f>
        <v>1.2583356534970971</v>
      </c>
      <c r="W978" s="94">
        <f>$L$13*COS($M$13*S978*24+$N$13)</f>
        <v>-0.43949011063816656</v>
      </c>
      <c r="X978" s="94">
        <f>(T978+U978+V978+W978)*$AE$8</f>
        <v>1.2735546516592278</v>
      </c>
      <c r="Y978" s="95">
        <f t="shared" si="32"/>
        <v>1.2735546516592278</v>
      </c>
      <c r="Z978" s="94">
        <f>(0.5*$N$29*Y978^3)/1000</f>
        <v>1.0638000058590458</v>
      </c>
      <c r="AA978" s="94">
        <f>(0.5*$I$29*$J$29*$K$29*$M$29*$L$29*$N$29*Y978^3)*0.82/1000</f>
        <v>3.4437358798543367</v>
      </c>
      <c r="AB978" s="103">
        <f>IF(Y978&lt;1,0,IF(Y978&lt;1.05,2,IF(Y978&lt;1.1,2.28,IF(Y978&lt;1.15,2.5,IF(Y978&lt;1.2,3.08,IF(Y978&lt;1.25,3.44,IF(Y978&lt;1.3,3.85,IF(Y978&lt;1.35,4.31,IF(Y978&lt;1.4,5,IF(Y978&lt;1.45,5.36,IF(Y978&lt;1.5,5.75,IF(Y978&lt;1.55,6.59,IF(Y978&lt;1.6,7.28,IF(Y978&lt;1.65,8.01,IF(Y978&lt;1.7,8.79,IF(Y978&lt;1.75,10,IF(Y978&lt;1.8,10.5,IF(Y978&lt;1.85,11.42,IF(Y978&lt;1.9,12.38,IF(Y978&lt;1.95,13.4,IF(Y978&lt;2,14.26,IF(Y978&lt;2.05,15.57,IF(Y978&lt;2.1,16.72,IF(Y978&lt;2.15,17.92,IF(Y978&lt;2.2,19.17,IF(Y978&lt;2.25,20,IF(Y978&lt;3,25,IF(Y978&lt;10,0,0))))))))))))))))))))))))))))</f>
        <v>3.85</v>
      </c>
      <c r="AC978" s="12"/>
    </row>
    <row r="979" spans="17:29" x14ac:dyDescent="0.25">
      <c r="Q979" s="91"/>
      <c r="R979" s="92">
        <v>41660</v>
      </c>
      <c r="S979" s="93">
        <v>20.270833333330501</v>
      </c>
      <c r="T979" s="94">
        <f>$L$10*COS($M$10*S979*24+$N$10)</f>
        <v>0.12671878890867871</v>
      </c>
      <c r="U979" s="94">
        <f>$L$11*COS($M$11*S979*24+$N$11)</f>
        <v>8.5632249937529492E-2</v>
      </c>
      <c r="V979" s="94">
        <f>$L$12*COS($M$12*S979*24+$N$12)</f>
        <v>1.1355987459732972</v>
      </c>
      <c r="W979" s="94">
        <f>$L$13*COS($M$13*S979*24+$N$13)</f>
        <v>-0.41903397592808472</v>
      </c>
      <c r="X979" s="94">
        <f>(T979+U979+V979+W979)*$AE$8</f>
        <v>1.1611447611142758</v>
      </c>
      <c r="Y979" s="95">
        <f t="shared" si="32"/>
        <v>1.1611447611142758</v>
      </c>
      <c r="Z979" s="94">
        <f>(0.5*$N$29*Y979^3)/1000</f>
        <v>0.80624369281932795</v>
      </c>
      <c r="AA979" s="94">
        <f>(0.5*$I$29*$J$29*$K$29*$M$29*$L$29*$N$29*Y979^3)*0.82/1000</f>
        <v>2.6099739777930262</v>
      </c>
      <c r="AB979" s="103">
        <f>IF(Y979&lt;1,0,IF(Y979&lt;1.05,2,IF(Y979&lt;1.1,2.28,IF(Y979&lt;1.15,2.5,IF(Y979&lt;1.2,3.08,IF(Y979&lt;1.25,3.44,IF(Y979&lt;1.3,3.85,IF(Y979&lt;1.35,4.31,IF(Y979&lt;1.4,5,IF(Y979&lt;1.45,5.36,IF(Y979&lt;1.5,5.75,IF(Y979&lt;1.55,6.59,IF(Y979&lt;1.6,7.28,IF(Y979&lt;1.65,8.01,IF(Y979&lt;1.7,8.79,IF(Y979&lt;1.75,10,IF(Y979&lt;1.8,10.5,IF(Y979&lt;1.85,11.42,IF(Y979&lt;1.9,12.38,IF(Y979&lt;1.95,13.4,IF(Y979&lt;2,14.26,IF(Y979&lt;2.05,15.57,IF(Y979&lt;2.1,16.72,IF(Y979&lt;2.15,17.92,IF(Y979&lt;2.2,19.17,IF(Y979&lt;2.25,20,IF(Y979&lt;3,25,IF(Y979&lt;10,0,0))))))))))))))))))))))))))))</f>
        <v>3.08</v>
      </c>
      <c r="AC979" s="12"/>
    </row>
    <row r="980" spans="17:29" x14ac:dyDescent="0.25">
      <c r="Q980" s="91"/>
      <c r="R980" s="92">
        <v>41660</v>
      </c>
      <c r="S980" s="93">
        <v>20.291666666663801</v>
      </c>
      <c r="T980" s="94">
        <f>$L$10*COS($M$10*S980*24+$N$10)</f>
        <v>0.12680650786948569</v>
      </c>
      <c r="U980" s="94">
        <f>$L$11*COS($M$11*S980*24+$N$11)</f>
        <v>9.454705810991812E-2</v>
      </c>
      <c r="V980" s="94">
        <f>$L$12*COS($M$12*S980*24+$N$12)</f>
        <v>0.94059074209861615</v>
      </c>
      <c r="W980" s="94">
        <f>$L$13*COS($M$13*S980*24+$N$13)</f>
        <v>-0.37002136824498899</v>
      </c>
      <c r="X980" s="94">
        <f>(T980+U980+V980+W980)*$AE$8</f>
        <v>0.98990367479128882</v>
      </c>
      <c r="Y980" s="95">
        <f t="shared" si="32"/>
        <v>0.98990367479128882</v>
      </c>
      <c r="Z980" s="94">
        <f>(0.5*$N$29*Y980^3)/1000</f>
        <v>0.49955813831078516</v>
      </c>
      <c r="AA980" s="94">
        <f>(0.5*$I$29*$J$29*$K$29*$M$29*$L$29*$N$29*Y980^3)*0.82/1000</f>
        <v>1.6171707797509012</v>
      </c>
      <c r="AB980" s="103">
        <f>IF(Y980&lt;1,0,IF(Y980&lt;1.05,2,IF(Y980&lt;1.1,2.28,IF(Y980&lt;1.15,2.5,IF(Y980&lt;1.2,3.08,IF(Y980&lt;1.25,3.44,IF(Y980&lt;1.3,3.85,IF(Y980&lt;1.35,4.31,IF(Y980&lt;1.4,5,IF(Y980&lt;1.45,5.36,IF(Y980&lt;1.5,5.75,IF(Y980&lt;1.55,6.59,IF(Y980&lt;1.6,7.28,IF(Y980&lt;1.65,8.01,IF(Y980&lt;1.7,8.79,IF(Y980&lt;1.75,10,IF(Y980&lt;1.8,10.5,IF(Y980&lt;1.85,11.42,IF(Y980&lt;1.9,12.38,IF(Y980&lt;1.95,13.4,IF(Y980&lt;2,14.26,IF(Y980&lt;2.05,15.57,IF(Y980&lt;2.1,16.72,IF(Y980&lt;2.15,17.92,IF(Y980&lt;2.2,19.17,IF(Y980&lt;2.25,20,IF(Y980&lt;3,25,IF(Y980&lt;10,0,0))))))))))))))))))))))))))))</f>
        <v>0</v>
      </c>
      <c r="AC980" s="12"/>
    </row>
    <row r="981" spans="17:29" x14ac:dyDescent="0.25">
      <c r="Q981" s="91"/>
      <c r="R981" s="92">
        <v>41660</v>
      </c>
      <c r="S981" s="93">
        <v>20.3124999999972</v>
      </c>
      <c r="T981" s="94">
        <f>$L$10*COS($M$10*S981*24+$N$10)</f>
        <v>0.12501635825648658</v>
      </c>
      <c r="U981" s="94">
        <f>$L$11*COS($M$11*S981*24+$N$11)</f>
        <v>0.10183467533759923</v>
      </c>
      <c r="V981" s="94">
        <f>$L$12*COS($M$12*S981*24+$N$12)</f>
        <v>0.68572222464773169</v>
      </c>
      <c r="W981" s="94">
        <f>$L$13*COS($M$13*S981*24+$N$13)</f>
        <v>-0.29579241580488008</v>
      </c>
      <c r="X981" s="94">
        <f>(T981+U981+V981+W981)*$AE$8</f>
        <v>0.77097605304617178</v>
      </c>
      <c r="Y981" s="95">
        <f t="shared" si="32"/>
        <v>0.77097605304617178</v>
      </c>
      <c r="Z981" s="94">
        <f>(0.5*$N$29*Y981^3)/1000</f>
        <v>0.23600972319401753</v>
      </c>
      <c r="AA981" s="94">
        <f>(0.5*$I$29*$J$29*$K$29*$M$29*$L$29*$N$29*Y981^3)*0.82/1000</f>
        <v>0.76401123075893185</v>
      </c>
      <c r="AB981" s="103">
        <f>IF(Y981&lt;1,0,IF(Y981&lt;1.05,2,IF(Y981&lt;1.1,2.28,IF(Y981&lt;1.15,2.5,IF(Y981&lt;1.2,3.08,IF(Y981&lt;1.25,3.44,IF(Y981&lt;1.3,3.85,IF(Y981&lt;1.35,4.31,IF(Y981&lt;1.4,5,IF(Y981&lt;1.45,5.36,IF(Y981&lt;1.5,5.75,IF(Y981&lt;1.55,6.59,IF(Y981&lt;1.6,7.28,IF(Y981&lt;1.65,8.01,IF(Y981&lt;1.7,8.79,IF(Y981&lt;1.75,10,IF(Y981&lt;1.8,10.5,IF(Y981&lt;1.85,11.42,IF(Y981&lt;1.9,12.38,IF(Y981&lt;1.95,13.4,IF(Y981&lt;2,14.26,IF(Y981&lt;2.05,15.57,IF(Y981&lt;2.1,16.72,IF(Y981&lt;2.15,17.92,IF(Y981&lt;2.2,19.17,IF(Y981&lt;2.25,20,IF(Y981&lt;3,25,IF(Y981&lt;10,0,0))))))))))))))))))))))))))))</f>
        <v>0</v>
      </c>
      <c r="AC981" s="12"/>
    </row>
    <row r="982" spans="17:29" x14ac:dyDescent="0.25">
      <c r="Q982" s="91"/>
      <c r="R982" s="92">
        <v>41660</v>
      </c>
      <c r="S982" s="93">
        <v>20.333333333330501</v>
      </c>
      <c r="T982" s="94">
        <f>$L$10*COS($M$10*S982*24+$N$10)</f>
        <v>0.12137485026824452</v>
      </c>
      <c r="U982" s="94">
        <f>$L$11*COS($M$11*S982*24+$N$11)</f>
        <v>0.107369678947404</v>
      </c>
      <c r="V982" s="94">
        <f>$L$12*COS($M$12*S982*24+$N$12)</f>
        <v>0.38721338340997696</v>
      </c>
      <c r="W982" s="94">
        <f>$L$13*COS($M$13*S982*24+$N$13)</f>
        <v>-0.2014056990481275</v>
      </c>
      <c r="X982" s="94">
        <f>(T982+U982+V982+W982)*$AE$8</f>
        <v>0.51819026697187254</v>
      </c>
      <c r="Y982" s="95">
        <f t="shared" si="32"/>
        <v>0.51819026697187254</v>
      </c>
      <c r="Z982" s="94">
        <f>(0.5*$N$29*Y982^3)/1000</f>
        <v>7.1659699642200564E-2</v>
      </c>
      <c r="AA982" s="94">
        <f>(0.5*$I$29*$J$29*$K$29*$M$29*$L$29*$N$29*Y982^3)*0.82/1000</f>
        <v>0.23197694814651956</v>
      </c>
      <c r="AB982" s="103">
        <f>IF(Y982&lt;1,0,IF(Y982&lt;1.05,2,IF(Y982&lt;1.1,2.28,IF(Y982&lt;1.15,2.5,IF(Y982&lt;1.2,3.08,IF(Y982&lt;1.25,3.44,IF(Y982&lt;1.3,3.85,IF(Y982&lt;1.35,4.31,IF(Y982&lt;1.4,5,IF(Y982&lt;1.45,5.36,IF(Y982&lt;1.5,5.75,IF(Y982&lt;1.55,6.59,IF(Y982&lt;1.6,7.28,IF(Y982&lt;1.65,8.01,IF(Y982&lt;1.7,8.79,IF(Y982&lt;1.75,10,IF(Y982&lt;1.8,10.5,IF(Y982&lt;1.85,11.42,IF(Y982&lt;1.9,12.38,IF(Y982&lt;1.95,13.4,IF(Y982&lt;2,14.26,IF(Y982&lt;2.05,15.57,IF(Y982&lt;2.1,16.72,IF(Y982&lt;2.15,17.92,IF(Y982&lt;2.2,19.17,IF(Y982&lt;2.25,20,IF(Y982&lt;3,25,IF(Y982&lt;10,0,0))))))))))))))))))))))))))))</f>
        <v>0</v>
      </c>
      <c r="AC982" s="12"/>
    </row>
    <row r="983" spans="17:29" x14ac:dyDescent="0.25">
      <c r="Q983" s="91"/>
      <c r="R983" s="92">
        <v>41660</v>
      </c>
      <c r="S983" s="93">
        <v>20.354166666663801</v>
      </c>
      <c r="T983" s="94">
        <f>$L$10*COS($M$10*S983*24+$N$10)</f>
        <v>0.11593591073806425</v>
      </c>
      <c r="U983" s="94">
        <f>$L$11*COS($M$11*S983*24+$N$11)</f>
        <v>0.11105680941534571</v>
      </c>
      <c r="V983" s="94">
        <f>$L$12*COS($M$12*S983*24+$N$12)</f>
        <v>6.4061739562583819E-2</v>
      </c>
      <c r="W983" s="94">
        <f>$L$13*COS($M$13*S983*24+$N$13)</f>
        <v>-9.3293516739921922E-2</v>
      </c>
      <c r="X983" s="94">
        <f>(T983+U983+V983+W983)*$AE$8</f>
        <v>0.24720117872008979</v>
      </c>
      <c r="Y983" s="95">
        <f t="shared" si="32"/>
        <v>0.24720117872008979</v>
      </c>
      <c r="Z983" s="94">
        <f>(0.5*$N$29*Y983^3)/1000</f>
        <v>7.7796281801153552E-3</v>
      </c>
      <c r="AA983" s="94">
        <f>(0.5*$I$29*$J$29*$K$29*$M$29*$L$29*$N$29*Y983^3)*0.82/1000</f>
        <v>2.5184230633797315E-2</v>
      </c>
      <c r="AB983" s="103">
        <f>IF(Y983&lt;1,0,IF(Y983&lt;1.05,2,IF(Y983&lt;1.1,2.28,IF(Y983&lt;1.15,2.5,IF(Y983&lt;1.2,3.08,IF(Y983&lt;1.25,3.44,IF(Y983&lt;1.3,3.85,IF(Y983&lt;1.35,4.31,IF(Y983&lt;1.4,5,IF(Y983&lt;1.45,5.36,IF(Y983&lt;1.5,5.75,IF(Y983&lt;1.55,6.59,IF(Y983&lt;1.6,7.28,IF(Y983&lt;1.65,8.01,IF(Y983&lt;1.7,8.79,IF(Y983&lt;1.75,10,IF(Y983&lt;1.8,10.5,IF(Y983&lt;1.85,11.42,IF(Y983&lt;1.9,12.38,IF(Y983&lt;1.95,13.4,IF(Y983&lt;2,14.26,IF(Y983&lt;2.05,15.57,IF(Y983&lt;2.1,16.72,IF(Y983&lt;2.15,17.92,IF(Y983&lt;2.2,19.17,IF(Y983&lt;2.25,20,IF(Y983&lt;3,25,IF(Y983&lt;10,0,0))))))))))))))))))))))))))))</f>
        <v>0</v>
      </c>
      <c r="AC983" s="12"/>
    </row>
    <row r="984" spans="17:29" x14ac:dyDescent="0.25">
      <c r="Q984" s="91"/>
      <c r="R984" s="92">
        <v>41660</v>
      </c>
      <c r="S984" s="93">
        <v>20.374999999997101</v>
      </c>
      <c r="T984" s="94">
        <f>$L$10*COS($M$10*S984*24+$N$10)</f>
        <v>0.1087800845353719</v>
      </c>
      <c r="U984" s="94">
        <f>$L$11*COS($M$11*S984*24+$N$11)</f>
        <v>0.11283260981924302</v>
      </c>
      <c r="V984" s="94">
        <f>$L$12*COS($M$12*S984*24+$N$12)</f>
        <v>-0.26316688320782183</v>
      </c>
      <c r="W984" s="94">
        <f>$L$13*COS($M$13*S984*24+$N$13)</f>
        <v>2.1176464559239497E-2</v>
      </c>
      <c r="X984" s="94">
        <f>(T984+U984+V984+W984)*$AE$8</f>
        <v>-2.5472155367459271E-2</v>
      </c>
      <c r="Y984" s="95">
        <f t="shared" si="32"/>
        <v>2.5472155367459271E-2</v>
      </c>
      <c r="Z984" s="94">
        <f>(0.5*$N$29*Y984^3)/1000</f>
        <v>8.5114649324735346E-6</v>
      </c>
      <c r="AA984" s="94">
        <f>(0.5*$I$29*$J$29*$K$29*$M$29*$L$29*$N$29*Y984^3)*0.82/1000</f>
        <v>2.7553334289006234E-5</v>
      </c>
      <c r="AB984" s="103">
        <f>IF(Y984&lt;1,0,IF(Y984&lt;1.05,2,IF(Y984&lt;1.1,2.28,IF(Y984&lt;1.15,2.5,IF(Y984&lt;1.2,3.08,IF(Y984&lt;1.25,3.44,IF(Y984&lt;1.3,3.85,IF(Y984&lt;1.35,4.31,IF(Y984&lt;1.4,5,IF(Y984&lt;1.45,5.36,IF(Y984&lt;1.5,5.75,IF(Y984&lt;1.55,6.59,IF(Y984&lt;1.6,7.28,IF(Y984&lt;1.65,8.01,IF(Y984&lt;1.7,8.79,IF(Y984&lt;1.75,10,IF(Y984&lt;1.8,10.5,IF(Y984&lt;1.85,11.42,IF(Y984&lt;1.9,12.38,IF(Y984&lt;1.95,13.4,IF(Y984&lt;2,14.26,IF(Y984&lt;2.05,15.57,IF(Y984&lt;2.1,16.72,IF(Y984&lt;2.15,17.92,IF(Y984&lt;2.2,19.17,IF(Y984&lt;2.25,20,IF(Y984&lt;3,25,IF(Y984&lt;10,0,0))))))))))))))))))))))))))))</f>
        <v>0</v>
      </c>
      <c r="AC984" s="12"/>
    </row>
    <row r="985" spans="17:29" x14ac:dyDescent="0.25">
      <c r="Q985" s="91"/>
      <c r="R985" s="92">
        <v>41660</v>
      </c>
      <c r="S985" s="93">
        <v>20.395833333330501</v>
      </c>
      <c r="T985" s="94">
        <f>$L$10*COS($M$10*S985*24+$N$10)</f>
        <v>0.10001334178240318</v>
      </c>
      <c r="U985" s="94">
        <f>$L$11*COS($M$11*S985*24+$N$11)</f>
        <v>0.11266651795657631</v>
      </c>
      <c r="V985" s="94">
        <f>$L$12*COS($M$12*S985*24+$N$12)</f>
        <v>-0.57364719656125163</v>
      </c>
      <c r="W985" s="94">
        <f>$L$13*COS($M$13*S985*24+$N$13)</f>
        <v>0.13420330479500384</v>
      </c>
      <c r="X985" s="94">
        <f>(T985+U985+V985+W985)*$AE$8</f>
        <v>-0.28345504003408534</v>
      </c>
      <c r="Y985" s="95">
        <f t="shared" si="32"/>
        <v>0.28345504003408534</v>
      </c>
      <c r="Z985" s="94">
        <f>(0.5*$N$29*Y985^3)/1000</f>
        <v>1.1728967406522265E-2</v>
      </c>
      <c r="AA985" s="94">
        <f>(0.5*$I$29*$J$29*$K$29*$M$29*$L$29*$N$29*Y985^3)*0.82/1000</f>
        <v>3.7969040862023365E-2</v>
      </c>
      <c r="AB985" s="103">
        <f>IF(Y985&lt;1,0,IF(Y985&lt;1.05,2,IF(Y985&lt;1.1,2.28,IF(Y985&lt;1.15,2.5,IF(Y985&lt;1.2,3.08,IF(Y985&lt;1.25,3.44,IF(Y985&lt;1.3,3.85,IF(Y985&lt;1.35,4.31,IF(Y985&lt;1.4,5,IF(Y985&lt;1.45,5.36,IF(Y985&lt;1.5,5.75,IF(Y985&lt;1.55,6.59,IF(Y985&lt;1.6,7.28,IF(Y985&lt;1.65,8.01,IF(Y985&lt;1.7,8.79,IF(Y985&lt;1.75,10,IF(Y985&lt;1.8,10.5,IF(Y985&lt;1.85,11.42,IF(Y985&lt;1.9,12.38,IF(Y985&lt;1.95,13.4,IF(Y985&lt;2,14.26,IF(Y985&lt;2.05,15.57,IF(Y985&lt;2.1,16.72,IF(Y985&lt;2.15,17.92,IF(Y985&lt;2.2,19.17,IF(Y985&lt;2.25,20,IF(Y985&lt;3,25,IF(Y985&lt;10,0,0))))))))))))))))))))))))))))</f>
        <v>0</v>
      </c>
      <c r="AC985" s="12"/>
    </row>
    <row r="986" spans="17:29" x14ac:dyDescent="0.25">
      <c r="Q986" s="91"/>
      <c r="R986" s="92">
        <v>41660</v>
      </c>
      <c r="S986" s="93">
        <v>20.416666666663801</v>
      </c>
      <c r="T986" s="94">
        <f>$L$10*COS($M$10*S986*24+$N$10)</f>
        <v>8.9765508550374795E-2</v>
      </c>
      <c r="U986" s="94">
        <f>$L$11*COS($M$11*S986*24+$N$11)</f>
        <v>0.11056139233167639</v>
      </c>
      <c r="V986" s="94">
        <f>$L$12*COS($M$12*S986*24+$N$12)</f>
        <v>-0.84761979804653798</v>
      </c>
      <c r="W986" s="94">
        <f>$L$13*COS($M$13*S986*24+$N$13)</f>
        <v>0.23808441158989241</v>
      </c>
      <c r="X986" s="94">
        <f>(T986+U986+V986+W986)*$AE$8</f>
        <v>-0.51151060696824302</v>
      </c>
      <c r="Y986" s="95">
        <f t="shared" si="32"/>
        <v>0.51151060696824302</v>
      </c>
      <c r="Z986" s="94">
        <f>(0.5*$N$29*Y986^3)/1000</f>
        <v>6.8924109032611008E-2</v>
      </c>
      <c r="AA986" s="94">
        <f>(0.5*$I$29*$J$29*$K$29*$M$29*$L$29*$N$29*Y986^3)*0.82/1000</f>
        <v>0.22312128779405635</v>
      </c>
      <c r="AB986" s="103">
        <f>IF(Y986&lt;1,0,IF(Y986&lt;1.05,2,IF(Y986&lt;1.1,2.28,IF(Y986&lt;1.15,2.5,IF(Y986&lt;1.2,3.08,IF(Y986&lt;1.25,3.44,IF(Y986&lt;1.3,3.85,IF(Y986&lt;1.35,4.31,IF(Y986&lt;1.4,5,IF(Y986&lt;1.45,5.36,IF(Y986&lt;1.5,5.75,IF(Y986&lt;1.55,6.59,IF(Y986&lt;1.6,7.28,IF(Y986&lt;1.65,8.01,IF(Y986&lt;1.7,8.79,IF(Y986&lt;1.75,10,IF(Y986&lt;1.8,10.5,IF(Y986&lt;1.85,11.42,IF(Y986&lt;1.9,12.38,IF(Y986&lt;1.95,13.4,IF(Y986&lt;2,14.26,IF(Y986&lt;2.05,15.57,IF(Y986&lt;2.1,16.72,IF(Y986&lt;2.15,17.92,IF(Y986&lt;2.2,19.17,IF(Y986&lt;2.25,20,IF(Y986&lt;3,25,IF(Y986&lt;10,0,0))))))))))))))))))))))))))))</f>
        <v>0</v>
      </c>
      <c r="AC986" s="12"/>
    </row>
    <row r="987" spans="17:29" x14ac:dyDescent="0.25">
      <c r="Q987" s="91"/>
      <c r="R987" s="92">
        <v>41660</v>
      </c>
      <c r="S987" s="93">
        <v>20.437499999997101</v>
      </c>
      <c r="T987" s="94">
        <f>$L$10*COS($M$10*S987*24+$N$10)</f>
        <v>7.8188344274150404E-2</v>
      </c>
      <c r="U987" s="94">
        <f>$L$11*COS($M$11*S987*24+$N$11)</f>
        <v>0.10655346295976981</v>
      </c>
      <c r="V987" s="94">
        <f>$L$12*COS($M$12*S987*24+$N$12)</f>
        <v>-1.0676486871855833</v>
      </c>
      <c r="W987" s="94">
        <f>$L$13*COS($M$13*S987*24+$N$13)</f>
        <v>0.32574045918807804</v>
      </c>
      <c r="X987" s="94">
        <f>(T987+U987+V987+W987)*$AE$8</f>
        <v>-0.69645802595448125</v>
      </c>
      <c r="Y987" s="95">
        <f t="shared" si="32"/>
        <v>0.69645802595448125</v>
      </c>
      <c r="Z987" s="94">
        <f>(0.5*$N$29*Y987^3)/1000</f>
        <v>0.17397709370915912</v>
      </c>
      <c r="AA987" s="94">
        <f>(0.5*$I$29*$J$29*$K$29*$M$29*$L$29*$N$29*Y987^3)*0.82/1000</f>
        <v>0.5631990567580395</v>
      </c>
      <c r="AB987" s="103">
        <f>IF(Y987&lt;1,0,IF(Y987&lt;1.05,2,IF(Y987&lt;1.1,2.28,IF(Y987&lt;1.15,2.5,IF(Y987&lt;1.2,3.08,IF(Y987&lt;1.25,3.44,IF(Y987&lt;1.3,3.85,IF(Y987&lt;1.35,4.31,IF(Y987&lt;1.4,5,IF(Y987&lt;1.45,5.36,IF(Y987&lt;1.5,5.75,IF(Y987&lt;1.55,6.59,IF(Y987&lt;1.6,7.28,IF(Y987&lt;1.65,8.01,IF(Y987&lt;1.7,8.79,IF(Y987&lt;1.75,10,IF(Y987&lt;1.8,10.5,IF(Y987&lt;1.85,11.42,IF(Y987&lt;1.9,12.38,IF(Y987&lt;1.95,13.4,IF(Y987&lt;2,14.26,IF(Y987&lt;2.05,15.57,IF(Y987&lt;2.1,16.72,IF(Y987&lt;2.15,17.92,IF(Y987&lt;2.2,19.17,IF(Y987&lt;2.25,20,IF(Y987&lt;3,25,IF(Y987&lt;10,0,0))))))))))))))))))))))))))))</f>
        <v>0</v>
      </c>
      <c r="AC987" s="12"/>
    </row>
    <row r="988" spans="17:29" x14ac:dyDescent="0.25">
      <c r="Q988" s="91"/>
      <c r="R988" s="92">
        <v>41660</v>
      </c>
      <c r="S988" s="93">
        <v>20.458333333330501</v>
      </c>
      <c r="T988" s="94">
        <f>$L$10*COS($M$10*S988*24+$N$10)</f>
        <v>6.5453294357634778E-2</v>
      </c>
      <c r="U988" s="94">
        <f>$L$11*COS($M$11*S988*24+$N$11)</f>
        <v>0.10071170783454432</v>
      </c>
      <c r="V988" s="94">
        <f>$L$12*COS($M$12*S988*24+$N$12)</f>
        <v>-1.2197309169843744</v>
      </c>
      <c r="W988" s="94">
        <f>$L$13*COS($M$13*S988*24+$N$13)</f>
        <v>0.39119783280449577</v>
      </c>
      <c r="X988" s="94">
        <f>(T988+U988+V988+W988)*$AE$8</f>
        <v>-0.82796010248462415</v>
      </c>
      <c r="Y988" s="95">
        <f t="shared" si="32"/>
        <v>0.82796010248462415</v>
      </c>
      <c r="Z988" s="94">
        <f>(0.5*$N$29*Y988^3)/1000</f>
        <v>0.29230447077961796</v>
      </c>
      <c r="AA988" s="94">
        <f>(0.5*$I$29*$J$29*$K$29*$M$29*$L$29*$N$29*Y988^3)*0.82/1000</f>
        <v>0.94624871998635984</v>
      </c>
      <c r="AB988" s="103">
        <f>IF(Y988&lt;1,0,IF(Y988&lt;1.05,2,IF(Y988&lt;1.1,2.28,IF(Y988&lt;1.15,2.5,IF(Y988&lt;1.2,3.08,IF(Y988&lt;1.25,3.44,IF(Y988&lt;1.3,3.85,IF(Y988&lt;1.35,4.31,IF(Y988&lt;1.4,5,IF(Y988&lt;1.45,5.36,IF(Y988&lt;1.5,5.75,IF(Y988&lt;1.55,6.59,IF(Y988&lt;1.6,7.28,IF(Y988&lt;1.65,8.01,IF(Y988&lt;1.7,8.79,IF(Y988&lt;1.75,10,IF(Y988&lt;1.8,10.5,IF(Y988&lt;1.85,11.42,IF(Y988&lt;1.9,12.38,IF(Y988&lt;1.95,13.4,IF(Y988&lt;2,14.26,IF(Y988&lt;2.05,15.57,IF(Y988&lt;2.1,16.72,IF(Y988&lt;2.15,17.92,IF(Y988&lt;2.2,19.17,IF(Y988&lt;2.25,20,IF(Y988&lt;3,25,IF(Y988&lt;10,0,0))))))))))))))))))))))))))))</f>
        <v>0</v>
      </c>
      <c r="AC988" s="12"/>
    </row>
    <row r="989" spans="17:29" x14ac:dyDescent="0.25">
      <c r="Q989" s="91"/>
      <c r="R989" s="92">
        <v>41660</v>
      </c>
      <c r="S989" s="93">
        <v>20.479166666663801</v>
      </c>
      <c r="T989" s="94">
        <f>$L$10*COS($M$10*S989*24+$N$10)</f>
        <v>5.1748951251176865E-2</v>
      </c>
      <c r="U989" s="94">
        <f>$L$11*COS($M$11*S989*24+$N$11)</f>
        <v>9.3136665790703552E-2</v>
      </c>
      <c r="V989" s="94">
        <f>$L$12*COS($M$12*S989*24+$N$12)</f>
        <v>-1.294187761111415</v>
      </c>
      <c r="W989" s="94">
        <f>$L$13*COS($M$13*S989*24+$N$13)</f>
        <v>0.42999572059998165</v>
      </c>
      <c r="X989" s="94">
        <f>(T989+U989+V989+W989)*$AE$8</f>
        <v>-0.89913302933694128</v>
      </c>
      <c r="Y989" s="95">
        <f t="shared" si="32"/>
        <v>0.89913302933694128</v>
      </c>
      <c r="Z989" s="94">
        <f>(0.5*$N$29*Y989^3)/1000</f>
        <v>0.37435107438093701</v>
      </c>
      <c r="AA989" s="94">
        <f>(0.5*$I$29*$J$29*$K$29*$M$29*$L$29*$N$29*Y989^3)*0.82/1000</f>
        <v>1.2118501780479101</v>
      </c>
      <c r="AB989" s="103">
        <f>IF(Y989&lt;1,0,IF(Y989&lt;1.05,2,IF(Y989&lt;1.1,2.28,IF(Y989&lt;1.15,2.5,IF(Y989&lt;1.2,3.08,IF(Y989&lt;1.25,3.44,IF(Y989&lt;1.3,3.85,IF(Y989&lt;1.35,4.31,IF(Y989&lt;1.4,5,IF(Y989&lt;1.45,5.36,IF(Y989&lt;1.5,5.75,IF(Y989&lt;1.55,6.59,IF(Y989&lt;1.6,7.28,IF(Y989&lt;1.65,8.01,IF(Y989&lt;1.7,8.79,IF(Y989&lt;1.75,10,IF(Y989&lt;1.8,10.5,IF(Y989&lt;1.85,11.42,IF(Y989&lt;1.9,12.38,IF(Y989&lt;1.95,13.4,IF(Y989&lt;2,14.26,IF(Y989&lt;2.05,15.57,IF(Y989&lt;2.1,16.72,IF(Y989&lt;2.15,17.92,IF(Y989&lt;2.2,19.17,IF(Y989&lt;2.25,20,IF(Y989&lt;3,25,IF(Y989&lt;10,0,0))))))))))))))))))))))))))))</f>
        <v>0</v>
      </c>
      <c r="AC989" s="12"/>
    </row>
    <row r="990" spans="17:29" x14ac:dyDescent="0.25">
      <c r="Q990" s="91"/>
      <c r="R990" s="92">
        <v>41660</v>
      </c>
      <c r="S990" s="93">
        <v>20.499999999997101</v>
      </c>
      <c r="T990" s="94">
        <f>$L$10*COS($M$10*S990*24+$N$10)</f>
        <v>3.7278261598996339E-2</v>
      </c>
      <c r="U990" s="94">
        <f>$L$11*COS($M$11*S990*24+$N$11)</f>
        <v>8.3958706192077182E-2</v>
      </c>
      <c r="V990" s="94">
        <f>$L$12*COS($M$12*S990*24+$N$12)</f>
        <v>-1.2862806816157242</v>
      </c>
      <c r="W990" s="94">
        <f>$L$13*COS($M$13*S990*24+$N$13)</f>
        <v>0.43949011063819332</v>
      </c>
      <c r="X990" s="94">
        <f>(T990+U990+V990+W990)*$AE$8</f>
        <v>-0.90694200398307179</v>
      </c>
      <c r="Y990" s="95">
        <f t="shared" si="32"/>
        <v>0.90694200398307179</v>
      </c>
      <c r="Z990" s="94">
        <f>(0.5*$N$29*Y990^3)/1000</f>
        <v>0.38418975334384092</v>
      </c>
      <c r="AA990" s="94">
        <f>(0.5*$I$29*$J$29*$K$29*$M$29*$L$29*$N$29*Y990^3)*0.82/1000</f>
        <v>1.2436999727163731</v>
      </c>
      <c r="AB990" s="103">
        <f>IF(Y990&lt;1,0,IF(Y990&lt;1.05,2,IF(Y990&lt;1.1,2.28,IF(Y990&lt;1.15,2.5,IF(Y990&lt;1.2,3.08,IF(Y990&lt;1.25,3.44,IF(Y990&lt;1.3,3.85,IF(Y990&lt;1.35,4.31,IF(Y990&lt;1.4,5,IF(Y990&lt;1.45,5.36,IF(Y990&lt;1.5,5.75,IF(Y990&lt;1.55,6.59,IF(Y990&lt;1.6,7.28,IF(Y990&lt;1.65,8.01,IF(Y990&lt;1.7,8.79,IF(Y990&lt;1.75,10,IF(Y990&lt;1.8,10.5,IF(Y990&lt;1.85,11.42,IF(Y990&lt;1.9,12.38,IF(Y990&lt;1.95,13.4,IF(Y990&lt;2,14.26,IF(Y990&lt;2.05,15.57,IF(Y990&lt;2.1,16.72,IF(Y990&lt;2.15,17.92,IF(Y990&lt;2.2,19.17,IF(Y990&lt;2.25,20,IF(Y990&lt;3,25,IF(Y990&lt;10,0,0))))))))))))))))))))))))))))</f>
        <v>0</v>
      </c>
      <c r="AC990" s="12"/>
    </row>
    <row r="991" spans="17:29" x14ac:dyDescent="0.25">
      <c r="Q991" s="91"/>
      <c r="R991" s="92">
        <v>41660</v>
      </c>
      <c r="S991" s="93">
        <v>20.520833333330501</v>
      </c>
      <c r="T991" s="94">
        <f>$L$10*COS($M$10*S991*24+$N$10)</f>
        <v>2.2255520816882125E-2</v>
      </c>
      <c r="U991" s="94">
        <f>$L$11*COS($M$11*S991*24+$N$11)</f>
        <v>7.3335785225169745E-2</v>
      </c>
      <c r="V991" s="94">
        <f>$L$12*COS($M$12*S991*24+$N$12)</f>
        <v>-1.1965128961218265</v>
      </c>
      <c r="W991" s="94">
        <f>$L$13*COS($M$13*S991*24+$N$13)</f>
        <v>0.41903397592808617</v>
      </c>
      <c r="X991" s="94">
        <f>(T991+U991+V991+W991)*$AE$8</f>
        <v>-0.8523595176896106</v>
      </c>
      <c r="Y991" s="95">
        <f t="shared" si="32"/>
        <v>0.8523595176896106</v>
      </c>
      <c r="Z991" s="94">
        <f>(0.5*$N$29*Y991^3)/1000</f>
        <v>0.31891553416802665</v>
      </c>
      <c r="AA991" s="94">
        <f>(0.5*$I$29*$J$29*$K$29*$M$29*$L$29*$N$29*Y991^3)*0.82/1000</f>
        <v>1.032394116947265</v>
      </c>
      <c r="AB991" s="103">
        <f>IF(Y991&lt;1,0,IF(Y991&lt;1.05,2,IF(Y991&lt;1.1,2.28,IF(Y991&lt;1.15,2.5,IF(Y991&lt;1.2,3.08,IF(Y991&lt;1.25,3.44,IF(Y991&lt;1.3,3.85,IF(Y991&lt;1.35,4.31,IF(Y991&lt;1.4,5,IF(Y991&lt;1.45,5.36,IF(Y991&lt;1.5,5.75,IF(Y991&lt;1.55,6.59,IF(Y991&lt;1.6,7.28,IF(Y991&lt;1.65,8.01,IF(Y991&lt;1.7,8.79,IF(Y991&lt;1.75,10,IF(Y991&lt;1.8,10.5,IF(Y991&lt;1.85,11.42,IF(Y991&lt;1.9,12.38,IF(Y991&lt;1.95,13.4,IF(Y991&lt;2,14.26,IF(Y991&lt;2.05,15.57,IF(Y991&lt;2.1,16.72,IF(Y991&lt;2.15,17.92,IF(Y991&lt;2.2,19.17,IF(Y991&lt;2.25,20,IF(Y991&lt;3,25,IF(Y991&lt;10,0,0))))))))))))))))))))))))))))</f>
        <v>0</v>
      </c>
      <c r="AC991" s="12"/>
    </row>
    <row r="992" spans="17:29" x14ac:dyDescent="0.25">
      <c r="Q992" s="91"/>
      <c r="R992" s="92">
        <v>41660</v>
      </c>
      <c r="S992" s="93">
        <v>20.541666666663801</v>
      </c>
      <c r="T992" s="94">
        <f>$L$10*COS($M$10*S992*24+$N$10)</f>
        <v>6.9031996068512243E-3</v>
      </c>
      <c r="U992" s="94">
        <f>$L$11*COS($M$11*S992*24+$N$11)</f>
        <v>6.1450727413123532E-2</v>
      </c>
      <c r="V992" s="94">
        <f>$L$12*COS($M$12*S992*24+$N$12)</f>
        <v>-1.0305973523576428</v>
      </c>
      <c r="W992" s="94">
        <f>$L$13*COS($M$13*S992*24+$N$13)</f>
        <v>0.3700213682449916</v>
      </c>
      <c r="X992" s="94">
        <f>(T992+U992+V992+W992)*$AE$8</f>
        <v>-0.74027757136584549</v>
      </c>
      <c r="Y992" s="95">
        <f t="shared" si="32"/>
        <v>0.74027757136584549</v>
      </c>
      <c r="Z992" s="94">
        <f>(0.5*$N$29*Y992^3)/1000</f>
        <v>0.20892528513105163</v>
      </c>
      <c r="AA992" s="94">
        <f>(0.5*$I$29*$J$29*$K$29*$M$29*$L$29*$N$29*Y992^3)*0.82/1000</f>
        <v>0.67633342418869324</v>
      </c>
      <c r="AB992" s="103">
        <f>IF(Y992&lt;1,0,IF(Y992&lt;1.05,2,IF(Y992&lt;1.1,2.28,IF(Y992&lt;1.15,2.5,IF(Y992&lt;1.2,3.08,IF(Y992&lt;1.25,3.44,IF(Y992&lt;1.3,3.85,IF(Y992&lt;1.35,4.31,IF(Y992&lt;1.4,5,IF(Y992&lt;1.45,5.36,IF(Y992&lt;1.5,5.75,IF(Y992&lt;1.55,6.59,IF(Y992&lt;1.6,7.28,IF(Y992&lt;1.65,8.01,IF(Y992&lt;1.7,8.79,IF(Y992&lt;1.75,10,IF(Y992&lt;1.8,10.5,IF(Y992&lt;1.85,11.42,IF(Y992&lt;1.9,12.38,IF(Y992&lt;1.95,13.4,IF(Y992&lt;2,14.26,IF(Y992&lt;2.05,15.57,IF(Y992&lt;2.1,16.72,IF(Y992&lt;2.15,17.92,IF(Y992&lt;2.2,19.17,IF(Y992&lt;2.25,20,IF(Y992&lt;3,25,IF(Y992&lt;10,0,0))))))))))))))))))))))))))))</f>
        <v>0</v>
      </c>
      <c r="AC992" s="12"/>
    </row>
    <row r="993" spans="17:29" x14ac:dyDescent="0.25">
      <c r="Q993" s="91"/>
      <c r="R993" s="92">
        <v>41660</v>
      </c>
      <c r="S993" s="93">
        <v>20.562499999997101</v>
      </c>
      <c r="T993" s="94">
        <f>$L$10*COS($M$10*S993*24+$N$10)</f>
        <v>-8.5513505961365352E-3</v>
      </c>
      <c r="U993" s="94">
        <f>$L$11*COS($M$11*S993*24+$N$11)</f>
        <v>4.8508079135626714E-2</v>
      </c>
      <c r="V993" s="94">
        <f>$L$12*COS($M$12*S993*24+$N$12)</f>
        <v>-0.79909314814864241</v>
      </c>
      <c r="W993" s="94">
        <f>$L$13*COS($M$13*S993*24+$N$13)</f>
        <v>0.29579241580530952</v>
      </c>
      <c r="X993" s="94">
        <f>(T993+U993+V993+W993)*$AE$8</f>
        <v>-0.57918000475480336</v>
      </c>
      <c r="Y993" s="95">
        <f t="shared" si="32"/>
        <v>0.57918000475480336</v>
      </c>
      <c r="Z993" s="94">
        <f>(0.5*$N$29*Y993^3)/1000</f>
        <v>0.10005709955795475</v>
      </c>
      <c r="AA993" s="94">
        <f>(0.5*$I$29*$J$29*$K$29*$M$29*$L$29*$N$29*Y993^3)*0.82/1000</f>
        <v>0.32390507791324646</v>
      </c>
      <c r="AB993" s="103">
        <f>IF(Y993&lt;1,0,IF(Y993&lt;1.05,2,IF(Y993&lt;1.1,2.28,IF(Y993&lt;1.15,2.5,IF(Y993&lt;1.2,3.08,IF(Y993&lt;1.25,3.44,IF(Y993&lt;1.3,3.85,IF(Y993&lt;1.35,4.31,IF(Y993&lt;1.4,5,IF(Y993&lt;1.45,5.36,IF(Y993&lt;1.5,5.75,IF(Y993&lt;1.55,6.59,IF(Y993&lt;1.6,7.28,IF(Y993&lt;1.65,8.01,IF(Y993&lt;1.7,8.79,IF(Y993&lt;1.75,10,IF(Y993&lt;1.8,10.5,IF(Y993&lt;1.85,11.42,IF(Y993&lt;1.9,12.38,IF(Y993&lt;1.95,13.4,IF(Y993&lt;2,14.26,IF(Y993&lt;2.05,15.57,IF(Y993&lt;2.1,16.72,IF(Y993&lt;2.15,17.92,IF(Y993&lt;2.2,19.17,IF(Y993&lt;2.25,20,IF(Y993&lt;3,25,IF(Y993&lt;10,0,0))))))))))))))))))))))))))))</f>
        <v>0</v>
      </c>
      <c r="AC993" s="12"/>
    </row>
    <row r="994" spans="17:29" x14ac:dyDescent="0.25">
      <c r="Q994" s="91"/>
      <c r="R994" s="92">
        <v>41660</v>
      </c>
      <c r="S994" s="93">
        <v>20.583333333330401</v>
      </c>
      <c r="T994" s="94">
        <f>$L$10*COS($M$10*S994*24+$N$10)</f>
        <v>-2.3879264455159619E-2</v>
      </c>
      <c r="U994" s="94">
        <f>$L$11*COS($M$11*S994*24+$N$11)</f>
        <v>3.4730588307819311E-2</v>
      </c>
      <c r="V994" s="94">
        <f>$L$12*COS($M$12*S994*24+$N$12)</f>
        <v>-0.51673353562930446</v>
      </c>
      <c r="W994" s="94">
        <f>$L$13*COS($M$13*S994*24+$N$13)</f>
        <v>0.20140569904862093</v>
      </c>
      <c r="X994" s="94">
        <f>(T994+U994+V994+W994)*$AE$8</f>
        <v>-0.38059564091002973</v>
      </c>
      <c r="Y994" s="95">
        <f t="shared" si="32"/>
        <v>0.38059564091002973</v>
      </c>
      <c r="Z994" s="94">
        <f>(0.5*$N$29*Y994^3)/1000</f>
        <v>2.8392174700668668E-2</v>
      </c>
      <c r="AA994" s="94">
        <f>(0.5*$I$29*$J$29*$K$29*$M$29*$L$29*$N$29*Y994^3)*0.82/1000</f>
        <v>9.1911214688168125E-2</v>
      </c>
      <c r="AB994" s="103">
        <f>IF(Y994&lt;1,0,IF(Y994&lt;1.05,2,IF(Y994&lt;1.1,2.28,IF(Y994&lt;1.15,2.5,IF(Y994&lt;1.2,3.08,IF(Y994&lt;1.25,3.44,IF(Y994&lt;1.3,3.85,IF(Y994&lt;1.35,4.31,IF(Y994&lt;1.4,5,IF(Y994&lt;1.45,5.36,IF(Y994&lt;1.5,5.75,IF(Y994&lt;1.55,6.59,IF(Y994&lt;1.6,7.28,IF(Y994&lt;1.65,8.01,IF(Y994&lt;1.7,8.79,IF(Y994&lt;1.75,10,IF(Y994&lt;1.8,10.5,IF(Y994&lt;1.85,11.42,IF(Y994&lt;1.9,12.38,IF(Y994&lt;1.95,13.4,IF(Y994&lt;2,14.26,IF(Y994&lt;2.05,15.57,IF(Y994&lt;2.1,16.72,IF(Y994&lt;2.15,17.92,IF(Y994&lt;2.2,19.17,IF(Y994&lt;2.25,20,IF(Y994&lt;3,25,IF(Y994&lt;10,0,0))))))))))))))))))))))))))))</f>
        <v>0</v>
      </c>
      <c r="AC994" s="12"/>
    </row>
    <row r="995" spans="17:29" x14ac:dyDescent="0.25">
      <c r="Q995" s="91"/>
      <c r="R995" s="92">
        <v>41660</v>
      </c>
      <c r="S995" s="93">
        <v>20.604166666663801</v>
      </c>
      <c r="T995" s="94">
        <f>$L$10*COS($M$10*S995*24+$N$10)</f>
        <v>-3.8853551981983016E-2</v>
      </c>
      <c r="U995" s="94">
        <f>$L$11*COS($M$11*S995*24+$N$11)</f>
        <v>2.0355370803620473E-2</v>
      </c>
      <c r="V995" s="94">
        <f>$L$12*COS($M$12*S995*24+$N$12)</f>
        <v>-0.20148827641886208</v>
      </c>
      <c r="W995" s="94">
        <f>$L$13*COS($M$13*S995*24+$N$13)</f>
        <v>9.3293516739926557E-2</v>
      </c>
      <c r="X995" s="94">
        <f>(T995+U995+V995+W995)*$AE$8</f>
        <v>-0.15836617607162259</v>
      </c>
      <c r="Y995" s="95">
        <f t="shared" si="32"/>
        <v>0.15836617607162259</v>
      </c>
      <c r="Z995" s="94">
        <f>(0.5*$N$29*Y995^3)/1000</f>
        <v>2.0454766208078483E-3</v>
      </c>
      <c r="AA995" s="94">
        <f>(0.5*$I$29*$J$29*$K$29*$M$29*$L$29*$N$29*Y995^3)*0.82/1000</f>
        <v>6.6216217255901559E-3</v>
      </c>
      <c r="AB995" s="103">
        <f>IF(Y995&lt;1,0,IF(Y995&lt;1.05,2,IF(Y995&lt;1.1,2.28,IF(Y995&lt;1.15,2.5,IF(Y995&lt;1.2,3.08,IF(Y995&lt;1.25,3.44,IF(Y995&lt;1.3,3.85,IF(Y995&lt;1.35,4.31,IF(Y995&lt;1.4,5,IF(Y995&lt;1.45,5.36,IF(Y995&lt;1.5,5.75,IF(Y995&lt;1.55,6.59,IF(Y995&lt;1.6,7.28,IF(Y995&lt;1.65,8.01,IF(Y995&lt;1.7,8.79,IF(Y995&lt;1.75,10,IF(Y995&lt;1.8,10.5,IF(Y995&lt;1.85,11.42,IF(Y995&lt;1.9,12.38,IF(Y995&lt;1.95,13.4,IF(Y995&lt;2,14.26,IF(Y995&lt;2.05,15.57,IF(Y995&lt;2.1,16.72,IF(Y995&lt;2.15,17.92,IF(Y995&lt;2.2,19.17,IF(Y995&lt;2.25,20,IF(Y995&lt;3,25,IF(Y995&lt;10,0,0))))))))))))))))))))))))))))</f>
        <v>0</v>
      </c>
      <c r="AC995" s="12"/>
    </row>
    <row r="996" spans="17:29" x14ac:dyDescent="0.25">
      <c r="Q996" s="91"/>
      <c r="R996" s="92">
        <v>41660</v>
      </c>
      <c r="S996" s="93">
        <v>20.624999999997101</v>
      </c>
      <c r="T996" s="94">
        <f>$L$10*COS($M$10*S996*24+$N$10)</f>
        <v>-5.3252460015415386E-2</v>
      </c>
      <c r="U996" s="94">
        <f>$L$11*COS($M$11*S996*24+$N$11)</f>
        <v>5.6298296013150275E-3</v>
      </c>
      <c r="V996" s="94">
        <f>$L$12*COS($M$12*S996*24+$N$12)</f>
        <v>0.12657997919647809</v>
      </c>
      <c r="W996" s="94">
        <f>$L$13*COS($M$13*S996*24+$N$13)</f>
        <v>-2.1176464559259742E-2</v>
      </c>
      <c r="X996" s="94">
        <f>(T996+U996+V996+W996)*$AE$8</f>
        <v>7.2226105278897487E-2</v>
      </c>
      <c r="Y996" s="95">
        <f t="shared" si="32"/>
        <v>7.2226105278897487E-2</v>
      </c>
      <c r="Z996" s="94">
        <f>(0.5*$N$29*Y996^3)/1000</f>
        <v>1.9403935343016181E-4</v>
      </c>
      <c r="AA996" s="94">
        <f>(0.5*$I$29*$J$29*$K$29*$M$29*$L$29*$N$29*Y996^3)*0.82/1000</f>
        <v>6.281446510912358E-4</v>
      </c>
      <c r="AB996" s="103">
        <f>IF(Y996&lt;1,0,IF(Y996&lt;1.05,2,IF(Y996&lt;1.1,2.28,IF(Y996&lt;1.15,2.5,IF(Y996&lt;1.2,3.08,IF(Y996&lt;1.25,3.44,IF(Y996&lt;1.3,3.85,IF(Y996&lt;1.35,4.31,IF(Y996&lt;1.4,5,IF(Y996&lt;1.45,5.36,IF(Y996&lt;1.5,5.75,IF(Y996&lt;1.55,6.59,IF(Y996&lt;1.6,7.28,IF(Y996&lt;1.65,8.01,IF(Y996&lt;1.7,8.79,IF(Y996&lt;1.75,10,IF(Y996&lt;1.8,10.5,IF(Y996&lt;1.85,11.42,IF(Y996&lt;1.9,12.38,IF(Y996&lt;1.95,13.4,IF(Y996&lt;2,14.26,IF(Y996&lt;2.05,15.57,IF(Y996&lt;2.1,16.72,IF(Y996&lt;2.15,17.92,IF(Y996&lt;2.2,19.17,IF(Y996&lt;2.25,20,IF(Y996&lt;3,25,IF(Y996&lt;10,0,0))))))))))))))))))))))))))))</f>
        <v>0</v>
      </c>
      <c r="AC996" s="12"/>
    </row>
    <row r="997" spans="17:29" x14ac:dyDescent="0.25">
      <c r="Q997" s="91"/>
      <c r="R997" s="92">
        <v>41660</v>
      </c>
      <c r="S997" s="93">
        <v>20.645833333330401</v>
      </c>
      <c r="T997" s="94">
        <f>$L$10*COS($M$10*S997*24+$N$10)</f>
        <v>-6.6862756148560729E-2</v>
      </c>
      <c r="U997" s="94">
        <f>$L$11*COS($M$11*S997*24+$N$11)</f>
        <v>-9.192603116498459E-3</v>
      </c>
      <c r="V997" s="94">
        <f>$L$12*COS($M$12*S997*24+$N$12)</f>
        <v>0.44659250746530682</v>
      </c>
      <c r="W997" s="94">
        <f>$L$13*COS($M$13*S997*24+$N$13)</f>
        <v>-0.13420330479447529</v>
      </c>
      <c r="X997" s="94">
        <f>(T997+U997+V997+W997)*$AE$8</f>
        <v>0.29541730425721546</v>
      </c>
      <c r="Y997" s="95">
        <f t="shared" si="32"/>
        <v>0.29541730425721546</v>
      </c>
      <c r="Z997" s="94">
        <f>(0.5*$N$29*Y997^3)/1000</f>
        <v>1.3277460602490194E-2</v>
      </c>
      <c r="AA997" s="94">
        <f>(0.5*$I$29*$J$29*$K$29*$M$29*$L$29*$N$29*Y997^3)*0.82/1000</f>
        <v>4.298182667636339E-2</v>
      </c>
      <c r="AB997" s="103">
        <f>IF(Y997&lt;1,0,IF(Y997&lt;1.05,2,IF(Y997&lt;1.1,2.28,IF(Y997&lt;1.15,2.5,IF(Y997&lt;1.2,3.08,IF(Y997&lt;1.25,3.44,IF(Y997&lt;1.3,3.85,IF(Y997&lt;1.35,4.31,IF(Y997&lt;1.4,5,IF(Y997&lt;1.45,5.36,IF(Y997&lt;1.5,5.75,IF(Y997&lt;1.55,6.59,IF(Y997&lt;1.6,7.28,IF(Y997&lt;1.65,8.01,IF(Y997&lt;1.7,8.79,IF(Y997&lt;1.75,10,IF(Y997&lt;1.8,10.5,IF(Y997&lt;1.85,11.42,IF(Y997&lt;1.9,12.38,IF(Y997&lt;1.95,13.4,IF(Y997&lt;2,14.26,IF(Y997&lt;2.05,15.57,IF(Y997&lt;2.1,16.72,IF(Y997&lt;2.15,17.92,IF(Y997&lt;2.2,19.17,IF(Y997&lt;2.25,20,IF(Y997&lt;3,25,IF(Y997&lt;10,0,0))))))))))))))))))))))))))))</f>
        <v>0</v>
      </c>
      <c r="AC997" s="12"/>
    </row>
    <row r="998" spans="17:29" x14ac:dyDescent="0.25">
      <c r="Q998" s="91"/>
      <c r="R998" s="92">
        <v>41660</v>
      </c>
      <c r="S998" s="93">
        <v>20.666666666663801</v>
      </c>
      <c r="T998" s="94">
        <f>$L$10*COS($M$10*S998*24+$N$10)</f>
        <v>-7.9482886472153569E-2</v>
      </c>
      <c r="U998" s="94">
        <f>$L$11*COS($M$11*S998*24+$N$11)</f>
        <v>-2.3856827627297652E-2</v>
      </c>
      <c r="V998" s="94">
        <f>$L$12*COS($M$12*S998*24+$N$12)</f>
        <v>0.73818326241886856</v>
      </c>
      <c r="W998" s="94">
        <f>$L$13*COS($M$13*S998*24+$N$13)</f>
        <v>-0.23808441158988841</v>
      </c>
      <c r="X998" s="94">
        <f>(T998+U998+V998+W998)*$AE$8</f>
        <v>0.49594892091191117</v>
      </c>
      <c r="Y998" s="95">
        <f t="shared" si="32"/>
        <v>0.49594892091191117</v>
      </c>
      <c r="Z998" s="94">
        <f>(0.5*$N$29*Y998^3)/1000</f>
        <v>6.2822914147631401E-2</v>
      </c>
      <c r="AA998" s="94">
        <f>(0.5*$I$29*$J$29*$K$29*$M$29*$L$29*$N$29*Y998^3)*0.82/1000</f>
        <v>0.20337048536910124</v>
      </c>
      <c r="AB998" s="103">
        <f>IF(Y998&lt;1,0,IF(Y998&lt;1.05,2,IF(Y998&lt;1.1,2.28,IF(Y998&lt;1.15,2.5,IF(Y998&lt;1.2,3.08,IF(Y998&lt;1.25,3.44,IF(Y998&lt;1.3,3.85,IF(Y998&lt;1.35,4.31,IF(Y998&lt;1.4,5,IF(Y998&lt;1.45,5.36,IF(Y998&lt;1.5,5.75,IF(Y998&lt;1.55,6.59,IF(Y998&lt;1.6,7.28,IF(Y998&lt;1.65,8.01,IF(Y998&lt;1.7,8.79,IF(Y998&lt;1.75,10,IF(Y998&lt;1.8,10.5,IF(Y998&lt;1.85,11.42,IF(Y998&lt;1.9,12.38,IF(Y998&lt;1.95,13.4,IF(Y998&lt;2,14.26,IF(Y998&lt;2.05,15.57,IF(Y998&lt;2.1,16.72,IF(Y998&lt;2.15,17.92,IF(Y998&lt;2.2,19.17,IF(Y998&lt;2.25,20,IF(Y998&lt;3,25,IF(Y998&lt;10,0,0))))))))))))))))))))))))))))</f>
        <v>0</v>
      </c>
      <c r="AC998" s="12"/>
    </row>
    <row r="999" spans="17:29" x14ac:dyDescent="0.25">
      <c r="Q999" s="91"/>
      <c r="R999" s="92">
        <v>41660</v>
      </c>
      <c r="S999" s="93">
        <v>20.687499999997101</v>
      </c>
      <c r="T999" s="94">
        <f>$L$10*COS($M$10*S999*24+$N$10)</f>
        <v>-9.0925960371934331E-2</v>
      </c>
      <c r="U999" s="94">
        <f>$L$11*COS($M$11*S999*24+$N$11)</f>
        <v>-3.8110467031920926E-2</v>
      </c>
      <c r="V999" s="94">
        <f>$L$12*COS($M$12*S999*24+$N$12)</f>
        <v>0.98279499958669514</v>
      </c>
      <c r="W999" s="94">
        <f>$L$13*COS($M$13*S999*24+$N$13)</f>
        <v>-0.32574045918809169</v>
      </c>
      <c r="X999" s="94">
        <f>(T999+U999+V999+W999)*$AE$8</f>
        <v>0.66002264124343524</v>
      </c>
      <c r="Y999" s="95">
        <f t="shared" si="32"/>
        <v>0.66002264124343524</v>
      </c>
      <c r="Z999" s="94">
        <f>(0.5*$N$29*Y999^3)/1000</f>
        <v>0.14807567812484501</v>
      </c>
      <c r="AA999" s="94">
        <f>(0.5*$I$29*$J$29*$K$29*$M$29*$L$29*$N$29*Y999^3)*0.82/1000</f>
        <v>0.47935093333685996</v>
      </c>
      <c r="AB999" s="103">
        <f>IF(Y999&lt;1,0,IF(Y999&lt;1.05,2,IF(Y999&lt;1.1,2.28,IF(Y999&lt;1.15,2.5,IF(Y999&lt;1.2,3.08,IF(Y999&lt;1.25,3.44,IF(Y999&lt;1.3,3.85,IF(Y999&lt;1.35,4.31,IF(Y999&lt;1.4,5,IF(Y999&lt;1.45,5.36,IF(Y999&lt;1.5,5.75,IF(Y999&lt;1.55,6.59,IF(Y999&lt;1.6,7.28,IF(Y999&lt;1.65,8.01,IF(Y999&lt;1.7,8.79,IF(Y999&lt;1.75,10,IF(Y999&lt;1.8,10.5,IF(Y999&lt;1.85,11.42,IF(Y999&lt;1.9,12.38,IF(Y999&lt;1.95,13.4,IF(Y999&lt;2,14.26,IF(Y999&lt;2.05,15.57,IF(Y999&lt;2.1,16.72,IF(Y999&lt;2.15,17.92,IF(Y999&lt;2.2,19.17,IF(Y999&lt;2.25,20,IF(Y999&lt;3,25,IF(Y999&lt;10,0,0))))))))))))))))))))))))))))</f>
        <v>0</v>
      </c>
      <c r="AC999" s="12"/>
    </row>
    <row r="1000" spans="17:29" x14ac:dyDescent="0.25">
      <c r="Q1000" s="91"/>
      <c r="R1000" s="92">
        <v>41660</v>
      </c>
      <c r="S1000" s="93">
        <v>20.708333333330401</v>
      </c>
      <c r="T1000" s="94">
        <f>$L$10*COS($M$10*S1000*24+$N$10)</f>
        <v>-0.10102251817886718</v>
      </c>
      <c r="U1000" s="94">
        <f>$L$11*COS($M$11*S1000*24+$N$11)</f>
        <v>-5.1708210757773439E-2</v>
      </c>
      <c r="V1000" s="94">
        <f>$L$12*COS($M$12*S1000*24+$N$12)</f>
        <v>1.1648602850609877</v>
      </c>
      <c r="W1000" s="94">
        <f>$L$13*COS($M$13*S1000*24+$N$13)</f>
        <v>-0.39119783280424175</v>
      </c>
      <c r="X1000" s="94">
        <f>(T1000+U1000+V1000+W1000)*$AE$8</f>
        <v>0.77616465415013158</v>
      </c>
      <c r="Y1000" s="95">
        <f t="shared" si="32"/>
        <v>0.77616465415013158</v>
      </c>
      <c r="Z1000" s="94">
        <f>(0.5*$N$29*Y1000^3)/1000</f>
        <v>0.24080683709745843</v>
      </c>
      <c r="AA1000" s="94">
        <f>(0.5*$I$29*$J$29*$K$29*$M$29*$L$29*$N$29*Y1000^3)*0.82/1000</f>
        <v>0.77954045916468584</v>
      </c>
      <c r="AB1000" s="103">
        <f>IF(Y1000&lt;1,0,IF(Y1000&lt;1.05,2,IF(Y1000&lt;1.1,2.28,IF(Y1000&lt;1.15,2.5,IF(Y1000&lt;1.2,3.08,IF(Y1000&lt;1.25,3.44,IF(Y1000&lt;1.3,3.85,IF(Y1000&lt;1.35,4.31,IF(Y1000&lt;1.4,5,IF(Y1000&lt;1.45,5.36,IF(Y1000&lt;1.5,5.75,IF(Y1000&lt;1.55,6.59,IF(Y1000&lt;1.6,7.28,IF(Y1000&lt;1.65,8.01,IF(Y1000&lt;1.7,8.79,IF(Y1000&lt;1.75,10,IF(Y1000&lt;1.8,10.5,IF(Y1000&lt;1.85,11.42,IF(Y1000&lt;1.9,12.38,IF(Y1000&lt;1.95,13.4,IF(Y1000&lt;2,14.26,IF(Y1000&lt;2.05,15.57,IF(Y1000&lt;2.1,16.72,IF(Y1000&lt;2.15,17.92,IF(Y1000&lt;2.2,19.17,IF(Y1000&lt;2.25,20,IF(Y1000&lt;3,25,IF(Y1000&lt;10,0,0))))))))))))))))))))))))))))</f>
        <v>0</v>
      </c>
      <c r="AC1000" s="12"/>
    </row>
    <row r="1001" spans="17:29" x14ac:dyDescent="0.25">
      <c r="Q1001" s="91"/>
      <c r="R1001" s="92">
        <v>41660</v>
      </c>
      <c r="S1001" s="93">
        <v>20.729166666663801</v>
      </c>
      <c r="T1001" s="94">
        <f>$L$10*COS($M$10*S1001*24+$N$10)</f>
        <v>-0.10962304068511794</v>
      </c>
      <c r="U1001" s="94">
        <f>$L$11*COS($M$11*S1001*24+$N$11)</f>
        <v>-6.4416036447149355E-2</v>
      </c>
      <c r="V1001" s="94">
        <f>$L$12*COS($M$12*S1001*24+$N$12)</f>
        <v>1.272792228811225</v>
      </c>
      <c r="W1001" s="94">
        <f>$L$13*COS($M$13*S1001*24+$N$13)</f>
        <v>-0.42999572059998065</v>
      </c>
      <c r="X1001" s="94">
        <f>(T1001+U1001+V1001+W1001)*$AE$8</f>
        <v>0.83594678884872131</v>
      </c>
      <c r="Y1001" s="95">
        <f t="shared" si="32"/>
        <v>0.83594678884872131</v>
      </c>
      <c r="Z1001" s="94">
        <f>(0.5*$N$29*Y1001^3)/1000</f>
        <v>0.30084523039813832</v>
      </c>
      <c r="AA1001" s="94">
        <f>(0.5*$I$29*$J$29*$K$29*$M$29*$L$29*$N$29*Y1001^3)*0.82/1000</f>
        <v>0.97389688710190547</v>
      </c>
      <c r="AB1001" s="103">
        <f>IF(Y1001&lt;1,0,IF(Y1001&lt;1.05,2,IF(Y1001&lt;1.1,2.28,IF(Y1001&lt;1.15,2.5,IF(Y1001&lt;1.2,3.08,IF(Y1001&lt;1.25,3.44,IF(Y1001&lt;1.3,3.85,IF(Y1001&lt;1.35,4.31,IF(Y1001&lt;1.4,5,IF(Y1001&lt;1.45,5.36,IF(Y1001&lt;1.5,5.75,IF(Y1001&lt;1.55,6.59,IF(Y1001&lt;1.6,7.28,IF(Y1001&lt;1.65,8.01,IF(Y1001&lt;1.7,8.79,IF(Y1001&lt;1.75,10,IF(Y1001&lt;1.8,10.5,IF(Y1001&lt;1.85,11.42,IF(Y1001&lt;1.9,12.38,IF(Y1001&lt;1.95,13.4,IF(Y1001&lt;2,14.26,IF(Y1001&lt;2.05,15.57,IF(Y1001&lt;2.1,16.72,IF(Y1001&lt;2.15,17.92,IF(Y1001&lt;2.2,19.17,IF(Y1001&lt;2.25,20,IF(Y1001&lt;3,25,IF(Y1001&lt;10,0,0))))))))))))))))))))))))))))</f>
        <v>0</v>
      </c>
      <c r="AC1001" s="12"/>
    </row>
    <row r="1002" spans="17:29" x14ac:dyDescent="0.25">
      <c r="Q1002" s="91"/>
      <c r="R1002" s="92">
        <v>41660</v>
      </c>
      <c r="S1002" s="93">
        <v>20.749999999997101</v>
      </c>
      <c r="T1002" s="94">
        <f>$L$10*COS($M$10*S1002*24+$N$10)</f>
        <v>-0.11660016336331024</v>
      </c>
      <c r="U1002" s="94">
        <f>$L$11*COS($M$11*S1002*24+$N$11)</f>
        <v>-7.6015237571104344E-2</v>
      </c>
      <c r="V1002" s="94">
        <f>$L$12*COS($M$12*S1002*24+$N$12)</f>
        <v>1.2997218906110584</v>
      </c>
      <c r="W1002" s="94">
        <f>$L$13*COS($M$13*S1002*24+$N$13)</f>
        <v>-0.43949011063819349</v>
      </c>
      <c r="X1002" s="94">
        <f>(T1002+U1002+V1002+W1002)*$AE$8</f>
        <v>0.83452047379806293</v>
      </c>
      <c r="Y1002" s="95">
        <f t="shared" si="32"/>
        <v>0.83452047379806293</v>
      </c>
      <c r="Z1002" s="94">
        <f>(0.5*$N$29*Y1002^3)/1000</f>
        <v>0.29930792553625263</v>
      </c>
      <c r="AA1002" s="94">
        <f>(0.5*$I$29*$J$29*$K$29*$M$29*$L$29*$N$29*Y1002^3)*0.82/1000</f>
        <v>0.96892032018895935</v>
      </c>
      <c r="AB1002" s="103">
        <f>IF(Y1002&lt;1,0,IF(Y1002&lt;1.05,2,IF(Y1002&lt;1.1,2.28,IF(Y1002&lt;1.15,2.5,IF(Y1002&lt;1.2,3.08,IF(Y1002&lt;1.25,3.44,IF(Y1002&lt;1.3,3.85,IF(Y1002&lt;1.35,4.31,IF(Y1002&lt;1.4,5,IF(Y1002&lt;1.45,5.36,IF(Y1002&lt;1.5,5.75,IF(Y1002&lt;1.55,6.59,IF(Y1002&lt;1.6,7.28,IF(Y1002&lt;1.65,8.01,IF(Y1002&lt;1.7,8.79,IF(Y1002&lt;1.75,10,IF(Y1002&lt;1.8,10.5,IF(Y1002&lt;1.85,11.42,IF(Y1002&lt;1.9,12.38,IF(Y1002&lt;1.95,13.4,IF(Y1002&lt;2,14.26,IF(Y1002&lt;2.05,15.57,IF(Y1002&lt;2.1,16.72,IF(Y1002&lt;2.15,17.92,IF(Y1002&lt;2.2,19.17,IF(Y1002&lt;2.25,20,IF(Y1002&lt;3,25,IF(Y1002&lt;10,0,0))))))))))))))))))))))))))))</f>
        <v>0</v>
      </c>
      <c r="AC1002" s="12"/>
    </row>
    <row r="1003" spans="17:29" x14ac:dyDescent="0.25">
      <c r="Q1003" s="91"/>
      <c r="R1003" s="92">
        <v>41660</v>
      </c>
      <c r="S1003" s="93">
        <v>20.770833333330401</v>
      </c>
      <c r="T1003" s="94">
        <f>$L$10*COS($M$10*S1003*24+$N$10)</f>
        <v>-0.12185056249901451</v>
      </c>
      <c r="U1003" s="94">
        <f>$L$11*COS($M$11*S1003*24+$N$11)</f>
        <v>-8.6306187452653269E-2</v>
      </c>
      <c r="V1003" s="94">
        <f>$L$12*COS($M$12*S1003*24+$N$12)</f>
        <v>1.2439354290277216</v>
      </c>
      <c r="W1003" s="94">
        <f>$L$13*COS($M$13*S1003*24+$N$13)</f>
        <v>-0.41903397592825542</v>
      </c>
      <c r="X1003" s="94">
        <f>(T1003+U1003+V1003+W1003)*$AE$8</f>
        <v>0.77093087893474788</v>
      </c>
      <c r="Y1003" s="95">
        <f t="shared" si="32"/>
        <v>0.77093087893474788</v>
      </c>
      <c r="Z1003" s="94">
        <f>(0.5*$N$29*Y1003^3)/1000</f>
        <v>0.23596823978552203</v>
      </c>
      <c r="AA1003" s="94">
        <f>(0.5*$I$29*$J$29*$K$29*$M$29*$L$29*$N$29*Y1003^3)*0.82/1000</f>
        <v>0.76387694057142685</v>
      </c>
      <c r="AB1003" s="103">
        <f>IF(Y1003&lt;1,0,IF(Y1003&lt;1.05,2,IF(Y1003&lt;1.1,2.28,IF(Y1003&lt;1.15,2.5,IF(Y1003&lt;1.2,3.08,IF(Y1003&lt;1.25,3.44,IF(Y1003&lt;1.3,3.85,IF(Y1003&lt;1.35,4.31,IF(Y1003&lt;1.4,5,IF(Y1003&lt;1.45,5.36,IF(Y1003&lt;1.5,5.75,IF(Y1003&lt;1.55,6.59,IF(Y1003&lt;1.6,7.28,IF(Y1003&lt;1.65,8.01,IF(Y1003&lt;1.7,8.79,IF(Y1003&lt;1.75,10,IF(Y1003&lt;1.8,10.5,IF(Y1003&lt;1.85,11.42,IF(Y1003&lt;1.9,12.38,IF(Y1003&lt;1.95,13.4,IF(Y1003&lt;2,14.26,IF(Y1003&lt;2.05,15.57,IF(Y1003&lt;2.1,16.72,IF(Y1003&lt;2.15,17.92,IF(Y1003&lt;2.2,19.17,IF(Y1003&lt;2.25,20,IF(Y1003&lt;3,25,IF(Y1003&lt;10,0,0))))))))))))))))))))))))))))</f>
        <v>0</v>
      </c>
      <c r="AC1003" s="12"/>
    </row>
    <row r="1004" spans="17:29" x14ac:dyDescent="0.25">
      <c r="Q1004" s="91"/>
      <c r="R1004" s="92">
        <v>41660</v>
      </c>
      <c r="S1004" s="93">
        <v>20.791666666663701</v>
      </c>
      <c r="T1004" s="94">
        <f>$L$10*COS($M$10*S1004*24+$N$10)</f>
        <v>-0.1252964853041231</v>
      </c>
      <c r="U1004" s="94">
        <f>$L$11*COS($M$11*S1004*24+$N$11)</f>
        <v>-9.5111774917796543E-2</v>
      </c>
      <c r="V1004" s="94">
        <f>$L$12*COS($M$12*S1004*24+$N$12)</f>
        <v>1.1089831726913399</v>
      </c>
      <c r="W1004" s="94">
        <f>$L$13*COS($M$13*S1004*24+$N$13)</f>
        <v>-0.37002136824529186</v>
      </c>
      <c r="X1004" s="94">
        <f>(T1004+U1004+V1004+W1004)*$AE$8</f>
        <v>0.64819193028016064</v>
      </c>
      <c r="Y1004" s="95">
        <f t="shared" si="32"/>
        <v>0.64819193028016064</v>
      </c>
      <c r="Z1004" s="94">
        <f>(0.5*$N$29*Y1004^3)/1000</f>
        <v>0.14025491485530187</v>
      </c>
      <c r="AA1004" s="94">
        <f>(0.5*$I$29*$J$29*$K$29*$M$29*$L$29*$N$29*Y1004^3)*0.82/1000</f>
        <v>0.45403354009486258</v>
      </c>
      <c r="AB1004" s="103">
        <f>IF(Y1004&lt;1,0,IF(Y1004&lt;1.05,2,IF(Y1004&lt;1.1,2.28,IF(Y1004&lt;1.15,2.5,IF(Y1004&lt;1.2,3.08,IF(Y1004&lt;1.25,3.44,IF(Y1004&lt;1.3,3.85,IF(Y1004&lt;1.35,4.31,IF(Y1004&lt;1.4,5,IF(Y1004&lt;1.45,5.36,IF(Y1004&lt;1.5,5.75,IF(Y1004&lt;1.55,6.59,IF(Y1004&lt;1.6,7.28,IF(Y1004&lt;1.65,8.01,IF(Y1004&lt;1.7,8.79,IF(Y1004&lt;1.75,10,IF(Y1004&lt;1.8,10.5,IF(Y1004&lt;1.85,11.42,IF(Y1004&lt;1.9,12.38,IF(Y1004&lt;1.95,13.4,IF(Y1004&lt;2,14.26,IF(Y1004&lt;2.05,15.57,IF(Y1004&lt;2.1,16.72,IF(Y1004&lt;2.15,17.92,IF(Y1004&lt;2.2,19.17,IF(Y1004&lt;2.25,20,IF(Y1004&lt;3,25,IF(Y1004&lt;10,0,0))))))))))))))))))))))))))))</f>
        <v>0</v>
      </c>
      <c r="AC1004" s="12"/>
    </row>
    <row r="1005" spans="17:29" x14ac:dyDescent="0.25">
      <c r="Q1005" s="91"/>
      <c r="R1005" s="92">
        <v>41660</v>
      </c>
      <c r="S1005" s="93">
        <v>20.812499999997101</v>
      </c>
      <c r="T1005" s="94">
        <f>$L$10*COS($M$10*S1005*24+$N$10)</f>
        <v>-0.12688690135242395</v>
      </c>
      <c r="U1005" s="94">
        <f>$L$11*COS($M$11*S1005*24+$N$11)</f>
        <v>-0.10228045244649479</v>
      </c>
      <c r="V1005" s="94">
        <f>$L$12*COS($M$12*S1005*24+$N$12)</f>
        <v>0.9034536724027753</v>
      </c>
      <c r="W1005" s="94">
        <f>$L$13*COS($M$13*S1005*24+$N$13)</f>
        <v>-0.29579241580529447</v>
      </c>
      <c r="X1005" s="94">
        <f>(T1005+U1005+V1005+W1005)*$AE$8</f>
        <v>0.47311737849820262</v>
      </c>
      <c r="Y1005" s="95">
        <f t="shared" si="32"/>
        <v>0.47311737849820262</v>
      </c>
      <c r="Z1005" s="94">
        <f>(0.5*$N$29*Y1005^3)/1000</f>
        <v>5.453984902924567E-2</v>
      </c>
      <c r="AA1005" s="94">
        <f>(0.5*$I$29*$J$29*$K$29*$M$29*$L$29*$N$29*Y1005^3)*0.82/1000</f>
        <v>0.17655652749520517</v>
      </c>
      <c r="AB1005" s="103">
        <f>IF(Y1005&lt;1,0,IF(Y1005&lt;1.05,2,IF(Y1005&lt;1.1,2.28,IF(Y1005&lt;1.15,2.5,IF(Y1005&lt;1.2,3.08,IF(Y1005&lt;1.25,3.44,IF(Y1005&lt;1.3,3.85,IF(Y1005&lt;1.35,4.31,IF(Y1005&lt;1.4,5,IF(Y1005&lt;1.45,5.36,IF(Y1005&lt;1.5,5.75,IF(Y1005&lt;1.55,6.59,IF(Y1005&lt;1.6,7.28,IF(Y1005&lt;1.65,8.01,IF(Y1005&lt;1.7,8.79,IF(Y1005&lt;1.75,10,IF(Y1005&lt;1.8,10.5,IF(Y1005&lt;1.85,11.42,IF(Y1005&lt;1.9,12.38,IF(Y1005&lt;1.95,13.4,IF(Y1005&lt;2,14.26,IF(Y1005&lt;2.05,15.57,IF(Y1005&lt;2.1,16.72,IF(Y1005&lt;2.15,17.92,IF(Y1005&lt;2.2,19.17,IF(Y1005&lt;2.25,20,IF(Y1005&lt;3,25,IF(Y1005&lt;10,0,0))))))))))))))))))))))))))))</f>
        <v>0</v>
      </c>
      <c r="AC1005" s="12"/>
    </row>
    <row r="1006" spans="17:29" x14ac:dyDescent="0.25">
      <c r="Q1006" s="91"/>
      <c r="R1006" s="92">
        <v>41660</v>
      </c>
      <c r="S1006" s="93">
        <v>20.833333333330401</v>
      </c>
      <c r="T1006" s="94">
        <f>$L$10*COS($M$10*S1006*24+$N$10)</f>
        <v>-0.1265982582855372</v>
      </c>
      <c r="U1006" s="94">
        <f>$L$11*COS($M$11*S1006*24+$N$11)</f>
        <v>-0.10768884436318375</v>
      </c>
      <c r="V1006" s="94">
        <f>$L$12*COS($M$12*S1006*24+$N$12)</f>
        <v>0.64042711372331373</v>
      </c>
      <c r="W1006" s="94">
        <f>$L$13*COS($M$13*S1006*24+$N$13)</f>
        <v>-0.20140569904862515</v>
      </c>
      <c r="X1006" s="94">
        <f>(T1006+U1006+V1006+W1006)*$AE$8</f>
        <v>0.25591789003245957</v>
      </c>
      <c r="Y1006" s="95">
        <f t="shared" si="32"/>
        <v>0.25591789003245957</v>
      </c>
      <c r="Z1006" s="94">
        <f>(0.5*$N$29*Y1006^3)/1000</f>
        <v>8.6319550159326738E-3</v>
      </c>
      <c r="AA1006" s="94">
        <f>(0.5*$I$29*$J$29*$K$29*$M$29*$L$29*$N$29*Y1006^3)*0.82/1000</f>
        <v>2.7943385070440301E-2</v>
      </c>
      <c r="AB1006" s="103">
        <f>IF(Y1006&lt;1,0,IF(Y1006&lt;1.05,2,IF(Y1006&lt;1.1,2.28,IF(Y1006&lt;1.15,2.5,IF(Y1006&lt;1.2,3.08,IF(Y1006&lt;1.25,3.44,IF(Y1006&lt;1.3,3.85,IF(Y1006&lt;1.35,4.31,IF(Y1006&lt;1.4,5,IF(Y1006&lt;1.45,5.36,IF(Y1006&lt;1.5,5.75,IF(Y1006&lt;1.55,6.59,IF(Y1006&lt;1.6,7.28,IF(Y1006&lt;1.65,8.01,IF(Y1006&lt;1.7,8.79,IF(Y1006&lt;1.75,10,IF(Y1006&lt;1.8,10.5,IF(Y1006&lt;1.85,11.42,IF(Y1006&lt;1.9,12.38,IF(Y1006&lt;1.95,13.4,IF(Y1006&lt;2,14.26,IF(Y1006&lt;2.05,15.57,IF(Y1006&lt;2.1,16.72,IF(Y1006&lt;2.15,17.92,IF(Y1006&lt;2.2,19.17,IF(Y1006&lt;2.25,20,IF(Y1006&lt;3,25,IF(Y1006&lt;10,0,0))))))))))))))))))))))))))))</f>
        <v>0</v>
      </c>
      <c r="AC1006" s="12"/>
    </row>
    <row r="1007" spans="17:29" x14ac:dyDescent="0.25">
      <c r="Q1007" s="91"/>
      <c r="R1007" s="92">
        <v>41660</v>
      </c>
      <c r="S1007" s="93">
        <v>20.854166666663701</v>
      </c>
      <c r="T1007" s="94">
        <f>$L$10*COS($M$10*S1007*24+$N$10)</f>
        <v>-0.12443483059816306</v>
      </c>
      <c r="U1007" s="94">
        <f>$L$11*COS($M$11*S1007*24+$N$11)</f>
        <v>-0.11124387017942855</v>
      </c>
      <c r="V1007" s="94">
        <f>$L$12*COS($M$12*S1007*24+$N$12)</f>
        <v>0.33664287562078726</v>
      </c>
      <c r="W1007" s="94">
        <f>$L$13*COS($M$13*S1007*24+$N$13)</f>
        <v>-9.3293516740468929E-2</v>
      </c>
      <c r="X1007" s="94">
        <f>(T1007+U1007+V1007+W1007)*$AE$8</f>
        <v>9.5883226284083911E-3</v>
      </c>
      <c r="Y1007" s="95">
        <f t="shared" si="32"/>
        <v>9.5883226284083911E-3</v>
      </c>
      <c r="Z1007" s="94">
        <f>(0.5*$N$29*Y1007^3)/1000</f>
        <v>4.5397835344211721E-7</v>
      </c>
      <c r="AA1007" s="94">
        <f>(0.5*$I$29*$J$29*$K$29*$M$29*$L$29*$N$29*Y1007^3)*0.82/1000</f>
        <v>1.4696197930205331E-6</v>
      </c>
      <c r="AB1007" s="103">
        <f>IF(Y1007&lt;1,0,IF(Y1007&lt;1.05,2,IF(Y1007&lt;1.1,2.28,IF(Y1007&lt;1.15,2.5,IF(Y1007&lt;1.2,3.08,IF(Y1007&lt;1.25,3.44,IF(Y1007&lt;1.3,3.85,IF(Y1007&lt;1.35,4.31,IF(Y1007&lt;1.4,5,IF(Y1007&lt;1.45,5.36,IF(Y1007&lt;1.5,5.75,IF(Y1007&lt;1.55,6.59,IF(Y1007&lt;1.6,7.28,IF(Y1007&lt;1.65,8.01,IF(Y1007&lt;1.7,8.79,IF(Y1007&lt;1.75,10,IF(Y1007&lt;1.8,10.5,IF(Y1007&lt;1.85,11.42,IF(Y1007&lt;1.9,12.38,IF(Y1007&lt;1.95,13.4,IF(Y1007&lt;2,14.26,IF(Y1007&lt;2.05,15.57,IF(Y1007&lt;2.1,16.72,IF(Y1007&lt;2.15,17.92,IF(Y1007&lt;2.2,19.17,IF(Y1007&lt;2.25,20,IF(Y1007&lt;3,25,IF(Y1007&lt;10,0,0))))))))))))))))))))))))))))</f>
        <v>0</v>
      </c>
      <c r="AC1007" s="12"/>
    </row>
    <row r="1008" spans="17:29" x14ac:dyDescent="0.25">
      <c r="Q1008" s="91"/>
      <c r="R1008" s="92">
        <v>41660</v>
      </c>
      <c r="S1008" s="93">
        <v>20.874999999997101</v>
      </c>
      <c r="T1008" s="94">
        <f>$L$10*COS($M$10*S1008*24+$N$10)</f>
        <v>-0.12042865633733311</v>
      </c>
      <c r="U1008" s="94">
        <f>$L$11*COS($M$11*S1008*24+$N$11)</f>
        <v>-0.11288434654450874</v>
      </c>
      <c r="V1008" s="94">
        <f>$L$12*COS($M$12*S1008*24+$N$12)</f>
        <v>1.1434212924675375E-2</v>
      </c>
      <c r="W1008" s="94">
        <f>$L$13*COS($M$13*S1008*24+$N$13)</f>
        <v>2.1176464559230022E-2</v>
      </c>
      <c r="X1008" s="94">
        <f>(T1008+U1008+V1008+W1008)*$AE$8</f>
        <v>-0.25087790674742061</v>
      </c>
      <c r="Y1008" s="95">
        <f t="shared" si="32"/>
        <v>0.25087790674742061</v>
      </c>
      <c r="Z1008" s="94">
        <f>(0.5*$N$29*Y1008^3)/1000</f>
        <v>8.131945909456699E-3</v>
      </c>
      <c r="AA1008" s="94">
        <f>(0.5*$I$29*$J$29*$K$29*$M$29*$L$29*$N$29*Y1008^3)*0.82/1000</f>
        <v>2.6324754415484868E-2</v>
      </c>
      <c r="AB1008" s="103">
        <f>IF(Y1008&lt;1,0,IF(Y1008&lt;1.05,2,IF(Y1008&lt;1.1,2.28,IF(Y1008&lt;1.15,2.5,IF(Y1008&lt;1.2,3.08,IF(Y1008&lt;1.25,3.44,IF(Y1008&lt;1.3,3.85,IF(Y1008&lt;1.35,4.31,IF(Y1008&lt;1.4,5,IF(Y1008&lt;1.45,5.36,IF(Y1008&lt;1.5,5.75,IF(Y1008&lt;1.55,6.59,IF(Y1008&lt;1.6,7.28,IF(Y1008&lt;1.65,8.01,IF(Y1008&lt;1.7,8.79,IF(Y1008&lt;1.75,10,IF(Y1008&lt;1.8,10.5,IF(Y1008&lt;1.85,11.42,IF(Y1008&lt;1.9,12.38,IF(Y1008&lt;1.95,13.4,IF(Y1008&lt;2,14.26,IF(Y1008&lt;2.05,15.57,IF(Y1008&lt;2.1,16.72,IF(Y1008&lt;2.15,17.92,IF(Y1008&lt;2.2,19.17,IF(Y1008&lt;2.25,20,IF(Y1008&lt;3,25,IF(Y1008&lt;10,0,0))))))))))))))))))))))))))))</f>
        <v>0</v>
      </c>
      <c r="AC1008" s="12"/>
    </row>
    <row r="1009" spans="17:29" x14ac:dyDescent="0.25">
      <c r="Q1009" s="91"/>
      <c r="R1009" s="92">
        <v>41660</v>
      </c>
      <c r="S1009" s="93">
        <v>20.895833333330401</v>
      </c>
      <c r="T1009" s="94">
        <f>$L$10*COS($M$10*S1009*24+$N$10)</f>
        <v>-0.11463906265333687</v>
      </c>
      <c r="U1009" s="94">
        <f>$L$11*COS($M$11*S1009*24+$N$11)</f>
        <v>-0.11258204023423578</v>
      </c>
      <c r="V1009" s="94">
        <f>$L$12*COS($M$12*S1009*24+$N$12)</f>
        <v>-0.3145021391116381</v>
      </c>
      <c r="W1009" s="94">
        <f>$L$13*COS($M$13*S1009*24+$N$13)</f>
        <v>0.13420330479447076</v>
      </c>
      <c r="X1009" s="94">
        <f>(T1009+U1009+V1009+W1009)*$AE$8</f>
        <v>-0.50939992150592506</v>
      </c>
      <c r="Y1009" s="95">
        <f t="shared" si="32"/>
        <v>0.50939992150592506</v>
      </c>
      <c r="Z1009" s="94">
        <f>(0.5*$N$29*Y1009^3)/1000</f>
        <v>6.8074404381743239E-2</v>
      </c>
      <c r="AA1009" s="94">
        <f>(0.5*$I$29*$J$29*$K$29*$M$29*$L$29*$N$29*Y1009^3)*0.82/1000</f>
        <v>0.22037062190069648</v>
      </c>
      <c r="AB1009" s="103">
        <f>IF(Y1009&lt;1,0,IF(Y1009&lt;1.05,2,IF(Y1009&lt;1.1,2.28,IF(Y1009&lt;1.15,2.5,IF(Y1009&lt;1.2,3.08,IF(Y1009&lt;1.25,3.44,IF(Y1009&lt;1.3,3.85,IF(Y1009&lt;1.35,4.31,IF(Y1009&lt;1.4,5,IF(Y1009&lt;1.45,5.36,IF(Y1009&lt;1.5,5.75,IF(Y1009&lt;1.55,6.59,IF(Y1009&lt;1.6,7.28,IF(Y1009&lt;1.65,8.01,IF(Y1009&lt;1.7,8.79,IF(Y1009&lt;1.75,10,IF(Y1009&lt;1.8,10.5,IF(Y1009&lt;1.85,11.42,IF(Y1009&lt;1.9,12.38,IF(Y1009&lt;1.95,13.4,IF(Y1009&lt;2,14.26,IF(Y1009&lt;2.05,15.57,IF(Y1009&lt;2.1,16.72,IF(Y1009&lt;2.15,17.92,IF(Y1009&lt;2.2,19.17,IF(Y1009&lt;2.25,20,IF(Y1009&lt;3,25,IF(Y1009&lt;10,0,0))))))))))))))))))))))))))))</f>
        <v>0</v>
      </c>
      <c r="AC1009" s="12"/>
    </row>
    <row r="1010" spans="17:29" x14ac:dyDescent="0.25">
      <c r="Q1010" s="91"/>
      <c r="R1010" s="92">
        <v>41660</v>
      </c>
      <c r="S1010" s="93">
        <v>20.916666666663701</v>
      </c>
      <c r="T1010" s="94">
        <f>$L$10*COS($M$10*S1010*24+$N$10)</f>
        <v>-0.10715178722805775</v>
      </c>
      <c r="U1010" s="94">
        <f>$L$11*COS($M$11*S1010*24+$N$11)</f>
        <v>-0.11034215405556765</v>
      </c>
      <c r="V1010" s="94">
        <f>$L$12*COS($M$12*S1010*24+$N$12)</f>
        <v>-0.62042313406967786</v>
      </c>
      <c r="W1010" s="94">
        <f>$L$13*COS($M$13*S1010*24+$N$13)</f>
        <v>0.2380844115894217</v>
      </c>
      <c r="X1010" s="94">
        <f>(T1010+U1010+V1010+W1010)*$AE$8</f>
        <v>-0.74979082970485189</v>
      </c>
      <c r="Y1010" s="95">
        <f t="shared" si="32"/>
        <v>0.74979082970485189</v>
      </c>
      <c r="Z1010" s="94">
        <f>(0.5*$N$29*Y1010^3)/1000</f>
        <v>0.21708389363353583</v>
      </c>
      <c r="AA1010" s="94">
        <f>(0.5*$I$29*$J$29*$K$29*$M$29*$L$29*$N$29*Y1010^3)*0.82/1000</f>
        <v>0.70274449081300772</v>
      </c>
      <c r="AB1010" s="103">
        <f>IF(Y1010&lt;1,0,IF(Y1010&lt;1.05,2,IF(Y1010&lt;1.1,2.28,IF(Y1010&lt;1.15,2.5,IF(Y1010&lt;1.2,3.08,IF(Y1010&lt;1.25,3.44,IF(Y1010&lt;1.3,3.85,IF(Y1010&lt;1.35,4.31,IF(Y1010&lt;1.4,5,IF(Y1010&lt;1.45,5.36,IF(Y1010&lt;1.5,5.75,IF(Y1010&lt;1.55,6.59,IF(Y1010&lt;1.6,7.28,IF(Y1010&lt;1.65,8.01,IF(Y1010&lt;1.7,8.79,IF(Y1010&lt;1.75,10,IF(Y1010&lt;1.8,10.5,IF(Y1010&lt;1.85,11.42,IF(Y1010&lt;1.9,12.38,IF(Y1010&lt;1.95,13.4,IF(Y1010&lt;2,14.26,IF(Y1010&lt;2.05,15.57,IF(Y1010&lt;2.1,16.72,IF(Y1010&lt;2.15,17.92,IF(Y1010&lt;2.2,19.17,IF(Y1010&lt;2.25,20,IF(Y1010&lt;3,25,IF(Y1010&lt;10,0,0))))))))))))))))))))))))))))</f>
        <v>0</v>
      </c>
      <c r="AC1010" s="12"/>
    </row>
    <row r="1011" spans="17:29" x14ac:dyDescent="0.25">
      <c r="Q1011" s="91"/>
      <c r="R1011" s="92">
        <v>41660</v>
      </c>
      <c r="S1011" s="93">
        <v>20.937499999997101</v>
      </c>
      <c r="T1011" s="94">
        <f>$L$10*COS($M$10*S1011*24+$N$10)</f>
        <v>-9.807770859174543E-2</v>
      </c>
      <c r="U1011" s="94">
        <f>$L$11*COS($M$11*S1011*24+$N$11)</f>
        <v>-0.10620323730424934</v>
      </c>
      <c r="V1011" s="94">
        <f>$L$12*COS($M$12*S1011*24+$N$12)</f>
        <v>-0.88685953091736602</v>
      </c>
      <c r="W1011" s="94">
        <f>$L$13*COS($M$13*S1011*24+$N$13)</f>
        <v>0.32574045918808853</v>
      </c>
      <c r="X1011" s="94">
        <f>(T1011+U1011+V1011+W1011)*$AE$8</f>
        <v>-0.95675002203159032</v>
      </c>
      <c r="Y1011" s="95">
        <f t="shared" si="32"/>
        <v>0.95675002203159032</v>
      </c>
      <c r="Z1011" s="94">
        <f>(0.5*$N$29*Y1011^3)/1000</f>
        <v>0.45102713577913828</v>
      </c>
      <c r="AA1011" s="94">
        <f>(0.5*$I$29*$J$29*$K$29*$M$29*$L$29*$N$29*Y1011^3)*0.82/1000</f>
        <v>1.4600661042639198</v>
      </c>
      <c r="AB1011" s="103">
        <f>IF(Y1011&lt;1,0,IF(Y1011&lt;1.05,2,IF(Y1011&lt;1.1,2.28,IF(Y1011&lt;1.15,2.5,IF(Y1011&lt;1.2,3.08,IF(Y1011&lt;1.25,3.44,IF(Y1011&lt;1.3,3.85,IF(Y1011&lt;1.35,4.31,IF(Y1011&lt;1.4,5,IF(Y1011&lt;1.45,5.36,IF(Y1011&lt;1.5,5.75,IF(Y1011&lt;1.55,6.59,IF(Y1011&lt;1.6,7.28,IF(Y1011&lt;1.65,8.01,IF(Y1011&lt;1.7,8.79,IF(Y1011&lt;1.75,10,IF(Y1011&lt;1.8,10.5,IF(Y1011&lt;1.85,11.42,IF(Y1011&lt;1.9,12.38,IF(Y1011&lt;1.95,13.4,IF(Y1011&lt;2,14.26,IF(Y1011&lt;2.05,15.57,IF(Y1011&lt;2.1,16.72,IF(Y1011&lt;2.15,17.92,IF(Y1011&lt;2.2,19.17,IF(Y1011&lt;2.25,20,IF(Y1011&lt;3,25,IF(Y1011&lt;10,0,0))))))))))))))))))))))))))))</f>
        <v>0</v>
      </c>
      <c r="AC1011" s="12"/>
    </row>
    <row r="1012" spans="17:29" x14ac:dyDescent="0.25">
      <c r="Q1012" s="91"/>
      <c r="R1012" s="92">
        <v>41660</v>
      </c>
      <c r="S1012" s="93">
        <v>20.958333333330401</v>
      </c>
      <c r="T1012" s="94">
        <f>$L$10*COS($M$10*S1012*24+$N$10)</f>
        <v>-8.7551204130894345E-2</v>
      </c>
      <c r="U1012" s="94">
        <f>$L$11*COS($M$11*S1012*24+$N$11)</f>
        <v>-0.10023652231682464</v>
      </c>
      <c r="V1012" s="94">
        <f>$L$12*COS($M$12*S1012*24+$N$12)</f>
        <v>-1.0968549438017952</v>
      </c>
      <c r="W1012" s="94">
        <f>$L$13*COS($M$13*S1012*24+$N$13)</f>
        <v>0.39119783280425102</v>
      </c>
      <c r="X1012" s="94">
        <f>(T1012+U1012+V1012+W1012)*$AE$8</f>
        <v>-1.116806046806579</v>
      </c>
      <c r="Y1012" s="95">
        <f t="shared" si="32"/>
        <v>1.116806046806579</v>
      </c>
      <c r="Z1012" s="94">
        <f>(0.5*$N$29*Y1012^3)/1000</f>
        <v>0.71736552101490936</v>
      </c>
      <c r="AA1012" s="94">
        <f>(0.5*$I$29*$J$29*$K$29*$M$29*$L$29*$N$29*Y1012^3)*0.82/1000</f>
        <v>2.3222573510840681</v>
      </c>
      <c r="AB1012" s="103">
        <f>IF(Y1012&lt;1,0,IF(Y1012&lt;1.05,2,IF(Y1012&lt;1.1,2.28,IF(Y1012&lt;1.15,2.5,IF(Y1012&lt;1.2,3.08,IF(Y1012&lt;1.25,3.44,IF(Y1012&lt;1.3,3.85,IF(Y1012&lt;1.35,4.31,IF(Y1012&lt;1.4,5,IF(Y1012&lt;1.45,5.36,IF(Y1012&lt;1.5,5.75,IF(Y1012&lt;1.55,6.59,IF(Y1012&lt;1.6,7.28,IF(Y1012&lt;1.65,8.01,IF(Y1012&lt;1.7,8.79,IF(Y1012&lt;1.75,10,IF(Y1012&lt;1.8,10.5,IF(Y1012&lt;1.85,11.42,IF(Y1012&lt;1.9,12.38,IF(Y1012&lt;1.95,13.4,IF(Y1012&lt;2,14.26,IF(Y1012&lt;2.05,15.57,IF(Y1012&lt;2.1,16.72,IF(Y1012&lt;2.15,17.92,IF(Y1012&lt;2.2,19.17,IF(Y1012&lt;2.25,20,IF(Y1012&lt;3,25,IF(Y1012&lt;10,0,0))))))))))))))))))))))))))))</f>
        <v>2.5</v>
      </c>
      <c r="AC1012" s="12"/>
    </row>
    <row r="1013" spans="17:29" x14ac:dyDescent="0.25">
      <c r="Q1013" s="91"/>
      <c r="R1013" s="92">
        <v>41660</v>
      </c>
      <c r="S1013" s="93">
        <v>20.979166666663701</v>
      </c>
      <c r="T1013" s="94">
        <f>$L$10*COS($M$10*S1013*24+$N$10)</f>
        <v>-7.5728160102812095E-2</v>
      </c>
      <c r="U1013" s="94">
        <f>$L$11*COS($M$11*S1013*24+$N$11)</f>
        <v>-9.2544698534827177E-2</v>
      </c>
      <c r="V1013" s="94">
        <f>$L$12*COS($M$12*S1013*24+$N$12)</f>
        <v>-1.2370449702259756</v>
      </c>
      <c r="W1013" s="94">
        <f>$L$13*COS($M$13*S1013*24+$N$13)</f>
        <v>0.42999572059986296</v>
      </c>
      <c r="X1013" s="94">
        <f>(T1013+U1013+V1013+W1013)*$AE$8</f>
        <v>-1.2191526353296898</v>
      </c>
      <c r="Y1013" s="95">
        <f t="shared" si="32"/>
        <v>1.2191526353296898</v>
      </c>
      <c r="Z1013" s="94">
        <f>(0.5*$N$29*Y1013^3)/1000</f>
        <v>0.93321449194171024</v>
      </c>
      <c r="AA1013" s="94">
        <f>(0.5*$I$29*$J$29*$K$29*$M$29*$L$29*$N$29*Y1013^3)*0.82/1000</f>
        <v>3.0210041472076536</v>
      </c>
      <c r="AB1013" s="103">
        <f>IF(Y1013&lt;1,0,IF(Y1013&lt;1.05,2,IF(Y1013&lt;1.1,2.28,IF(Y1013&lt;1.15,2.5,IF(Y1013&lt;1.2,3.08,IF(Y1013&lt;1.25,3.44,IF(Y1013&lt;1.3,3.85,IF(Y1013&lt;1.35,4.31,IF(Y1013&lt;1.4,5,IF(Y1013&lt;1.45,5.36,IF(Y1013&lt;1.5,5.75,IF(Y1013&lt;1.55,6.59,IF(Y1013&lt;1.6,7.28,IF(Y1013&lt;1.65,8.01,IF(Y1013&lt;1.7,8.79,IF(Y1013&lt;1.75,10,IF(Y1013&lt;1.8,10.5,IF(Y1013&lt;1.85,11.42,IF(Y1013&lt;1.9,12.38,IF(Y1013&lt;1.95,13.4,IF(Y1013&lt;2,14.26,IF(Y1013&lt;2.05,15.57,IF(Y1013&lt;2.1,16.72,IF(Y1013&lt;2.15,17.92,IF(Y1013&lt;2.2,19.17,IF(Y1013&lt;2.25,20,IF(Y1013&lt;3,25,IF(Y1013&lt;10,0,0))))))))))))))))))))))))))))</f>
        <v>3.44</v>
      </c>
      <c r="AC1013" s="12"/>
    </row>
    <row r="1014" spans="17:29" x14ac:dyDescent="0.25">
      <c r="Q1014" s="91"/>
      <c r="R1014" s="92">
        <v>41661</v>
      </c>
      <c r="S1014" s="93">
        <v>20.999999999997101</v>
      </c>
      <c r="T1014" s="94">
        <f>$L$10*COS($M$10*S1014*24+$N$10)</f>
        <v>-6.2783663127199657E-2</v>
      </c>
      <c r="U1014" s="94">
        <f>$L$11*COS($M$11*S1014*24+$N$11)</f>
        <v>-8.3260145180332312E-2</v>
      </c>
      <c r="V1014" s="94">
        <f>$L$12*COS($M$12*S1014*24+$N$12)</f>
        <v>-1.2985077203560631</v>
      </c>
      <c r="W1014" s="94">
        <f>$L$13*COS($M$13*S1014*24+$N$13)</f>
        <v>0.43949011063819376</v>
      </c>
      <c r="X1014" s="94">
        <f>(T1014+U1014+V1014+W1014)*$AE$8</f>
        <v>-1.2563267725317517</v>
      </c>
      <c r="Y1014" s="95">
        <f t="shared" si="32"/>
        <v>1.2563267725317517</v>
      </c>
      <c r="Z1014" s="94">
        <f>(0.5*$N$29*Y1014^3)/1000</f>
        <v>1.0212100339106969</v>
      </c>
      <c r="AA1014" s="94">
        <f>(0.5*$I$29*$J$29*$K$29*$M$29*$L$29*$N$29*Y1014^3)*0.82/1000</f>
        <v>3.305863522538377</v>
      </c>
      <c r="AB1014" s="103">
        <f>IF(Y1014&lt;1,0,IF(Y1014&lt;1.05,2,IF(Y1014&lt;1.1,2.28,IF(Y1014&lt;1.15,2.5,IF(Y1014&lt;1.2,3.08,IF(Y1014&lt;1.25,3.44,IF(Y1014&lt;1.3,3.85,IF(Y1014&lt;1.35,4.31,IF(Y1014&lt;1.4,5,IF(Y1014&lt;1.45,5.36,IF(Y1014&lt;1.5,5.75,IF(Y1014&lt;1.55,6.59,IF(Y1014&lt;1.6,7.28,IF(Y1014&lt;1.65,8.01,IF(Y1014&lt;1.7,8.79,IF(Y1014&lt;1.75,10,IF(Y1014&lt;1.8,10.5,IF(Y1014&lt;1.85,11.42,IF(Y1014&lt;1.9,12.38,IF(Y1014&lt;1.95,13.4,IF(Y1014&lt;2,14.26,IF(Y1014&lt;2.05,15.57,IF(Y1014&lt;2.1,16.72,IF(Y1014&lt;2.15,17.92,IF(Y1014&lt;2.2,19.17,IF(Y1014&lt;2.25,20,IF(Y1014&lt;3,25,IF(Y1014&lt;10,0,0))))))))))))))))))))))))))))</f>
        <v>3.85</v>
      </c>
      <c r="AC1014" s="12"/>
    </row>
    <row r="1015" spans="17:29" x14ac:dyDescent="0.25">
      <c r="Q1015" s="91"/>
      <c r="R1015" s="92">
        <v>41661</v>
      </c>
      <c r="S1015" s="93">
        <v>21.020833333330401</v>
      </c>
      <c r="T1015" s="94">
        <f>$L$10*COS($M$10*S1015*24+$N$10)</f>
        <v>-4.890940734103949E-2</v>
      </c>
      <c r="U1015" s="94">
        <f>$L$11*COS($M$11*S1015*24+$N$11)</f>
        <v>-7.25426529592091E-2</v>
      </c>
      <c r="V1015" s="94">
        <f>$L$12*COS($M$12*S1015*24+$N$12)</f>
        <v>-1.2773316185998449</v>
      </c>
      <c r="W1015" s="94">
        <f>$L$13*COS($M$13*S1015*24+$N$13)</f>
        <v>0.41903397592825692</v>
      </c>
      <c r="X1015" s="94">
        <f>(T1015+U1015+V1015+W1015)*$AE$8</f>
        <v>-1.224687128714796</v>
      </c>
      <c r="Y1015" s="95">
        <f t="shared" si="32"/>
        <v>1.224687128714796</v>
      </c>
      <c r="Z1015" s="94">
        <f>(0.5*$N$29*Y1015^3)/1000</f>
        <v>0.94598160080554317</v>
      </c>
      <c r="AA1015" s="94">
        <f>(0.5*$I$29*$J$29*$K$29*$M$29*$L$29*$N$29*Y1015^3)*0.82/1000</f>
        <v>3.06233386203585</v>
      </c>
      <c r="AB1015" s="103">
        <f>IF(Y1015&lt;1,0,IF(Y1015&lt;1.05,2,IF(Y1015&lt;1.1,2.28,IF(Y1015&lt;1.15,2.5,IF(Y1015&lt;1.2,3.08,IF(Y1015&lt;1.25,3.44,IF(Y1015&lt;1.3,3.85,IF(Y1015&lt;1.35,4.31,IF(Y1015&lt;1.4,5,IF(Y1015&lt;1.45,5.36,IF(Y1015&lt;1.5,5.75,IF(Y1015&lt;1.55,6.59,IF(Y1015&lt;1.6,7.28,IF(Y1015&lt;1.65,8.01,IF(Y1015&lt;1.7,8.79,IF(Y1015&lt;1.75,10,IF(Y1015&lt;1.8,10.5,IF(Y1015&lt;1.85,11.42,IF(Y1015&lt;1.9,12.38,IF(Y1015&lt;1.95,13.4,IF(Y1015&lt;2,14.26,IF(Y1015&lt;2.05,15.57,IF(Y1015&lt;2.1,16.72,IF(Y1015&lt;2.15,17.92,IF(Y1015&lt;2.2,19.17,IF(Y1015&lt;2.25,20,IF(Y1015&lt;3,25,IF(Y1015&lt;10,0,0))))))))))))))))))))))))))))</f>
        <v>3.44</v>
      </c>
      <c r="AC1015" s="12"/>
    </row>
    <row r="1016" spans="17:29" x14ac:dyDescent="0.25">
      <c r="Q1016" s="91"/>
      <c r="R1016" s="92">
        <v>41661</v>
      </c>
      <c r="S1016" s="93">
        <v>21.041666666663701</v>
      </c>
      <c r="T1016" s="94">
        <f>$L$10*COS($M$10*S1016*24+$N$10)</f>
        <v>-3.4310855613352877E-2</v>
      </c>
      <c r="U1016" s="94">
        <f>$L$11*COS($M$11*S1016*24+$N$11)</f>
        <v>-6.0576674001814261E-2</v>
      </c>
      <c r="V1016" s="94">
        <f>$L$12*COS($M$12*S1016*24+$N$12)</f>
        <v>-1.1748643417633517</v>
      </c>
      <c r="W1016" s="94">
        <f>$L$13*COS($M$13*S1016*24+$N$13)</f>
        <v>0.37002136824528092</v>
      </c>
      <c r="X1016" s="94">
        <f>(T1016+U1016+V1016+W1016)*$AE$8</f>
        <v>-1.1246631289165476</v>
      </c>
      <c r="Y1016" s="95">
        <f t="shared" si="32"/>
        <v>1.1246631289165476</v>
      </c>
      <c r="Z1016" s="94">
        <f>(0.5*$N$29*Y1016^3)/1000</f>
        <v>0.73261296704301748</v>
      </c>
      <c r="AA1016" s="94">
        <f>(0.5*$I$29*$J$29*$K$29*$M$29*$L$29*$N$29*Y1016^3)*0.82/1000</f>
        <v>2.3716164192114806</v>
      </c>
      <c r="AB1016" s="103">
        <f>IF(Y1016&lt;1,0,IF(Y1016&lt;1.05,2,IF(Y1016&lt;1.1,2.28,IF(Y1016&lt;1.15,2.5,IF(Y1016&lt;1.2,3.08,IF(Y1016&lt;1.25,3.44,IF(Y1016&lt;1.3,3.85,IF(Y1016&lt;1.35,4.31,IF(Y1016&lt;1.4,5,IF(Y1016&lt;1.45,5.36,IF(Y1016&lt;1.5,5.75,IF(Y1016&lt;1.55,6.59,IF(Y1016&lt;1.6,7.28,IF(Y1016&lt;1.65,8.01,IF(Y1016&lt;1.7,8.79,IF(Y1016&lt;1.75,10,IF(Y1016&lt;1.8,10.5,IF(Y1016&lt;1.85,11.42,IF(Y1016&lt;1.9,12.38,IF(Y1016&lt;1.95,13.4,IF(Y1016&lt;2,14.26,IF(Y1016&lt;2.05,15.57,IF(Y1016&lt;2.1,16.72,IF(Y1016&lt;2.15,17.92,IF(Y1016&lt;2.2,19.17,IF(Y1016&lt;2.25,20,IF(Y1016&lt;3,25,IF(Y1016&lt;10,0,0))))))))))))))))))))))))))))</f>
        <v>2.5</v>
      </c>
      <c r="AC1016" s="12"/>
    </row>
    <row r="1017" spans="17:29" x14ac:dyDescent="0.25">
      <c r="Q1017" s="91"/>
      <c r="R1017" s="92">
        <v>41661</v>
      </c>
      <c r="S1017" s="93">
        <v>21.062499999997002</v>
      </c>
      <c r="T1017" s="94">
        <f>$L$10*COS($M$10*S1017*24+$N$10)</f>
        <v>-1.9204196860413261E-2</v>
      </c>
      <c r="U1017" s="94">
        <f>$L$11*COS($M$11*S1017*24+$N$11)</f>
        <v>-4.75681473716748E-2</v>
      </c>
      <c r="V1017" s="94">
        <f>$L$12*COS($M$12*S1017*24+$N$12)</f>
        <v>-0.99762705100788385</v>
      </c>
      <c r="W1017" s="94">
        <f>$L$13*COS($M$13*S1017*24+$N$13)</f>
        <v>0.29579241580570531</v>
      </c>
      <c r="X1017" s="94">
        <f>(T1017+U1017+V1017+W1017)*$AE$8</f>
        <v>-0.96075872429283338</v>
      </c>
      <c r="Y1017" s="95">
        <f t="shared" si="32"/>
        <v>0.96075872429283338</v>
      </c>
      <c r="Z1017" s="94">
        <f>(0.5*$N$29*Y1017^3)/1000</f>
        <v>0.45672022032391929</v>
      </c>
      <c r="AA1017" s="94">
        <f>(0.5*$I$29*$J$29*$K$29*$M$29*$L$29*$N$29*Y1017^3)*0.82/1000</f>
        <v>1.4784957709361575</v>
      </c>
      <c r="AB1017" s="103">
        <f>IF(Y1017&lt;1,0,IF(Y1017&lt;1.05,2,IF(Y1017&lt;1.1,2.28,IF(Y1017&lt;1.15,2.5,IF(Y1017&lt;1.2,3.08,IF(Y1017&lt;1.25,3.44,IF(Y1017&lt;1.3,3.85,IF(Y1017&lt;1.35,4.31,IF(Y1017&lt;1.4,5,IF(Y1017&lt;1.45,5.36,IF(Y1017&lt;1.5,5.75,IF(Y1017&lt;1.55,6.59,IF(Y1017&lt;1.6,7.28,IF(Y1017&lt;1.65,8.01,IF(Y1017&lt;1.7,8.79,IF(Y1017&lt;1.75,10,IF(Y1017&lt;1.8,10.5,IF(Y1017&lt;1.85,11.42,IF(Y1017&lt;1.9,12.38,IF(Y1017&lt;1.95,13.4,IF(Y1017&lt;2,14.26,IF(Y1017&lt;2.05,15.57,IF(Y1017&lt;2.1,16.72,IF(Y1017&lt;2.15,17.92,IF(Y1017&lt;2.2,19.17,IF(Y1017&lt;2.25,20,IF(Y1017&lt;3,25,IF(Y1017&lt;10,0,0))))))))))))))))))))))))))))</f>
        <v>0</v>
      </c>
      <c r="AC1017" s="12"/>
    </row>
    <row r="1018" spans="17:29" x14ac:dyDescent="0.25">
      <c r="Q1018" s="91"/>
      <c r="R1018" s="92">
        <v>41661</v>
      </c>
      <c r="S1018" s="93">
        <v>21.083333333330401</v>
      </c>
      <c r="T1018" s="94">
        <f>$L$10*COS($M$10*S1018*24+$N$10)</f>
        <v>-3.8131445192882106E-3</v>
      </c>
      <c r="U1018" s="94">
        <f>$L$11*COS($M$11*S1018*24+$N$11)</f>
        <v>-3.3740954775448279E-2</v>
      </c>
      <c r="V1018" s="94">
        <f>$L$12*COS($M$12*S1018*24+$N$12)</f>
        <v>-0.75689937600998236</v>
      </c>
      <c r="W1018" s="94">
        <f>$L$13*COS($M$13*S1018*24+$N$13)</f>
        <v>0.20140569904860714</v>
      </c>
      <c r="X1018" s="94">
        <f>(T1018+U1018+V1018+W1018)*$AE$8</f>
        <v>-0.74130972032013964</v>
      </c>
      <c r="Y1018" s="95">
        <f t="shared" si="32"/>
        <v>0.74130972032013964</v>
      </c>
      <c r="Z1018" s="94">
        <f>(0.5*$N$29*Y1018^3)/1000</f>
        <v>0.20980040073557057</v>
      </c>
      <c r="AA1018" s="94">
        <f>(0.5*$I$29*$J$29*$K$29*$M$29*$L$29*$N$29*Y1018^3)*0.82/1000</f>
        <v>0.6791663504809512</v>
      </c>
      <c r="AB1018" s="103">
        <f>IF(Y1018&lt;1,0,IF(Y1018&lt;1.05,2,IF(Y1018&lt;1.1,2.28,IF(Y1018&lt;1.15,2.5,IF(Y1018&lt;1.2,3.08,IF(Y1018&lt;1.25,3.44,IF(Y1018&lt;1.3,3.85,IF(Y1018&lt;1.35,4.31,IF(Y1018&lt;1.4,5,IF(Y1018&lt;1.45,5.36,IF(Y1018&lt;1.5,5.75,IF(Y1018&lt;1.55,6.59,IF(Y1018&lt;1.6,7.28,IF(Y1018&lt;1.65,8.01,IF(Y1018&lt;1.7,8.79,IF(Y1018&lt;1.75,10,IF(Y1018&lt;1.8,10.5,IF(Y1018&lt;1.85,11.42,IF(Y1018&lt;1.9,12.38,IF(Y1018&lt;1.95,13.4,IF(Y1018&lt;2,14.26,IF(Y1018&lt;2.05,15.57,IF(Y1018&lt;2.1,16.72,IF(Y1018&lt;2.15,17.92,IF(Y1018&lt;2.2,19.17,IF(Y1018&lt;2.25,20,IF(Y1018&lt;3,25,IF(Y1018&lt;10,0,0))))))))))))))))))))))))))))</f>
        <v>0</v>
      </c>
      <c r="AC1018" s="12"/>
    </row>
    <row r="1019" spans="17:29" x14ac:dyDescent="0.25">
      <c r="Q1019" s="91"/>
      <c r="R1019" s="92">
        <v>41661</v>
      </c>
      <c r="S1019" s="93">
        <v>21.104166666663701</v>
      </c>
      <c r="T1019" s="94">
        <f>$L$10*COS($M$10*S1019*24+$N$10)</f>
        <v>1.1634376408278996E-2</v>
      </c>
      <c r="U1019" s="94">
        <f>$L$11*COS($M$11*S1019*24+$N$11)</f>
        <v>-1.9333067473653202E-2</v>
      </c>
      <c r="V1019" s="94">
        <f>$L$12*COS($M$12*S1019*24+$N$12)</f>
        <v>-0.4680015635190854</v>
      </c>
      <c r="W1019" s="94">
        <f>$L$13*COS($M$13*S1019*24+$N$13)</f>
        <v>9.3293516740473564E-2</v>
      </c>
      <c r="X1019" s="94">
        <f>(T1019+U1019+V1019+W1019)*$AE$8</f>
        <v>-0.47800842230498253</v>
      </c>
      <c r="Y1019" s="95">
        <f t="shared" si="32"/>
        <v>0.47800842230498253</v>
      </c>
      <c r="Z1019" s="94">
        <f>(0.5*$N$29*Y1019^3)/1000</f>
        <v>5.6248879471571041E-2</v>
      </c>
      <c r="AA1019" s="94">
        <f>(0.5*$I$29*$J$29*$K$29*$M$29*$L$29*$N$29*Y1019^3)*0.82/1000</f>
        <v>0.18208900486086055</v>
      </c>
      <c r="AB1019" s="103">
        <f>IF(Y1019&lt;1,0,IF(Y1019&lt;1.05,2,IF(Y1019&lt;1.1,2.28,IF(Y1019&lt;1.15,2.5,IF(Y1019&lt;1.2,3.08,IF(Y1019&lt;1.25,3.44,IF(Y1019&lt;1.3,3.85,IF(Y1019&lt;1.35,4.31,IF(Y1019&lt;1.4,5,IF(Y1019&lt;1.45,5.36,IF(Y1019&lt;1.5,5.75,IF(Y1019&lt;1.55,6.59,IF(Y1019&lt;1.6,7.28,IF(Y1019&lt;1.65,8.01,IF(Y1019&lt;1.7,8.79,IF(Y1019&lt;1.75,10,IF(Y1019&lt;1.8,10.5,IF(Y1019&lt;1.85,11.42,IF(Y1019&lt;1.9,12.38,IF(Y1019&lt;1.95,13.4,IF(Y1019&lt;2,14.26,IF(Y1019&lt;2.05,15.57,IF(Y1019&lt;2.1,16.72,IF(Y1019&lt;2.15,17.92,IF(Y1019&lt;2.2,19.17,IF(Y1019&lt;2.25,20,IF(Y1019&lt;3,25,IF(Y1019&lt;10,0,0))))))))))))))))))))))))))))</f>
        <v>0</v>
      </c>
      <c r="AC1019" s="12"/>
    </row>
    <row r="1020" spans="17:29" x14ac:dyDescent="0.25">
      <c r="Q1020" s="91"/>
      <c r="R1020" s="92">
        <v>41661</v>
      </c>
      <c r="S1020" s="93">
        <v>21.124999999997002</v>
      </c>
      <c r="T1020" s="94">
        <f>$L$10*COS($M$10*S1020*24+$N$10)</f>
        <v>2.6909604681468181E-2</v>
      </c>
      <c r="U1020" s="94">
        <f>$L$11*COS($M$11*S1020*24+$N$11)</f>
        <v>-4.5924507040554586E-3</v>
      </c>
      <c r="V1020" s="94">
        <f>$L$12*COS($M$12*S1020*24+$N$12)</f>
        <v>-0.14931947536798429</v>
      </c>
      <c r="W1020" s="94">
        <f>$L$13*COS($M$13*S1020*24+$N$13)</f>
        <v>-2.1176464558700661E-2</v>
      </c>
      <c r="X1020" s="94">
        <f>(T1020+U1020+V1020+W1020)*$AE$8</f>
        <v>-0.18522348243659031</v>
      </c>
      <c r="Y1020" s="95">
        <f t="shared" si="32"/>
        <v>0.18522348243659031</v>
      </c>
      <c r="Z1020" s="94">
        <f>(0.5*$N$29*Y1020^3)/1000</f>
        <v>3.2726183765823596E-3</v>
      </c>
      <c r="AA1020" s="94">
        <f>(0.5*$I$29*$J$29*$K$29*$M$29*$L$29*$N$29*Y1020^3)*0.82/1000</f>
        <v>1.0594127902270958E-2</v>
      </c>
      <c r="AB1020" s="103">
        <f>IF(Y1020&lt;1,0,IF(Y1020&lt;1.05,2,IF(Y1020&lt;1.1,2.28,IF(Y1020&lt;1.15,2.5,IF(Y1020&lt;1.2,3.08,IF(Y1020&lt;1.25,3.44,IF(Y1020&lt;1.3,3.85,IF(Y1020&lt;1.35,4.31,IF(Y1020&lt;1.4,5,IF(Y1020&lt;1.45,5.36,IF(Y1020&lt;1.5,5.75,IF(Y1020&lt;1.55,6.59,IF(Y1020&lt;1.6,7.28,IF(Y1020&lt;1.65,8.01,IF(Y1020&lt;1.7,8.79,IF(Y1020&lt;1.75,10,IF(Y1020&lt;1.8,10.5,IF(Y1020&lt;1.85,11.42,IF(Y1020&lt;1.9,12.38,IF(Y1020&lt;1.95,13.4,IF(Y1020&lt;2,14.26,IF(Y1020&lt;2.05,15.57,IF(Y1020&lt;2.1,16.72,IF(Y1020&lt;2.15,17.92,IF(Y1020&lt;2.2,19.17,IF(Y1020&lt;2.25,20,IF(Y1020&lt;3,25,IF(Y1020&lt;10,0,0))))))))))))))))))))))))))))</f>
        <v>0</v>
      </c>
      <c r="AC1020" s="12"/>
    </row>
    <row r="1021" spans="17:29" x14ac:dyDescent="0.25">
      <c r="Q1021" s="91"/>
      <c r="R1021" s="92">
        <v>41661</v>
      </c>
      <c r="S1021" s="93">
        <v>21.145833333330401</v>
      </c>
      <c r="T1021" s="94">
        <f>$L$10*COS($M$10*S1021*24+$N$10)</f>
        <v>4.1786330529155286E-2</v>
      </c>
      <c r="U1021" s="94">
        <f>$L$11*COS($M$11*S1021*24+$N$11)</f>
        <v>1.0227203894490701E-2</v>
      </c>
      <c r="V1021" s="94">
        <f>$L$12*COS($M$12*S1021*24+$N$12)</f>
        <v>0.17886551354932315</v>
      </c>
      <c r="W1021" s="94">
        <f>$L$13*COS($M$13*S1021*24+$N$13)</f>
        <v>-0.13420330479446624</v>
      </c>
      <c r="X1021" s="94">
        <f>(T1021+U1021+V1021+W1021)*$AE$8</f>
        <v>0.12084467897312862</v>
      </c>
      <c r="Y1021" s="95">
        <f t="shared" si="32"/>
        <v>0.12084467897312862</v>
      </c>
      <c r="Z1021" s="94">
        <f>(0.5*$N$29*Y1021^3)/1000</f>
        <v>9.0884500783402415E-4</v>
      </c>
      <c r="AA1021" s="94">
        <f>(0.5*$I$29*$J$29*$K$29*$M$29*$L$29*$N$29*Y1021^3)*0.82/1000</f>
        <v>2.9421151959640318E-3</v>
      </c>
      <c r="AB1021" s="103">
        <f>IF(Y1021&lt;1,0,IF(Y1021&lt;1.05,2,IF(Y1021&lt;1.1,2.28,IF(Y1021&lt;1.15,2.5,IF(Y1021&lt;1.2,3.08,IF(Y1021&lt;1.25,3.44,IF(Y1021&lt;1.3,3.85,IF(Y1021&lt;1.35,4.31,IF(Y1021&lt;1.4,5,IF(Y1021&lt;1.45,5.36,IF(Y1021&lt;1.5,5.75,IF(Y1021&lt;1.55,6.59,IF(Y1021&lt;1.6,7.28,IF(Y1021&lt;1.65,8.01,IF(Y1021&lt;1.7,8.79,IF(Y1021&lt;1.75,10,IF(Y1021&lt;1.8,10.5,IF(Y1021&lt;1.85,11.42,IF(Y1021&lt;1.9,12.38,IF(Y1021&lt;1.95,13.4,IF(Y1021&lt;2,14.26,IF(Y1021&lt;2.05,15.57,IF(Y1021&lt;2.1,16.72,IF(Y1021&lt;2.15,17.92,IF(Y1021&lt;2.2,19.17,IF(Y1021&lt;2.25,20,IF(Y1021&lt;3,25,IF(Y1021&lt;10,0,0))))))))))))))))))))))))))))</f>
        <v>0</v>
      </c>
      <c r="AC1021" s="12"/>
    </row>
    <row r="1022" spans="17:29" x14ac:dyDescent="0.25">
      <c r="Q1022" s="91"/>
      <c r="R1022" s="92">
        <v>41661</v>
      </c>
      <c r="S1022" s="93">
        <v>21.166666666663701</v>
      </c>
      <c r="T1022" s="94">
        <f>$L$10*COS($M$10*S1022*24+$N$10)</f>
        <v>5.6044245574130541E-2</v>
      </c>
      <c r="U1022" s="94">
        <f>$L$11*COS($M$11*S1022*24+$N$11)</f>
        <v>2.4870844411726399E-2</v>
      </c>
      <c r="V1022" s="94">
        <f>$L$12*COS($M$12*S1022*24+$N$12)</f>
        <v>0.49566725040577264</v>
      </c>
      <c r="W1022" s="94">
        <f>$L$13*COS($M$13*S1022*24+$N$13)</f>
        <v>-0.23808441158943874</v>
      </c>
      <c r="X1022" s="94">
        <f>(T1022+U1022+V1022+W1022)*$AE$8</f>
        <v>0.42312241100273862</v>
      </c>
      <c r="Y1022" s="95">
        <f t="shared" si="32"/>
        <v>0.42312241100273862</v>
      </c>
      <c r="Z1022" s="94">
        <f>(0.5*$N$29*Y1022^3)/1000</f>
        <v>3.9012637745796955E-2</v>
      </c>
      <c r="AA1022" s="94">
        <f>(0.5*$I$29*$J$29*$K$29*$M$29*$L$29*$N$29*Y1022^3)*0.82/1000</f>
        <v>0.12629180262550396</v>
      </c>
      <c r="AB1022" s="103">
        <f>IF(Y1022&lt;1,0,IF(Y1022&lt;1.05,2,IF(Y1022&lt;1.1,2.28,IF(Y1022&lt;1.15,2.5,IF(Y1022&lt;1.2,3.08,IF(Y1022&lt;1.25,3.44,IF(Y1022&lt;1.3,3.85,IF(Y1022&lt;1.35,4.31,IF(Y1022&lt;1.4,5,IF(Y1022&lt;1.45,5.36,IF(Y1022&lt;1.5,5.75,IF(Y1022&lt;1.55,6.59,IF(Y1022&lt;1.6,7.28,IF(Y1022&lt;1.65,8.01,IF(Y1022&lt;1.7,8.79,IF(Y1022&lt;1.75,10,IF(Y1022&lt;1.8,10.5,IF(Y1022&lt;1.85,11.42,IF(Y1022&lt;1.9,12.38,IF(Y1022&lt;1.95,13.4,IF(Y1022&lt;2,14.26,IF(Y1022&lt;2.05,15.57,IF(Y1022&lt;2.1,16.72,IF(Y1022&lt;2.15,17.92,IF(Y1022&lt;2.2,19.17,IF(Y1022&lt;2.25,20,IF(Y1022&lt;3,25,IF(Y1022&lt;10,0,0))))))))))))))))))))))))))))</f>
        <v>0</v>
      </c>
      <c r="AC1022" s="12"/>
    </row>
    <row r="1023" spans="17:29" x14ac:dyDescent="0.25">
      <c r="Q1023" s="91"/>
      <c r="R1023" s="92">
        <v>41661</v>
      </c>
      <c r="S1023" s="93">
        <v>21.187499999997002</v>
      </c>
      <c r="T1023" s="94">
        <f>$L$10*COS($M$10*S1023*24+$N$10)</f>
        <v>6.9472205364648709E-2</v>
      </c>
      <c r="U1023" s="94">
        <f>$L$11*COS($M$11*S1023*24+$N$11)</f>
        <v>3.9086448207102303E-2</v>
      </c>
      <c r="V1023" s="94">
        <f>$L$12*COS($M$12*S1023*24+$N$12)</f>
        <v>0.78092402850009424</v>
      </c>
      <c r="W1023" s="94">
        <f>$L$13*COS($M$13*S1023*24+$N$13)</f>
        <v>-0.32574045918771538</v>
      </c>
      <c r="X1023" s="94">
        <f>(T1023+U1023+V1023+W1023)*$AE$8</f>
        <v>0.70467777860516223</v>
      </c>
      <c r="Y1023" s="95">
        <f t="shared" si="32"/>
        <v>0.70467777860516223</v>
      </c>
      <c r="Z1023" s="94">
        <f>(0.5*$N$29*Y1023^3)/1000</f>
        <v>0.18021002997118021</v>
      </c>
      <c r="AA1023" s="94">
        <f>(0.5*$I$29*$J$29*$K$29*$M$29*$L$29*$N$29*Y1023^3)*0.82/1000</f>
        <v>0.58337633267846412</v>
      </c>
      <c r="AB1023" s="103">
        <f>IF(Y1023&lt;1,0,IF(Y1023&lt;1.05,2,IF(Y1023&lt;1.1,2.28,IF(Y1023&lt;1.15,2.5,IF(Y1023&lt;1.2,3.08,IF(Y1023&lt;1.25,3.44,IF(Y1023&lt;1.3,3.85,IF(Y1023&lt;1.35,4.31,IF(Y1023&lt;1.4,5,IF(Y1023&lt;1.45,5.36,IF(Y1023&lt;1.5,5.75,IF(Y1023&lt;1.55,6.59,IF(Y1023&lt;1.6,7.28,IF(Y1023&lt;1.65,8.01,IF(Y1023&lt;1.7,8.79,IF(Y1023&lt;1.75,10,IF(Y1023&lt;1.8,10.5,IF(Y1023&lt;1.85,11.42,IF(Y1023&lt;1.9,12.38,IF(Y1023&lt;1.95,13.4,IF(Y1023&lt;2,14.26,IF(Y1023&lt;2.05,15.57,IF(Y1023&lt;2.1,16.72,IF(Y1023&lt;2.15,17.92,IF(Y1023&lt;2.2,19.17,IF(Y1023&lt;2.25,20,IF(Y1023&lt;3,25,IF(Y1023&lt;10,0,0))))))))))))))))))))))))))))</f>
        <v>0</v>
      </c>
      <c r="AC1023" s="12"/>
    </row>
    <row r="1024" spans="17:29" x14ac:dyDescent="0.25">
      <c r="Q1024" s="91"/>
      <c r="R1024" s="92">
        <v>41661</v>
      </c>
      <c r="S1024" s="93">
        <v>21.208333333330401</v>
      </c>
      <c r="T1024" s="94">
        <f>$L$10*COS($M$10*S1024*24+$N$10)</f>
        <v>8.1871356197398812E-2</v>
      </c>
      <c r="U1024" s="94">
        <f>$L$11*COS($M$11*S1024*24+$N$11)</f>
        <v>5.2629359315362709E-2</v>
      </c>
      <c r="V1024" s="94">
        <f>$L$12*COS($M$12*S1024*24+$N$12)</f>
        <v>1.01648170653335</v>
      </c>
      <c r="W1024" s="94">
        <f>$L$13*COS($M$13*S1024*24+$N$13)</f>
        <v>-0.39119783280424886</v>
      </c>
      <c r="X1024" s="94">
        <f>(T1024+U1024+V1024+W1024)*$AE$8</f>
        <v>0.94973073655232831</v>
      </c>
      <c r="Y1024" s="95">
        <f t="shared" si="32"/>
        <v>0.94973073655232831</v>
      </c>
      <c r="Z1024" s="94">
        <f>(0.5*$N$29*Y1024^3)/1000</f>
        <v>0.4411727805518828</v>
      </c>
      <c r="AA1024" s="94">
        <f>(0.5*$I$29*$J$29*$K$29*$M$29*$L$29*$N$29*Y1024^3)*0.82/1000</f>
        <v>1.4281655623556448</v>
      </c>
      <c r="AB1024" s="103">
        <f>IF(Y1024&lt;1,0,IF(Y1024&lt;1.05,2,IF(Y1024&lt;1.1,2.28,IF(Y1024&lt;1.15,2.5,IF(Y1024&lt;1.2,3.08,IF(Y1024&lt;1.25,3.44,IF(Y1024&lt;1.3,3.85,IF(Y1024&lt;1.35,4.31,IF(Y1024&lt;1.4,5,IF(Y1024&lt;1.45,5.36,IF(Y1024&lt;1.5,5.75,IF(Y1024&lt;1.55,6.59,IF(Y1024&lt;1.6,7.28,IF(Y1024&lt;1.65,8.01,IF(Y1024&lt;1.7,8.79,IF(Y1024&lt;1.75,10,IF(Y1024&lt;1.8,10.5,IF(Y1024&lt;1.85,11.42,IF(Y1024&lt;1.9,12.38,IF(Y1024&lt;1.95,13.4,IF(Y1024&lt;2,14.26,IF(Y1024&lt;2.05,15.57,IF(Y1024&lt;2.1,16.72,IF(Y1024&lt;2.15,17.92,IF(Y1024&lt;2.2,19.17,IF(Y1024&lt;2.25,20,IF(Y1024&lt;3,25,IF(Y1024&lt;10,0,0))))))))))))))))))))))))))))</f>
        <v>0</v>
      </c>
      <c r="AC1024" s="12"/>
    </row>
    <row r="1025" spans="17:29" x14ac:dyDescent="0.25">
      <c r="Q1025" s="91"/>
      <c r="R1025" s="92">
        <v>41661</v>
      </c>
      <c r="S1025" s="93">
        <v>21.229166666663701</v>
      </c>
      <c r="T1025" s="94">
        <f>$L$10*COS($M$10*S1025*24+$N$10)</f>
        <v>9.3058079927725537E-2</v>
      </c>
      <c r="U1025" s="94">
        <f>$L$11*COS($M$11*S1025*24+$N$11)</f>
        <v>6.5266499068868195E-2</v>
      </c>
      <c r="V1025" s="94">
        <f>$L$12*COS($M$12*S1025*24+$N$12)</f>
        <v>1.1873490636115336</v>
      </c>
      <c r="W1025" s="94">
        <f>$L$13*COS($M$13*S1025*24+$N$13)</f>
        <v>-0.42999572059986196</v>
      </c>
      <c r="X1025" s="94">
        <f>(T1025+U1025+V1025+W1025)*$AE$8</f>
        <v>1.1445974025103318</v>
      </c>
      <c r="Y1025" s="95">
        <f t="shared" si="32"/>
        <v>1.1445974025103318</v>
      </c>
      <c r="Z1025" s="94">
        <f>(0.5*$N$29*Y1025^3)/1000</f>
        <v>0.77226347882068513</v>
      </c>
      <c r="AA1025" s="94">
        <f>(0.5*$I$29*$J$29*$K$29*$M$29*$L$29*$N$29*Y1025^3)*0.82/1000</f>
        <v>2.4999731491525345</v>
      </c>
      <c r="AB1025" s="103">
        <f>IF(Y1025&lt;1,0,IF(Y1025&lt;1.05,2,IF(Y1025&lt;1.1,2.28,IF(Y1025&lt;1.15,2.5,IF(Y1025&lt;1.2,3.08,IF(Y1025&lt;1.25,3.44,IF(Y1025&lt;1.3,3.85,IF(Y1025&lt;1.35,4.31,IF(Y1025&lt;1.4,5,IF(Y1025&lt;1.45,5.36,IF(Y1025&lt;1.5,5.75,IF(Y1025&lt;1.55,6.59,IF(Y1025&lt;1.6,7.28,IF(Y1025&lt;1.65,8.01,IF(Y1025&lt;1.7,8.79,IF(Y1025&lt;1.75,10,IF(Y1025&lt;1.8,10.5,IF(Y1025&lt;1.85,11.42,IF(Y1025&lt;1.9,12.38,IF(Y1025&lt;1.95,13.4,IF(Y1025&lt;2,14.26,IF(Y1025&lt;2.05,15.57,IF(Y1025&lt;2.1,16.72,IF(Y1025&lt;2.15,17.92,IF(Y1025&lt;2.2,19.17,IF(Y1025&lt;2.25,20,IF(Y1025&lt;3,25,IF(Y1025&lt;10,0,0))))))))))))))))))))))))))))</f>
        <v>2.5</v>
      </c>
      <c r="AC1025" s="12"/>
    </row>
    <row r="1026" spans="17:29" x14ac:dyDescent="0.25">
      <c r="Q1026" s="91"/>
      <c r="R1026" s="92">
        <v>41661</v>
      </c>
      <c r="S1026" s="93">
        <v>21.249999999997002</v>
      </c>
      <c r="T1026" s="94">
        <f>$L$10*COS($M$10*S1026*24+$N$10)</f>
        <v>0.1028667131580443</v>
      </c>
      <c r="U1026" s="94">
        <f>$L$11*COS($M$11*S1026*24+$N$11)</f>
        <v>7.6780377470810013E-2</v>
      </c>
      <c r="V1026" s="94">
        <f>$L$12*COS($M$12*S1026*24+$N$12)</f>
        <v>1.2826518615682196</v>
      </c>
      <c r="W1026" s="94">
        <f>$L$13*COS($M$13*S1026*24+$N$13)</f>
        <v>-0.43949011063822047</v>
      </c>
      <c r="X1026" s="94">
        <f>(T1026+U1026+V1026+W1026)*$AE$8</f>
        <v>1.2785110519485667</v>
      </c>
      <c r="Y1026" s="95">
        <f t="shared" si="32"/>
        <v>1.2785110519485667</v>
      </c>
      <c r="Z1026" s="94">
        <f>(0.5*$N$29*Y1026^3)/1000</f>
        <v>1.0762686466794282</v>
      </c>
      <c r="AA1026" s="94">
        <f>(0.5*$I$29*$J$29*$K$29*$M$29*$L$29*$N$29*Y1026^3)*0.82/1000</f>
        <v>3.4840993932306064</v>
      </c>
      <c r="AB1026" s="103">
        <f>IF(Y1026&lt;1,0,IF(Y1026&lt;1.05,2,IF(Y1026&lt;1.1,2.28,IF(Y1026&lt;1.15,2.5,IF(Y1026&lt;1.2,3.08,IF(Y1026&lt;1.25,3.44,IF(Y1026&lt;1.3,3.85,IF(Y1026&lt;1.35,4.31,IF(Y1026&lt;1.4,5,IF(Y1026&lt;1.45,5.36,IF(Y1026&lt;1.5,5.75,IF(Y1026&lt;1.55,6.59,IF(Y1026&lt;1.6,7.28,IF(Y1026&lt;1.65,8.01,IF(Y1026&lt;1.7,8.79,IF(Y1026&lt;1.75,10,IF(Y1026&lt;1.8,10.5,IF(Y1026&lt;1.85,11.42,IF(Y1026&lt;1.9,12.38,IF(Y1026&lt;1.95,13.4,IF(Y1026&lt;2,14.26,IF(Y1026&lt;2.05,15.57,IF(Y1026&lt;2.1,16.72,IF(Y1026&lt;2.15,17.92,IF(Y1026&lt;2.2,19.17,IF(Y1026&lt;2.25,20,IF(Y1026&lt;3,25,IF(Y1026&lt;10,0,0))))))))))))))))))))))))))))</f>
        <v>3.85</v>
      </c>
      <c r="AC1026" s="12"/>
    </row>
    <row r="1027" spans="17:29" x14ac:dyDescent="0.25">
      <c r="Q1027" s="91"/>
      <c r="R1027" s="92">
        <v>41661</v>
      </c>
      <c r="S1027" s="93">
        <v>21.270833333330302</v>
      </c>
      <c r="T1027" s="94">
        <f>$L$10*COS($M$10*S1027*24+$N$10)</f>
        <v>0.11115200053510889</v>
      </c>
      <c r="U1027" s="94">
        <f>$L$11*COS($M$11*S1027*24+$N$11)</f>
        <v>8.6972836280721416E-2</v>
      </c>
      <c r="V1027" s="94">
        <f>$L$12*COS($M$12*S1027*24+$N$12)</f>
        <v>1.2963248967229195</v>
      </c>
      <c r="W1027" s="94">
        <f>$L$13*COS($M$13*S1027*24+$N$13)</f>
        <v>-0.41903397592842617</v>
      </c>
      <c r="X1027" s="94">
        <f>(T1027+U1027+V1027+W1027)*$AE$8</f>
        <v>1.3442696970129049</v>
      </c>
      <c r="Y1027" s="95">
        <f t="shared" si="32"/>
        <v>1.3442696970129049</v>
      </c>
      <c r="Z1027" s="94">
        <f>(0.5*$N$29*Y1027^3)/1000</f>
        <v>1.2510263442952576</v>
      </c>
      <c r="AA1027" s="94">
        <f>(0.5*$I$29*$J$29*$K$29*$M$29*$L$29*$N$29*Y1027^3)*0.82/1000</f>
        <v>4.0498254227904402</v>
      </c>
      <c r="AB1027" s="103">
        <f>IF(Y1027&lt;1,0,IF(Y1027&lt;1.05,2,IF(Y1027&lt;1.1,2.28,IF(Y1027&lt;1.15,2.5,IF(Y1027&lt;1.2,3.08,IF(Y1027&lt;1.25,3.44,IF(Y1027&lt;1.3,3.85,IF(Y1027&lt;1.35,4.31,IF(Y1027&lt;1.4,5,IF(Y1027&lt;1.45,5.36,IF(Y1027&lt;1.5,5.75,IF(Y1027&lt;1.55,6.59,IF(Y1027&lt;1.6,7.28,IF(Y1027&lt;1.65,8.01,IF(Y1027&lt;1.7,8.79,IF(Y1027&lt;1.75,10,IF(Y1027&lt;1.8,10.5,IF(Y1027&lt;1.85,11.42,IF(Y1027&lt;1.9,12.38,IF(Y1027&lt;1.95,13.4,IF(Y1027&lt;2,14.26,IF(Y1027&lt;2.05,15.57,IF(Y1027&lt;2.1,16.72,IF(Y1027&lt;2.15,17.92,IF(Y1027&lt;2.2,19.17,IF(Y1027&lt;2.25,20,IF(Y1027&lt;3,25,IF(Y1027&lt;10,0,0))))))))))))))))))))))))))))</f>
        <v>4.3099999999999996</v>
      </c>
      <c r="AC1027" s="12"/>
    </row>
    <row r="1028" spans="17:29" x14ac:dyDescent="0.25">
      <c r="Q1028" s="91"/>
      <c r="R1028" s="92">
        <v>41661</v>
      </c>
      <c r="S1028" s="93">
        <v>21.291666666663701</v>
      </c>
      <c r="T1028" s="94">
        <f>$L$10*COS($M$10*S1028*24+$N$10)</f>
        <v>0.1177912458263005</v>
      </c>
      <c r="U1028" s="94">
        <f>$L$11*COS($M$11*S1028*24+$N$11)</f>
        <v>9.5668459393576863E-2</v>
      </c>
      <c r="V1028" s="94">
        <f>$L$12*COS($M$12*S1028*24+$N$12)</f>
        <v>1.227497997947679</v>
      </c>
      <c r="W1028" s="94">
        <f>$L$13*COS($M$13*S1028*24+$N$13)</f>
        <v>-0.37002136824528348</v>
      </c>
      <c r="X1028" s="94">
        <f>(T1028+U1028+V1028+W1028)*$AE$8</f>
        <v>1.3386704186528411</v>
      </c>
      <c r="Y1028" s="95">
        <f t="shared" si="32"/>
        <v>1.3386704186528411</v>
      </c>
      <c r="Z1028" s="94">
        <f>(0.5*$N$29*Y1028^3)/1000</f>
        <v>1.2354586914055972</v>
      </c>
      <c r="AA1028" s="94">
        <f>(0.5*$I$29*$J$29*$K$29*$M$29*$L$29*$N$29*Y1028^3)*0.82/1000</f>
        <v>3.999429780258037</v>
      </c>
      <c r="AB1028" s="103">
        <f>IF(Y1028&lt;1,0,IF(Y1028&lt;1.05,2,IF(Y1028&lt;1.1,2.28,IF(Y1028&lt;1.15,2.5,IF(Y1028&lt;1.2,3.08,IF(Y1028&lt;1.25,3.44,IF(Y1028&lt;1.3,3.85,IF(Y1028&lt;1.35,4.31,IF(Y1028&lt;1.4,5,IF(Y1028&lt;1.45,5.36,IF(Y1028&lt;1.5,5.75,IF(Y1028&lt;1.55,6.59,IF(Y1028&lt;1.6,7.28,IF(Y1028&lt;1.65,8.01,IF(Y1028&lt;1.7,8.79,IF(Y1028&lt;1.75,10,IF(Y1028&lt;1.8,10.5,IF(Y1028&lt;1.85,11.42,IF(Y1028&lt;1.9,12.38,IF(Y1028&lt;1.95,13.4,IF(Y1028&lt;2,14.26,IF(Y1028&lt;2.05,15.57,IF(Y1028&lt;2.1,16.72,IF(Y1028&lt;2.15,17.92,IF(Y1028&lt;2.2,19.17,IF(Y1028&lt;2.25,20,IF(Y1028&lt;3,25,IF(Y1028&lt;10,0,0))))))))))))))))))))))))))))</f>
        <v>4.3099999999999996</v>
      </c>
      <c r="AC1028" s="12"/>
    </row>
    <row r="1029" spans="17:29" x14ac:dyDescent="0.25">
      <c r="Q1029" s="91"/>
      <c r="R1029" s="92">
        <v>41661</v>
      </c>
      <c r="S1029" s="93">
        <v>21.312499999997002</v>
      </c>
      <c r="T1029" s="94">
        <f>$L$10*COS($M$10*S1029*24+$N$10)</f>
        <v>0.12268612891932081</v>
      </c>
      <c r="U1029" s="94">
        <f>$L$11*COS($M$11*S1029*24+$N$11)</f>
        <v>0.10271759181767959</v>
      </c>
      <c r="V1029" s="94">
        <f>$L$12*COS($M$12*S1029*24+$N$12)</f>
        <v>1.0805514055794341</v>
      </c>
      <c r="W1029" s="94">
        <f>$L$13*COS($M$13*S1029*24+$N$13)</f>
        <v>-0.29579241580569032</v>
      </c>
      <c r="X1029" s="94">
        <f>(T1029+U1029+V1029+W1029)*$AE$8</f>
        <v>1.26270338813843</v>
      </c>
      <c r="Y1029" s="95">
        <f t="shared" si="32"/>
        <v>1.26270338813843</v>
      </c>
      <c r="Z1029" s="94">
        <f>(0.5*$N$29*Y1029^3)/1000</f>
        <v>1.0368388612252646</v>
      </c>
      <c r="AA1029" s="94">
        <f>(0.5*$I$29*$J$29*$K$29*$M$29*$L$29*$N$29*Y1029^3)*0.82/1000</f>
        <v>3.3564571990629055</v>
      </c>
      <c r="AB1029" s="103">
        <f>IF(Y1029&lt;1,0,IF(Y1029&lt;1.05,2,IF(Y1029&lt;1.1,2.28,IF(Y1029&lt;1.15,2.5,IF(Y1029&lt;1.2,3.08,IF(Y1029&lt;1.25,3.44,IF(Y1029&lt;1.3,3.85,IF(Y1029&lt;1.35,4.31,IF(Y1029&lt;1.4,5,IF(Y1029&lt;1.45,5.36,IF(Y1029&lt;1.5,5.75,IF(Y1029&lt;1.55,6.59,IF(Y1029&lt;1.6,7.28,IF(Y1029&lt;1.65,8.01,IF(Y1029&lt;1.7,8.79,IF(Y1029&lt;1.75,10,IF(Y1029&lt;1.8,10.5,IF(Y1029&lt;1.85,11.42,IF(Y1029&lt;1.9,12.38,IF(Y1029&lt;1.95,13.4,IF(Y1029&lt;2,14.26,IF(Y1029&lt;2.05,15.57,IF(Y1029&lt;2.1,16.72,IF(Y1029&lt;2.15,17.92,IF(Y1029&lt;2.2,19.17,IF(Y1029&lt;2.25,20,IF(Y1029&lt;3,25,IF(Y1029&lt;10,0,0))))))))))))))))))))))))))))</f>
        <v>3.85</v>
      </c>
      <c r="AC1029" s="12"/>
    </row>
    <row r="1030" spans="17:29" x14ac:dyDescent="0.25">
      <c r="Q1030" s="91"/>
      <c r="R1030" s="92">
        <v>41661</v>
      </c>
      <c r="S1030" s="93">
        <v>21.333333333330302</v>
      </c>
      <c r="T1030" s="94">
        <f>$L$10*COS($M$10*S1030*24+$N$10)</f>
        <v>0.12576416183793909</v>
      </c>
      <c r="U1030" s="94">
        <f>$L$11*COS($M$11*S1030*24+$N$11)</f>
        <v>0.10799891529444144</v>
      </c>
      <c r="V1030" s="94">
        <f>$L$12*COS($M$12*S1030*24+$N$12)</f>
        <v>0.86483700678165731</v>
      </c>
      <c r="W1030" s="94">
        <f>$L$13*COS($M$13*S1030*24+$N$13)</f>
        <v>-0.20140569904910055</v>
      </c>
      <c r="X1030" s="94">
        <f>(T1030+U1030+V1030+W1030)*$AE$8</f>
        <v>1.1214929810811716</v>
      </c>
      <c r="Y1030" s="95">
        <f t="shared" si="32"/>
        <v>1.1214929810811716</v>
      </c>
      <c r="Z1030" s="94">
        <f>(0.5*$N$29*Y1030^3)/1000</f>
        <v>0.72643524776087898</v>
      </c>
      <c r="AA1030" s="94">
        <f>(0.5*$I$29*$J$29*$K$29*$M$29*$L$29*$N$29*Y1030^3)*0.82/1000</f>
        <v>2.3516178918281416</v>
      </c>
      <c r="AB1030" s="103">
        <f>IF(Y1030&lt;1,0,IF(Y1030&lt;1.05,2,IF(Y1030&lt;1.1,2.28,IF(Y1030&lt;1.15,2.5,IF(Y1030&lt;1.2,3.08,IF(Y1030&lt;1.25,3.44,IF(Y1030&lt;1.3,3.85,IF(Y1030&lt;1.35,4.31,IF(Y1030&lt;1.4,5,IF(Y1030&lt;1.45,5.36,IF(Y1030&lt;1.5,5.75,IF(Y1030&lt;1.55,6.59,IF(Y1030&lt;1.6,7.28,IF(Y1030&lt;1.65,8.01,IF(Y1030&lt;1.7,8.79,IF(Y1030&lt;1.75,10,IF(Y1030&lt;1.8,10.5,IF(Y1030&lt;1.85,11.42,IF(Y1030&lt;1.9,12.38,IF(Y1030&lt;1.95,13.4,IF(Y1030&lt;2,14.26,IF(Y1030&lt;2.05,15.57,IF(Y1030&lt;2.1,16.72,IF(Y1030&lt;2.15,17.92,IF(Y1030&lt;2.2,19.17,IF(Y1030&lt;2.25,20,IF(Y1030&lt;3,25,IF(Y1030&lt;10,0,0))))))))))))))))))))))))))))</f>
        <v>2.5</v>
      </c>
      <c r="AC1030" s="12"/>
    </row>
    <row r="1031" spans="17:29" x14ac:dyDescent="0.25">
      <c r="Q1031" s="91"/>
      <c r="R1031" s="92">
        <v>41661</v>
      </c>
      <c r="S1031" s="93">
        <v>21.354166666663701</v>
      </c>
      <c r="T1031" s="94">
        <f>$L$10*COS($M$10*S1031*24+$N$10)</f>
        <v>0.12697976221115614</v>
      </c>
      <c r="U1031" s="94">
        <f>$L$11*COS($M$11*S1031*24+$N$11)</f>
        <v>0.11142153623173674</v>
      </c>
      <c r="V1031" s="94">
        <f>$L$12*COS($M$12*S1031*24+$N$12)</f>
        <v>0.59408316833310493</v>
      </c>
      <c r="W1031" s="94">
        <f>$L$13*COS($M$13*S1031*24+$N$13)</f>
        <v>-9.32935167404782E-2</v>
      </c>
      <c r="X1031" s="94">
        <f>(T1031+U1031+V1031+W1031)*$AE$8</f>
        <v>0.92398868754439945</v>
      </c>
      <c r="Y1031" s="95">
        <f t="shared" ref="Y1031:Y1094" si="33">ABS(X1031)</f>
        <v>0.92398868754439945</v>
      </c>
      <c r="Z1031" s="94">
        <f>(0.5*$N$29*Y1031^3)/1000</f>
        <v>0.40626292546441062</v>
      </c>
      <c r="AA1031" s="94">
        <f>(0.5*$I$29*$J$29*$K$29*$M$29*$L$29*$N$29*Y1031^3)*0.82/1000</f>
        <v>1.3151552973969016</v>
      </c>
      <c r="AB1031" s="103">
        <f>IF(Y1031&lt;1,0,IF(Y1031&lt;1.05,2,IF(Y1031&lt;1.1,2.28,IF(Y1031&lt;1.15,2.5,IF(Y1031&lt;1.2,3.08,IF(Y1031&lt;1.25,3.44,IF(Y1031&lt;1.3,3.85,IF(Y1031&lt;1.35,4.31,IF(Y1031&lt;1.4,5,IF(Y1031&lt;1.45,5.36,IF(Y1031&lt;1.5,5.75,IF(Y1031&lt;1.55,6.59,IF(Y1031&lt;1.6,7.28,IF(Y1031&lt;1.65,8.01,IF(Y1031&lt;1.7,8.79,IF(Y1031&lt;1.75,10,IF(Y1031&lt;1.8,10.5,IF(Y1031&lt;1.85,11.42,IF(Y1031&lt;1.9,12.38,IF(Y1031&lt;1.95,13.4,IF(Y1031&lt;2,14.26,IF(Y1031&lt;2.05,15.57,IF(Y1031&lt;2.1,16.72,IF(Y1031&lt;2.15,17.92,IF(Y1031&lt;2.2,19.17,IF(Y1031&lt;2.25,20,IF(Y1031&lt;3,25,IF(Y1031&lt;10,0,0))))))))))))))))))))))))))))</f>
        <v>0</v>
      </c>
      <c r="AC1031" s="12"/>
    </row>
    <row r="1032" spans="17:29" x14ac:dyDescent="0.25">
      <c r="Q1032" s="91"/>
      <c r="R1032" s="92">
        <v>41661</v>
      </c>
      <c r="S1032" s="93">
        <v>21.374999999997002</v>
      </c>
      <c r="T1032" s="94">
        <f>$L$10*COS($M$10*S1032*24+$N$10)</f>
        <v>0.12631492829932203</v>
      </c>
      <c r="U1032" s="94">
        <f>$L$11*COS($M$11*S1032*24+$N$11)</f>
        <v>0.11292655001729233</v>
      </c>
      <c r="V1032" s="94">
        <f>$L$12*COS($M$12*S1032*24+$N$12)</f>
        <v>0.28552104412343882</v>
      </c>
      <c r="W1032" s="94">
        <f>$L$13*COS($M$13*S1032*24+$N$13)</f>
        <v>2.1176464558695922E-2</v>
      </c>
      <c r="X1032" s="94">
        <f>(T1032+U1032+V1032+W1032)*$AE$8</f>
        <v>0.68242373374843635</v>
      </c>
      <c r="Y1032" s="95">
        <f t="shared" si="33"/>
        <v>0.68242373374843635</v>
      </c>
      <c r="Z1032" s="94">
        <f>(0.5*$N$29*Y1032^3)/1000</f>
        <v>0.16367019384665848</v>
      </c>
      <c r="AA1032" s="94">
        <f>(0.5*$I$29*$J$29*$K$29*$M$29*$L$29*$N$29*Y1032^3)*0.82/1000</f>
        <v>0.52983353629266161</v>
      </c>
      <c r="AB1032" s="103">
        <f>IF(Y1032&lt;1,0,IF(Y1032&lt;1.05,2,IF(Y1032&lt;1.1,2.28,IF(Y1032&lt;1.15,2.5,IF(Y1032&lt;1.2,3.08,IF(Y1032&lt;1.25,3.44,IF(Y1032&lt;1.3,3.85,IF(Y1032&lt;1.35,4.31,IF(Y1032&lt;1.4,5,IF(Y1032&lt;1.45,5.36,IF(Y1032&lt;1.5,5.75,IF(Y1032&lt;1.55,6.59,IF(Y1032&lt;1.6,7.28,IF(Y1032&lt;1.65,8.01,IF(Y1032&lt;1.7,8.79,IF(Y1032&lt;1.75,10,IF(Y1032&lt;1.8,10.5,IF(Y1032&lt;1.85,11.42,IF(Y1032&lt;1.9,12.38,IF(Y1032&lt;1.95,13.4,IF(Y1032&lt;2,14.26,IF(Y1032&lt;2.05,15.57,IF(Y1032&lt;2.1,16.72,IF(Y1032&lt;2.15,17.92,IF(Y1032&lt;2.2,19.17,IF(Y1032&lt;2.25,20,IF(Y1032&lt;3,25,IF(Y1032&lt;10,0,0))))))))))))))))))))))))))))</f>
        <v>0</v>
      </c>
      <c r="AC1032" s="12"/>
    </row>
    <row r="1033" spans="17:29" x14ac:dyDescent="0.25">
      <c r="Q1033" s="91"/>
      <c r="R1033" s="92">
        <v>41661</v>
      </c>
      <c r="S1033" s="93">
        <v>21.395833333330302</v>
      </c>
      <c r="T1033" s="94">
        <f>$L$10*COS($M$10*S1033*24+$N$10)</f>
        <v>0.12377950558065527</v>
      </c>
      <c r="U1033" s="94">
        <f>$L$11*COS($M$11*S1033*24+$N$11)</f>
        <v>0.11248805478963773</v>
      </c>
      <c r="V1033" s="94">
        <f>$L$12*COS($M$12*S1033*24+$N$12)</f>
        <v>-4.1212039646739577E-2</v>
      </c>
      <c r="W1033" s="94">
        <f>$L$13*COS($M$13*S1033*24+$N$13)</f>
        <v>0.13420330479393772</v>
      </c>
      <c r="X1033" s="94">
        <f>(T1033+U1033+V1033+W1033)*$AE$8</f>
        <v>0.41157353189686391</v>
      </c>
      <c r="Y1033" s="95">
        <f t="shared" si="33"/>
        <v>0.41157353189686391</v>
      </c>
      <c r="Z1033" s="94">
        <f>(0.5*$N$29*Y1033^3)/1000</f>
        <v>3.5904554480169916E-2</v>
      </c>
      <c r="AA1033" s="94">
        <f>(0.5*$I$29*$J$29*$K$29*$M$29*$L$29*$N$29*Y1033^3)*0.82/1000</f>
        <v>0.11623030817122315</v>
      </c>
      <c r="AB1033" s="103">
        <f>IF(Y1033&lt;1,0,IF(Y1033&lt;1.05,2,IF(Y1033&lt;1.1,2.28,IF(Y1033&lt;1.15,2.5,IF(Y1033&lt;1.2,3.08,IF(Y1033&lt;1.25,3.44,IF(Y1033&lt;1.3,3.85,IF(Y1033&lt;1.35,4.31,IF(Y1033&lt;1.4,5,IF(Y1033&lt;1.45,5.36,IF(Y1033&lt;1.5,5.75,IF(Y1033&lt;1.55,6.59,IF(Y1033&lt;1.6,7.28,IF(Y1033&lt;1.65,8.01,IF(Y1033&lt;1.7,8.79,IF(Y1033&lt;1.75,10,IF(Y1033&lt;1.8,10.5,IF(Y1033&lt;1.85,11.42,IF(Y1033&lt;1.9,12.38,IF(Y1033&lt;1.95,13.4,IF(Y1033&lt;2,14.26,IF(Y1033&lt;2.05,15.57,IF(Y1033&lt;2.1,16.72,IF(Y1033&lt;2.15,17.92,IF(Y1033&lt;2.2,19.17,IF(Y1033&lt;2.25,20,IF(Y1033&lt;3,25,IF(Y1033&lt;10,0,0))))))))))))))))))))))))))))</f>
        <v>0</v>
      </c>
      <c r="AC1033" s="12"/>
    </row>
    <row r="1034" spans="17:29" x14ac:dyDescent="0.25">
      <c r="Q1034" s="91"/>
      <c r="R1034" s="92">
        <v>41661</v>
      </c>
      <c r="S1034" s="93">
        <v>21.416666666663701</v>
      </c>
      <c r="T1034" s="94">
        <f>$L$10*COS($M$10*S1034*24+$N$10)</f>
        <v>0.11941104095019615</v>
      </c>
      <c r="U1034" s="94">
        <f>$L$11*COS($M$11*S1034*24+$N$11)</f>
        <v>0.11011359721893403</v>
      </c>
      <c r="V1034" s="94">
        <f>$L$12*COS($M$12*S1034*24+$N$12)</f>
        <v>-0.36532233143427933</v>
      </c>
      <c r="W1034" s="94">
        <f>$L$13*COS($M$13*S1034*24+$N$13)</f>
        <v>0.23808441158943475</v>
      </c>
      <c r="X1034" s="94">
        <f>(T1034+U1034+V1034+W1034)*$AE$8</f>
        <v>0.127858397905357</v>
      </c>
      <c r="Y1034" s="95">
        <f t="shared" si="33"/>
        <v>0.127858397905357</v>
      </c>
      <c r="Z1034" s="94">
        <f>(0.5*$N$29*Y1034^3)/1000</f>
        <v>1.0764528303835415E-3</v>
      </c>
      <c r="AA1034" s="94">
        <f>(0.5*$I$29*$J$29*$K$29*$M$29*$L$29*$N$29*Y1034^3)*0.82/1000</f>
        <v>3.4846956331505592E-3</v>
      </c>
      <c r="AB1034" s="103">
        <f>IF(Y1034&lt;1,0,IF(Y1034&lt;1.05,2,IF(Y1034&lt;1.1,2.28,IF(Y1034&lt;1.15,2.5,IF(Y1034&lt;1.2,3.08,IF(Y1034&lt;1.25,3.44,IF(Y1034&lt;1.3,3.85,IF(Y1034&lt;1.35,4.31,IF(Y1034&lt;1.4,5,IF(Y1034&lt;1.45,5.36,IF(Y1034&lt;1.5,5.75,IF(Y1034&lt;1.55,6.59,IF(Y1034&lt;1.6,7.28,IF(Y1034&lt;1.65,8.01,IF(Y1034&lt;1.7,8.79,IF(Y1034&lt;1.75,10,IF(Y1034&lt;1.8,10.5,IF(Y1034&lt;1.85,11.42,IF(Y1034&lt;1.9,12.38,IF(Y1034&lt;1.95,13.4,IF(Y1034&lt;2,14.26,IF(Y1034&lt;2.05,15.57,IF(Y1034&lt;2.1,16.72,IF(Y1034&lt;2.15,17.92,IF(Y1034&lt;2.2,19.17,IF(Y1034&lt;2.25,20,IF(Y1034&lt;3,25,IF(Y1034&lt;10,0,0))))))))))))))))))))))))))))</f>
        <v>0</v>
      </c>
      <c r="AC1034" s="12"/>
    </row>
    <row r="1035" spans="17:29" x14ac:dyDescent="0.25">
      <c r="Q1035" s="91"/>
      <c r="R1035" s="92">
        <v>41661</v>
      </c>
      <c r="S1035" s="93">
        <v>21.437499999997002</v>
      </c>
      <c r="T1035" s="94">
        <f>$L$10*COS($M$10*S1035*24+$N$10)</f>
        <v>0.11327422669060676</v>
      </c>
      <c r="U1035" s="94">
        <f>$L$11*COS($M$11*S1035*24+$N$11)</f>
        <v>0.10584404262597814</v>
      </c>
      <c r="V1035" s="94">
        <f>$L$12*COS($M$12*S1035*24+$N$12)</f>
        <v>-0.66618299785053625</v>
      </c>
      <c r="W1035" s="94">
        <f>$L$13*COS($M$13*S1035*24+$N$13)</f>
        <v>0.32574045918771222</v>
      </c>
      <c r="X1035" s="94">
        <f>(T1035+U1035+V1035+W1035)*$AE$8</f>
        <v>-0.1516553366827989</v>
      </c>
      <c r="Y1035" s="95">
        <f t="shared" si="33"/>
        <v>0.1516553366827989</v>
      </c>
      <c r="Z1035" s="94">
        <f>(0.5*$N$29*Y1035^3)/1000</f>
        <v>1.7963060047372116E-3</v>
      </c>
      <c r="AA1035" s="94">
        <f>(0.5*$I$29*$J$29*$K$29*$M$29*$L$29*$N$29*Y1035^3)*0.82/1000</f>
        <v>5.8150060214710881E-3</v>
      </c>
      <c r="AB1035" s="103">
        <f>IF(Y1035&lt;1,0,IF(Y1035&lt;1.05,2,IF(Y1035&lt;1.1,2.28,IF(Y1035&lt;1.15,2.5,IF(Y1035&lt;1.2,3.08,IF(Y1035&lt;1.25,3.44,IF(Y1035&lt;1.3,3.85,IF(Y1035&lt;1.35,4.31,IF(Y1035&lt;1.4,5,IF(Y1035&lt;1.45,5.36,IF(Y1035&lt;1.5,5.75,IF(Y1035&lt;1.55,6.59,IF(Y1035&lt;1.6,7.28,IF(Y1035&lt;1.65,8.01,IF(Y1035&lt;1.7,8.79,IF(Y1035&lt;1.75,10,IF(Y1035&lt;1.8,10.5,IF(Y1035&lt;1.85,11.42,IF(Y1035&lt;1.9,12.38,IF(Y1035&lt;1.95,13.4,IF(Y1035&lt;2,14.26,IF(Y1035&lt;2.05,15.57,IF(Y1035&lt;2.1,16.72,IF(Y1035&lt;2.15,17.92,IF(Y1035&lt;2.2,19.17,IF(Y1035&lt;2.25,20,IF(Y1035&lt;3,25,IF(Y1035&lt;10,0,0))))))))))))))))))))))))))))</f>
        <v>0</v>
      </c>
      <c r="AC1035" s="12"/>
    </row>
    <row r="1036" spans="17:29" x14ac:dyDescent="0.25">
      <c r="Q1036" s="91"/>
      <c r="R1036" s="92">
        <v>41661</v>
      </c>
      <c r="S1036" s="93">
        <v>21.458333333330302</v>
      </c>
      <c r="T1036" s="94">
        <f>$L$10*COS($M$10*S1036*24+$N$10)</f>
        <v>0.10545994244862493</v>
      </c>
      <c r="U1036" s="94">
        <f>$L$11*COS($M$11*S1036*24+$N$11)</f>
        <v>9.9752871674360866E-2</v>
      </c>
      <c r="V1036" s="94">
        <f>$L$12*COS($M$12*S1036*24+$N$12)</f>
        <v>-0.92464684426704025</v>
      </c>
      <c r="W1036" s="94">
        <f>$L$13*COS($M$13*S1036*24+$N$13)</f>
        <v>0.39119783280399484</v>
      </c>
      <c r="X1036" s="94">
        <f>(T1036+U1036+V1036+W1036)*$AE$8</f>
        <v>-0.41029524667507455</v>
      </c>
      <c r="Y1036" s="95">
        <f t="shared" si="33"/>
        <v>0.41029524667507455</v>
      </c>
      <c r="Z1036" s="94">
        <f>(0.5*$N$29*Y1036^3)/1000</f>
        <v>3.5571050074064144E-2</v>
      </c>
      <c r="AA1036" s="94">
        <f>(0.5*$I$29*$J$29*$K$29*$M$29*$L$29*$N$29*Y1036^3)*0.82/1000</f>
        <v>0.11515068692374206</v>
      </c>
      <c r="AB1036" s="103">
        <f>IF(Y1036&lt;1,0,IF(Y1036&lt;1.05,2,IF(Y1036&lt;1.1,2.28,IF(Y1036&lt;1.15,2.5,IF(Y1036&lt;1.2,3.08,IF(Y1036&lt;1.25,3.44,IF(Y1036&lt;1.3,3.85,IF(Y1036&lt;1.35,4.31,IF(Y1036&lt;1.4,5,IF(Y1036&lt;1.45,5.36,IF(Y1036&lt;1.5,5.75,IF(Y1036&lt;1.55,6.59,IF(Y1036&lt;1.6,7.28,IF(Y1036&lt;1.65,8.01,IF(Y1036&lt;1.7,8.79,IF(Y1036&lt;1.75,10,IF(Y1036&lt;1.8,10.5,IF(Y1036&lt;1.85,11.42,IF(Y1036&lt;1.9,12.38,IF(Y1036&lt;1.95,13.4,IF(Y1036&lt;2,14.26,IF(Y1036&lt;2.05,15.57,IF(Y1036&lt;2.1,16.72,IF(Y1036&lt;2.15,17.92,IF(Y1036&lt;2.2,19.17,IF(Y1036&lt;2.25,20,IF(Y1036&lt;3,25,IF(Y1036&lt;10,0,0))))))))))))))))))))))))))))</f>
        <v>0</v>
      </c>
      <c r="AC1036" s="12"/>
    </row>
    <row r="1037" spans="17:29" x14ac:dyDescent="0.25">
      <c r="Q1037" s="91"/>
      <c r="R1037" s="92">
        <v>41661</v>
      </c>
      <c r="S1037" s="93">
        <v>21.479166666663701</v>
      </c>
      <c r="T1037" s="94">
        <f>$L$10*COS($M$10*S1037*24+$N$10)</f>
        <v>9.6083909404853091E-2</v>
      </c>
      <c r="U1037" s="94">
        <f>$L$11*COS($M$11*S1037*24+$N$11)</f>
        <v>9.1944915740230684E-2</v>
      </c>
      <c r="V1037" s="94">
        <f>$L$12*COS($M$12*S1037*24+$N$12)</f>
        <v>-1.1242648691214949</v>
      </c>
      <c r="W1037" s="94">
        <f>$L$13*COS($M$13*S1037*24+$N$13)</f>
        <v>0.42999572059986629</v>
      </c>
      <c r="X1037" s="94">
        <f>(T1037+U1037+V1037+W1037)*$AE$8</f>
        <v>-0.63280040422068118</v>
      </c>
      <c r="Y1037" s="95">
        <f t="shared" si="33"/>
        <v>0.63280040422068118</v>
      </c>
      <c r="Z1037" s="94">
        <f>(0.5*$N$29*Y1037^3)/1000</f>
        <v>0.13049908685001191</v>
      </c>
      <c r="AA1037" s="94">
        <f>(0.5*$I$29*$J$29*$K$29*$M$29*$L$29*$N$29*Y1037^3)*0.82/1000</f>
        <v>0.42245195074116187</v>
      </c>
      <c r="AB1037" s="103">
        <f>IF(Y1037&lt;1,0,IF(Y1037&lt;1.05,2,IF(Y1037&lt;1.1,2.28,IF(Y1037&lt;1.15,2.5,IF(Y1037&lt;1.2,3.08,IF(Y1037&lt;1.25,3.44,IF(Y1037&lt;1.3,3.85,IF(Y1037&lt;1.35,4.31,IF(Y1037&lt;1.4,5,IF(Y1037&lt;1.45,5.36,IF(Y1037&lt;1.5,5.75,IF(Y1037&lt;1.55,6.59,IF(Y1037&lt;1.6,7.28,IF(Y1037&lt;1.65,8.01,IF(Y1037&lt;1.7,8.79,IF(Y1037&lt;1.75,10,IF(Y1037&lt;1.8,10.5,IF(Y1037&lt;1.85,11.42,IF(Y1037&lt;1.9,12.38,IF(Y1037&lt;1.95,13.4,IF(Y1037&lt;2,14.26,IF(Y1037&lt;2.05,15.57,IF(Y1037&lt;2.1,16.72,IF(Y1037&lt;2.15,17.92,IF(Y1037&lt;2.2,19.17,IF(Y1037&lt;2.25,20,IF(Y1037&lt;3,25,IF(Y1037&lt;10,0,0))))))))))))))))))))))))))))</f>
        <v>0</v>
      </c>
      <c r="AC1037" s="12"/>
    </row>
    <row r="1038" spans="17:29" x14ac:dyDescent="0.25">
      <c r="Q1038" s="91"/>
      <c r="R1038" s="92">
        <v>41661</v>
      </c>
      <c r="S1038" s="93">
        <v>21.499999999997002</v>
      </c>
      <c r="T1038" s="94">
        <f>$L$10*COS($M$10*S1038*24+$N$10)</f>
        <v>8.5284976567174625E-2</v>
      </c>
      <c r="U1038" s="94">
        <f>$L$11*COS($M$11*S1038*24+$N$11)</f>
        <v>8.2554552724424676E-2</v>
      </c>
      <c r="V1038" s="94">
        <f>$L$12*COS($M$12*S1038*24+$N$12)</f>
        <v>-1.2523331014373444</v>
      </c>
      <c r="W1038" s="94">
        <f>$L$13*COS($M$13*S1038*24+$N$13)</f>
        <v>0.43949011063821947</v>
      </c>
      <c r="X1038" s="94">
        <f>(T1038+U1038+V1038+W1038)*$AE$8</f>
        <v>-0.80625432688440712</v>
      </c>
      <c r="Y1038" s="95">
        <f t="shared" si="33"/>
        <v>0.80625432688440712</v>
      </c>
      <c r="Z1038" s="94">
        <f>(0.5*$N$29*Y1038^3)/1000</f>
        <v>0.26991275254054314</v>
      </c>
      <c r="AA1038" s="94">
        <f>(0.5*$I$29*$J$29*$K$29*$M$29*$L$29*$N$29*Y1038^3)*0.82/1000</f>
        <v>0.87376219706213609</v>
      </c>
      <c r="AB1038" s="103">
        <f>IF(Y1038&lt;1,0,IF(Y1038&lt;1.05,2,IF(Y1038&lt;1.1,2.28,IF(Y1038&lt;1.15,2.5,IF(Y1038&lt;1.2,3.08,IF(Y1038&lt;1.25,3.44,IF(Y1038&lt;1.3,3.85,IF(Y1038&lt;1.35,4.31,IF(Y1038&lt;1.4,5,IF(Y1038&lt;1.45,5.36,IF(Y1038&lt;1.5,5.75,IF(Y1038&lt;1.55,6.59,IF(Y1038&lt;1.6,7.28,IF(Y1038&lt;1.65,8.01,IF(Y1038&lt;1.7,8.79,IF(Y1038&lt;1.75,10,IF(Y1038&lt;1.8,10.5,IF(Y1038&lt;1.85,11.42,IF(Y1038&lt;1.9,12.38,IF(Y1038&lt;1.95,13.4,IF(Y1038&lt;2,14.26,IF(Y1038&lt;2.05,15.57,IF(Y1038&lt;2.1,16.72,IF(Y1038&lt;2.15,17.92,IF(Y1038&lt;2.2,19.17,IF(Y1038&lt;2.25,20,IF(Y1038&lt;3,25,IF(Y1038&lt;10,0,0))))))))))))))))))))))))))))</f>
        <v>0</v>
      </c>
      <c r="AC1038" s="12"/>
    </row>
    <row r="1039" spans="17:29" x14ac:dyDescent="0.25">
      <c r="Q1039" s="91"/>
      <c r="R1039" s="92">
        <v>41661</v>
      </c>
      <c r="S1039" s="93">
        <v>21.520833333330302</v>
      </c>
      <c r="T1039" s="94">
        <f>$L$10*COS($M$10*S1039*24+$N$10)</f>
        <v>7.3223064565392917E-2</v>
      </c>
      <c r="U1039" s="94">
        <f>$L$11*COS($M$11*S1039*24+$N$11)</f>
        <v>7.1743394357331639E-2</v>
      </c>
      <c r="V1039" s="94">
        <f>$L$12*COS($M$12*S1039*24+$N$12)</f>
        <v>-1.3007010993541113</v>
      </c>
      <c r="W1039" s="94">
        <f>$L$13*COS($M$13*S1039*24+$N$13)</f>
        <v>0.41903397592842762</v>
      </c>
      <c r="X1039" s="94">
        <f>(T1039+U1039+V1039+W1039)*$AE$8</f>
        <v>-0.92087583062869882</v>
      </c>
      <c r="Y1039" s="95">
        <f t="shared" si="33"/>
        <v>0.92087583062869882</v>
      </c>
      <c r="Z1039" s="94">
        <f>(0.5*$N$29*Y1039^3)/1000</f>
        <v>0.40217072387567815</v>
      </c>
      <c r="AA1039" s="94">
        <f>(0.5*$I$29*$J$29*$K$29*$M$29*$L$29*$N$29*Y1039^3)*0.82/1000</f>
        <v>1.3019080127935001</v>
      </c>
      <c r="AB1039" s="103">
        <f>IF(Y1039&lt;1,0,IF(Y1039&lt;1.05,2,IF(Y1039&lt;1.1,2.28,IF(Y1039&lt;1.15,2.5,IF(Y1039&lt;1.2,3.08,IF(Y1039&lt;1.25,3.44,IF(Y1039&lt;1.3,3.85,IF(Y1039&lt;1.35,4.31,IF(Y1039&lt;1.4,5,IF(Y1039&lt;1.45,5.36,IF(Y1039&lt;1.5,5.75,IF(Y1039&lt;1.55,6.59,IF(Y1039&lt;1.6,7.28,IF(Y1039&lt;1.65,8.01,IF(Y1039&lt;1.7,8.79,IF(Y1039&lt;1.75,10,IF(Y1039&lt;1.8,10.5,IF(Y1039&lt;1.85,11.42,IF(Y1039&lt;1.9,12.38,IF(Y1039&lt;1.95,13.4,IF(Y1039&lt;2,14.26,IF(Y1039&lt;2.05,15.57,IF(Y1039&lt;2.1,16.72,IF(Y1039&lt;2.15,17.92,IF(Y1039&lt;2.2,19.17,IF(Y1039&lt;2.25,20,IF(Y1039&lt;3,25,IF(Y1039&lt;10,0,0))))))))))))))))))))))))))))</f>
        <v>0</v>
      </c>
      <c r="AC1039" s="12"/>
    </row>
    <row r="1040" spans="17:29" x14ac:dyDescent="0.25">
      <c r="Q1040" s="91"/>
      <c r="R1040" s="92">
        <v>41661</v>
      </c>
      <c r="S1040" s="93">
        <v>21.541666666663598</v>
      </c>
      <c r="T1040" s="94">
        <f>$L$10*COS($M$10*S1040*24+$N$10)</f>
        <v>6.0076797398136005E-2</v>
      </c>
      <c r="U1040" s="94">
        <f>$L$11*COS($M$11*S1040*24+$N$11)</f>
        <v>5.9697504799474194E-2</v>
      </c>
      <c r="V1040" s="94">
        <f>$L$12*COS($M$12*S1040*24+$N$12)</f>
        <v>-1.266290655670425</v>
      </c>
      <c r="W1040" s="94">
        <f>$L$13*COS($M$13*S1040*24+$N$13)</f>
        <v>0.37002136824558379</v>
      </c>
      <c r="X1040" s="94">
        <f>(T1040+U1040+V1040+W1040)*$AE$8</f>
        <v>-0.97061873153403866</v>
      </c>
      <c r="Y1040" s="95">
        <f t="shared" si="33"/>
        <v>0.97061873153403866</v>
      </c>
      <c r="Z1040" s="94">
        <f>(0.5*$N$29*Y1040^3)/1000</f>
        <v>0.47092661300131766</v>
      </c>
      <c r="AA1040" s="94">
        <f>(0.5*$I$29*$J$29*$K$29*$M$29*$L$29*$N$29*Y1040^3)*0.82/1000</f>
        <v>1.5244847387092402</v>
      </c>
      <c r="AB1040" s="103">
        <f>IF(Y1040&lt;1,0,IF(Y1040&lt;1.05,2,IF(Y1040&lt;1.1,2.28,IF(Y1040&lt;1.15,2.5,IF(Y1040&lt;1.2,3.08,IF(Y1040&lt;1.25,3.44,IF(Y1040&lt;1.3,3.85,IF(Y1040&lt;1.35,4.31,IF(Y1040&lt;1.4,5,IF(Y1040&lt;1.45,5.36,IF(Y1040&lt;1.5,5.75,IF(Y1040&lt;1.55,6.59,IF(Y1040&lt;1.6,7.28,IF(Y1040&lt;1.65,8.01,IF(Y1040&lt;1.7,8.79,IF(Y1040&lt;1.75,10,IF(Y1040&lt;1.8,10.5,IF(Y1040&lt;1.85,11.42,IF(Y1040&lt;1.9,12.38,IF(Y1040&lt;1.95,13.4,IF(Y1040&lt;2,14.26,IF(Y1040&lt;2.05,15.57,IF(Y1040&lt;2.1,16.72,IF(Y1040&lt;2.15,17.92,IF(Y1040&lt;2.2,19.17,IF(Y1040&lt;2.25,20,IF(Y1040&lt;3,25,IF(Y1040&lt;10,0,0))))))))))))))))))))))))))))</f>
        <v>0</v>
      </c>
      <c r="AC1040" s="12"/>
    </row>
    <row r="1041" spans="17:29" x14ac:dyDescent="0.25">
      <c r="Q1041" s="91"/>
      <c r="R1041" s="92">
        <v>41661</v>
      </c>
      <c r="S1041" s="93">
        <v>21.562499999997002</v>
      </c>
      <c r="T1041" s="94">
        <f>$L$10*COS($M$10*S1041*24+$N$10)</f>
        <v>4.6040857202633761E-2</v>
      </c>
      <c r="U1041" s="94">
        <f>$L$11*COS($M$11*S1041*24+$N$11)</f>
        <v>4.6624198406218557E-2</v>
      </c>
      <c r="V1041" s="94">
        <f>$L$12*COS($M$12*S1041*24+$N$12)</f>
        <v>-1.1512916992664641</v>
      </c>
      <c r="W1041" s="94">
        <f>$L$13*COS($M$13*S1041*24+$N$13)</f>
        <v>0.29579241580571236</v>
      </c>
      <c r="X1041" s="94">
        <f>(T1041+U1041+V1041+W1041)*$AE$8</f>
        <v>-0.9535427848148742</v>
      </c>
      <c r="Y1041" s="95">
        <f t="shared" si="33"/>
        <v>0.9535427848148742</v>
      </c>
      <c r="Z1041" s="94">
        <f>(0.5*$N$29*Y1041^3)/1000</f>
        <v>0.44650649639790996</v>
      </c>
      <c r="AA1041" s="94">
        <f>(0.5*$I$29*$J$29*$K$29*$M$29*$L$29*$N$29*Y1041^3)*0.82/1000</f>
        <v>1.4454318798314367</v>
      </c>
      <c r="AB1041" s="103">
        <f>IF(Y1041&lt;1,0,IF(Y1041&lt;1.05,2,IF(Y1041&lt;1.1,2.28,IF(Y1041&lt;1.15,2.5,IF(Y1041&lt;1.2,3.08,IF(Y1041&lt;1.25,3.44,IF(Y1041&lt;1.3,3.85,IF(Y1041&lt;1.35,4.31,IF(Y1041&lt;1.4,5,IF(Y1041&lt;1.45,5.36,IF(Y1041&lt;1.5,5.75,IF(Y1041&lt;1.55,6.59,IF(Y1041&lt;1.6,7.28,IF(Y1041&lt;1.65,8.01,IF(Y1041&lt;1.7,8.79,IF(Y1041&lt;1.75,10,IF(Y1041&lt;1.8,10.5,IF(Y1041&lt;1.85,11.42,IF(Y1041&lt;1.9,12.38,IF(Y1041&lt;1.95,13.4,IF(Y1041&lt;2,14.26,IF(Y1041&lt;2.05,15.57,IF(Y1041&lt;2.1,16.72,IF(Y1041&lt;2.15,17.92,IF(Y1041&lt;2.2,19.17,IF(Y1041&lt;2.25,20,IF(Y1041&lt;3,25,IF(Y1041&lt;10,0,0))))))))))))))))))))))))))))</f>
        <v>0</v>
      </c>
      <c r="AC1041" s="12"/>
    </row>
    <row r="1042" spans="17:29" x14ac:dyDescent="0.25">
      <c r="Q1042" s="91"/>
      <c r="R1042" s="92">
        <v>41661</v>
      </c>
      <c r="S1042" s="93">
        <v>21.583333333330302</v>
      </c>
      <c r="T1042" s="94">
        <f>$L$10*COS($M$10*S1042*24+$N$10)</f>
        <v>3.1323101221053196E-2</v>
      </c>
      <c r="U1042" s="94">
        <f>$L$11*COS($M$11*S1042*24+$N$11)</f>
        <v>3.2748471768876457E-2</v>
      </c>
      <c r="V1042" s="94">
        <f>$L$12*COS($M$12*S1042*24+$N$12)</f>
        <v>-0.96302292496222175</v>
      </c>
      <c r="W1042" s="94">
        <f>$L$13*COS($M$13*S1042*24+$N$13)</f>
        <v>0.2014056990491048</v>
      </c>
      <c r="X1042" s="94">
        <f>(T1042+U1042+V1042+W1042)*$AE$8</f>
        <v>-0.87193206615398411</v>
      </c>
      <c r="Y1042" s="95">
        <f t="shared" si="33"/>
        <v>0.87193206615398411</v>
      </c>
      <c r="Z1042" s="94">
        <f>(0.5*$N$29*Y1042^3)/1000</f>
        <v>0.34139344471157712</v>
      </c>
      <c r="AA1042" s="94">
        <f>(0.5*$I$29*$J$29*$K$29*$M$29*$L$29*$N$29*Y1042^3)*0.82/1000</f>
        <v>1.1051596618021668</v>
      </c>
      <c r="AB1042" s="103">
        <f>IF(Y1042&lt;1,0,IF(Y1042&lt;1.05,2,IF(Y1042&lt;1.1,2.28,IF(Y1042&lt;1.15,2.5,IF(Y1042&lt;1.2,3.08,IF(Y1042&lt;1.25,3.44,IF(Y1042&lt;1.3,3.85,IF(Y1042&lt;1.35,4.31,IF(Y1042&lt;1.4,5,IF(Y1042&lt;1.45,5.36,IF(Y1042&lt;1.5,5.75,IF(Y1042&lt;1.55,6.59,IF(Y1042&lt;1.6,7.28,IF(Y1042&lt;1.65,8.01,IF(Y1042&lt;1.7,8.79,IF(Y1042&lt;1.75,10,IF(Y1042&lt;1.8,10.5,IF(Y1042&lt;1.85,11.42,IF(Y1042&lt;1.9,12.38,IF(Y1042&lt;1.95,13.4,IF(Y1042&lt;2,14.26,IF(Y1042&lt;2.05,15.57,IF(Y1042&lt;2.1,16.72,IF(Y1042&lt;2.15,17.92,IF(Y1042&lt;2.2,19.17,IF(Y1042&lt;2.25,20,IF(Y1042&lt;3,25,IF(Y1042&lt;10,0,0))))))))))))))))))))))))))))</f>
        <v>0</v>
      </c>
      <c r="AC1042" s="12"/>
    </row>
    <row r="1043" spans="17:29" x14ac:dyDescent="0.25">
      <c r="Q1043" s="91"/>
      <c r="R1043" s="92">
        <v>41661</v>
      </c>
      <c r="S1043" s="93">
        <v>21.604166666663598</v>
      </c>
      <c r="T1043" s="94">
        <f>$L$10*COS($M$10*S1043*24+$N$10)</f>
        <v>1.6141483656935719E-2</v>
      </c>
      <c r="U1043" s="94">
        <f>$L$11*COS($M$11*S1043*24+$N$11)</f>
        <v>1.8309131437123399E-2</v>
      </c>
      <c r="V1043" s="94">
        <f>$L$12*COS($M$12*S1043*24+$N$12)</f>
        <v>-0.7134660215147931</v>
      </c>
      <c r="W1043" s="94">
        <f>$L$13*COS($M$13*S1043*24+$N$13)</f>
        <v>9.3293516741020571E-2</v>
      </c>
      <c r="X1043" s="94">
        <f>(T1043+U1043+V1043+W1043)*$AE$8</f>
        <v>-0.73215236209964174</v>
      </c>
      <c r="Y1043" s="95">
        <f t="shared" si="33"/>
        <v>0.73215236209964174</v>
      </c>
      <c r="Z1043" s="94">
        <f>(0.5*$N$29*Y1043^3)/1000</f>
        <v>0.20212109044735269</v>
      </c>
      <c r="AA1043" s="94">
        <f>(0.5*$I$29*$J$29*$K$29*$M$29*$L$29*$N$29*Y1043^3)*0.82/1000</f>
        <v>0.65430686916264169</v>
      </c>
      <c r="AB1043" s="103">
        <f>IF(Y1043&lt;1,0,IF(Y1043&lt;1.05,2,IF(Y1043&lt;1.1,2.28,IF(Y1043&lt;1.15,2.5,IF(Y1043&lt;1.2,3.08,IF(Y1043&lt;1.25,3.44,IF(Y1043&lt;1.3,3.85,IF(Y1043&lt;1.35,4.31,IF(Y1043&lt;1.4,5,IF(Y1043&lt;1.45,5.36,IF(Y1043&lt;1.5,5.75,IF(Y1043&lt;1.55,6.59,IF(Y1043&lt;1.6,7.28,IF(Y1043&lt;1.65,8.01,IF(Y1043&lt;1.7,8.79,IF(Y1043&lt;1.75,10,IF(Y1043&lt;1.8,10.5,IF(Y1043&lt;1.85,11.42,IF(Y1043&lt;1.9,12.38,IF(Y1043&lt;1.95,13.4,IF(Y1043&lt;2,14.26,IF(Y1043&lt;2.05,15.57,IF(Y1043&lt;2.1,16.72,IF(Y1043&lt;2.15,17.92,IF(Y1043&lt;2.2,19.17,IF(Y1043&lt;2.25,20,IF(Y1043&lt;3,25,IF(Y1043&lt;10,0,0))))))))))))))))))))))))))))</f>
        <v>0</v>
      </c>
      <c r="AC1043" s="12"/>
    </row>
    <row r="1044" spans="17:29" x14ac:dyDescent="0.25">
      <c r="Q1044" s="91"/>
      <c r="R1044" s="92">
        <v>41661</v>
      </c>
      <c r="S1044" s="93">
        <v>21.624999999997002</v>
      </c>
      <c r="T1044" s="94">
        <f>$L$10*COS($M$10*S1044*24+$N$10)</f>
        <v>7.2082800705204175E-4</v>
      </c>
      <c r="U1044" s="94">
        <f>$L$11*COS($M$11*S1044*24+$N$11)</f>
        <v>3.5546839673711236E-3</v>
      </c>
      <c r="V1044" s="94">
        <f>$L$12*COS($M$12*S1044*24+$N$12)</f>
        <v>-0.41850314014729262</v>
      </c>
      <c r="W1044" s="94">
        <f>$L$13*COS($M$13*S1044*24+$N$13)</f>
        <v>-2.1176464558691183E-2</v>
      </c>
      <c r="X1044" s="94">
        <f>(T1044+U1044+V1044+W1044)*$AE$8</f>
        <v>-0.54425511591445086</v>
      </c>
      <c r="Y1044" s="95">
        <f t="shared" si="33"/>
        <v>0.54425511591445086</v>
      </c>
      <c r="Z1044" s="94">
        <f>(0.5*$N$29*Y1044^3)/1000</f>
        <v>8.3026128854595538E-2</v>
      </c>
      <c r="AA1044" s="94">
        <f>(0.5*$I$29*$J$29*$K$29*$M$29*$L$29*$N$29*Y1044^3)*0.82/1000</f>
        <v>0.268772379514223</v>
      </c>
      <c r="AB1044" s="103">
        <f>IF(Y1044&lt;1,0,IF(Y1044&lt;1.05,2,IF(Y1044&lt;1.1,2.28,IF(Y1044&lt;1.15,2.5,IF(Y1044&lt;1.2,3.08,IF(Y1044&lt;1.25,3.44,IF(Y1044&lt;1.3,3.85,IF(Y1044&lt;1.35,4.31,IF(Y1044&lt;1.4,5,IF(Y1044&lt;1.45,5.36,IF(Y1044&lt;1.5,5.75,IF(Y1044&lt;1.55,6.59,IF(Y1044&lt;1.6,7.28,IF(Y1044&lt;1.65,8.01,IF(Y1044&lt;1.7,8.79,IF(Y1044&lt;1.75,10,IF(Y1044&lt;1.8,10.5,IF(Y1044&lt;1.85,11.42,IF(Y1044&lt;1.9,12.38,IF(Y1044&lt;1.95,13.4,IF(Y1044&lt;2,14.26,IF(Y1044&lt;2.05,15.57,IF(Y1044&lt;2.1,16.72,IF(Y1044&lt;2.15,17.92,IF(Y1044&lt;2.2,19.17,IF(Y1044&lt;2.25,20,IF(Y1044&lt;3,25,IF(Y1044&lt;10,0,0))))))))))))))))))))))))))))</f>
        <v>0</v>
      </c>
      <c r="AC1044" s="12"/>
    </row>
    <row r="1045" spans="17:29" x14ac:dyDescent="0.25">
      <c r="Q1045" s="91"/>
      <c r="R1045" s="92">
        <v>41661</v>
      </c>
      <c r="S1045" s="93">
        <v>21.645833333330302</v>
      </c>
      <c r="T1045" s="94">
        <f>$L$10*COS($M$10*S1045*24+$N$10)</f>
        <v>-1.4710502333541976E-2</v>
      </c>
      <c r="U1045" s="94">
        <f>$L$11*COS($M$11*S1045*24+$N$11)</f>
        <v>-1.1260940969688601E-2</v>
      </c>
      <c r="V1045" s="94">
        <f>$L$12*COS($M$12*S1045*24+$N$12)</f>
        <v>-9.6906132183198129E-2</v>
      </c>
      <c r="W1045" s="94">
        <f>$L$13*COS($M$13*S1045*24+$N$13)</f>
        <v>-0.13420330479395701</v>
      </c>
      <c r="X1045" s="94">
        <f>(T1045+U1045+V1045+W1045)*$AE$8</f>
        <v>-0.32135110035048214</v>
      </c>
      <c r="Y1045" s="95">
        <f t="shared" si="33"/>
        <v>0.32135110035048214</v>
      </c>
      <c r="Z1045" s="94">
        <f>(0.5*$N$29*Y1045^3)/1000</f>
        <v>1.7090178667877515E-2</v>
      </c>
      <c r="AA1045" s="94">
        <f>(0.5*$I$29*$J$29*$K$29*$M$29*$L$29*$N$29*Y1045^3)*0.82/1000</f>
        <v>5.5324366560954123E-2</v>
      </c>
      <c r="AB1045" s="103">
        <f>IF(Y1045&lt;1,0,IF(Y1045&lt;1.05,2,IF(Y1045&lt;1.1,2.28,IF(Y1045&lt;1.15,2.5,IF(Y1045&lt;1.2,3.08,IF(Y1045&lt;1.25,3.44,IF(Y1045&lt;1.3,3.85,IF(Y1045&lt;1.35,4.31,IF(Y1045&lt;1.4,5,IF(Y1045&lt;1.45,5.36,IF(Y1045&lt;1.5,5.75,IF(Y1045&lt;1.55,6.59,IF(Y1045&lt;1.6,7.28,IF(Y1045&lt;1.65,8.01,IF(Y1045&lt;1.7,8.79,IF(Y1045&lt;1.75,10,IF(Y1045&lt;1.8,10.5,IF(Y1045&lt;1.85,11.42,IF(Y1045&lt;1.9,12.38,IF(Y1045&lt;1.95,13.4,IF(Y1045&lt;2,14.26,IF(Y1045&lt;2.05,15.57,IF(Y1045&lt;2.1,16.72,IF(Y1045&lt;2.15,17.92,IF(Y1045&lt;2.2,19.17,IF(Y1045&lt;2.25,20,IF(Y1045&lt;3,25,IF(Y1045&lt;10,0,0))))))))))))))))))))))))))))</f>
        <v>0</v>
      </c>
      <c r="AC1045" s="12"/>
    </row>
    <row r="1046" spans="17:29" x14ac:dyDescent="0.25">
      <c r="Q1046" s="91"/>
      <c r="R1046" s="92">
        <v>41661</v>
      </c>
      <c r="S1046" s="93">
        <v>21.666666666663598</v>
      </c>
      <c r="T1046" s="94">
        <f>$L$10*COS($M$10*S1046*24+$N$10)</f>
        <v>-2.9923985889290405E-2</v>
      </c>
      <c r="U1046" s="94">
        <f>$L$11*COS($M$11*S1046*24+$N$11)</f>
        <v>-2.5882760816019295E-2</v>
      </c>
      <c r="V1046" s="94">
        <f>$L$12*COS($M$12*S1046*24+$N$12)</f>
        <v>0.23085811789950275</v>
      </c>
      <c r="W1046" s="94">
        <f>$L$13*COS($M$13*S1046*24+$N$13)</f>
        <v>-0.23808441158894697</v>
      </c>
      <c r="X1046" s="94">
        <f>(T1046+U1046+V1046+W1046)*$AE$8</f>
        <v>-7.8791300493442379E-2</v>
      </c>
      <c r="Y1046" s="95">
        <f t="shared" si="33"/>
        <v>7.8791300493442379E-2</v>
      </c>
      <c r="Z1046" s="94">
        <f>(0.5*$N$29*Y1046^3)/1000</f>
        <v>2.5190804383969171E-4</v>
      </c>
      <c r="AA1046" s="94">
        <f>(0.5*$I$29*$J$29*$K$29*$M$29*$L$29*$N$29*Y1046^3)*0.82/1000</f>
        <v>8.1547731172847029E-4</v>
      </c>
      <c r="AB1046" s="103">
        <f>IF(Y1046&lt;1,0,IF(Y1046&lt;1.05,2,IF(Y1046&lt;1.1,2.28,IF(Y1046&lt;1.15,2.5,IF(Y1046&lt;1.2,3.08,IF(Y1046&lt;1.25,3.44,IF(Y1046&lt;1.3,3.85,IF(Y1046&lt;1.35,4.31,IF(Y1046&lt;1.4,5,IF(Y1046&lt;1.45,5.36,IF(Y1046&lt;1.5,5.75,IF(Y1046&lt;1.55,6.59,IF(Y1046&lt;1.6,7.28,IF(Y1046&lt;1.65,8.01,IF(Y1046&lt;1.7,8.79,IF(Y1046&lt;1.75,10,IF(Y1046&lt;1.8,10.5,IF(Y1046&lt;1.85,11.42,IF(Y1046&lt;1.9,12.38,IF(Y1046&lt;1.95,13.4,IF(Y1046&lt;2,14.26,IF(Y1046&lt;2.05,15.57,IF(Y1046&lt;2.1,16.72,IF(Y1046&lt;2.15,17.92,IF(Y1046&lt;2.2,19.17,IF(Y1046&lt;2.25,20,IF(Y1046&lt;3,25,IF(Y1046&lt;10,0,0))))))))))))))))))))))))))))</f>
        <v>0</v>
      </c>
      <c r="AC1046" s="12"/>
    </row>
    <row r="1047" spans="17:29" x14ac:dyDescent="0.25">
      <c r="Q1047" s="91"/>
      <c r="R1047" s="92">
        <v>41661</v>
      </c>
      <c r="S1047" s="93">
        <v>21.687499999997002</v>
      </c>
      <c r="T1047" s="94">
        <f>$L$10*COS($M$10*S1047*24+$N$10)</f>
        <v>-4.469432726220602E-2</v>
      </c>
      <c r="U1047" s="94">
        <f>$L$11*COS($M$11*S1047*24+$N$11)</f>
        <v>-4.0059128473139104E-2</v>
      </c>
      <c r="V1047" s="94">
        <f>$L$12*COS($M$12*S1047*24+$N$12)</f>
        <v>0.54393023368771209</v>
      </c>
      <c r="W1047" s="94">
        <f>$L$13*COS($M$13*S1047*24+$N$13)</f>
        <v>-0.32574045918770905</v>
      </c>
      <c r="X1047" s="94">
        <f>(T1047+U1047+V1047+W1047)*$AE$8</f>
        <v>0.16679539845582242</v>
      </c>
      <c r="Y1047" s="95">
        <f t="shared" si="33"/>
        <v>0.16679539845582242</v>
      </c>
      <c r="Z1047" s="94">
        <f>(0.5*$N$29*Y1047^3)/1000</f>
        <v>2.3897882668999599E-3</v>
      </c>
      <c r="AA1047" s="94">
        <f>(0.5*$I$29*$J$29*$K$29*$M$29*$L$29*$N$29*Y1047^3)*0.82/1000</f>
        <v>7.7362281957617874E-3</v>
      </c>
      <c r="AB1047" s="103">
        <f>IF(Y1047&lt;1,0,IF(Y1047&lt;1.05,2,IF(Y1047&lt;1.1,2.28,IF(Y1047&lt;1.15,2.5,IF(Y1047&lt;1.2,3.08,IF(Y1047&lt;1.25,3.44,IF(Y1047&lt;1.3,3.85,IF(Y1047&lt;1.35,4.31,IF(Y1047&lt;1.4,5,IF(Y1047&lt;1.45,5.36,IF(Y1047&lt;1.5,5.75,IF(Y1047&lt;1.55,6.59,IF(Y1047&lt;1.6,7.28,IF(Y1047&lt;1.65,8.01,IF(Y1047&lt;1.7,8.79,IF(Y1047&lt;1.75,10,IF(Y1047&lt;1.8,10.5,IF(Y1047&lt;1.85,11.42,IF(Y1047&lt;1.9,12.38,IF(Y1047&lt;1.95,13.4,IF(Y1047&lt;2,14.26,IF(Y1047&lt;2.05,15.57,IF(Y1047&lt;2.1,16.72,IF(Y1047&lt;2.15,17.92,IF(Y1047&lt;2.2,19.17,IF(Y1047&lt;2.25,20,IF(Y1047&lt;3,25,IF(Y1047&lt;10,0,0))))))))))))))))))))))))))))</f>
        <v>0</v>
      </c>
      <c r="AC1047" s="12"/>
    </row>
    <row r="1048" spans="17:29" x14ac:dyDescent="0.25">
      <c r="Q1048" s="91"/>
      <c r="R1048" s="92">
        <v>41661</v>
      </c>
      <c r="S1048" s="93">
        <v>21.708333333330302</v>
      </c>
      <c r="T1048" s="94">
        <f>$L$10*COS($M$10*S1048*24+$N$10)</f>
        <v>-5.8802793515208444E-2</v>
      </c>
      <c r="U1048" s="94">
        <f>$L$11*COS($M$11*S1048*24+$N$11)</f>
        <v>-5.3546063244504984E-2</v>
      </c>
      <c r="V1048" s="94">
        <f>$L$12*COS($M$12*S1048*24+$N$12)</f>
        <v>0.82238586678947279</v>
      </c>
      <c r="W1048" s="94">
        <f>$L$13*COS($M$13*S1048*24+$N$13)</f>
        <v>-0.39119783280399262</v>
      </c>
      <c r="X1048" s="94">
        <f>(T1048+U1048+V1048+W1048)*$AE$8</f>
        <v>0.39854897153220847</v>
      </c>
      <c r="Y1048" s="95">
        <f t="shared" si="33"/>
        <v>0.39854897153220847</v>
      </c>
      <c r="Z1048" s="94">
        <f>(0.5*$N$29*Y1048^3)/1000</f>
        <v>3.2602605378250514E-2</v>
      </c>
      <c r="AA1048" s="94">
        <f>(0.5*$I$29*$J$29*$K$29*$M$29*$L$29*$N$29*Y1048^3)*0.82/1000</f>
        <v>0.10554123077593755</v>
      </c>
      <c r="AB1048" s="103">
        <f>IF(Y1048&lt;1,0,IF(Y1048&lt;1.05,2,IF(Y1048&lt;1.1,2.28,IF(Y1048&lt;1.15,2.5,IF(Y1048&lt;1.2,3.08,IF(Y1048&lt;1.25,3.44,IF(Y1048&lt;1.3,3.85,IF(Y1048&lt;1.35,4.31,IF(Y1048&lt;1.4,5,IF(Y1048&lt;1.45,5.36,IF(Y1048&lt;1.5,5.75,IF(Y1048&lt;1.55,6.59,IF(Y1048&lt;1.6,7.28,IF(Y1048&lt;1.65,8.01,IF(Y1048&lt;1.7,8.79,IF(Y1048&lt;1.75,10,IF(Y1048&lt;1.8,10.5,IF(Y1048&lt;1.85,11.42,IF(Y1048&lt;1.9,12.38,IF(Y1048&lt;1.95,13.4,IF(Y1048&lt;2,14.26,IF(Y1048&lt;2.05,15.57,IF(Y1048&lt;2.1,16.72,IF(Y1048&lt;2.15,17.92,IF(Y1048&lt;2.2,19.17,IF(Y1048&lt;2.25,20,IF(Y1048&lt;3,25,IF(Y1048&lt;10,0,0))))))))))))))))))))))))))))</f>
        <v>0</v>
      </c>
      <c r="AC1048" s="12"/>
    </row>
    <row r="1049" spans="17:29" x14ac:dyDescent="0.25">
      <c r="Q1049" s="91"/>
      <c r="R1049" s="92">
        <v>41661</v>
      </c>
      <c r="S1049" s="93">
        <v>21.729166666663598</v>
      </c>
      <c r="T1049" s="94">
        <f>$L$10*COS($M$10*S1049*24+$N$10)</f>
        <v>-7.2040453373104427E-2</v>
      </c>
      <c r="U1049" s="94">
        <f>$L$11*COS($M$11*S1049*24+$N$11)</f>
        <v>-6.6111449836791014E-2</v>
      </c>
      <c r="V1049" s="94">
        <f>$L$12*COS($M$12*S1049*24+$N$12)</f>
        <v>1.0485037103091797</v>
      </c>
      <c r="W1049" s="94">
        <f>$L$13*COS($M$13*S1049*24+$N$13)</f>
        <v>-0.42999572059974328</v>
      </c>
      <c r="X1049" s="94">
        <f>(T1049+U1049+V1049+W1049)*$AE$8</f>
        <v>0.6004451081244262</v>
      </c>
      <c r="Y1049" s="95">
        <f t="shared" si="33"/>
        <v>0.6004451081244262</v>
      </c>
      <c r="Z1049" s="94">
        <f>(0.5*$N$29*Y1049^3)/1000</f>
        <v>0.11148775284261304</v>
      </c>
      <c r="AA1049" s="94">
        <f>(0.5*$I$29*$J$29*$K$29*$M$29*$L$29*$N$29*Y1049^3)*0.82/1000</f>
        <v>0.36090841559866516</v>
      </c>
      <c r="AB1049" s="103">
        <f>IF(Y1049&lt;1,0,IF(Y1049&lt;1.05,2,IF(Y1049&lt;1.1,2.28,IF(Y1049&lt;1.15,2.5,IF(Y1049&lt;1.2,3.08,IF(Y1049&lt;1.25,3.44,IF(Y1049&lt;1.3,3.85,IF(Y1049&lt;1.35,4.31,IF(Y1049&lt;1.4,5,IF(Y1049&lt;1.45,5.36,IF(Y1049&lt;1.5,5.75,IF(Y1049&lt;1.55,6.59,IF(Y1049&lt;1.6,7.28,IF(Y1049&lt;1.65,8.01,IF(Y1049&lt;1.7,8.79,IF(Y1049&lt;1.75,10,IF(Y1049&lt;1.8,10.5,IF(Y1049&lt;1.85,11.42,IF(Y1049&lt;1.9,12.38,IF(Y1049&lt;1.95,13.4,IF(Y1049&lt;2,14.26,IF(Y1049&lt;2.05,15.57,IF(Y1049&lt;2.1,16.72,IF(Y1049&lt;2.15,17.92,IF(Y1049&lt;2.2,19.17,IF(Y1049&lt;2.25,20,IF(Y1049&lt;3,25,IF(Y1049&lt;10,0,0))))))))))))))))))))))))))))</f>
        <v>0</v>
      </c>
      <c r="AC1049" s="12"/>
    </row>
    <row r="1050" spans="17:29" x14ac:dyDescent="0.25">
      <c r="Q1050" s="91"/>
      <c r="R1050" s="92">
        <v>41661</v>
      </c>
      <c r="S1050" s="93">
        <v>21.749999999996898</v>
      </c>
      <c r="T1050" s="94">
        <f>$L$10*COS($M$10*S1050*24+$N$10)</f>
        <v>-8.4211271270727875E-2</v>
      </c>
      <c r="U1050" s="94">
        <f>$L$11*COS($M$11*S1050*24+$N$11)</f>
        <v>-7.7539033152404249E-2</v>
      </c>
      <c r="V1050" s="94">
        <f>$L$12*COS($M$12*S1050*24+$N$12)</f>
        <v>1.2078933076586256</v>
      </c>
      <c r="W1050" s="94">
        <f>$L$13*COS($M$13*S1050*24+$N$13)</f>
        <v>-0.43949011063824739</v>
      </c>
      <c r="X1050" s="94">
        <f>(T1050+U1050+V1050+W1050)*$AE$8</f>
        <v>0.75831611574655766</v>
      </c>
      <c r="Y1050" s="95">
        <f t="shared" si="33"/>
        <v>0.75831611574655766</v>
      </c>
      <c r="Z1050" s="94">
        <f>(0.5*$N$29*Y1050^3)/1000</f>
        <v>0.22457328210877209</v>
      </c>
      <c r="AA1050" s="94">
        <f>(0.5*$I$29*$J$29*$K$29*$M$29*$L$29*$N$29*Y1050^3)*0.82/1000</f>
        <v>0.72698915679184595</v>
      </c>
      <c r="AB1050" s="103">
        <f>IF(Y1050&lt;1,0,IF(Y1050&lt;1.05,2,IF(Y1050&lt;1.1,2.28,IF(Y1050&lt;1.15,2.5,IF(Y1050&lt;1.2,3.08,IF(Y1050&lt;1.25,3.44,IF(Y1050&lt;1.3,3.85,IF(Y1050&lt;1.35,4.31,IF(Y1050&lt;1.4,5,IF(Y1050&lt;1.45,5.36,IF(Y1050&lt;1.5,5.75,IF(Y1050&lt;1.55,6.59,IF(Y1050&lt;1.6,7.28,IF(Y1050&lt;1.65,8.01,IF(Y1050&lt;1.7,8.79,IF(Y1050&lt;1.75,10,IF(Y1050&lt;1.8,10.5,IF(Y1050&lt;1.85,11.42,IF(Y1050&lt;1.9,12.38,IF(Y1050&lt;1.95,13.4,IF(Y1050&lt;2,14.26,IF(Y1050&lt;2.05,15.57,IF(Y1050&lt;2.1,16.72,IF(Y1050&lt;2.15,17.92,IF(Y1050&lt;2.2,19.17,IF(Y1050&lt;2.25,20,IF(Y1050&lt;3,25,IF(Y1050&lt;10,0,0))))))))))))))))))))))))))))</f>
        <v>0</v>
      </c>
      <c r="AC1050" s="12"/>
    </row>
    <row r="1051" spans="17:29" x14ac:dyDescent="0.25">
      <c r="Q1051" s="91"/>
      <c r="R1051" s="92">
        <v>41661</v>
      </c>
      <c r="S1051" s="93">
        <v>21.770833333330302</v>
      </c>
      <c r="T1051" s="94">
        <f>$L$10*COS($M$10*S1051*24+$N$10)</f>
        <v>-9.5135010429812067E-2</v>
      </c>
      <c r="U1051" s="94">
        <f>$L$11*COS($M$11*S1051*24+$N$11)</f>
        <v>-8.7632140122288552E-2</v>
      </c>
      <c r="V1051" s="94">
        <f>$L$12*COS($M$12*S1051*24+$N$12)</f>
        <v>1.290410881391741</v>
      </c>
      <c r="W1051" s="94">
        <f>$L$13*COS($M$13*S1051*24+$N$13)</f>
        <v>-0.41903397592842145</v>
      </c>
      <c r="X1051" s="94">
        <f>(T1051+U1051+V1051+W1051)*$AE$8</f>
        <v>0.86076219363902362</v>
      </c>
      <c r="Y1051" s="95">
        <f t="shared" si="33"/>
        <v>0.86076219363902362</v>
      </c>
      <c r="Z1051" s="94">
        <f>(0.5*$N$29*Y1051^3)/1000</f>
        <v>0.32844055707370251</v>
      </c>
      <c r="AA1051" s="94">
        <f>(0.5*$I$29*$J$29*$K$29*$M$29*$L$29*$N$29*Y1051^3)*0.82/1000</f>
        <v>1.0632285434898954</v>
      </c>
      <c r="AB1051" s="103">
        <f>IF(Y1051&lt;1,0,IF(Y1051&lt;1.05,2,IF(Y1051&lt;1.1,2.28,IF(Y1051&lt;1.15,2.5,IF(Y1051&lt;1.2,3.08,IF(Y1051&lt;1.25,3.44,IF(Y1051&lt;1.3,3.85,IF(Y1051&lt;1.35,4.31,IF(Y1051&lt;1.4,5,IF(Y1051&lt;1.45,5.36,IF(Y1051&lt;1.5,5.75,IF(Y1051&lt;1.55,6.59,IF(Y1051&lt;1.6,7.28,IF(Y1051&lt;1.65,8.01,IF(Y1051&lt;1.7,8.79,IF(Y1051&lt;1.75,10,IF(Y1051&lt;1.8,10.5,IF(Y1051&lt;1.85,11.42,IF(Y1051&lt;1.9,12.38,IF(Y1051&lt;1.95,13.4,IF(Y1051&lt;2,14.26,IF(Y1051&lt;2.05,15.57,IF(Y1051&lt;2.1,16.72,IF(Y1051&lt;2.15,17.92,IF(Y1051&lt;2.2,19.17,IF(Y1051&lt;2.25,20,IF(Y1051&lt;3,25,IF(Y1051&lt;10,0,0))))))))))))))))))))))))))))</f>
        <v>0</v>
      </c>
      <c r="AC1051" s="12"/>
    </row>
    <row r="1052" spans="17:29" x14ac:dyDescent="0.25">
      <c r="Q1052" s="91"/>
      <c r="R1052" s="92">
        <v>41661</v>
      </c>
      <c r="S1052" s="93">
        <v>21.791666666663598</v>
      </c>
      <c r="T1052" s="94">
        <f>$L$10*COS($M$10*S1052*24+$N$10)</f>
        <v>-0.10464990197245796</v>
      </c>
      <c r="U1052" s="94">
        <f>$L$11*COS($M$11*S1052*24+$N$11)</f>
        <v>-9.6217064524347418E-2</v>
      </c>
      <c r="V1052" s="94">
        <f>$L$12*COS($M$12*S1052*24+$N$12)</f>
        <v>1.2908048974222064</v>
      </c>
      <c r="W1052" s="94">
        <f>$L$13*COS($M$13*S1052*24+$N$13)</f>
        <v>-0.37002136824559989</v>
      </c>
      <c r="X1052" s="94">
        <f>(T1052+U1052+V1052+W1052)*$AE$8</f>
        <v>0.89989570334975122</v>
      </c>
      <c r="Y1052" s="95">
        <f t="shared" si="33"/>
        <v>0.89989570334975122</v>
      </c>
      <c r="Z1052" s="94">
        <f>(0.5*$N$29*Y1052^3)/1000</f>
        <v>0.37530449308203068</v>
      </c>
      <c r="AA1052" s="94">
        <f>(0.5*$I$29*$J$29*$K$29*$M$29*$L$29*$N$29*Y1052^3)*0.82/1000</f>
        <v>1.2149365873084823</v>
      </c>
      <c r="AB1052" s="103">
        <f>IF(Y1052&lt;1,0,IF(Y1052&lt;1.05,2,IF(Y1052&lt;1.1,2.28,IF(Y1052&lt;1.15,2.5,IF(Y1052&lt;1.2,3.08,IF(Y1052&lt;1.25,3.44,IF(Y1052&lt;1.3,3.85,IF(Y1052&lt;1.35,4.31,IF(Y1052&lt;1.4,5,IF(Y1052&lt;1.45,5.36,IF(Y1052&lt;1.5,5.75,IF(Y1052&lt;1.55,6.59,IF(Y1052&lt;1.6,7.28,IF(Y1052&lt;1.65,8.01,IF(Y1052&lt;1.7,8.79,IF(Y1052&lt;1.75,10,IF(Y1052&lt;1.8,10.5,IF(Y1052&lt;1.85,11.42,IF(Y1052&lt;1.9,12.38,IF(Y1052&lt;1.95,13.4,IF(Y1052&lt;2,14.26,IF(Y1052&lt;2.05,15.57,IF(Y1052&lt;2.1,16.72,IF(Y1052&lt;2.15,17.92,IF(Y1052&lt;2.2,19.17,IF(Y1052&lt;2.25,20,IF(Y1052&lt;3,25,IF(Y1052&lt;10,0,0))))))))))))))))))))))))))))</f>
        <v>0</v>
      </c>
      <c r="AC1052" s="12"/>
    </row>
    <row r="1053" spans="17:29" x14ac:dyDescent="0.25">
      <c r="Q1053" s="91"/>
      <c r="R1053" s="92">
        <v>41661</v>
      </c>
      <c r="S1053" s="93">
        <v>21.812499999996898</v>
      </c>
      <c r="T1053" s="94">
        <f>$L$10*COS($M$10*S1053*24+$N$10)</f>
        <v>-0.11261504054527501</v>
      </c>
      <c r="U1053" s="94">
        <f>$L$11*COS($M$11*S1053*24+$N$11)</f>
        <v>-0.10314605653408046</v>
      </c>
      <c r="V1053" s="94">
        <f>$L$12*COS($M$12*S1053*24+$N$12)</f>
        <v>1.2090502800180485</v>
      </c>
      <c r="W1053" s="94">
        <f>$L$13*COS($M$13*S1053*24+$N$13)</f>
        <v>-0.29579241580614174</v>
      </c>
      <c r="X1053" s="94">
        <f>(T1053+U1053+V1053+W1053)*$AE$8</f>
        <v>0.871870958915689</v>
      </c>
      <c r="Y1053" s="95">
        <f t="shared" si="33"/>
        <v>0.871870958915689</v>
      </c>
      <c r="Z1053" s="94">
        <f>(0.5*$N$29*Y1053^3)/1000</f>
        <v>0.34132167255390444</v>
      </c>
      <c r="AA1053" s="94">
        <f>(0.5*$I$29*$J$29*$K$29*$M$29*$L$29*$N$29*Y1053^3)*0.82/1000</f>
        <v>1.1049273208046195</v>
      </c>
      <c r="AB1053" s="103">
        <f>IF(Y1053&lt;1,0,IF(Y1053&lt;1.05,2,IF(Y1053&lt;1.1,2.28,IF(Y1053&lt;1.15,2.5,IF(Y1053&lt;1.2,3.08,IF(Y1053&lt;1.25,3.44,IF(Y1053&lt;1.3,3.85,IF(Y1053&lt;1.35,4.31,IF(Y1053&lt;1.4,5,IF(Y1053&lt;1.45,5.36,IF(Y1053&lt;1.5,5.75,IF(Y1053&lt;1.55,6.59,IF(Y1053&lt;1.6,7.28,IF(Y1053&lt;1.65,8.01,IF(Y1053&lt;1.7,8.79,IF(Y1053&lt;1.75,10,IF(Y1053&lt;1.8,10.5,IF(Y1053&lt;1.85,11.42,IF(Y1053&lt;1.9,12.38,IF(Y1053&lt;1.95,13.4,IF(Y1053&lt;2,14.26,IF(Y1053&lt;2.05,15.57,IF(Y1053&lt;2.1,16.72,IF(Y1053&lt;2.15,17.92,IF(Y1053&lt;2.2,19.17,IF(Y1053&lt;2.25,20,IF(Y1053&lt;3,25,IF(Y1053&lt;10,0,0))))))))))))))))))))))))))))</f>
        <v>0</v>
      </c>
      <c r="AC1053" s="12"/>
    </row>
    <row r="1054" spans="17:29" x14ac:dyDescent="0.25">
      <c r="Q1054" s="91"/>
      <c r="R1054" s="92">
        <v>41661</v>
      </c>
      <c r="S1054" s="93">
        <v>21.833333333330302</v>
      </c>
      <c r="T1054" s="94">
        <f>$L$10*COS($M$10*S1054*24+$N$10)</f>
        <v>-0.11891247097656073</v>
      </c>
      <c r="U1054" s="94">
        <f>$L$11*COS($M$11*S1054*24+$N$11)</f>
        <v>-0.10829986555524175</v>
      </c>
      <c r="V1054" s="94">
        <f>$L$12*COS($M$12*S1054*24+$N$12)</f>
        <v>1.0503500076533054</v>
      </c>
      <c r="W1054" s="94">
        <f>$L$13*COS($M$13*S1054*24+$N$13)</f>
        <v>-0.20140569904910899</v>
      </c>
      <c r="X1054" s="94">
        <f>(T1054+U1054+V1054+W1054)*$AE$8</f>
        <v>0.77716496509049238</v>
      </c>
      <c r="Y1054" s="95">
        <f t="shared" si="33"/>
        <v>0.77716496509049238</v>
      </c>
      <c r="Z1054" s="94">
        <f>(0.5*$N$29*Y1054^3)/1000</f>
        <v>0.24173908371923061</v>
      </c>
      <c r="AA1054" s="94">
        <f>(0.5*$I$29*$J$29*$K$29*$M$29*$L$29*$N$29*Y1054^3)*0.82/1000</f>
        <v>0.78255833012030529</v>
      </c>
      <c r="AB1054" s="103">
        <f>IF(Y1054&lt;1,0,IF(Y1054&lt;1.05,2,IF(Y1054&lt;1.1,2.28,IF(Y1054&lt;1.15,2.5,IF(Y1054&lt;1.2,3.08,IF(Y1054&lt;1.25,3.44,IF(Y1054&lt;1.3,3.85,IF(Y1054&lt;1.35,4.31,IF(Y1054&lt;1.4,5,IF(Y1054&lt;1.45,5.36,IF(Y1054&lt;1.5,5.75,IF(Y1054&lt;1.55,6.59,IF(Y1054&lt;1.6,7.28,IF(Y1054&lt;1.65,8.01,IF(Y1054&lt;1.7,8.79,IF(Y1054&lt;1.75,10,IF(Y1054&lt;1.8,10.5,IF(Y1054&lt;1.85,11.42,IF(Y1054&lt;1.9,12.38,IF(Y1054&lt;1.95,13.4,IF(Y1054&lt;2,14.26,IF(Y1054&lt;2.05,15.57,IF(Y1054&lt;2.1,16.72,IF(Y1054&lt;2.15,17.92,IF(Y1054&lt;2.2,19.17,IF(Y1054&lt;2.25,20,IF(Y1054&lt;3,25,IF(Y1054&lt;10,0,0))))))))))))))))))))))))))))</f>
        <v>0</v>
      </c>
      <c r="AC1054" s="12"/>
    </row>
    <row r="1055" spans="17:29" x14ac:dyDescent="0.25">
      <c r="Q1055" s="91"/>
      <c r="R1055" s="92">
        <v>41661</v>
      </c>
      <c r="S1055" s="93">
        <v>21.854166666663598</v>
      </c>
      <c r="T1055" s="94">
        <f>$L$10*COS($M$10*S1055*24+$N$10)</f>
        <v>-0.12344893506601315</v>
      </c>
      <c r="U1055" s="94">
        <f>$L$11*COS($M$11*S1055*24+$N$11)</f>
        <v>-0.11158979256807913</v>
      </c>
      <c r="V1055" s="94">
        <f>$L$12*COS($M$12*S1055*24+$N$12)</f>
        <v>0.8248039881673358</v>
      </c>
      <c r="W1055" s="94">
        <f>$L$13*COS($M$13*S1055*24+$N$13)</f>
        <v>-9.3293516741025193E-2</v>
      </c>
      <c r="X1055" s="94">
        <f>(T1055+U1055+V1055+W1055)*$AE$8</f>
        <v>0.6205896797402729</v>
      </c>
      <c r="Y1055" s="95">
        <f t="shared" si="33"/>
        <v>0.6205896797402729</v>
      </c>
      <c r="Z1055" s="94">
        <f>(0.5*$N$29*Y1055^3)/1000</f>
        <v>0.12308946280707826</v>
      </c>
      <c r="AA1055" s="94">
        <f>(0.5*$I$29*$J$29*$K$29*$M$29*$L$29*$N$29*Y1055^3)*0.82/1000</f>
        <v>0.39846549837009188</v>
      </c>
      <c r="AB1055" s="103">
        <f>IF(Y1055&lt;1,0,IF(Y1055&lt;1.05,2,IF(Y1055&lt;1.1,2.28,IF(Y1055&lt;1.15,2.5,IF(Y1055&lt;1.2,3.08,IF(Y1055&lt;1.25,3.44,IF(Y1055&lt;1.3,3.85,IF(Y1055&lt;1.35,4.31,IF(Y1055&lt;1.4,5,IF(Y1055&lt;1.45,5.36,IF(Y1055&lt;1.5,5.75,IF(Y1055&lt;1.55,6.59,IF(Y1055&lt;1.6,7.28,IF(Y1055&lt;1.65,8.01,IF(Y1055&lt;1.7,8.79,IF(Y1055&lt;1.75,10,IF(Y1055&lt;1.8,10.5,IF(Y1055&lt;1.85,11.42,IF(Y1055&lt;1.9,12.38,IF(Y1055&lt;1.95,13.4,IF(Y1055&lt;2,14.26,IF(Y1055&lt;2.05,15.57,IF(Y1055&lt;2.1,16.72,IF(Y1055&lt;2.15,17.92,IF(Y1055&lt;2.2,19.17,IF(Y1055&lt;2.25,20,IF(Y1055&lt;3,25,IF(Y1055&lt;10,0,0))))))))))))))))))))))))))))</f>
        <v>0</v>
      </c>
      <c r="AC1055" s="12"/>
    </row>
    <row r="1056" spans="17:29" x14ac:dyDescent="0.25">
      <c r="Q1056" s="91"/>
      <c r="R1056" s="92">
        <v>41661</v>
      </c>
      <c r="S1056" s="93">
        <v>21.874999999996898</v>
      </c>
      <c r="T1056" s="94">
        <f>$L$10*COS($M$10*S1056*24+$N$10)</f>
        <v>-0.12615725263898553</v>
      </c>
      <c r="U1056" s="94">
        <f>$L$11*COS($M$11*S1056*24+$N$11)</f>
        <v>-0.11295921667345052</v>
      </c>
      <c r="V1056" s="94">
        <f>$L$12*COS($M$12*S1056*24+$N$12)</f>
        <v>0.54676628646451741</v>
      </c>
      <c r="W1056" s="94">
        <f>$L$13*COS($M$13*S1056*24+$N$13)</f>
        <v>2.1176464558136838E-2</v>
      </c>
      <c r="X1056" s="94">
        <f>(T1056+U1056+V1056+W1056)*$AE$8</f>
        <v>0.41103285213777274</v>
      </c>
      <c r="Y1056" s="95">
        <f t="shared" si="33"/>
        <v>0.41103285213777274</v>
      </c>
      <c r="Z1056" s="94">
        <f>(0.5*$N$29*Y1056^3)/1000</f>
        <v>3.5763237998010317E-2</v>
      </c>
      <c r="AA1056" s="94">
        <f>(0.5*$I$29*$J$29*$K$29*$M$29*$L$29*$N$29*Y1056^3)*0.82/1000</f>
        <v>0.1157728381229552</v>
      </c>
      <c r="AB1056" s="103">
        <f>IF(Y1056&lt;1,0,IF(Y1056&lt;1.05,2,IF(Y1056&lt;1.1,2.28,IF(Y1056&lt;1.15,2.5,IF(Y1056&lt;1.2,3.08,IF(Y1056&lt;1.25,3.44,IF(Y1056&lt;1.3,3.85,IF(Y1056&lt;1.35,4.31,IF(Y1056&lt;1.4,5,IF(Y1056&lt;1.45,5.36,IF(Y1056&lt;1.5,5.75,IF(Y1056&lt;1.55,6.59,IF(Y1056&lt;1.6,7.28,IF(Y1056&lt;1.65,8.01,IF(Y1056&lt;1.7,8.79,IF(Y1056&lt;1.75,10,IF(Y1056&lt;1.8,10.5,IF(Y1056&lt;1.85,11.42,IF(Y1056&lt;1.9,12.38,IF(Y1056&lt;1.95,13.4,IF(Y1056&lt;2,14.26,IF(Y1056&lt;2.05,15.57,IF(Y1056&lt;2.1,16.72,IF(Y1056&lt;2.15,17.92,IF(Y1056&lt;2.2,19.17,IF(Y1056&lt;2.25,20,IF(Y1056&lt;3,25,IF(Y1056&lt;10,0,0))))))))))))))))))))))))))))</f>
        <v>0</v>
      </c>
      <c r="AC1056" s="12"/>
    </row>
    <row r="1057" spans="17:29" x14ac:dyDescent="0.25">
      <c r="Q1057" s="91"/>
      <c r="R1057" s="92">
        <v>41661</v>
      </c>
      <c r="S1057" s="93">
        <v>21.895833333330302</v>
      </c>
      <c r="T1057" s="94">
        <f>$L$10*COS($M$10*S1057*24+$N$10)</f>
        <v>-0.12699731641278544</v>
      </c>
      <c r="U1057" s="94">
        <f>$L$11*COS($M$11*S1057*24+$N$11)</f>
        <v>-0.11238456955998784</v>
      </c>
      <c r="V1057" s="94">
        <f>$L$12*COS($M$12*S1057*24+$N$12)</f>
        <v>0.23393161170012475</v>
      </c>
      <c r="W1057" s="94">
        <f>$L$13*COS($M$13*S1057*24+$N$13)</f>
        <v>0.13420330479395248</v>
      </c>
      <c r="X1057" s="94">
        <f>(T1057+U1057+V1057+W1057)*$AE$8</f>
        <v>0.16094128815162995</v>
      </c>
      <c r="Y1057" s="95">
        <f t="shared" si="33"/>
        <v>0.16094128815162995</v>
      </c>
      <c r="Z1057" s="94">
        <f>(0.5*$N$29*Y1057^3)/1000</f>
        <v>2.1468892834655981E-3</v>
      </c>
      <c r="AA1057" s="94">
        <f>(0.5*$I$29*$J$29*$K$29*$M$29*$L$29*$N$29*Y1057^3)*0.82/1000</f>
        <v>6.9499150355568501E-3</v>
      </c>
      <c r="AB1057" s="103">
        <f>IF(Y1057&lt;1,0,IF(Y1057&lt;1.05,2,IF(Y1057&lt;1.1,2.28,IF(Y1057&lt;1.15,2.5,IF(Y1057&lt;1.2,3.08,IF(Y1057&lt;1.25,3.44,IF(Y1057&lt;1.3,3.85,IF(Y1057&lt;1.35,4.31,IF(Y1057&lt;1.4,5,IF(Y1057&lt;1.45,5.36,IF(Y1057&lt;1.5,5.75,IF(Y1057&lt;1.55,6.59,IF(Y1057&lt;1.6,7.28,IF(Y1057&lt;1.65,8.01,IF(Y1057&lt;1.7,8.79,IF(Y1057&lt;1.75,10,IF(Y1057&lt;1.8,10.5,IF(Y1057&lt;1.85,11.42,IF(Y1057&lt;1.9,12.38,IF(Y1057&lt;1.95,13.4,IF(Y1057&lt;2,14.26,IF(Y1057&lt;2.05,15.57,IF(Y1057&lt;2.1,16.72,IF(Y1057&lt;2.15,17.92,IF(Y1057&lt;2.2,19.17,IF(Y1057&lt;2.25,20,IF(Y1057&lt;3,25,IF(Y1057&lt;10,0,0))))))))))))))))))))))))))))</f>
        <v>0</v>
      </c>
      <c r="AC1057" s="12"/>
    </row>
    <row r="1058" spans="17:29" x14ac:dyDescent="0.25">
      <c r="Q1058" s="91"/>
      <c r="R1058" s="92">
        <v>41661</v>
      </c>
      <c r="S1058" s="93">
        <v>21.916666666663598</v>
      </c>
      <c r="T1058" s="94">
        <f>$L$10*COS($M$10*S1058*24+$N$10)</f>
        <v>-0.1259566859426105</v>
      </c>
      <c r="U1058" s="94">
        <f>$L$11*COS($M$11*S1058*24+$N$11)</f>
        <v>-0.10987574112377881</v>
      </c>
      <c r="V1058" s="94">
        <f>$L$12*COS($M$12*S1058*24+$N$12)</f>
        <v>-9.3790798813192189E-2</v>
      </c>
      <c r="W1058" s="94">
        <f>$L$13*COS($M$13*S1058*24+$N$13)</f>
        <v>0.23808441158894303</v>
      </c>
      <c r="X1058" s="94">
        <f>(T1058+U1058+V1058+W1058)*$AE$8</f>
        <v>-0.11442351786329807</v>
      </c>
      <c r="Y1058" s="95">
        <f t="shared" si="33"/>
        <v>0.11442351786329807</v>
      </c>
      <c r="Z1058" s="94">
        <f>(0.5*$N$29*Y1058^3)/1000</f>
        <v>7.7153053004280401E-4</v>
      </c>
      <c r="AA1058" s="94">
        <f>(0.5*$I$29*$J$29*$K$29*$M$29*$L$29*$N$29*Y1058^3)*0.82/1000</f>
        <v>2.4976004456456883E-3</v>
      </c>
      <c r="AB1058" s="103">
        <f>IF(Y1058&lt;1,0,IF(Y1058&lt;1.05,2,IF(Y1058&lt;1.1,2.28,IF(Y1058&lt;1.15,2.5,IF(Y1058&lt;1.2,3.08,IF(Y1058&lt;1.25,3.44,IF(Y1058&lt;1.3,3.85,IF(Y1058&lt;1.35,4.31,IF(Y1058&lt;1.4,5,IF(Y1058&lt;1.45,5.36,IF(Y1058&lt;1.5,5.75,IF(Y1058&lt;1.55,6.59,IF(Y1058&lt;1.6,7.28,IF(Y1058&lt;1.65,8.01,IF(Y1058&lt;1.7,8.79,IF(Y1058&lt;1.75,10,IF(Y1058&lt;1.8,10.5,IF(Y1058&lt;1.85,11.42,IF(Y1058&lt;1.9,12.38,IF(Y1058&lt;1.95,13.4,IF(Y1058&lt;2,14.26,IF(Y1058&lt;2.05,15.57,IF(Y1058&lt;2.1,16.72,IF(Y1058&lt;2.15,17.92,IF(Y1058&lt;2.2,19.17,IF(Y1058&lt;2.25,20,IF(Y1058&lt;3,25,IF(Y1058&lt;10,0,0))))))))))))))))))))))))))))</f>
        <v>0</v>
      </c>
      <c r="AC1058" s="12"/>
    </row>
    <row r="1059" spans="17:29" x14ac:dyDescent="0.25">
      <c r="Q1059" s="91"/>
      <c r="R1059" s="92">
        <v>41661</v>
      </c>
      <c r="S1059" s="93">
        <v>21.937499999996898</v>
      </c>
      <c r="T1059" s="94">
        <f>$L$10*COS($M$10*S1059*24+$N$10)</f>
        <v>-0.12305077185123313</v>
      </c>
      <c r="U1059" s="94">
        <f>$L$11*COS($M$11*S1059*24+$N$11)</f>
        <v>-0.10547590925946021</v>
      </c>
      <c r="V1059" s="94">
        <f>$L$12*COS($M$12*S1059*24+$N$12)</f>
        <v>-0.4155442313914709</v>
      </c>
      <c r="W1059" s="94">
        <f>$L$13*COS($M$13*S1059*24+$N$13)</f>
        <v>0.32574045918733591</v>
      </c>
      <c r="X1059" s="94">
        <f>(T1059+U1059+V1059+W1059)*$AE$8</f>
        <v>-0.39791306664353537</v>
      </c>
      <c r="Y1059" s="95">
        <f t="shared" si="33"/>
        <v>0.39791306664353537</v>
      </c>
      <c r="Z1059" s="94">
        <f>(0.5*$N$29*Y1059^3)/1000</f>
        <v>3.2446796963078665E-2</v>
      </c>
      <c r="AA1059" s="94">
        <f>(0.5*$I$29*$J$29*$K$29*$M$29*$L$29*$N$29*Y1059^3)*0.82/1000</f>
        <v>0.10503684740805327</v>
      </c>
      <c r="AB1059" s="103">
        <f>IF(Y1059&lt;1,0,IF(Y1059&lt;1.05,2,IF(Y1059&lt;1.1,2.28,IF(Y1059&lt;1.15,2.5,IF(Y1059&lt;1.2,3.08,IF(Y1059&lt;1.25,3.44,IF(Y1059&lt;1.3,3.85,IF(Y1059&lt;1.35,4.31,IF(Y1059&lt;1.4,5,IF(Y1059&lt;1.45,5.36,IF(Y1059&lt;1.5,5.75,IF(Y1059&lt;1.55,6.59,IF(Y1059&lt;1.6,7.28,IF(Y1059&lt;1.65,8.01,IF(Y1059&lt;1.7,8.79,IF(Y1059&lt;1.75,10,IF(Y1059&lt;1.8,10.5,IF(Y1059&lt;1.85,11.42,IF(Y1059&lt;1.9,12.38,IF(Y1059&lt;1.95,13.4,IF(Y1059&lt;2,14.26,IF(Y1059&lt;2.05,15.57,IF(Y1059&lt;2.1,16.72,IF(Y1059&lt;2.15,17.92,IF(Y1059&lt;2.2,19.17,IF(Y1059&lt;2.25,20,IF(Y1059&lt;3,25,IF(Y1059&lt;10,0,0))))))))))))))))))))))))))))</f>
        <v>0</v>
      </c>
      <c r="AC1059" s="12"/>
    </row>
    <row r="1060" spans="17:29" x14ac:dyDescent="0.25">
      <c r="Q1060" s="91"/>
      <c r="R1060" s="92">
        <v>41661</v>
      </c>
      <c r="S1060" s="93">
        <v>21.958333333330199</v>
      </c>
      <c r="T1060" s="94">
        <f>$L$10*COS($M$10*S1060*24+$N$10)</f>
        <v>-0.11832260761415889</v>
      </c>
      <c r="U1060" s="94">
        <f>$L$11*COS($M$11*S1060*24+$N$11)</f>
        <v>-9.926079675218466E-2</v>
      </c>
      <c r="V1060" s="94">
        <f>$L$12*COS($M$12*S1060*24+$N$12)</f>
        <v>-0.71085184647352995</v>
      </c>
      <c r="W1060" s="94">
        <f>$L$13*COS($M$13*S1060*24+$N$13)</f>
        <v>0.3911978328037386</v>
      </c>
      <c r="X1060" s="94">
        <f>(T1060+U1060+V1060+W1060)*$AE$8</f>
        <v>-0.67154677254516848</v>
      </c>
      <c r="Y1060" s="95">
        <f t="shared" si="33"/>
        <v>0.67154677254516848</v>
      </c>
      <c r="Z1060" s="94">
        <f>(0.5*$N$29*Y1060^3)/1000</f>
        <v>0.15596818837979656</v>
      </c>
      <c r="AA1060" s="94">
        <f>(0.5*$I$29*$J$29*$K$29*$M$29*$L$29*$N$29*Y1060^3)*0.82/1000</f>
        <v>0.50490058608869148</v>
      </c>
      <c r="AB1060" s="103">
        <f>IF(Y1060&lt;1,0,IF(Y1060&lt;1.05,2,IF(Y1060&lt;1.1,2.28,IF(Y1060&lt;1.15,2.5,IF(Y1060&lt;1.2,3.08,IF(Y1060&lt;1.25,3.44,IF(Y1060&lt;1.3,3.85,IF(Y1060&lt;1.35,4.31,IF(Y1060&lt;1.4,5,IF(Y1060&lt;1.45,5.36,IF(Y1060&lt;1.5,5.75,IF(Y1060&lt;1.55,6.59,IF(Y1060&lt;1.6,7.28,IF(Y1060&lt;1.65,8.01,IF(Y1060&lt;1.7,8.79,IF(Y1060&lt;1.75,10,IF(Y1060&lt;1.8,10.5,IF(Y1060&lt;1.85,11.42,IF(Y1060&lt;1.9,12.38,IF(Y1060&lt;1.95,13.4,IF(Y1060&lt;2,14.26,IF(Y1060&lt;2.05,15.57,IF(Y1060&lt;2.1,16.72,IF(Y1060&lt;2.15,17.92,IF(Y1060&lt;2.2,19.17,IF(Y1060&lt;2.25,20,IF(Y1060&lt;3,25,IF(Y1060&lt;10,0,0))))))))))))))))))))))))))))</f>
        <v>0</v>
      </c>
      <c r="AC1060" s="12"/>
    </row>
    <row r="1061" spans="17:29" x14ac:dyDescent="0.25">
      <c r="Q1061" s="91"/>
      <c r="R1061" s="92">
        <v>41661</v>
      </c>
      <c r="S1061" s="93">
        <v>21.979166666663598</v>
      </c>
      <c r="T1061" s="94">
        <f>$L$10*COS($M$10*S1061*24+$N$10)</f>
        <v>-0.11184221227991588</v>
      </c>
      <c r="U1061" s="94">
        <f>$L$11*COS($M$11*S1061*24+$N$11)</f>
        <v>-9.1337368059552795E-2</v>
      </c>
      <c r="V1061" s="94">
        <f>$L$12*COS($M$12*S1061*24+$N$12)</f>
        <v>-0.96091985340291386</v>
      </c>
      <c r="W1061" s="94">
        <f>$L$13*COS($M$13*S1061*24+$N$13)</f>
        <v>0.42999572059974228</v>
      </c>
      <c r="X1061" s="94">
        <f>(T1061+U1061+V1061+W1061)*$AE$8</f>
        <v>-0.91762964142830028</v>
      </c>
      <c r="Y1061" s="95">
        <f t="shared" si="33"/>
        <v>0.91762964142830028</v>
      </c>
      <c r="Z1061" s="94">
        <f>(0.5*$N$29*Y1061^3)/1000</f>
        <v>0.39793260995896823</v>
      </c>
      <c r="AA1061" s="94">
        <f>(0.5*$I$29*$J$29*$K$29*$M$29*$L$29*$N$29*Y1061^3)*0.82/1000</f>
        <v>1.2881883804589449</v>
      </c>
      <c r="AB1061" s="103">
        <f>IF(Y1061&lt;1,0,IF(Y1061&lt;1.05,2,IF(Y1061&lt;1.1,2.28,IF(Y1061&lt;1.15,2.5,IF(Y1061&lt;1.2,3.08,IF(Y1061&lt;1.25,3.44,IF(Y1061&lt;1.3,3.85,IF(Y1061&lt;1.35,4.31,IF(Y1061&lt;1.4,5,IF(Y1061&lt;1.45,5.36,IF(Y1061&lt;1.5,5.75,IF(Y1061&lt;1.55,6.59,IF(Y1061&lt;1.6,7.28,IF(Y1061&lt;1.65,8.01,IF(Y1061&lt;1.7,8.79,IF(Y1061&lt;1.75,10,IF(Y1061&lt;1.8,10.5,IF(Y1061&lt;1.85,11.42,IF(Y1061&lt;1.9,12.38,IF(Y1061&lt;1.95,13.4,IF(Y1061&lt;2,14.26,IF(Y1061&lt;2.05,15.57,IF(Y1061&lt;2.1,16.72,IF(Y1061&lt;2.15,17.92,IF(Y1061&lt;2.2,19.17,IF(Y1061&lt;2.25,20,IF(Y1061&lt;3,25,IF(Y1061&lt;10,0,0))))))))))))))))))))))))))))</f>
        <v>0</v>
      </c>
      <c r="AC1061" s="12"/>
    </row>
    <row r="1062" spans="17:29" x14ac:dyDescent="0.25">
      <c r="Q1062" s="91"/>
      <c r="R1062" s="92">
        <v>41662</v>
      </c>
      <c r="S1062" s="93">
        <v>21.999999999996898</v>
      </c>
      <c r="T1062" s="94">
        <f>$L$10*COS($M$10*S1062*24+$N$10)</f>
        <v>-0.10370555356306438</v>
      </c>
      <c r="U1062" s="94">
        <f>$L$11*COS($M$11*S1062*24+$N$11)</f>
        <v>-8.1841988412644548E-2</v>
      </c>
      <c r="V1062" s="94">
        <f>$L$12*COS($M$12*S1062*24+$N$12)</f>
        <v>-1.1498335736104397</v>
      </c>
      <c r="W1062" s="94">
        <f>$L$13*COS($M$13*S1062*24+$N$13)</f>
        <v>0.43949011063824639</v>
      </c>
      <c r="X1062" s="94">
        <f>(T1062+U1062+V1062+W1062)*$AE$8</f>
        <v>-1.1198637561848777</v>
      </c>
      <c r="Y1062" s="95">
        <f t="shared" si="33"/>
        <v>1.1198637561848777</v>
      </c>
      <c r="Z1062" s="94">
        <f>(0.5*$N$29*Y1062^3)/1000</f>
        <v>0.72327390506562472</v>
      </c>
      <c r="AA1062" s="94">
        <f>(0.5*$I$29*$J$29*$K$29*$M$29*$L$29*$N$29*Y1062^3)*0.82/1000</f>
        <v>2.3413839858230641</v>
      </c>
      <c r="AB1062" s="103">
        <f>IF(Y1062&lt;1,0,IF(Y1062&lt;1.05,2,IF(Y1062&lt;1.1,2.28,IF(Y1062&lt;1.15,2.5,IF(Y1062&lt;1.2,3.08,IF(Y1062&lt;1.25,3.44,IF(Y1062&lt;1.3,3.85,IF(Y1062&lt;1.35,4.31,IF(Y1062&lt;1.4,5,IF(Y1062&lt;1.45,5.36,IF(Y1062&lt;1.5,5.75,IF(Y1062&lt;1.55,6.59,IF(Y1062&lt;1.6,7.28,IF(Y1062&lt;1.65,8.01,IF(Y1062&lt;1.7,8.79,IF(Y1062&lt;1.75,10,IF(Y1062&lt;1.8,10.5,IF(Y1062&lt;1.85,11.42,IF(Y1062&lt;1.9,12.38,IF(Y1062&lt;1.95,13.4,IF(Y1062&lt;2,14.26,IF(Y1062&lt;2.05,15.57,IF(Y1062&lt;2.1,16.72,IF(Y1062&lt;2.15,17.92,IF(Y1062&lt;2.2,19.17,IF(Y1062&lt;2.25,20,IF(Y1062&lt;3,25,IF(Y1062&lt;10,0,0))))))))))))))))))))))))))))</f>
        <v>2.5</v>
      </c>
      <c r="AC1062" s="12"/>
    </row>
    <row r="1063" spans="17:29" x14ac:dyDescent="0.25">
      <c r="Q1063" s="91"/>
      <c r="R1063" s="92">
        <v>41662</v>
      </c>
      <c r="S1063" s="93">
        <v>22.020833333330199</v>
      </c>
      <c r="T1063" s="94">
        <f>$L$10*COS($M$10*S1063*24+$N$10)</f>
        <v>-9.4033126664945024E-2</v>
      </c>
      <c r="U1063" s="94">
        <f>$L$11*COS($M$11*S1063*24+$N$11)</f>
        <v>-7.0938076918135695E-2</v>
      </c>
      <c r="V1063" s="94">
        <f>$L$12*COS($M$12*S1063*24+$N$12)</f>
        <v>-1.2655702730784306</v>
      </c>
      <c r="W1063" s="94">
        <f>$L$13*COS($M$13*S1063*24+$N$13)</f>
        <v>0.41903397592859837</v>
      </c>
      <c r="X1063" s="94">
        <f>(T1063+U1063+V1063+W1063)*$AE$8</f>
        <v>-1.2643843759161413</v>
      </c>
      <c r="Y1063" s="95">
        <f t="shared" si="33"/>
        <v>1.2643843759161413</v>
      </c>
      <c r="Z1063" s="94">
        <f>(0.5*$N$29*Y1063^3)/1000</f>
        <v>1.0409852857266393</v>
      </c>
      <c r="AA1063" s="94">
        <f>(0.5*$I$29*$J$29*$K$29*$M$29*$L$29*$N$29*Y1063^3)*0.82/1000</f>
        <v>3.369880014206585</v>
      </c>
      <c r="AB1063" s="103">
        <f>IF(Y1063&lt;1,0,IF(Y1063&lt;1.05,2,IF(Y1063&lt;1.1,2.28,IF(Y1063&lt;1.15,2.5,IF(Y1063&lt;1.2,3.08,IF(Y1063&lt;1.25,3.44,IF(Y1063&lt;1.3,3.85,IF(Y1063&lt;1.35,4.31,IF(Y1063&lt;1.4,5,IF(Y1063&lt;1.45,5.36,IF(Y1063&lt;1.5,5.75,IF(Y1063&lt;1.55,6.59,IF(Y1063&lt;1.6,7.28,IF(Y1063&lt;1.65,8.01,IF(Y1063&lt;1.7,8.79,IF(Y1063&lt;1.75,10,IF(Y1063&lt;1.8,10.5,IF(Y1063&lt;1.85,11.42,IF(Y1063&lt;1.9,12.38,IF(Y1063&lt;1.95,13.4,IF(Y1063&lt;2,14.26,IF(Y1063&lt;2.05,15.57,IF(Y1063&lt;2.1,16.72,IF(Y1063&lt;2.15,17.92,IF(Y1063&lt;2.2,19.17,IF(Y1063&lt;2.25,20,IF(Y1063&lt;3,25,IF(Y1063&lt;10,0,0))))))))))))))))))))))))))))</f>
        <v>3.85</v>
      </c>
      <c r="AC1063" s="12"/>
    </row>
    <row r="1064" spans="17:29" x14ac:dyDescent="0.25">
      <c r="Q1064" s="91"/>
      <c r="R1064" s="92">
        <v>41662</v>
      </c>
      <c r="S1064" s="93">
        <v>22.041666666663598</v>
      </c>
      <c r="T1064" s="94">
        <f>$L$10*COS($M$10*S1064*24+$N$10)</f>
        <v>-8.2968169868844435E-2</v>
      </c>
      <c r="U1064" s="94">
        <f>$L$11*COS($M$11*S1064*24+$N$11)</f>
        <v>-5.881329405320708E-2</v>
      </c>
      <c r="V1064" s="94">
        <f>$L$12*COS($M$12*S1064*24+$N$12)</f>
        <v>-1.3007643059850003</v>
      </c>
      <c r="W1064" s="94">
        <f>$L$13*COS($M$13*S1064*24+$N$13)</f>
        <v>0.37002136824558896</v>
      </c>
      <c r="X1064" s="94">
        <f>(T1064+U1064+V1064+W1064)*$AE$8</f>
        <v>-1.3406555020768285</v>
      </c>
      <c r="Y1064" s="95">
        <f t="shared" si="33"/>
        <v>1.3406555020768285</v>
      </c>
      <c r="Z1064" s="94">
        <f>(0.5*$N$29*Y1064^3)/1000</f>
        <v>1.2409629448902539</v>
      </c>
      <c r="AA1064" s="94">
        <f>(0.5*$I$29*$J$29*$K$29*$M$29*$L$29*$N$29*Y1064^3)*0.82/1000</f>
        <v>4.0172481625785172</v>
      </c>
      <c r="AB1064" s="103">
        <f>IF(Y1064&lt;1,0,IF(Y1064&lt;1.05,2,IF(Y1064&lt;1.1,2.28,IF(Y1064&lt;1.15,2.5,IF(Y1064&lt;1.2,3.08,IF(Y1064&lt;1.25,3.44,IF(Y1064&lt;1.3,3.85,IF(Y1064&lt;1.35,4.31,IF(Y1064&lt;1.4,5,IF(Y1064&lt;1.45,5.36,IF(Y1064&lt;1.5,5.75,IF(Y1064&lt;1.55,6.59,IF(Y1064&lt;1.6,7.28,IF(Y1064&lt;1.65,8.01,IF(Y1064&lt;1.7,8.79,IF(Y1064&lt;1.75,10,IF(Y1064&lt;1.8,10.5,IF(Y1064&lt;1.85,11.42,IF(Y1064&lt;1.9,12.38,IF(Y1064&lt;1.95,13.4,IF(Y1064&lt;2,14.26,IF(Y1064&lt;2.05,15.57,IF(Y1064&lt;2.1,16.72,IF(Y1064&lt;2.15,17.92,IF(Y1064&lt;2.2,19.17,IF(Y1064&lt;2.25,20,IF(Y1064&lt;3,25,IF(Y1064&lt;10,0,0))))))))))))))))))))))))))))</f>
        <v>4.3099999999999996</v>
      </c>
      <c r="AC1064" s="12"/>
    </row>
    <row r="1065" spans="17:29" x14ac:dyDescent="0.25">
      <c r="Q1065" s="91"/>
      <c r="R1065" s="92">
        <v>41662</v>
      </c>
      <c r="S1065" s="93">
        <v>22.062499999996898</v>
      </c>
      <c r="T1065" s="94">
        <f>$L$10*COS($M$10*S1065*24+$N$10)</f>
        <v>-7.067454333462532E-2</v>
      </c>
      <c r="U1065" s="94">
        <f>$L$11*COS($M$11*S1065*24+$N$11)</f>
        <v>-4.5676311957304878E-2</v>
      </c>
      <c r="V1065" s="94">
        <f>$L$12*COS($M$12*S1065*24+$N$12)</f>
        <v>-1.2531758747321118</v>
      </c>
      <c r="W1065" s="94">
        <f>$L$13*COS($M$13*S1065*24+$N$13)</f>
        <v>0.29579241580612675</v>
      </c>
      <c r="X1065" s="94">
        <f>(T1065+U1065+V1065+W1065)*$AE$8</f>
        <v>-1.3421678927723941</v>
      </c>
      <c r="Y1065" s="95">
        <f t="shared" si="33"/>
        <v>1.3421678927723941</v>
      </c>
      <c r="Z1065" s="94">
        <f>(0.5*$N$29*Y1065^3)/1000</f>
        <v>1.2451674676232849</v>
      </c>
      <c r="AA1065" s="94">
        <f>(0.5*$I$29*$J$29*$K$29*$M$29*$L$29*$N$29*Y1065^3)*0.82/1000</f>
        <v>4.0308590534542974</v>
      </c>
      <c r="AB1065" s="103">
        <f>IF(Y1065&lt;1,0,IF(Y1065&lt;1.05,2,IF(Y1065&lt;1.1,2.28,IF(Y1065&lt;1.15,2.5,IF(Y1065&lt;1.2,3.08,IF(Y1065&lt;1.25,3.44,IF(Y1065&lt;1.3,3.85,IF(Y1065&lt;1.35,4.31,IF(Y1065&lt;1.4,5,IF(Y1065&lt;1.45,5.36,IF(Y1065&lt;1.5,5.75,IF(Y1065&lt;1.55,6.59,IF(Y1065&lt;1.6,7.28,IF(Y1065&lt;1.65,8.01,IF(Y1065&lt;1.7,8.79,IF(Y1065&lt;1.75,10,IF(Y1065&lt;1.8,10.5,IF(Y1065&lt;1.85,11.42,IF(Y1065&lt;1.9,12.38,IF(Y1065&lt;1.95,13.4,IF(Y1065&lt;2,14.26,IF(Y1065&lt;2.05,15.57,IF(Y1065&lt;2.1,16.72,IF(Y1065&lt;2.15,17.92,IF(Y1065&lt;2.2,19.17,IF(Y1065&lt;2.25,20,IF(Y1065&lt;3,25,IF(Y1065&lt;10,0,0))))))))))))))))))))))))))))</f>
        <v>4.3099999999999996</v>
      </c>
      <c r="AC1065" s="12"/>
    </row>
    <row r="1066" spans="17:29" x14ac:dyDescent="0.25">
      <c r="Q1066" s="91"/>
      <c r="R1066" s="92">
        <v>41662</v>
      </c>
      <c r="S1066" s="93">
        <v>22.083333333330199</v>
      </c>
      <c r="T1066" s="94">
        <f>$L$10*COS($M$10*S1066*24+$N$10)</f>
        <v>-5.7334302504935653E-2</v>
      </c>
      <c r="U1066" s="94">
        <f>$L$11*COS($M$11*S1066*24+$N$11)</f>
        <v>-3.1753223104716025E-2</v>
      </c>
      <c r="V1066" s="94">
        <f>$L$12*COS($M$12*S1066*24+$N$12)</f>
        <v>-1.1258335738060594</v>
      </c>
      <c r="W1066" s="94">
        <f>$L$13*COS($M$13*S1066*24+$N$13)</f>
        <v>0.20140569904962466</v>
      </c>
      <c r="X1066" s="94">
        <f>(T1066+U1066+V1066+W1066)*$AE$8</f>
        <v>-1.2668942504576082</v>
      </c>
      <c r="Y1066" s="95">
        <f t="shared" si="33"/>
        <v>1.2668942504576082</v>
      </c>
      <c r="Z1066" s="94">
        <f>(0.5*$N$29*Y1066^3)/1000</f>
        <v>1.0471968438335071</v>
      </c>
      <c r="AA1066" s="94">
        <f>(0.5*$I$29*$J$29*$K$29*$M$29*$L$29*$N$29*Y1066^3)*0.82/1000</f>
        <v>3.3899880847128894</v>
      </c>
      <c r="AB1066" s="103">
        <f>IF(Y1066&lt;1,0,IF(Y1066&lt;1.05,2,IF(Y1066&lt;1.1,2.28,IF(Y1066&lt;1.15,2.5,IF(Y1066&lt;1.2,3.08,IF(Y1066&lt;1.25,3.44,IF(Y1066&lt;1.3,3.85,IF(Y1066&lt;1.35,4.31,IF(Y1066&lt;1.4,5,IF(Y1066&lt;1.45,5.36,IF(Y1066&lt;1.5,5.75,IF(Y1066&lt;1.55,6.59,IF(Y1066&lt;1.6,7.28,IF(Y1066&lt;1.65,8.01,IF(Y1066&lt;1.7,8.79,IF(Y1066&lt;1.75,10,IF(Y1066&lt;1.8,10.5,IF(Y1066&lt;1.85,11.42,IF(Y1066&lt;1.9,12.38,IF(Y1066&lt;1.95,13.4,IF(Y1066&lt;2,14.26,IF(Y1066&lt;2.05,15.57,IF(Y1066&lt;2.1,16.72,IF(Y1066&lt;2.15,17.92,IF(Y1066&lt;2.2,19.17,IF(Y1066&lt;2.25,20,IF(Y1066&lt;3,25,IF(Y1066&lt;10,0,0))))))))))))))))))))))))))))</f>
        <v>3.85</v>
      </c>
      <c r="AC1066" s="12"/>
    </row>
    <row r="1067" spans="17:29" x14ac:dyDescent="0.25">
      <c r="Q1067" s="91"/>
      <c r="R1067" s="92">
        <v>41662</v>
      </c>
      <c r="S1067" s="93">
        <v>22.104166666663598</v>
      </c>
      <c r="T1067" s="94">
        <f>$L$10*COS($M$10*S1067*24+$N$10)</f>
        <v>-4.3145002059199841E-2</v>
      </c>
      <c r="U1067" s="94">
        <f>$L$11*COS($M$11*S1067*24+$N$11)</f>
        <v>-1.728364916689621E-2</v>
      </c>
      <c r="V1067" s="94">
        <f>$L$12*COS($M$12*S1067*24+$N$12)</f>
        <v>-0.92684164577594108</v>
      </c>
      <c r="W1067" s="94">
        <f>$L$13*COS($M$13*S1067*24+$N$13)</f>
        <v>9.3293516741029842E-2</v>
      </c>
      <c r="X1067" s="94">
        <f>(T1067+U1067+V1067+W1067)*$AE$8</f>
        <v>-1.1174709753262593</v>
      </c>
      <c r="Y1067" s="95">
        <f t="shared" si="33"/>
        <v>1.1174709753262593</v>
      </c>
      <c r="Z1067" s="94">
        <f>(0.5*$N$29*Y1067^3)/1000</f>
        <v>0.71864760803791616</v>
      </c>
      <c r="AA1067" s="94">
        <f>(0.5*$I$29*$J$29*$K$29*$M$29*$L$29*$N$29*Y1067^3)*0.82/1000</f>
        <v>2.3264077262090042</v>
      </c>
      <c r="AB1067" s="103">
        <f>IF(Y1067&lt;1,0,IF(Y1067&lt;1.05,2,IF(Y1067&lt;1.1,2.28,IF(Y1067&lt;1.15,2.5,IF(Y1067&lt;1.2,3.08,IF(Y1067&lt;1.25,3.44,IF(Y1067&lt;1.3,3.85,IF(Y1067&lt;1.35,4.31,IF(Y1067&lt;1.4,5,IF(Y1067&lt;1.45,5.36,IF(Y1067&lt;1.5,5.75,IF(Y1067&lt;1.55,6.59,IF(Y1067&lt;1.6,7.28,IF(Y1067&lt;1.65,8.01,IF(Y1067&lt;1.7,8.79,IF(Y1067&lt;1.75,10,IF(Y1067&lt;1.8,10.5,IF(Y1067&lt;1.85,11.42,IF(Y1067&lt;1.9,12.38,IF(Y1067&lt;1.95,13.4,IF(Y1067&lt;2,14.26,IF(Y1067&lt;2.05,15.57,IF(Y1067&lt;2.1,16.72,IF(Y1067&lt;2.15,17.92,IF(Y1067&lt;2.2,19.17,IF(Y1067&lt;2.25,20,IF(Y1067&lt;3,25,IF(Y1067&lt;10,0,0))))))))))))))))))))))))))))</f>
        <v>2.5</v>
      </c>
      <c r="AC1067" s="12"/>
    </row>
    <row r="1068" spans="17:29" x14ac:dyDescent="0.25">
      <c r="Q1068" s="91"/>
      <c r="R1068" s="92">
        <v>41662</v>
      </c>
      <c r="S1068" s="93">
        <v>22.124999999996898</v>
      </c>
      <c r="T1068" s="94">
        <f>$L$10*COS($M$10*S1068*24+$N$10)</f>
        <v>-2.8316770340646023E-2</v>
      </c>
      <c r="U1068" s="94">
        <f>$L$11*COS($M$11*S1068*24+$N$11)</f>
        <v>-2.5166170323615983E-3</v>
      </c>
      <c r="V1068" s="94">
        <f>$L$12*COS($M$12*S1068*24+$N$12)</f>
        <v>-0.66886421593850265</v>
      </c>
      <c r="W1068" s="94">
        <f>$L$13*COS($M$13*S1068*24+$N$13)</f>
        <v>-2.1176464558107119E-2</v>
      </c>
      <c r="X1068" s="94">
        <f>(T1068+U1068+V1068+W1068)*$AE$8</f>
        <v>-0.9010925848370217</v>
      </c>
      <c r="Y1068" s="95">
        <f t="shared" si="33"/>
        <v>0.9010925848370217</v>
      </c>
      <c r="Z1068" s="94">
        <f>(0.5*$N$29*Y1068^3)/1000</f>
        <v>0.37680397586371783</v>
      </c>
      <c r="AA1068" s="94">
        <f>(0.5*$I$29*$J$29*$K$29*$M$29*$L$29*$N$29*Y1068^3)*0.82/1000</f>
        <v>1.2197907164944943</v>
      </c>
      <c r="AB1068" s="103">
        <f>IF(Y1068&lt;1,0,IF(Y1068&lt;1.05,2,IF(Y1068&lt;1.1,2.28,IF(Y1068&lt;1.15,2.5,IF(Y1068&lt;1.2,3.08,IF(Y1068&lt;1.25,3.44,IF(Y1068&lt;1.3,3.85,IF(Y1068&lt;1.35,4.31,IF(Y1068&lt;1.4,5,IF(Y1068&lt;1.45,5.36,IF(Y1068&lt;1.5,5.75,IF(Y1068&lt;1.55,6.59,IF(Y1068&lt;1.6,7.28,IF(Y1068&lt;1.65,8.01,IF(Y1068&lt;1.7,8.79,IF(Y1068&lt;1.75,10,IF(Y1068&lt;1.8,10.5,IF(Y1068&lt;1.85,11.42,IF(Y1068&lt;1.9,12.38,IF(Y1068&lt;1.95,13.4,IF(Y1068&lt;2,14.26,IF(Y1068&lt;2.05,15.57,IF(Y1068&lt;2.1,16.72,IF(Y1068&lt;2.15,17.92,IF(Y1068&lt;2.2,19.17,IF(Y1068&lt;2.25,20,IF(Y1068&lt;3,25,IF(Y1068&lt;10,0,0))))))))))))))))))))))))))))</f>
        <v>0</v>
      </c>
      <c r="AC1068" s="12"/>
    </row>
    <row r="1069" spans="17:29" x14ac:dyDescent="0.25">
      <c r="Q1069" s="91"/>
      <c r="R1069" s="92">
        <v>41662</v>
      </c>
      <c r="S1069" s="93">
        <v>22.145833333330199</v>
      </c>
      <c r="T1069" s="94">
        <f>$L$10*COS($M$10*S1069*24+$N$10)</f>
        <v>-1.3069197580161561E-2</v>
      </c>
      <c r="U1069" s="94">
        <f>$L$11*COS($M$11*S1069*24+$N$11)</f>
        <v>1.2293727041521591E-2</v>
      </c>
      <c r="V1069" s="94">
        <f>$L$12*COS($M$12*S1069*24+$N$12)</f>
        <v>-0.36831932962301295</v>
      </c>
      <c r="W1069" s="94">
        <f>$L$13*COS($M$13*S1069*24+$N$13)</f>
        <v>-0.13420330479340012</v>
      </c>
      <c r="X1069" s="94">
        <f>(T1069+U1069+V1069+W1069)*$AE$8</f>
        <v>-0.62912263119381628</v>
      </c>
      <c r="Y1069" s="95">
        <f t="shared" si="33"/>
        <v>0.62912263119381628</v>
      </c>
      <c r="Z1069" s="94">
        <f>(0.5*$N$29*Y1069^3)/1000</f>
        <v>0.12823694214934736</v>
      </c>
      <c r="AA1069" s="94">
        <f>(0.5*$I$29*$J$29*$K$29*$M$29*$L$29*$N$29*Y1069^3)*0.82/1000</f>
        <v>0.41512893059809458</v>
      </c>
      <c r="AB1069" s="103">
        <f>IF(Y1069&lt;1,0,IF(Y1069&lt;1.05,2,IF(Y1069&lt;1.1,2.28,IF(Y1069&lt;1.15,2.5,IF(Y1069&lt;1.2,3.08,IF(Y1069&lt;1.25,3.44,IF(Y1069&lt;1.3,3.85,IF(Y1069&lt;1.35,4.31,IF(Y1069&lt;1.4,5,IF(Y1069&lt;1.45,5.36,IF(Y1069&lt;1.5,5.75,IF(Y1069&lt;1.55,6.59,IF(Y1069&lt;1.6,7.28,IF(Y1069&lt;1.65,8.01,IF(Y1069&lt;1.7,8.79,IF(Y1069&lt;1.75,10,IF(Y1069&lt;1.8,10.5,IF(Y1069&lt;1.85,11.42,IF(Y1069&lt;1.9,12.38,IF(Y1069&lt;1.95,13.4,IF(Y1069&lt;2,14.26,IF(Y1069&lt;2.05,15.57,IF(Y1069&lt;2.1,16.72,IF(Y1069&lt;2.15,17.92,IF(Y1069&lt;2.2,19.17,IF(Y1069&lt;2.25,20,IF(Y1069&lt;3,25,IF(Y1069&lt;10,0,0))))))))))))))))))))))))))))</f>
        <v>0</v>
      </c>
      <c r="AC1069" s="12"/>
    </row>
    <row r="1070" spans="17:29" x14ac:dyDescent="0.25">
      <c r="Q1070" s="91"/>
      <c r="R1070" s="92">
        <v>41662</v>
      </c>
      <c r="S1070" s="93">
        <v>22.166666666663598</v>
      </c>
      <c r="T1070" s="94">
        <f>$L$10*COS($M$10*S1070*24+$N$10)</f>
        <v>2.371915999658014E-3</v>
      </c>
      <c r="U1070" s="94">
        <f>$L$11*COS($M$11*S1070*24+$N$11)</f>
        <v>2.6892491382385978E-2</v>
      </c>
      <c r="V1070" s="94">
        <f>$L$12*COS($M$12*S1070*24+$N$12)</f>
        <v>-4.4334084769591914E-2</v>
      </c>
      <c r="W1070" s="94">
        <f>$L$13*COS($M$13*S1070*24+$N$13)</f>
        <v>-0.238084411588939</v>
      </c>
      <c r="X1070" s="94">
        <f>(T1070+U1070+V1070+W1070)*$AE$8</f>
        <v>-0.31644261122060868</v>
      </c>
      <c r="Y1070" s="95">
        <f t="shared" si="33"/>
        <v>0.31644261122060868</v>
      </c>
      <c r="Z1070" s="94">
        <f>(0.5*$N$29*Y1070^3)/1000</f>
        <v>1.6318946090684159E-2</v>
      </c>
      <c r="AA1070" s="94">
        <f>(0.5*$I$29*$J$29*$K$29*$M$29*$L$29*$N$29*Y1070^3)*0.82/1000</f>
        <v>5.2827730648973122E-2</v>
      </c>
      <c r="AB1070" s="103">
        <f>IF(Y1070&lt;1,0,IF(Y1070&lt;1.05,2,IF(Y1070&lt;1.1,2.28,IF(Y1070&lt;1.15,2.5,IF(Y1070&lt;1.2,3.08,IF(Y1070&lt;1.25,3.44,IF(Y1070&lt;1.3,3.85,IF(Y1070&lt;1.35,4.31,IF(Y1070&lt;1.4,5,IF(Y1070&lt;1.45,5.36,IF(Y1070&lt;1.5,5.75,IF(Y1070&lt;1.55,6.59,IF(Y1070&lt;1.6,7.28,IF(Y1070&lt;1.65,8.01,IF(Y1070&lt;1.7,8.79,IF(Y1070&lt;1.75,10,IF(Y1070&lt;1.8,10.5,IF(Y1070&lt;1.85,11.42,IF(Y1070&lt;1.9,12.38,IF(Y1070&lt;1.95,13.4,IF(Y1070&lt;2,14.26,IF(Y1070&lt;2.05,15.57,IF(Y1070&lt;2.1,16.72,IF(Y1070&lt;2.15,17.92,IF(Y1070&lt;2.2,19.17,IF(Y1070&lt;2.25,20,IF(Y1070&lt;3,25,IF(Y1070&lt;10,0,0))))))))))))))))))))))))))))</f>
        <v>0</v>
      </c>
      <c r="AC1070" s="12"/>
    </row>
    <row r="1071" spans="17:29" x14ac:dyDescent="0.25">
      <c r="Q1071" s="91"/>
      <c r="R1071" s="92">
        <v>41662</v>
      </c>
      <c r="S1071" s="93">
        <v>22.187499999996898</v>
      </c>
      <c r="T1071" s="94">
        <f>$L$10*COS($M$10*S1071*24+$N$10)</f>
        <v>1.7777904043735162E-2</v>
      </c>
      <c r="U1071" s="94">
        <f>$L$11*COS($M$11*S1071*24+$N$11)</f>
        <v>4.102842568559073E-2</v>
      </c>
      <c r="V1071" s="94">
        <f>$L$12*COS($M$12*S1071*24+$N$12)</f>
        <v>0.28247264339532546</v>
      </c>
      <c r="W1071" s="94">
        <f>$L$13*COS($M$13*S1071*24+$N$13)</f>
        <v>-0.32574045918733274</v>
      </c>
      <c r="X1071" s="94">
        <f>(T1071+U1071+V1071+W1071)*$AE$8</f>
        <v>1.9423142421648304E-2</v>
      </c>
      <c r="Y1071" s="95">
        <f t="shared" si="33"/>
        <v>1.9423142421648304E-2</v>
      </c>
      <c r="Z1071" s="94">
        <f>(0.5*$N$29*Y1071^3)/1000</f>
        <v>3.7736855864719396E-6</v>
      </c>
      <c r="AA1071" s="94">
        <f>(0.5*$I$29*$J$29*$K$29*$M$29*$L$29*$N$29*Y1071^3)*0.82/1000</f>
        <v>1.221618385208441E-5</v>
      </c>
      <c r="AB1071" s="103">
        <f>IF(Y1071&lt;1,0,IF(Y1071&lt;1.05,2,IF(Y1071&lt;1.1,2.28,IF(Y1071&lt;1.15,2.5,IF(Y1071&lt;1.2,3.08,IF(Y1071&lt;1.25,3.44,IF(Y1071&lt;1.3,3.85,IF(Y1071&lt;1.35,4.31,IF(Y1071&lt;1.4,5,IF(Y1071&lt;1.45,5.36,IF(Y1071&lt;1.5,5.75,IF(Y1071&lt;1.55,6.59,IF(Y1071&lt;1.6,7.28,IF(Y1071&lt;1.65,8.01,IF(Y1071&lt;1.7,8.79,IF(Y1071&lt;1.75,10,IF(Y1071&lt;1.8,10.5,IF(Y1071&lt;1.85,11.42,IF(Y1071&lt;1.9,12.38,IF(Y1071&lt;1.95,13.4,IF(Y1071&lt;2,14.26,IF(Y1071&lt;2.05,15.57,IF(Y1071&lt;2.1,16.72,IF(Y1071&lt;2.15,17.92,IF(Y1071&lt;2.2,19.17,IF(Y1071&lt;2.25,20,IF(Y1071&lt;3,25,IF(Y1071&lt;10,0,0))))))))))))))))))))))))))))</f>
        <v>0</v>
      </c>
      <c r="AC1071" s="12"/>
    </row>
    <row r="1072" spans="17:29" x14ac:dyDescent="0.25">
      <c r="Q1072" s="91"/>
      <c r="R1072" s="92">
        <v>41662</v>
      </c>
      <c r="S1072" s="93">
        <v>22.208333333330199</v>
      </c>
      <c r="T1072" s="94">
        <f>$L$10*COS($M$10*S1072*24+$N$10)</f>
        <v>3.2920620368777118E-2</v>
      </c>
      <c r="U1072" s="94">
        <f>$L$11*COS($M$11*S1072*24+$N$11)</f>
        <v>5.4458245128246228E-2</v>
      </c>
      <c r="V1072" s="94">
        <f>$L$12*COS($M$12*S1072*24+$N$12)</f>
        <v>0.59130241649605353</v>
      </c>
      <c r="W1072" s="94">
        <f>$L$13*COS($M$13*S1072*24+$N$13)</f>
        <v>-0.39119783280373643</v>
      </c>
      <c r="X1072" s="94">
        <f>(T1072+U1072+V1072+W1072)*$AE$8</f>
        <v>0.35935431148667552</v>
      </c>
      <c r="Y1072" s="95">
        <f t="shared" si="33"/>
        <v>0.35935431148667552</v>
      </c>
      <c r="Z1072" s="94">
        <f>(0.5*$N$29*Y1072^3)/1000</f>
        <v>2.3898784246339486E-2</v>
      </c>
      <c r="AA1072" s="94">
        <f>(0.5*$I$29*$J$29*$K$29*$M$29*$L$29*$N$29*Y1072^3)*0.82/1000</f>
        <v>7.7365200545902069E-2</v>
      </c>
      <c r="AB1072" s="103">
        <f>IF(Y1072&lt;1,0,IF(Y1072&lt;1.05,2,IF(Y1072&lt;1.1,2.28,IF(Y1072&lt;1.15,2.5,IF(Y1072&lt;1.2,3.08,IF(Y1072&lt;1.25,3.44,IF(Y1072&lt;1.3,3.85,IF(Y1072&lt;1.35,4.31,IF(Y1072&lt;1.4,5,IF(Y1072&lt;1.45,5.36,IF(Y1072&lt;1.5,5.75,IF(Y1072&lt;1.55,6.59,IF(Y1072&lt;1.6,7.28,IF(Y1072&lt;1.65,8.01,IF(Y1072&lt;1.7,8.79,IF(Y1072&lt;1.75,10,IF(Y1072&lt;1.8,10.5,IF(Y1072&lt;1.85,11.42,IF(Y1072&lt;1.9,12.38,IF(Y1072&lt;1.95,13.4,IF(Y1072&lt;2,14.26,IF(Y1072&lt;2.05,15.57,IF(Y1072&lt;2.1,16.72,IF(Y1072&lt;2.15,17.92,IF(Y1072&lt;2.2,19.17,IF(Y1072&lt;2.25,20,IF(Y1072&lt;3,25,IF(Y1072&lt;10,0,0))))))))))))))))))))))))))))</f>
        <v>0</v>
      </c>
      <c r="AC1072" s="12"/>
    </row>
    <row r="1073" spans="17:29" x14ac:dyDescent="0.25">
      <c r="Q1073" s="91"/>
      <c r="R1073" s="92">
        <v>41662</v>
      </c>
      <c r="S1073" s="93">
        <v>22.229166666663499</v>
      </c>
      <c r="T1073" s="94">
        <f>$L$10*COS($M$10*S1073*24+$N$10)</f>
        <v>4.7575817563618387E-2</v>
      </c>
      <c r="U1073" s="94">
        <f>$L$11*COS($M$11*S1073*24+$N$11)</f>
        <v>6.6950817393557405E-2</v>
      </c>
      <c r="V1073" s="94">
        <f>$L$12*COS($M$12*S1073*24+$N$12)</f>
        <v>0.86250087478014847</v>
      </c>
      <c r="W1073" s="94">
        <f>$L$13*COS($M$13*S1073*24+$N$13)</f>
        <v>-0.42999572059962987</v>
      </c>
      <c r="X1073" s="94">
        <f>(T1073+U1073+V1073+W1073)*$AE$8</f>
        <v>0.68378973642211793</v>
      </c>
      <c r="Y1073" s="95">
        <f t="shared" si="33"/>
        <v>0.68378973642211793</v>
      </c>
      <c r="Z1073" s="94">
        <f>(0.5*$N$29*Y1073^3)/1000</f>
        <v>0.16465501487308984</v>
      </c>
      <c r="AA1073" s="94">
        <f>(0.5*$I$29*$J$29*$K$29*$M$29*$L$29*$N$29*Y1073^3)*0.82/1000</f>
        <v>0.53302160123464093</v>
      </c>
      <c r="AB1073" s="103">
        <f>IF(Y1073&lt;1,0,IF(Y1073&lt;1.05,2,IF(Y1073&lt;1.1,2.28,IF(Y1073&lt;1.15,2.5,IF(Y1073&lt;1.2,3.08,IF(Y1073&lt;1.25,3.44,IF(Y1073&lt;1.3,3.85,IF(Y1073&lt;1.35,4.31,IF(Y1073&lt;1.4,5,IF(Y1073&lt;1.45,5.36,IF(Y1073&lt;1.5,5.75,IF(Y1073&lt;1.55,6.59,IF(Y1073&lt;1.6,7.28,IF(Y1073&lt;1.65,8.01,IF(Y1073&lt;1.7,8.79,IF(Y1073&lt;1.75,10,IF(Y1073&lt;1.8,10.5,IF(Y1073&lt;1.85,11.42,IF(Y1073&lt;1.9,12.38,IF(Y1073&lt;1.95,13.4,IF(Y1073&lt;2,14.26,IF(Y1073&lt;2.05,15.57,IF(Y1073&lt;2.1,16.72,IF(Y1073&lt;2.15,17.92,IF(Y1073&lt;2.2,19.17,IF(Y1073&lt;2.25,20,IF(Y1073&lt;3,25,IF(Y1073&lt;10,0,0))))))))))))))))))))))))))))</f>
        <v>0</v>
      </c>
      <c r="AC1073" s="12"/>
    </row>
    <row r="1074" spans="17:29" x14ac:dyDescent="0.25">
      <c r="Q1074" s="91"/>
      <c r="R1074" s="92">
        <v>41662</v>
      </c>
      <c r="S1074" s="93">
        <v>22.249999999996898</v>
      </c>
      <c r="T1074" s="94">
        <f>$L$10*COS($M$10*S1074*24+$N$10)</f>
        <v>6.1526467853349663E-2</v>
      </c>
      <c r="U1074" s="94">
        <f>$L$11*COS($M$11*S1074*24+$N$11)</f>
        <v>7.8291140546327256E-2</v>
      </c>
      <c r="V1074" s="94">
        <f>$L$12*COS($M$12*S1074*24+$N$12)</f>
        <v>1.0788085681316901</v>
      </c>
      <c r="W1074" s="94">
        <f>$L$13*COS($M$13*S1074*24+$N$13)</f>
        <v>-0.43949011063824789</v>
      </c>
      <c r="X1074" s="94">
        <f>(T1074+U1074+V1074+W1074)*$AE$8</f>
        <v>0.97392008236639904</v>
      </c>
      <c r="Y1074" s="95">
        <f t="shared" si="33"/>
        <v>0.97392008236639904</v>
      </c>
      <c r="Z1074" s="94">
        <f>(0.5*$N$29*Y1074^3)/1000</f>
        <v>0.4757482423420229</v>
      </c>
      <c r="AA1074" s="94">
        <f>(0.5*$I$29*$J$29*$K$29*$M$29*$L$29*$N$29*Y1074^3)*0.82/1000</f>
        <v>1.5400933285461393</v>
      </c>
      <c r="AB1074" s="103">
        <f>IF(Y1074&lt;1,0,IF(Y1074&lt;1.05,2,IF(Y1074&lt;1.1,2.28,IF(Y1074&lt;1.15,2.5,IF(Y1074&lt;1.2,3.08,IF(Y1074&lt;1.25,3.44,IF(Y1074&lt;1.3,3.85,IF(Y1074&lt;1.35,4.31,IF(Y1074&lt;1.4,5,IF(Y1074&lt;1.45,5.36,IF(Y1074&lt;1.5,5.75,IF(Y1074&lt;1.55,6.59,IF(Y1074&lt;1.6,7.28,IF(Y1074&lt;1.65,8.01,IF(Y1074&lt;1.7,8.79,IF(Y1074&lt;1.75,10,IF(Y1074&lt;1.8,10.5,IF(Y1074&lt;1.85,11.42,IF(Y1074&lt;1.9,12.38,IF(Y1074&lt;1.95,13.4,IF(Y1074&lt;2,14.26,IF(Y1074&lt;2.05,15.57,IF(Y1074&lt;2.1,16.72,IF(Y1074&lt;2.15,17.92,IF(Y1074&lt;2.2,19.17,IF(Y1074&lt;2.25,20,IF(Y1074&lt;3,25,IF(Y1074&lt;10,0,0))))))))))))))))))))))))))))</f>
        <v>0</v>
      </c>
      <c r="AC1074" s="12"/>
    </row>
    <row r="1075" spans="17:29" x14ac:dyDescent="0.25">
      <c r="Q1075" s="91"/>
      <c r="R1075" s="92">
        <v>41662</v>
      </c>
      <c r="S1075" s="93">
        <v>22.270833333330199</v>
      </c>
      <c r="T1075" s="94">
        <f>$L$10*COS($M$10*S1075*24+$N$10)</f>
        <v>7.4565977047971646E-2</v>
      </c>
      <c r="U1075" s="94">
        <f>$L$11*COS($M$11*S1075*24+$N$11)</f>
        <v>8.8284043298057974E-2</v>
      </c>
      <c r="V1075" s="94">
        <f>$L$12*COS($M$12*S1075*24+$N$12)</f>
        <v>1.2264593716711873</v>
      </c>
      <c r="W1075" s="94">
        <f>$L$13*COS($M$13*S1075*24+$N$13)</f>
        <v>-0.41903397592859981</v>
      </c>
      <c r="X1075" s="94">
        <f>(T1075+U1075+V1075+W1075)*$AE$8</f>
        <v>1.2128442701107716</v>
      </c>
      <c r="Y1075" s="95">
        <f t="shared" si="33"/>
        <v>1.2128442701107716</v>
      </c>
      <c r="Z1075" s="94">
        <f>(0.5*$N$29*Y1075^3)/1000</f>
        <v>0.91880288757999817</v>
      </c>
      <c r="AA1075" s="94">
        <f>(0.5*$I$29*$J$29*$K$29*$M$29*$L$29*$N$29*Y1075^3)*0.82/1000</f>
        <v>2.9743508676876784</v>
      </c>
      <c r="AB1075" s="103">
        <f>IF(Y1075&lt;1,0,IF(Y1075&lt;1.05,2,IF(Y1075&lt;1.1,2.28,IF(Y1075&lt;1.15,2.5,IF(Y1075&lt;1.2,3.08,IF(Y1075&lt;1.25,3.44,IF(Y1075&lt;1.3,3.85,IF(Y1075&lt;1.35,4.31,IF(Y1075&lt;1.4,5,IF(Y1075&lt;1.45,5.36,IF(Y1075&lt;1.5,5.75,IF(Y1075&lt;1.55,6.59,IF(Y1075&lt;1.6,7.28,IF(Y1075&lt;1.65,8.01,IF(Y1075&lt;1.7,8.79,IF(Y1075&lt;1.75,10,IF(Y1075&lt;1.8,10.5,IF(Y1075&lt;1.85,11.42,IF(Y1075&lt;1.9,12.38,IF(Y1075&lt;1.95,13.4,IF(Y1075&lt;2,14.26,IF(Y1075&lt;2.05,15.57,IF(Y1075&lt;2.1,16.72,IF(Y1075&lt;2.15,17.92,IF(Y1075&lt;2.2,19.17,IF(Y1075&lt;2.25,20,IF(Y1075&lt;3,25,IF(Y1075&lt;10,0,0))))))))))))))))))))))))))))</f>
        <v>3.44</v>
      </c>
      <c r="AC1075" s="12"/>
    </row>
    <row r="1076" spans="17:29" x14ac:dyDescent="0.25">
      <c r="Q1076" s="91"/>
      <c r="R1076" s="92">
        <v>41662</v>
      </c>
      <c r="S1076" s="93">
        <v>22.291666666663499</v>
      </c>
      <c r="T1076" s="94">
        <f>$L$10*COS($M$10*S1076*24+$N$10)</f>
        <v>8.6501243981491976E-2</v>
      </c>
      <c r="U1076" s="94">
        <f>$L$11*COS($M$11*S1076*24+$N$11)</f>
        <v>9.6757543979619734E-2</v>
      </c>
      <c r="V1076" s="94">
        <f>$L$12*COS($M$12*S1076*24+$N$12)</f>
        <v>1.2960565812499762</v>
      </c>
      <c r="W1076" s="94">
        <f>$L$13*COS($M$13*S1076*24+$N$13)</f>
        <v>-0.37002136824588922</v>
      </c>
      <c r="X1076" s="94">
        <f>(T1076+U1076+V1076+W1076)*$AE$8</f>
        <v>1.3866175012064985</v>
      </c>
      <c r="Y1076" s="95">
        <f t="shared" si="33"/>
        <v>1.3866175012064985</v>
      </c>
      <c r="Z1076" s="94">
        <f>(0.5*$N$29*Y1076^3)/1000</f>
        <v>1.3730212572843801</v>
      </c>
      <c r="AA1076" s="94">
        <f>(0.5*$I$29*$J$29*$K$29*$M$29*$L$29*$N$29*Y1076^3)*0.82/1000</f>
        <v>4.4447476419166696</v>
      </c>
      <c r="AB1076" s="103">
        <f>IF(Y1076&lt;1,0,IF(Y1076&lt;1.05,2,IF(Y1076&lt;1.1,2.28,IF(Y1076&lt;1.15,2.5,IF(Y1076&lt;1.2,3.08,IF(Y1076&lt;1.25,3.44,IF(Y1076&lt;1.3,3.85,IF(Y1076&lt;1.35,4.31,IF(Y1076&lt;1.4,5,IF(Y1076&lt;1.45,5.36,IF(Y1076&lt;1.5,5.75,IF(Y1076&lt;1.55,6.59,IF(Y1076&lt;1.6,7.28,IF(Y1076&lt;1.65,8.01,IF(Y1076&lt;1.7,8.79,IF(Y1076&lt;1.75,10,IF(Y1076&lt;1.8,10.5,IF(Y1076&lt;1.85,11.42,IF(Y1076&lt;1.9,12.38,IF(Y1076&lt;1.95,13.4,IF(Y1076&lt;2,14.26,IF(Y1076&lt;2.05,15.57,IF(Y1076&lt;2.1,16.72,IF(Y1076&lt;2.15,17.92,IF(Y1076&lt;2.2,19.17,IF(Y1076&lt;2.25,20,IF(Y1076&lt;3,25,IF(Y1076&lt;10,0,0))))))))))))))))))))))))))))</f>
        <v>5</v>
      </c>
      <c r="AC1076" s="12"/>
    </row>
    <row r="1077" spans="17:29" x14ac:dyDescent="0.25">
      <c r="Q1077" s="91"/>
      <c r="R1077" s="92">
        <v>41662</v>
      </c>
      <c r="S1077" s="93">
        <v>22.312499999996898</v>
      </c>
      <c r="T1077" s="94">
        <f>$L$10*COS($M$10*S1077*24+$N$10)</f>
        <v>9.7155520133149653E-2</v>
      </c>
      <c r="U1077" s="94">
        <f>$L$11*COS($M$11*S1077*24+$N$11)</f>
        <v>0.10356581041123736</v>
      </c>
      <c r="V1077" s="94">
        <f>$L$12*COS($M$12*S1077*24+$N$12)</f>
        <v>1.2831709328720076</v>
      </c>
      <c r="W1077" s="94">
        <f>$L$13*COS($M$13*S1077*24+$N$13)</f>
        <v>-0.29579241580611176</v>
      </c>
      <c r="X1077" s="94">
        <f>(T1077+U1077+V1077+W1077)*$AE$8</f>
        <v>1.4851248095128533</v>
      </c>
      <c r="Y1077" s="95">
        <f t="shared" si="33"/>
        <v>1.4851248095128533</v>
      </c>
      <c r="Z1077" s="94">
        <f>(0.5*$N$29*Y1077^3)/1000</f>
        <v>1.6869262201902351</v>
      </c>
      <c r="AA1077" s="94">
        <f>(0.5*$I$29*$J$29*$K$29*$M$29*$L$29*$N$29*Y1077^3)*0.82/1000</f>
        <v>5.4609215257946797</v>
      </c>
      <c r="AB1077" s="103">
        <f>IF(Y1077&lt;1,0,IF(Y1077&lt;1.05,2,IF(Y1077&lt;1.1,2.28,IF(Y1077&lt;1.15,2.5,IF(Y1077&lt;1.2,3.08,IF(Y1077&lt;1.25,3.44,IF(Y1077&lt;1.3,3.85,IF(Y1077&lt;1.35,4.31,IF(Y1077&lt;1.4,5,IF(Y1077&lt;1.45,5.36,IF(Y1077&lt;1.5,5.75,IF(Y1077&lt;1.55,6.59,IF(Y1077&lt;1.6,7.28,IF(Y1077&lt;1.65,8.01,IF(Y1077&lt;1.7,8.79,IF(Y1077&lt;1.75,10,IF(Y1077&lt;1.8,10.5,IF(Y1077&lt;1.85,11.42,IF(Y1077&lt;1.9,12.38,IF(Y1077&lt;1.95,13.4,IF(Y1077&lt;2,14.26,IF(Y1077&lt;2.05,15.57,IF(Y1077&lt;2.1,16.72,IF(Y1077&lt;2.15,17.92,IF(Y1077&lt;2.2,19.17,IF(Y1077&lt;2.25,20,IF(Y1077&lt;3,25,IF(Y1077&lt;10,0,0))))))))))))))))))))))))))))</f>
        <v>5.75</v>
      </c>
      <c r="AC1077" s="12"/>
    </row>
    <row r="1078" spans="17:29" x14ac:dyDescent="0.25">
      <c r="Q1078" s="91"/>
      <c r="R1078" s="92">
        <v>41662</v>
      </c>
      <c r="S1078" s="93">
        <v>22.333333333330199</v>
      </c>
      <c r="T1078" s="94">
        <f>$L$10*COS($M$10*S1078*24+$N$10)</f>
        <v>0.10637102708359959</v>
      </c>
      <c r="U1078" s="94">
        <f>$L$11*COS($M$11*S1078*24+$N$11)</f>
        <v>0.10859166972984254</v>
      </c>
      <c r="V1078" s="94">
        <f>$L$12*COS($M$12*S1078*24+$N$12)</f>
        <v>1.1886224872663906</v>
      </c>
      <c r="W1078" s="94">
        <f>$L$13*COS($M$13*S1078*24+$N$13)</f>
        <v>-0.20140569904960665</v>
      </c>
      <c r="X1078" s="94">
        <f>(T1078+U1078+V1078+W1078)*$AE$8</f>
        <v>1.5027243562877826</v>
      </c>
      <c r="Y1078" s="95">
        <f t="shared" si="33"/>
        <v>1.5027243562877826</v>
      </c>
      <c r="Z1078" s="94">
        <f>(0.5*$N$29*Y1078^3)/1000</f>
        <v>1.7476127547155285</v>
      </c>
      <c r="AA1078" s="94">
        <f>(0.5*$I$29*$J$29*$K$29*$M$29*$L$29*$N$29*Y1078^3)*0.82/1000</f>
        <v>5.6573761180279334</v>
      </c>
      <c r="AB1078" s="103">
        <f>IF(Y1078&lt;1,0,IF(Y1078&lt;1.05,2,IF(Y1078&lt;1.1,2.28,IF(Y1078&lt;1.15,2.5,IF(Y1078&lt;1.2,3.08,IF(Y1078&lt;1.25,3.44,IF(Y1078&lt;1.3,3.85,IF(Y1078&lt;1.35,4.31,IF(Y1078&lt;1.4,5,IF(Y1078&lt;1.45,5.36,IF(Y1078&lt;1.5,5.75,IF(Y1078&lt;1.55,6.59,IF(Y1078&lt;1.6,7.28,IF(Y1078&lt;1.65,8.01,IF(Y1078&lt;1.7,8.79,IF(Y1078&lt;1.75,10,IF(Y1078&lt;1.8,10.5,IF(Y1078&lt;1.85,11.42,IF(Y1078&lt;1.9,12.38,IF(Y1078&lt;1.95,13.4,IF(Y1078&lt;2,14.26,IF(Y1078&lt;2.05,15.57,IF(Y1078&lt;2.1,16.72,IF(Y1078&lt;2.15,17.92,IF(Y1078&lt;2.2,19.17,IF(Y1078&lt;2.25,20,IF(Y1078&lt;3,25,IF(Y1078&lt;10,0,0))))))))))))))))))))))))))))</f>
        <v>6.59</v>
      </c>
      <c r="AC1078" s="12"/>
    </row>
    <row r="1079" spans="17:29" x14ac:dyDescent="0.25">
      <c r="Q1079" s="91"/>
      <c r="R1079" s="92">
        <v>41662</v>
      </c>
      <c r="S1079" s="93">
        <v>22.354166666663499</v>
      </c>
      <c r="T1079" s="94">
        <f>$L$10*COS($M$10*S1079*24+$N$10)</f>
        <v>0.11401129304461831</v>
      </c>
      <c r="U1079" s="94">
        <f>$L$11*COS($M$11*S1079*24+$N$11)</f>
        <v>0.11174862497896916</v>
      </c>
      <c r="V1079" s="94">
        <f>$L$12*COS($M$12*S1079*24+$N$12)</f>
        <v>1.0184284400724879</v>
      </c>
      <c r="W1079" s="94">
        <f>$L$13*COS($M$13*S1079*24+$N$13)</f>
        <v>-9.3293516741572213E-2</v>
      </c>
      <c r="X1079" s="94">
        <f>(T1079+U1079+V1079+W1079)*$AE$8</f>
        <v>1.4386185516931289</v>
      </c>
      <c r="Y1079" s="95">
        <f t="shared" si="33"/>
        <v>1.4386185516931289</v>
      </c>
      <c r="Z1079" s="94">
        <f>(0.5*$N$29*Y1079^3)/1000</f>
        <v>1.5333602419312142</v>
      </c>
      <c r="AA1079" s="94">
        <f>(0.5*$I$29*$J$29*$K$29*$M$29*$L$29*$N$29*Y1079^3)*0.82/1000</f>
        <v>4.9637973799563193</v>
      </c>
      <c r="AB1079" s="103">
        <f>IF(Y1079&lt;1,0,IF(Y1079&lt;1.05,2,IF(Y1079&lt;1.1,2.28,IF(Y1079&lt;1.15,2.5,IF(Y1079&lt;1.2,3.08,IF(Y1079&lt;1.25,3.44,IF(Y1079&lt;1.3,3.85,IF(Y1079&lt;1.35,4.31,IF(Y1079&lt;1.4,5,IF(Y1079&lt;1.45,5.36,IF(Y1079&lt;1.5,5.75,IF(Y1079&lt;1.55,6.59,IF(Y1079&lt;1.6,7.28,IF(Y1079&lt;1.65,8.01,IF(Y1079&lt;1.7,8.79,IF(Y1079&lt;1.75,10,IF(Y1079&lt;1.8,10.5,IF(Y1079&lt;1.85,11.42,IF(Y1079&lt;1.9,12.38,IF(Y1079&lt;1.95,13.4,IF(Y1079&lt;2,14.26,IF(Y1079&lt;2.05,15.57,IF(Y1079&lt;2.1,16.72,IF(Y1079&lt;2.15,17.92,IF(Y1079&lt;2.2,19.17,IF(Y1079&lt;2.25,20,IF(Y1079&lt;3,25,IF(Y1079&lt;10,0,0))))))))))))))))))))))))))))</f>
        <v>5.36</v>
      </c>
      <c r="AC1079" s="12"/>
    </row>
    <row r="1080" spans="17:29" x14ac:dyDescent="0.25">
      <c r="Q1080" s="91"/>
      <c r="R1080" s="92">
        <v>41662</v>
      </c>
      <c r="S1080" s="93">
        <v>22.374999999996898</v>
      </c>
      <c r="T1080" s="94">
        <f>$L$10*COS($M$10*S1080*24+$N$10)</f>
        <v>0.11996317385995489</v>
      </c>
      <c r="U1080" s="94">
        <f>$L$11*COS($M$11*S1080*24+$N$11)</f>
        <v>0.1129823437542367</v>
      </c>
      <c r="V1080" s="94">
        <f>$L$12*COS($M$12*S1080*24+$N$12)</f>
        <v>0.7834201790716232</v>
      </c>
      <c r="W1080" s="94">
        <f>$L$13*COS($M$13*S1080*24+$N$13)</f>
        <v>2.1176464558127363E-2</v>
      </c>
      <c r="X1080" s="94">
        <f>(T1080+U1080+V1080+W1080)*$AE$8</f>
        <v>1.2969277015549276</v>
      </c>
      <c r="Y1080" s="95">
        <f t="shared" si="33"/>
        <v>1.2969277015549276</v>
      </c>
      <c r="Z1080" s="94">
        <f>(0.5*$N$29*Y1080^3)/1000</f>
        <v>1.1234520184773837</v>
      </c>
      <c r="AA1080" s="94">
        <f>(0.5*$I$29*$J$29*$K$29*$M$29*$L$29*$N$29*Y1080^3)*0.82/1000</f>
        <v>3.6368415153383378</v>
      </c>
      <c r="AB1080" s="103">
        <f>IF(Y1080&lt;1,0,IF(Y1080&lt;1.05,2,IF(Y1080&lt;1.1,2.28,IF(Y1080&lt;1.15,2.5,IF(Y1080&lt;1.2,3.08,IF(Y1080&lt;1.25,3.44,IF(Y1080&lt;1.3,3.85,IF(Y1080&lt;1.35,4.31,IF(Y1080&lt;1.4,5,IF(Y1080&lt;1.45,5.36,IF(Y1080&lt;1.5,5.75,IF(Y1080&lt;1.55,6.59,IF(Y1080&lt;1.6,7.28,IF(Y1080&lt;1.65,8.01,IF(Y1080&lt;1.7,8.79,IF(Y1080&lt;1.75,10,IF(Y1080&lt;1.8,10.5,IF(Y1080&lt;1.85,11.42,IF(Y1080&lt;1.9,12.38,IF(Y1080&lt;1.95,13.4,IF(Y1080&lt;2,14.26,IF(Y1080&lt;2.05,15.57,IF(Y1080&lt;2.1,16.72,IF(Y1080&lt;2.15,17.92,IF(Y1080&lt;2.2,19.17,IF(Y1080&lt;2.25,20,IF(Y1080&lt;3,25,IF(Y1080&lt;10,0,0))))))))))))))))))))))))))))</f>
        <v>3.85</v>
      </c>
      <c r="AC1080" s="12"/>
    </row>
    <row r="1081" spans="17:29" x14ac:dyDescent="0.25">
      <c r="Q1081" s="91"/>
      <c r="R1081" s="92">
        <v>41662</v>
      </c>
      <c r="S1081" s="93">
        <v>22.395833333330199</v>
      </c>
      <c r="T1081" s="94">
        <f>$L$10*COS($M$10*S1081*24+$N$10)</f>
        <v>0.12413852854904367</v>
      </c>
      <c r="U1081" s="94">
        <f>$L$11*COS($M$11*S1081*24+$N$11)</f>
        <v>0.11227159328478252</v>
      </c>
      <c r="V1081" s="94">
        <f>$L$12*COS($M$12*S1081*24+$N$12)</f>
        <v>0.49855395948765585</v>
      </c>
      <c r="W1081" s="94">
        <f>$L$13*COS($M$13*S1081*24+$N$13)</f>
        <v>0.13420330479339559</v>
      </c>
      <c r="X1081" s="94">
        <f>(T1081+U1081+V1081+W1081)*$AE$8</f>
        <v>1.0864592326435971</v>
      </c>
      <c r="Y1081" s="95">
        <f t="shared" si="33"/>
        <v>1.0864592326435971</v>
      </c>
      <c r="Z1081" s="94">
        <f>(0.5*$N$29*Y1081^3)/1000</f>
        <v>0.66046154122945877</v>
      </c>
      <c r="AA1081" s="94">
        <f>(0.5*$I$29*$J$29*$K$29*$M$29*$L$29*$N$29*Y1081^3)*0.82/1000</f>
        <v>2.1380476539470417</v>
      </c>
      <c r="AB1081" s="103">
        <f>IF(Y1081&lt;1,0,IF(Y1081&lt;1.05,2,IF(Y1081&lt;1.1,2.28,IF(Y1081&lt;1.15,2.5,IF(Y1081&lt;1.2,3.08,IF(Y1081&lt;1.25,3.44,IF(Y1081&lt;1.3,3.85,IF(Y1081&lt;1.35,4.31,IF(Y1081&lt;1.4,5,IF(Y1081&lt;1.45,5.36,IF(Y1081&lt;1.5,5.75,IF(Y1081&lt;1.55,6.59,IF(Y1081&lt;1.6,7.28,IF(Y1081&lt;1.65,8.01,IF(Y1081&lt;1.7,8.79,IF(Y1081&lt;1.75,10,IF(Y1081&lt;1.8,10.5,IF(Y1081&lt;1.85,11.42,IF(Y1081&lt;1.9,12.38,IF(Y1081&lt;1.95,13.4,IF(Y1081&lt;2,14.26,IF(Y1081&lt;2.05,15.57,IF(Y1081&lt;2.1,16.72,IF(Y1081&lt;2.15,17.92,IF(Y1081&lt;2.2,19.17,IF(Y1081&lt;2.25,20,IF(Y1081&lt;3,25,IF(Y1081&lt;10,0,0))))))))))))))))))))))))))))</f>
        <v>2.2799999999999998</v>
      </c>
      <c r="AC1081" s="12"/>
    </row>
    <row r="1082" spans="17:29" x14ac:dyDescent="0.25">
      <c r="Q1082" s="91"/>
      <c r="R1082" s="92">
        <v>41662</v>
      </c>
      <c r="S1082" s="93">
        <v>22.416666666663499</v>
      </c>
      <c r="T1082" s="94">
        <f>$L$10*COS($M$10*S1082*24+$N$10)</f>
        <v>0.12647552458071079</v>
      </c>
      <c r="U1082" s="94">
        <f>$L$11*COS($M$11*S1082*24+$N$11)</f>
        <v>0.10962860585738508</v>
      </c>
      <c r="V1082" s="94">
        <f>$L$12*COS($M$12*S1082*24+$N$12)</f>
        <v>0.18195906692830213</v>
      </c>
      <c r="W1082" s="94">
        <f>$L$13*COS($M$13*S1082*24+$N$13)</f>
        <v>0.23808441158849331</v>
      </c>
      <c r="X1082" s="94">
        <f>(T1082+U1082+V1082+W1082)*$AE$8</f>
        <v>0.82018451119361402</v>
      </c>
      <c r="Y1082" s="95">
        <f t="shared" si="33"/>
        <v>0.82018451119361402</v>
      </c>
      <c r="Z1082" s="94">
        <f>(0.5*$N$29*Y1082^3)/1000</f>
        <v>0.2841462440636362</v>
      </c>
      <c r="AA1082" s="94">
        <f>(0.5*$I$29*$J$29*$K$29*$M$29*$L$29*$N$29*Y1082^3)*0.82/1000</f>
        <v>0.91983888928220825</v>
      </c>
      <c r="AB1082" s="103">
        <f>IF(Y1082&lt;1,0,IF(Y1082&lt;1.05,2,IF(Y1082&lt;1.1,2.28,IF(Y1082&lt;1.15,2.5,IF(Y1082&lt;1.2,3.08,IF(Y1082&lt;1.25,3.44,IF(Y1082&lt;1.3,3.85,IF(Y1082&lt;1.35,4.31,IF(Y1082&lt;1.4,5,IF(Y1082&lt;1.45,5.36,IF(Y1082&lt;1.5,5.75,IF(Y1082&lt;1.55,6.59,IF(Y1082&lt;1.6,7.28,IF(Y1082&lt;1.65,8.01,IF(Y1082&lt;1.7,8.79,IF(Y1082&lt;1.75,10,IF(Y1082&lt;1.8,10.5,IF(Y1082&lt;1.85,11.42,IF(Y1082&lt;1.9,12.38,IF(Y1082&lt;1.95,13.4,IF(Y1082&lt;2,14.26,IF(Y1082&lt;2.05,15.57,IF(Y1082&lt;2.1,16.72,IF(Y1082&lt;2.15,17.92,IF(Y1082&lt;2.2,19.17,IF(Y1082&lt;2.25,20,IF(Y1082&lt;3,25,IF(Y1082&lt;10,0,0))))))))))))))))))))))))))))</f>
        <v>0</v>
      </c>
      <c r="AC1082" s="12"/>
    </row>
    <row r="1083" spans="17:29" x14ac:dyDescent="0.25">
      <c r="Q1083" s="91"/>
      <c r="R1083" s="92">
        <v>41662</v>
      </c>
      <c r="S1083" s="93">
        <v>22.437499999996799</v>
      </c>
      <c r="T1083" s="94">
        <f>$L$10*COS($M$10*S1083*24+$N$10)</f>
        <v>0.1269395535466139</v>
      </c>
      <c r="U1083" s="94">
        <f>$L$11*COS($M$11*S1083*24+$N$11)</f>
        <v>0.1050988682941108</v>
      </c>
      <c r="V1083" s="94">
        <f>$L$12*COS($M$12*S1083*24+$N$12)</f>
        <v>-0.1462159557646234</v>
      </c>
      <c r="W1083" s="94">
        <f>$L$13*COS($M$13*S1083*24+$N$13)</f>
        <v>0.32574045918695965</v>
      </c>
      <c r="X1083" s="94">
        <f>(T1083+U1083+V1083+W1083)*$AE$8</f>
        <v>0.51445365657882614</v>
      </c>
      <c r="Y1083" s="95">
        <f t="shared" si="33"/>
        <v>0.51445365657882614</v>
      </c>
      <c r="Z1083" s="94">
        <f>(0.5*$N$29*Y1083^3)/1000</f>
        <v>7.0120661465101528E-2</v>
      </c>
      <c r="AA1083" s="94">
        <f>(0.5*$I$29*$J$29*$K$29*$M$29*$L$29*$N$29*Y1083^3)*0.82/1000</f>
        <v>0.22699477014148972</v>
      </c>
      <c r="AB1083" s="103">
        <f>IF(Y1083&lt;1,0,IF(Y1083&lt;1.05,2,IF(Y1083&lt;1.1,2.28,IF(Y1083&lt;1.15,2.5,IF(Y1083&lt;1.2,3.08,IF(Y1083&lt;1.25,3.44,IF(Y1083&lt;1.3,3.85,IF(Y1083&lt;1.35,4.31,IF(Y1083&lt;1.4,5,IF(Y1083&lt;1.45,5.36,IF(Y1083&lt;1.5,5.75,IF(Y1083&lt;1.55,6.59,IF(Y1083&lt;1.6,7.28,IF(Y1083&lt;1.65,8.01,IF(Y1083&lt;1.7,8.79,IF(Y1083&lt;1.75,10,IF(Y1083&lt;1.8,10.5,IF(Y1083&lt;1.85,11.42,IF(Y1083&lt;1.9,12.38,IF(Y1083&lt;1.95,13.4,IF(Y1083&lt;2,14.26,IF(Y1083&lt;2.05,15.57,IF(Y1083&lt;2.1,16.72,IF(Y1083&lt;2.15,17.92,IF(Y1083&lt;2.2,19.17,IF(Y1083&lt;2.25,20,IF(Y1083&lt;3,25,IF(Y1083&lt;10,0,0))))))))))))))))))))))))))))</f>
        <v>0</v>
      </c>
      <c r="AC1083" s="12"/>
    </row>
    <row r="1084" spans="17:29" x14ac:dyDescent="0.25">
      <c r="Q1084" s="91"/>
      <c r="R1084" s="92">
        <v>41662</v>
      </c>
      <c r="S1084" s="93">
        <v>22.458333333330199</v>
      </c>
      <c r="T1084" s="94">
        <f>$L$10*COS($M$10*S1084*24+$N$10)</f>
        <v>0.12552374367472396</v>
      </c>
      <c r="U1084" s="94">
        <f>$L$11*COS($M$11*S1084*24+$N$11)</f>
        <v>9.8760339106718303E-2</v>
      </c>
      <c r="V1084" s="94">
        <f>$L$12*COS($M$12*S1084*24+$N$12)</f>
        <v>-0.46508559003322719</v>
      </c>
      <c r="W1084" s="94">
        <f>$L$13*COS($M$13*S1084*24+$N$13)</f>
        <v>0.39119783280373427</v>
      </c>
      <c r="X1084" s="94">
        <f>(T1084+U1084+V1084+W1084)*$AE$8</f>
        <v>0.18799540693993669</v>
      </c>
      <c r="Y1084" s="95">
        <f t="shared" si="33"/>
        <v>0.18799540693993669</v>
      </c>
      <c r="Z1084" s="94">
        <f>(0.5*$N$29*Y1084^3)/1000</f>
        <v>3.4217552752850667E-3</v>
      </c>
      <c r="AA1084" s="94">
        <f>(0.5*$I$29*$J$29*$K$29*$M$29*$L$29*$N$29*Y1084^3)*0.82/1000</f>
        <v>1.1076914221357296E-2</v>
      </c>
      <c r="AB1084" s="103">
        <f>IF(Y1084&lt;1,0,IF(Y1084&lt;1.05,2,IF(Y1084&lt;1.1,2.28,IF(Y1084&lt;1.15,2.5,IF(Y1084&lt;1.2,3.08,IF(Y1084&lt;1.25,3.44,IF(Y1084&lt;1.3,3.85,IF(Y1084&lt;1.35,4.31,IF(Y1084&lt;1.4,5,IF(Y1084&lt;1.45,5.36,IF(Y1084&lt;1.5,5.75,IF(Y1084&lt;1.55,6.59,IF(Y1084&lt;1.6,7.28,IF(Y1084&lt;1.65,8.01,IF(Y1084&lt;1.7,8.79,IF(Y1084&lt;1.75,10,IF(Y1084&lt;1.8,10.5,IF(Y1084&lt;1.85,11.42,IF(Y1084&lt;1.9,12.38,IF(Y1084&lt;1.95,13.4,IF(Y1084&lt;2,14.26,IF(Y1084&lt;2.05,15.57,IF(Y1084&lt;2.1,16.72,IF(Y1084&lt;2.15,17.92,IF(Y1084&lt;2.2,19.17,IF(Y1084&lt;2.25,20,IF(Y1084&lt;3,25,IF(Y1084&lt;10,0,0))))))))))))))))))))))))))))</f>
        <v>0</v>
      </c>
      <c r="AC1084" s="12"/>
    </row>
    <row r="1085" spans="17:29" x14ac:dyDescent="0.25">
      <c r="Q1085" s="91"/>
      <c r="R1085" s="92">
        <v>41662</v>
      </c>
      <c r="S1085" s="93">
        <v>22.479166666663499</v>
      </c>
      <c r="T1085" s="94">
        <f>$L$10*COS($M$10*S1085*24+$N$10)</f>
        <v>0.12224906159294692</v>
      </c>
      <c r="U1085" s="94">
        <f>$L$11*COS($M$11*S1085*24+$N$11)</f>
        <v>9.0722106801062574E-2</v>
      </c>
      <c r="V1085" s="94">
        <f>$L$12*COS($M$12*S1085*24+$N$12)</f>
        <v>-0.75435652528104113</v>
      </c>
      <c r="W1085" s="94">
        <f>$L$13*COS($M$13*S1085*24+$N$13)</f>
        <v>0.4299957205996236</v>
      </c>
      <c r="X1085" s="94">
        <f>(T1085+U1085+V1085+W1085)*$AE$8</f>
        <v>-0.13923704535926013</v>
      </c>
      <c r="Y1085" s="95">
        <f t="shared" si="33"/>
        <v>0.13923704535926013</v>
      </c>
      <c r="Z1085" s="94">
        <f>(0.5*$N$29*Y1085^3)/1000</f>
        <v>1.3901818870327551E-3</v>
      </c>
      <c r="AA1085" s="94">
        <f>(0.5*$I$29*$J$29*$K$29*$M$29*$L$29*$N$29*Y1085^3)*0.82/1000</f>
        <v>4.5003000728810333E-3</v>
      </c>
      <c r="AB1085" s="103">
        <f>IF(Y1085&lt;1,0,IF(Y1085&lt;1.05,2,IF(Y1085&lt;1.1,2.28,IF(Y1085&lt;1.15,2.5,IF(Y1085&lt;1.2,3.08,IF(Y1085&lt;1.25,3.44,IF(Y1085&lt;1.3,3.85,IF(Y1085&lt;1.35,4.31,IF(Y1085&lt;1.4,5,IF(Y1085&lt;1.45,5.36,IF(Y1085&lt;1.5,5.75,IF(Y1085&lt;1.55,6.59,IF(Y1085&lt;1.6,7.28,IF(Y1085&lt;1.65,8.01,IF(Y1085&lt;1.7,8.79,IF(Y1085&lt;1.75,10,IF(Y1085&lt;1.8,10.5,IF(Y1085&lt;1.85,11.42,IF(Y1085&lt;1.9,12.38,IF(Y1085&lt;1.95,13.4,IF(Y1085&lt;2,14.26,IF(Y1085&lt;2.05,15.57,IF(Y1085&lt;2.1,16.72,IF(Y1085&lt;2.15,17.92,IF(Y1085&lt;2.2,19.17,IF(Y1085&lt;2.25,20,IF(Y1085&lt;3,25,IF(Y1085&lt;10,0,0))))))))))))))))))))))))))))</f>
        <v>0</v>
      </c>
      <c r="AC1085" s="12"/>
    </row>
    <row r="1086" spans="17:29" x14ac:dyDescent="0.25">
      <c r="Q1086" s="91"/>
      <c r="R1086" s="92">
        <v>41662</v>
      </c>
      <c r="S1086" s="93">
        <v>22.499999999996799</v>
      </c>
      <c r="T1086" s="94">
        <f>$L$10*COS($M$10*S1086*24+$N$10)</f>
        <v>0.11716400183577928</v>
      </c>
      <c r="U1086" s="94">
        <f>$L$11*COS($M$11*S1086*24+$N$11)</f>
        <v>8.112251242211739E-2</v>
      </c>
      <c r="V1086" s="94">
        <f>$L$12*COS($M$12*S1086*24+$N$12)</f>
        <v>-0.99561915362043585</v>
      </c>
      <c r="W1086" s="94">
        <f>$L$13*COS($M$13*S1086*24+$N$13)</f>
        <v>0.43949011063827337</v>
      </c>
      <c r="X1086" s="94">
        <f>(T1086+U1086+V1086+W1086)*$AE$8</f>
        <v>-0.44730316090533229</v>
      </c>
      <c r="Y1086" s="95">
        <f t="shared" si="33"/>
        <v>0.44730316090533229</v>
      </c>
      <c r="Z1086" s="94">
        <f>(0.5*$N$29*Y1086^3)/1000</f>
        <v>4.6090681589860828E-2</v>
      </c>
      <c r="AA1086" s="94">
        <f>(0.5*$I$29*$J$29*$K$29*$M$29*$L$29*$N$29*Y1086^3)*0.82/1000</f>
        <v>0.14920486279728082</v>
      </c>
      <c r="AB1086" s="103">
        <f>IF(Y1086&lt;1,0,IF(Y1086&lt;1.05,2,IF(Y1086&lt;1.1,2.28,IF(Y1086&lt;1.15,2.5,IF(Y1086&lt;1.2,3.08,IF(Y1086&lt;1.25,3.44,IF(Y1086&lt;1.3,3.85,IF(Y1086&lt;1.35,4.31,IF(Y1086&lt;1.4,5,IF(Y1086&lt;1.45,5.36,IF(Y1086&lt;1.5,5.75,IF(Y1086&lt;1.55,6.59,IF(Y1086&lt;1.6,7.28,IF(Y1086&lt;1.65,8.01,IF(Y1086&lt;1.7,8.79,IF(Y1086&lt;1.75,10,IF(Y1086&lt;1.8,10.5,IF(Y1086&lt;1.85,11.42,IF(Y1086&lt;1.9,12.38,IF(Y1086&lt;1.95,13.4,IF(Y1086&lt;2,14.26,IF(Y1086&lt;2.05,15.57,IF(Y1086&lt;2.1,16.72,IF(Y1086&lt;2.15,17.92,IF(Y1086&lt;2.2,19.17,IF(Y1086&lt;2.25,20,IF(Y1086&lt;3,25,IF(Y1086&lt;10,0,0))))))))))))))))))))))))))))</f>
        <v>0</v>
      </c>
      <c r="AC1086" s="12"/>
    </row>
    <row r="1087" spans="17:29" x14ac:dyDescent="0.25">
      <c r="Q1087" s="91"/>
      <c r="R1087" s="92">
        <v>41662</v>
      </c>
      <c r="S1087" s="93">
        <v>22.520833333330199</v>
      </c>
      <c r="T1087" s="94">
        <f>$L$10*COS($M$10*S1087*24+$N$10)</f>
        <v>0.1103438686921708</v>
      </c>
      <c r="U1087" s="94">
        <f>$L$11*COS($M$11*S1087*24+$N$11)</f>
        <v>7.0126768651827251E-2</v>
      </c>
      <c r="V1087" s="94">
        <f>$L$12*COS($M$12*S1087*24+$N$12)</f>
        <v>-1.1735191831242562</v>
      </c>
      <c r="W1087" s="94">
        <f>$L$13*COS($M$13*S1087*24+$N$13)</f>
        <v>0.41903397592860125</v>
      </c>
      <c r="X1087" s="94">
        <f>(T1087+U1087+V1087+W1087)*$AE$8</f>
        <v>-0.71751821231457114</v>
      </c>
      <c r="Y1087" s="95">
        <f t="shared" si="33"/>
        <v>0.71751821231457114</v>
      </c>
      <c r="Z1087" s="94">
        <f>(0.5*$N$29*Y1087^3)/1000</f>
        <v>0.19024183045247103</v>
      </c>
      <c r="AA1087" s="94">
        <f>(0.5*$I$29*$J$29*$K$29*$M$29*$L$29*$N$29*Y1087^3)*0.82/1000</f>
        <v>0.6158513007802584</v>
      </c>
      <c r="AB1087" s="103">
        <f>IF(Y1087&lt;1,0,IF(Y1087&lt;1.05,2,IF(Y1087&lt;1.1,2.28,IF(Y1087&lt;1.15,2.5,IF(Y1087&lt;1.2,3.08,IF(Y1087&lt;1.25,3.44,IF(Y1087&lt;1.3,3.85,IF(Y1087&lt;1.35,4.31,IF(Y1087&lt;1.4,5,IF(Y1087&lt;1.45,5.36,IF(Y1087&lt;1.5,5.75,IF(Y1087&lt;1.55,6.59,IF(Y1087&lt;1.6,7.28,IF(Y1087&lt;1.65,8.01,IF(Y1087&lt;1.7,8.79,IF(Y1087&lt;1.75,10,IF(Y1087&lt;1.8,10.5,IF(Y1087&lt;1.85,11.42,IF(Y1087&lt;1.9,12.38,IF(Y1087&lt;1.95,13.4,IF(Y1087&lt;2,14.26,IF(Y1087&lt;2.05,15.57,IF(Y1087&lt;2.1,16.72,IF(Y1087&lt;2.15,17.92,IF(Y1087&lt;2.2,19.17,IF(Y1087&lt;2.25,20,IF(Y1087&lt;3,25,IF(Y1087&lt;10,0,0))))))))))))))))))))))))))))</f>
        <v>0</v>
      </c>
      <c r="AC1087" s="12"/>
    </row>
    <row r="1088" spans="17:29" x14ac:dyDescent="0.25">
      <c r="Q1088" s="91"/>
      <c r="R1088" s="92">
        <v>41662</v>
      </c>
      <c r="S1088" s="93">
        <v>22.541666666663499</v>
      </c>
      <c r="T1088" s="94">
        <f>$L$10*COS($M$10*S1088*24+$N$10)</f>
        <v>0.10188966102978995</v>
      </c>
      <c r="U1088" s="94">
        <f>$L$11*COS($M$11*S1088*24+$N$11)</f>
        <v>5.7924116436041305E-2</v>
      </c>
      <c r="V1088" s="94">
        <f>$L$12*COS($M$12*S1088*24+$N$12)</f>
        <v>-1.2767348064898156</v>
      </c>
      <c r="W1088" s="94">
        <f>$L$13*COS($M$13*S1088*24+$N$13)</f>
        <v>0.37002136824589182</v>
      </c>
      <c r="X1088" s="94">
        <f>(T1088+U1088+V1088+W1088)*$AE$8</f>
        <v>-0.93362457597261572</v>
      </c>
      <c r="Y1088" s="95">
        <f t="shared" si="33"/>
        <v>0.93362457597261572</v>
      </c>
      <c r="Z1088" s="94">
        <f>(0.5*$N$29*Y1088^3)/1000</f>
        <v>0.41910617016063922</v>
      </c>
      <c r="AA1088" s="94">
        <f>(0.5*$I$29*$J$29*$K$29*$M$29*$L$29*$N$29*Y1088^3)*0.82/1000</f>
        <v>1.3567314793207168</v>
      </c>
      <c r="AB1088" s="103">
        <f>IF(Y1088&lt;1,0,IF(Y1088&lt;1.05,2,IF(Y1088&lt;1.1,2.28,IF(Y1088&lt;1.15,2.5,IF(Y1088&lt;1.2,3.08,IF(Y1088&lt;1.25,3.44,IF(Y1088&lt;1.3,3.85,IF(Y1088&lt;1.35,4.31,IF(Y1088&lt;1.4,5,IF(Y1088&lt;1.45,5.36,IF(Y1088&lt;1.5,5.75,IF(Y1088&lt;1.55,6.59,IF(Y1088&lt;1.6,7.28,IF(Y1088&lt;1.65,8.01,IF(Y1088&lt;1.7,8.79,IF(Y1088&lt;1.75,10,IF(Y1088&lt;1.8,10.5,IF(Y1088&lt;1.85,11.42,IF(Y1088&lt;1.9,12.38,IF(Y1088&lt;1.95,13.4,IF(Y1088&lt;2,14.26,IF(Y1088&lt;2.05,15.57,IF(Y1088&lt;2.1,16.72,IF(Y1088&lt;2.15,17.92,IF(Y1088&lt;2.2,19.17,IF(Y1088&lt;2.25,20,IF(Y1088&lt;3,25,IF(Y1088&lt;10,0,0))))))))))))))))))))))))))))</f>
        <v>0</v>
      </c>
      <c r="AC1088" s="12"/>
    </row>
    <row r="1089" spans="17:29" x14ac:dyDescent="0.25">
      <c r="Q1089" s="91"/>
      <c r="R1089" s="92">
        <v>41662</v>
      </c>
      <c r="S1089" s="93">
        <v>22.562499999996799</v>
      </c>
      <c r="T1089" s="94">
        <f>$L$10*COS($M$10*S1089*24+$N$10)</f>
        <v>9.1926576609762806E-2</v>
      </c>
      <c r="U1089" s="94">
        <f>$L$11*COS($M$11*S1089*24+$N$11)</f>
        <v>4.4724568075297018E-2</v>
      </c>
      <c r="V1089" s="94">
        <f>$L$12*COS($M$12*S1089*24+$N$12)</f>
        <v>-1.298697236734538</v>
      </c>
      <c r="W1089" s="94">
        <f>$L$13*COS($M$13*S1089*24+$N$13)</f>
        <v>0.2957924158065226</v>
      </c>
      <c r="X1089" s="94">
        <f>(T1089+U1089+V1089+W1089)*$AE$8</f>
        <v>-1.0828170953036944</v>
      </c>
      <c r="Y1089" s="95">
        <f t="shared" si="33"/>
        <v>1.0828170953036944</v>
      </c>
      <c r="Z1089" s="94">
        <f>(0.5*$N$29*Y1089^3)/1000</f>
        <v>0.65384158720816321</v>
      </c>
      <c r="AA1089" s="94">
        <f>(0.5*$I$29*$J$29*$K$29*$M$29*$L$29*$N$29*Y1089^3)*0.82/1000</f>
        <v>2.1166175232264535</v>
      </c>
      <c r="AB1089" s="103">
        <f>IF(Y1089&lt;1,0,IF(Y1089&lt;1.05,2,IF(Y1089&lt;1.1,2.28,IF(Y1089&lt;1.15,2.5,IF(Y1089&lt;1.2,3.08,IF(Y1089&lt;1.25,3.44,IF(Y1089&lt;1.3,3.85,IF(Y1089&lt;1.35,4.31,IF(Y1089&lt;1.4,5,IF(Y1089&lt;1.45,5.36,IF(Y1089&lt;1.5,5.75,IF(Y1089&lt;1.55,6.59,IF(Y1089&lt;1.6,7.28,IF(Y1089&lt;1.65,8.01,IF(Y1089&lt;1.7,8.79,IF(Y1089&lt;1.75,10,IF(Y1089&lt;1.8,10.5,IF(Y1089&lt;1.85,11.42,IF(Y1089&lt;1.9,12.38,IF(Y1089&lt;1.95,13.4,IF(Y1089&lt;2,14.26,IF(Y1089&lt;2.05,15.57,IF(Y1089&lt;2.1,16.72,IF(Y1089&lt;2.15,17.92,IF(Y1089&lt;2.2,19.17,IF(Y1089&lt;2.25,20,IF(Y1089&lt;3,25,IF(Y1089&lt;10,0,0))))))))))))))))))))))))))))</f>
        <v>2.2799999999999998</v>
      </c>
      <c r="AC1089" s="12"/>
    </row>
    <row r="1090" spans="17:29" x14ac:dyDescent="0.25">
      <c r="Q1090" s="91"/>
      <c r="R1090" s="92">
        <v>41662</v>
      </c>
      <c r="S1090" s="93">
        <v>22.583333333330199</v>
      </c>
      <c r="T1090" s="94">
        <f>$L$10*COS($M$10*S1090*24+$N$10)</f>
        <v>8.0602158041991001E-2</v>
      </c>
      <c r="U1090" s="94">
        <f>$L$11*COS($M$11*S1090*24+$N$11)</f>
        <v>3.0755292833136109E-2</v>
      </c>
      <c r="V1090" s="94">
        <f>$L$12*COS($M$12*S1090*24+$N$12)</f>
        <v>-1.2380087540049221</v>
      </c>
      <c r="W1090" s="94">
        <f>$L$13*COS($M$13*S1090*24+$N$13)</f>
        <v>0.20140569904961086</v>
      </c>
      <c r="X1090" s="94">
        <f>(T1090+U1090+V1090+W1090)*$AE$8</f>
        <v>-1.1565570051002299</v>
      </c>
      <c r="Y1090" s="95">
        <f t="shared" si="33"/>
        <v>1.1565570051002299</v>
      </c>
      <c r="Z1090" s="94">
        <f>(0.5*$N$29*Y1090^3)/1000</f>
        <v>0.79672484297003965</v>
      </c>
      <c r="AA1090" s="94">
        <f>(0.5*$I$29*$J$29*$K$29*$M$29*$L$29*$N$29*Y1090^3)*0.82/1000</f>
        <v>2.5791595346830456</v>
      </c>
      <c r="AB1090" s="103">
        <f>IF(Y1090&lt;1,0,IF(Y1090&lt;1.05,2,IF(Y1090&lt;1.1,2.28,IF(Y1090&lt;1.15,2.5,IF(Y1090&lt;1.2,3.08,IF(Y1090&lt;1.25,3.44,IF(Y1090&lt;1.3,3.85,IF(Y1090&lt;1.35,4.31,IF(Y1090&lt;1.4,5,IF(Y1090&lt;1.45,5.36,IF(Y1090&lt;1.5,5.75,IF(Y1090&lt;1.55,6.59,IF(Y1090&lt;1.6,7.28,IF(Y1090&lt;1.65,8.01,IF(Y1090&lt;1.7,8.79,IF(Y1090&lt;1.75,10,IF(Y1090&lt;1.8,10.5,IF(Y1090&lt;1.85,11.42,IF(Y1090&lt;1.9,12.38,IF(Y1090&lt;1.95,13.4,IF(Y1090&lt;2,14.26,IF(Y1090&lt;2.05,15.57,IF(Y1090&lt;2.1,16.72,IF(Y1090&lt;2.15,17.92,IF(Y1090&lt;2.2,19.17,IF(Y1090&lt;2.25,20,IF(Y1090&lt;3,25,IF(Y1090&lt;10,0,0))))))))))))))))))))))))))))</f>
        <v>3.08</v>
      </c>
      <c r="AC1090" s="12"/>
    </row>
    <row r="1091" spans="17:29" x14ac:dyDescent="0.25">
      <c r="Q1091" s="91"/>
      <c r="R1091" s="92">
        <v>41662</v>
      </c>
      <c r="S1091" s="93">
        <v>22.604166666663499</v>
      </c>
      <c r="T1091" s="94">
        <f>$L$10*COS($M$10*S1091*24+$N$10)</f>
        <v>6.8084107837299679E-2</v>
      </c>
      <c r="U1091" s="94">
        <f>$L$11*COS($M$11*S1091*24+$N$11)</f>
        <v>1.6256707266621557E-2</v>
      </c>
      <c r="V1091" s="94">
        <f>$L$12*COS($M$12*S1091*24+$N$12)</f>
        <v>-1.098531658430252</v>
      </c>
      <c r="W1091" s="94">
        <f>$L$13*COS($M$13*S1091*24+$N$13)</f>
        <v>9.3293516741576848E-2</v>
      </c>
      <c r="X1091" s="94">
        <f>(T1091+U1091+V1091+W1091)*$AE$8</f>
        <v>-1.1511216582309423</v>
      </c>
      <c r="Y1091" s="95">
        <f t="shared" si="33"/>
        <v>1.1511216582309423</v>
      </c>
      <c r="Z1091" s="94">
        <f>(0.5*$N$29*Y1091^3)/1000</f>
        <v>0.78554470328756909</v>
      </c>
      <c r="AA1091" s="94">
        <f>(0.5*$I$29*$J$29*$K$29*$M$29*$L$29*$N$29*Y1091^3)*0.82/1000</f>
        <v>2.5429671602195616</v>
      </c>
      <c r="AB1091" s="103">
        <f>IF(Y1091&lt;1,0,IF(Y1091&lt;1.05,2,IF(Y1091&lt;1.1,2.28,IF(Y1091&lt;1.15,2.5,IF(Y1091&lt;1.2,3.08,IF(Y1091&lt;1.25,3.44,IF(Y1091&lt;1.3,3.85,IF(Y1091&lt;1.35,4.31,IF(Y1091&lt;1.4,5,IF(Y1091&lt;1.45,5.36,IF(Y1091&lt;1.5,5.75,IF(Y1091&lt;1.55,6.59,IF(Y1091&lt;1.6,7.28,IF(Y1091&lt;1.65,8.01,IF(Y1091&lt;1.7,8.79,IF(Y1091&lt;1.75,10,IF(Y1091&lt;1.8,10.5,IF(Y1091&lt;1.85,11.42,IF(Y1091&lt;1.9,12.38,IF(Y1091&lt;1.95,13.4,IF(Y1091&lt;2,14.26,IF(Y1091&lt;2.05,15.57,IF(Y1091&lt;2.1,16.72,IF(Y1091&lt;2.15,17.92,IF(Y1091&lt;2.2,19.17,IF(Y1091&lt;2.25,20,IF(Y1091&lt;3,25,IF(Y1091&lt;10,0,0))))))))))))))))))))))))))))</f>
        <v>3.08</v>
      </c>
      <c r="AC1091" s="12"/>
    </row>
    <row r="1092" spans="17:29" x14ac:dyDescent="0.25">
      <c r="Q1092" s="91"/>
      <c r="R1092" s="92">
        <v>41662</v>
      </c>
      <c r="S1092" s="93">
        <v>22.624999999996799</v>
      </c>
      <c r="T1092" s="94">
        <f>$L$10*COS($M$10*S1092*24+$N$10)</f>
        <v>5.4557804912531947E-2</v>
      </c>
      <c r="U1092" s="94">
        <f>$L$11*COS($M$11*S1092*24+$N$11)</f>
        <v>1.478337565260418E-3</v>
      </c>
      <c r="V1092" s="94">
        <f>$L$12*COS($M$12*S1092*24+$N$12)</f>
        <v>-0.88914246792555396</v>
      </c>
      <c r="W1092" s="94">
        <f>$L$13*COS($M$13*S1092*24+$N$13)</f>
        <v>-2.1176464557573018E-2</v>
      </c>
      <c r="X1092" s="94">
        <f>(T1092+U1092+V1092+W1092)*$AE$8</f>
        <v>-1.0678534875066683</v>
      </c>
      <c r="Y1092" s="95">
        <f t="shared" si="33"/>
        <v>1.0678534875066683</v>
      </c>
      <c r="Z1092" s="94">
        <f>(0.5*$N$29*Y1092^3)/1000</f>
        <v>0.62710785419415127</v>
      </c>
      <c r="AA1092" s="94">
        <f>(0.5*$I$29*$J$29*$K$29*$M$29*$L$29*$N$29*Y1092^3)*0.82/1000</f>
        <v>2.0300750198651611</v>
      </c>
      <c r="AB1092" s="103">
        <f>IF(Y1092&lt;1,0,IF(Y1092&lt;1.05,2,IF(Y1092&lt;1.1,2.28,IF(Y1092&lt;1.15,2.5,IF(Y1092&lt;1.2,3.08,IF(Y1092&lt;1.25,3.44,IF(Y1092&lt;1.3,3.85,IF(Y1092&lt;1.35,4.31,IF(Y1092&lt;1.4,5,IF(Y1092&lt;1.45,5.36,IF(Y1092&lt;1.5,5.75,IF(Y1092&lt;1.55,6.59,IF(Y1092&lt;1.6,7.28,IF(Y1092&lt;1.65,8.01,IF(Y1092&lt;1.7,8.79,IF(Y1092&lt;1.75,10,IF(Y1092&lt;1.8,10.5,IF(Y1092&lt;1.85,11.42,IF(Y1092&lt;1.9,12.38,IF(Y1092&lt;1.95,13.4,IF(Y1092&lt;2,14.26,IF(Y1092&lt;2.05,15.57,IF(Y1092&lt;2.1,16.72,IF(Y1092&lt;2.15,17.92,IF(Y1092&lt;2.2,19.17,IF(Y1092&lt;2.25,20,IF(Y1092&lt;3,25,IF(Y1092&lt;10,0,0))))))))))))))))))))))))))))</f>
        <v>2.2799999999999998</v>
      </c>
      <c r="AC1092" s="12"/>
    </row>
    <row r="1093" spans="17:29" x14ac:dyDescent="0.25">
      <c r="Q1093" s="91"/>
      <c r="R1093" s="92">
        <v>41662</v>
      </c>
      <c r="S1093" s="93">
        <v>22.645833333330199</v>
      </c>
      <c r="T1093" s="94">
        <f>$L$10*COS($M$10*S1093*24+$N$10)</f>
        <v>4.0223559327479209E-2</v>
      </c>
      <c r="U1093" s="94">
        <f>$L$11*COS($M$11*S1093*24+$N$11)</f>
        <v>-1.33254748897261E-2</v>
      </c>
      <c r="V1093" s="94">
        <f>$L$12*COS($M$12*S1093*24+$N$12)</f>
        <v>-0.62316700414555903</v>
      </c>
      <c r="W1093" s="94">
        <f>$L$13*COS($M$13*S1093*24+$N$13)</f>
        <v>-0.13420330479341491</v>
      </c>
      <c r="X1093" s="94">
        <f>(T1093+U1093+V1093+W1093)*$AE$8</f>
        <v>-0.91309028062652609</v>
      </c>
      <c r="Y1093" s="95">
        <f t="shared" si="33"/>
        <v>0.91309028062652609</v>
      </c>
      <c r="Z1093" s="94">
        <f>(0.5*$N$29*Y1093^3)/1000</f>
        <v>0.39205625663076099</v>
      </c>
      <c r="AA1093" s="94">
        <f>(0.5*$I$29*$J$29*$K$29*$M$29*$L$29*$N$29*Y1093^3)*0.82/1000</f>
        <v>1.2691654356501534</v>
      </c>
      <c r="AB1093" s="103">
        <f>IF(Y1093&lt;1,0,IF(Y1093&lt;1.05,2,IF(Y1093&lt;1.1,2.28,IF(Y1093&lt;1.15,2.5,IF(Y1093&lt;1.2,3.08,IF(Y1093&lt;1.25,3.44,IF(Y1093&lt;1.3,3.85,IF(Y1093&lt;1.35,4.31,IF(Y1093&lt;1.4,5,IF(Y1093&lt;1.45,5.36,IF(Y1093&lt;1.5,5.75,IF(Y1093&lt;1.55,6.59,IF(Y1093&lt;1.6,7.28,IF(Y1093&lt;1.65,8.01,IF(Y1093&lt;1.7,8.79,IF(Y1093&lt;1.75,10,IF(Y1093&lt;1.8,10.5,IF(Y1093&lt;1.85,11.42,IF(Y1093&lt;1.9,12.38,IF(Y1093&lt;1.95,13.4,IF(Y1093&lt;2,14.26,IF(Y1093&lt;2.05,15.57,IF(Y1093&lt;2.1,16.72,IF(Y1093&lt;2.15,17.92,IF(Y1093&lt;2.2,19.17,IF(Y1093&lt;2.25,20,IF(Y1093&lt;3,25,IF(Y1093&lt;10,0,0))))))))))))))))))))))))))))</f>
        <v>0</v>
      </c>
      <c r="AC1093" s="12"/>
    </row>
    <row r="1094" spans="17:29" x14ac:dyDescent="0.25">
      <c r="Q1094" s="91"/>
      <c r="R1094" s="92">
        <v>41662</v>
      </c>
      <c r="S1094" s="93">
        <v>22.666666666663499</v>
      </c>
      <c r="T1094" s="94">
        <f>$L$10*COS($M$10*S1094*24+$N$10)</f>
        <v>2.5293645907650878E-2</v>
      </c>
      <c r="U1094" s="94">
        <f>$L$11*COS($M$11*S1094*24+$N$11)</f>
        <v>-2.7899950837427346E-2</v>
      </c>
      <c r="V1094" s="94">
        <f>$L$12*COS($M$12*S1094*24+$N$12)</f>
        <v>-0.31753231851661379</v>
      </c>
      <c r="W1094" s="94">
        <f>$L$13*COS($M$13*S1094*24+$N$13)</f>
        <v>-0.23808441158848936</v>
      </c>
      <c r="X1094" s="94">
        <f>(T1094+U1094+V1094+W1094)*$AE$8</f>
        <v>-0.69777879379359953</v>
      </c>
      <c r="Y1094" s="95">
        <f t="shared" si="33"/>
        <v>0.69777879379359953</v>
      </c>
      <c r="Z1094" s="94">
        <f>(0.5*$N$29*Y1094^3)/1000</f>
        <v>0.17496876605582307</v>
      </c>
      <c r="AA1094" s="94">
        <f>(0.5*$I$29*$J$29*$K$29*$M$29*$L$29*$N$29*Y1094^3)*0.82/1000</f>
        <v>0.56640930080998264</v>
      </c>
      <c r="AB1094" s="103">
        <f>IF(Y1094&lt;1,0,IF(Y1094&lt;1.05,2,IF(Y1094&lt;1.1,2.28,IF(Y1094&lt;1.15,2.5,IF(Y1094&lt;1.2,3.08,IF(Y1094&lt;1.25,3.44,IF(Y1094&lt;1.3,3.85,IF(Y1094&lt;1.35,4.31,IF(Y1094&lt;1.4,5,IF(Y1094&lt;1.45,5.36,IF(Y1094&lt;1.5,5.75,IF(Y1094&lt;1.55,6.59,IF(Y1094&lt;1.6,7.28,IF(Y1094&lt;1.65,8.01,IF(Y1094&lt;1.7,8.79,IF(Y1094&lt;1.75,10,IF(Y1094&lt;1.8,10.5,IF(Y1094&lt;1.85,11.42,IF(Y1094&lt;1.9,12.38,IF(Y1094&lt;1.95,13.4,IF(Y1094&lt;2,14.26,IF(Y1094&lt;2.05,15.57,IF(Y1094&lt;2.1,16.72,IF(Y1094&lt;2.15,17.92,IF(Y1094&lt;2.2,19.17,IF(Y1094&lt;2.25,20,IF(Y1094&lt;3,25,IF(Y1094&lt;10,0,0))))))))))))))))))))))))))))</f>
        <v>0</v>
      </c>
      <c r="AC1094" s="12"/>
    </row>
    <row r="1095" spans="17:29" x14ac:dyDescent="0.25">
      <c r="Q1095" s="91"/>
      <c r="R1095" s="92">
        <v>41662</v>
      </c>
      <c r="S1095" s="93">
        <v>22.687499999996799</v>
      </c>
      <c r="T1095" s="94">
        <f>$L$10*COS($M$10*S1095*24+$N$10)</f>
        <v>9.9891606810193594E-3</v>
      </c>
      <c r="U1095" s="94">
        <f>$L$11*COS($M$11*S1095*24+$N$11)</f>
        <v>-4.1994257985919214E-2</v>
      </c>
      <c r="V1095" s="94">
        <f>$L$12*COS($M$12*S1095*24+$N$12)</f>
        <v>8.3105690563766207E-3</v>
      </c>
      <c r="W1095" s="94">
        <f>$L$13*COS($M$13*S1095*24+$N$13)</f>
        <v>-0.32574045918697325</v>
      </c>
      <c r="X1095" s="94">
        <f>(T1095+U1095+V1095+W1095)*$AE$8</f>
        <v>-0.43679373429437063</v>
      </c>
      <c r="Y1095" s="95">
        <f t="shared" ref="Y1095:Y1158" si="34">ABS(X1095)</f>
        <v>0.43679373429437063</v>
      </c>
      <c r="Z1095" s="94">
        <f>(0.5*$N$29*Y1095^3)/1000</f>
        <v>4.2917698916434197E-2</v>
      </c>
      <c r="AA1095" s="94">
        <f>(0.5*$I$29*$J$29*$K$29*$M$29*$L$29*$N$29*Y1095^3)*0.82/1000</f>
        <v>0.13893327582749915</v>
      </c>
      <c r="AB1095" s="103">
        <f>IF(Y1095&lt;1,0,IF(Y1095&lt;1.05,2,IF(Y1095&lt;1.1,2.28,IF(Y1095&lt;1.15,2.5,IF(Y1095&lt;1.2,3.08,IF(Y1095&lt;1.25,3.44,IF(Y1095&lt;1.3,3.85,IF(Y1095&lt;1.35,4.31,IF(Y1095&lt;1.4,5,IF(Y1095&lt;1.45,5.36,IF(Y1095&lt;1.5,5.75,IF(Y1095&lt;1.55,6.59,IF(Y1095&lt;1.6,7.28,IF(Y1095&lt;1.65,8.01,IF(Y1095&lt;1.7,8.79,IF(Y1095&lt;1.75,10,IF(Y1095&lt;1.8,10.5,IF(Y1095&lt;1.85,11.42,IF(Y1095&lt;1.9,12.38,IF(Y1095&lt;1.95,13.4,IF(Y1095&lt;2,14.26,IF(Y1095&lt;2.05,15.57,IF(Y1095&lt;2.1,16.72,IF(Y1095&lt;2.15,17.92,IF(Y1095&lt;2.2,19.17,IF(Y1095&lt;2.25,20,IF(Y1095&lt;3,25,IF(Y1095&lt;10,0,0))))))))))))))))))))))))))))</f>
        <v>0</v>
      </c>
      <c r="AC1095" s="12"/>
    </row>
    <row r="1096" spans="17:29" x14ac:dyDescent="0.25">
      <c r="Q1096" s="91"/>
      <c r="R1096" s="92">
        <v>41662</v>
      </c>
      <c r="S1096" s="93">
        <v>22.708333333330099</v>
      </c>
      <c r="T1096" s="94">
        <f>$L$10*COS($M$10*S1096*24+$N$10)</f>
        <v>-5.4632533170622119E-3</v>
      </c>
      <c r="U1096" s="94">
        <f>$L$11*COS($M$11*S1096*24+$N$11)</f>
        <v>-5.5365827931457397E-2</v>
      </c>
      <c r="V1096" s="94">
        <f>$L$12*COS($M$12*S1096*24+$N$12)</f>
        <v>0.33362456036285232</v>
      </c>
      <c r="W1096" s="94">
        <f>$L$13*COS($M$13*S1096*24+$N$13)</f>
        <v>-0.39119783280348025</v>
      </c>
      <c r="X1096" s="94">
        <f>(T1096+U1096+V1096+W1096)*$AE$8</f>
        <v>-0.14800294211143442</v>
      </c>
      <c r="Y1096" s="95">
        <f t="shared" si="34"/>
        <v>0.14800294211143442</v>
      </c>
      <c r="Z1096" s="94">
        <f>(0.5*$N$29*Y1096^3)/1000</f>
        <v>1.6696224479729866E-3</v>
      </c>
      <c r="AA1096" s="94">
        <f>(0.5*$I$29*$J$29*$K$29*$M$29*$L$29*$N$29*Y1096^3)*0.82/1000</f>
        <v>5.4049057136935658E-3</v>
      </c>
      <c r="AB1096" s="103">
        <f>IF(Y1096&lt;1,0,IF(Y1096&lt;1.05,2,IF(Y1096&lt;1.1,2.28,IF(Y1096&lt;1.15,2.5,IF(Y1096&lt;1.2,3.08,IF(Y1096&lt;1.25,3.44,IF(Y1096&lt;1.3,3.85,IF(Y1096&lt;1.35,4.31,IF(Y1096&lt;1.4,5,IF(Y1096&lt;1.45,5.36,IF(Y1096&lt;1.5,5.75,IF(Y1096&lt;1.55,6.59,IF(Y1096&lt;1.6,7.28,IF(Y1096&lt;1.65,8.01,IF(Y1096&lt;1.7,8.79,IF(Y1096&lt;1.75,10,IF(Y1096&lt;1.8,10.5,IF(Y1096&lt;1.85,11.42,IF(Y1096&lt;1.9,12.38,IF(Y1096&lt;1.95,13.4,IF(Y1096&lt;2,14.26,IF(Y1096&lt;2.05,15.57,IF(Y1096&lt;2.1,16.72,IF(Y1096&lt;2.15,17.92,IF(Y1096&lt;2.2,19.17,IF(Y1096&lt;2.25,20,IF(Y1096&lt;3,25,IF(Y1096&lt;10,0,0))))))))))))))))))))))))))))</f>
        <v>0</v>
      </c>
      <c r="AC1096" s="12"/>
    </row>
    <row r="1097" spans="17:29" x14ac:dyDescent="0.25">
      <c r="Q1097" s="91"/>
      <c r="R1097" s="92">
        <v>41662</v>
      </c>
      <c r="S1097" s="93">
        <v>22.729166666663499</v>
      </c>
      <c r="T1097" s="94">
        <f>$L$10*COS($M$10*S1097*24+$N$10)</f>
        <v>-2.0834762384653888E-2</v>
      </c>
      <c r="U1097" s="94">
        <f>$L$11*COS($M$11*S1097*24+$N$11)</f>
        <v>-6.7784530853379169E-2</v>
      </c>
      <c r="V1097" s="94">
        <f>$L$12*COS($M$12*S1097*24+$N$12)</f>
        <v>0.6377062168935429</v>
      </c>
      <c r="W1097" s="94">
        <f>$L$13*COS($M$13*S1097*24+$N$13)</f>
        <v>-0.42999572059962787</v>
      </c>
      <c r="X1097" s="94">
        <f>(T1097+U1097+V1097+W1097)*$AE$8</f>
        <v>0.14886400381985243</v>
      </c>
      <c r="Y1097" s="95">
        <f t="shared" si="34"/>
        <v>0.14886400381985243</v>
      </c>
      <c r="Z1097" s="94">
        <f>(0.5*$N$29*Y1097^3)/1000</f>
        <v>1.6989332482401701E-3</v>
      </c>
      <c r="AA1097" s="94">
        <f>(0.5*$I$29*$J$29*$K$29*$M$29*$L$29*$N$29*Y1097^3)*0.82/1000</f>
        <v>5.4997907052252524E-3</v>
      </c>
      <c r="AB1097" s="103">
        <f>IF(Y1097&lt;1,0,IF(Y1097&lt;1.05,2,IF(Y1097&lt;1.1,2.28,IF(Y1097&lt;1.15,2.5,IF(Y1097&lt;1.2,3.08,IF(Y1097&lt;1.25,3.44,IF(Y1097&lt;1.3,3.85,IF(Y1097&lt;1.35,4.31,IF(Y1097&lt;1.4,5,IF(Y1097&lt;1.45,5.36,IF(Y1097&lt;1.5,5.75,IF(Y1097&lt;1.55,6.59,IF(Y1097&lt;1.6,7.28,IF(Y1097&lt;1.65,8.01,IF(Y1097&lt;1.7,8.79,IF(Y1097&lt;1.75,10,IF(Y1097&lt;1.8,10.5,IF(Y1097&lt;1.85,11.42,IF(Y1097&lt;1.9,12.38,IF(Y1097&lt;1.95,13.4,IF(Y1097&lt;2,14.26,IF(Y1097&lt;2.05,15.57,IF(Y1097&lt;2.1,16.72,IF(Y1097&lt;2.15,17.92,IF(Y1097&lt;2.2,19.17,IF(Y1097&lt;2.25,20,IF(Y1097&lt;3,25,IF(Y1097&lt;10,0,0))))))))))))))))))))))))))))</f>
        <v>0</v>
      </c>
      <c r="AC1097" s="12"/>
    </row>
    <row r="1098" spans="17:29" x14ac:dyDescent="0.25">
      <c r="Q1098" s="91"/>
      <c r="R1098" s="92">
        <v>41662</v>
      </c>
      <c r="S1098" s="93">
        <v>22.749999999996799</v>
      </c>
      <c r="T1098" s="94">
        <f>$L$10*COS($M$10*S1098*24+$N$10)</f>
        <v>-3.5897730934952306E-2</v>
      </c>
      <c r="U1098" s="94">
        <f>$L$11*COS($M$11*S1098*24+$N$11)</f>
        <v>-7.903663613589243E-2</v>
      </c>
      <c r="V1098" s="94">
        <f>$L$12*COS($M$12*S1098*24+$N$12)</f>
        <v>0.90120335568872578</v>
      </c>
      <c r="W1098" s="94">
        <f>$L$13*COS($M$13*S1098*24+$N$13)</f>
        <v>-0.43949011063827359</v>
      </c>
      <c r="X1098" s="94">
        <f>(T1098+U1098+V1098+W1098)*$AE$8</f>
        <v>0.43347359747450936</v>
      </c>
      <c r="Y1098" s="95">
        <f t="shared" si="34"/>
        <v>0.43347359747450936</v>
      </c>
      <c r="Z1098" s="94">
        <f>(0.5*$N$29*Y1098^3)/1000</f>
        <v>4.194644687901538E-2</v>
      </c>
      <c r="AA1098" s="94">
        <f>(0.5*$I$29*$J$29*$K$29*$M$29*$L$29*$N$29*Y1098^3)*0.82/1000</f>
        <v>0.13578913644865057</v>
      </c>
      <c r="AB1098" s="103">
        <f>IF(Y1098&lt;1,0,IF(Y1098&lt;1.05,2,IF(Y1098&lt;1.1,2.28,IF(Y1098&lt;1.15,2.5,IF(Y1098&lt;1.2,3.08,IF(Y1098&lt;1.25,3.44,IF(Y1098&lt;1.3,3.85,IF(Y1098&lt;1.35,4.31,IF(Y1098&lt;1.4,5,IF(Y1098&lt;1.45,5.36,IF(Y1098&lt;1.5,5.75,IF(Y1098&lt;1.55,6.59,IF(Y1098&lt;1.6,7.28,IF(Y1098&lt;1.65,8.01,IF(Y1098&lt;1.7,8.79,IF(Y1098&lt;1.75,10,IF(Y1098&lt;1.8,10.5,IF(Y1098&lt;1.85,11.42,IF(Y1098&lt;1.9,12.38,IF(Y1098&lt;1.95,13.4,IF(Y1098&lt;2,14.26,IF(Y1098&lt;2.05,15.57,IF(Y1098&lt;2.1,16.72,IF(Y1098&lt;2.15,17.92,IF(Y1098&lt;2.2,19.17,IF(Y1098&lt;2.25,20,IF(Y1098&lt;3,25,IF(Y1098&lt;10,0,0))))))))))))))))))))))))))))</f>
        <v>0</v>
      </c>
      <c r="AC1098" s="12"/>
    </row>
    <row r="1099" spans="17:29" x14ac:dyDescent="0.25">
      <c r="Q1099" s="91"/>
      <c r="R1099" s="92">
        <v>41662</v>
      </c>
      <c r="S1099" s="93">
        <v>22.770833333330099</v>
      </c>
      <c r="T1099" s="94">
        <f>$L$10*COS($M$10*S1099*24+$N$10)</f>
        <v>-5.0429092536003056E-2</v>
      </c>
      <c r="U1099" s="94">
        <f>$L$11*COS($M$11*S1099*24+$N$11)</f>
        <v>-8.8928490753877307E-2</v>
      </c>
      <c r="V1099" s="94">
        <f>$L$12*COS($M$12*S1099*24+$N$12)</f>
        <v>1.1073466494029203</v>
      </c>
      <c r="W1099" s="94">
        <f>$L$13*COS($M$13*S1099*24+$N$13)</f>
        <v>-0.41903397592877051</v>
      </c>
      <c r="X1099" s="94">
        <f>(T1099+U1099+V1099+W1099)*$AE$8</f>
        <v>0.68619386273033678</v>
      </c>
      <c r="Y1099" s="95">
        <f t="shared" si="34"/>
        <v>0.68619386273033678</v>
      </c>
      <c r="Z1099" s="94">
        <f>(0.5*$N$29*Y1099^3)/1000</f>
        <v>0.16639785261090359</v>
      </c>
      <c r="AA1099" s="94">
        <f>(0.5*$I$29*$J$29*$K$29*$M$29*$L$29*$N$29*Y1099^3)*0.82/1000</f>
        <v>0.53866351965672887</v>
      </c>
      <c r="AB1099" s="103">
        <f>IF(Y1099&lt;1,0,IF(Y1099&lt;1.05,2,IF(Y1099&lt;1.1,2.28,IF(Y1099&lt;1.15,2.5,IF(Y1099&lt;1.2,3.08,IF(Y1099&lt;1.25,3.44,IF(Y1099&lt;1.3,3.85,IF(Y1099&lt;1.35,4.31,IF(Y1099&lt;1.4,5,IF(Y1099&lt;1.45,5.36,IF(Y1099&lt;1.5,5.75,IF(Y1099&lt;1.55,6.59,IF(Y1099&lt;1.6,7.28,IF(Y1099&lt;1.65,8.01,IF(Y1099&lt;1.7,8.79,IF(Y1099&lt;1.75,10,IF(Y1099&lt;1.8,10.5,IF(Y1099&lt;1.85,11.42,IF(Y1099&lt;1.9,12.38,IF(Y1099&lt;1.95,13.4,IF(Y1099&lt;2,14.26,IF(Y1099&lt;2.05,15.57,IF(Y1099&lt;2.1,16.72,IF(Y1099&lt;2.15,17.92,IF(Y1099&lt;2.2,19.17,IF(Y1099&lt;2.25,20,IF(Y1099&lt;3,25,IF(Y1099&lt;10,0,0))))))))))))))))))))))))))))</f>
        <v>0</v>
      </c>
      <c r="AC1099" s="12"/>
    </row>
    <row r="1100" spans="17:29" x14ac:dyDescent="0.25">
      <c r="Q1100" s="91"/>
      <c r="R1100" s="92">
        <v>41662</v>
      </c>
      <c r="S1100" s="93">
        <v>22.791666666663499</v>
      </c>
      <c r="T1100" s="94">
        <f>$L$10*COS($M$10*S1100*24+$N$10)</f>
        <v>-6.421365328541094E-2</v>
      </c>
      <c r="U1100" s="94">
        <f>$L$11*COS($M$11*S1100*24+$N$11)</f>
        <v>-9.7289852115131914E-2</v>
      </c>
      <c r="V1100" s="94">
        <f>$L$12*COS($M$12*S1100*24+$N$12)</f>
        <v>1.2430168498030572</v>
      </c>
      <c r="W1100" s="94">
        <f>$L$13*COS($M$13*S1100*24+$N$13)</f>
        <v>-0.37002136824589432</v>
      </c>
      <c r="X1100" s="94">
        <f>(T1100+U1100+V1100+W1100)*$AE$8</f>
        <v>0.88936497019577487</v>
      </c>
      <c r="Y1100" s="95">
        <f t="shared" si="34"/>
        <v>0.88936497019577487</v>
      </c>
      <c r="Z1100" s="94">
        <f>(0.5*$N$29*Y1100^3)/1000</f>
        <v>0.3622824433929549</v>
      </c>
      <c r="AA1100" s="94">
        <f>(0.5*$I$29*$J$29*$K$29*$M$29*$L$29*$N$29*Y1100^3)*0.82/1000</f>
        <v>1.17278157744147</v>
      </c>
      <c r="AB1100" s="103">
        <f>IF(Y1100&lt;1,0,IF(Y1100&lt;1.05,2,IF(Y1100&lt;1.1,2.28,IF(Y1100&lt;1.15,2.5,IF(Y1100&lt;1.2,3.08,IF(Y1100&lt;1.25,3.44,IF(Y1100&lt;1.3,3.85,IF(Y1100&lt;1.35,4.31,IF(Y1100&lt;1.4,5,IF(Y1100&lt;1.45,5.36,IF(Y1100&lt;1.5,5.75,IF(Y1100&lt;1.55,6.59,IF(Y1100&lt;1.6,7.28,IF(Y1100&lt;1.65,8.01,IF(Y1100&lt;1.7,8.79,IF(Y1100&lt;1.75,10,IF(Y1100&lt;1.8,10.5,IF(Y1100&lt;1.85,11.42,IF(Y1100&lt;1.9,12.38,IF(Y1100&lt;1.95,13.4,IF(Y1100&lt;2,14.26,IF(Y1100&lt;2.05,15.57,IF(Y1100&lt;2.1,16.72,IF(Y1100&lt;2.15,17.92,IF(Y1100&lt;2.2,19.17,IF(Y1100&lt;2.25,20,IF(Y1100&lt;3,25,IF(Y1100&lt;10,0,0))))))))))))))))))))))))))))</f>
        <v>0</v>
      </c>
      <c r="AC1100" s="12"/>
    </row>
    <row r="1101" spans="17:29" x14ac:dyDescent="0.25">
      <c r="Q1101" s="91"/>
      <c r="R1101" s="92">
        <v>41662</v>
      </c>
      <c r="S1101" s="93">
        <v>22.812499999996799</v>
      </c>
      <c r="T1101" s="94">
        <f>$L$10*COS($M$10*S1101*24+$N$10)</f>
        <v>-7.7047278601400482E-2</v>
      </c>
      <c r="U1101" s="94">
        <f>$L$11*COS($M$11*S1101*24+$N$11)</f>
        <v>-0.10397681800024829</v>
      </c>
      <c r="V1101" s="94">
        <f>$L$12*COS($M$12*S1101*24+$N$12)</f>
        <v>1.2995797151190784</v>
      </c>
      <c r="W1101" s="94">
        <f>$L$13*COS($M$13*S1101*24+$N$13)</f>
        <v>-0.29579241580654464</v>
      </c>
      <c r="X1101" s="94">
        <f>(T1101+U1101+V1101+W1101)*$AE$8</f>
        <v>1.0284540033886063</v>
      </c>
      <c r="Y1101" s="95">
        <f t="shared" si="34"/>
        <v>1.0284540033886063</v>
      </c>
      <c r="Z1101" s="94">
        <f>(0.5*$N$29*Y1101^3)/1000</f>
        <v>0.56022417823268156</v>
      </c>
      <c r="AA1101" s="94">
        <f>(0.5*$I$29*$J$29*$K$29*$M$29*$L$29*$N$29*Y1101^3)*0.82/1000</f>
        <v>1.8135590268058572</v>
      </c>
      <c r="AB1101" s="103">
        <f>IF(Y1101&lt;1,0,IF(Y1101&lt;1.05,2,IF(Y1101&lt;1.1,2.28,IF(Y1101&lt;1.15,2.5,IF(Y1101&lt;1.2,3.08,IF(Y1101&lt;1.25,3.44,IF(Y1101&lt;1.3,3.85,IF(Y1101&lt;1.35,4.31,IF(Y1101&lt;1.4,5,IF(Y1101&lt;1.45,5.36,IF(Y1101&lt;1.5,5.75,IF(Y1101&lt;1.55,6.59,IF(Y1101&lt;1.6,7.28,IF(Y1101&lt;1.65,8.01,IF(Y1101&lt;1.7,8.79,IF(Y1101&lt;1.75,10,IF(Y1101&lt;1.8,10.5,IF(Y1101&lt;1.85,11.42,IF(Y1101&lt;1.9,12.38,IF(Y1101&lt;1.95,13.4,IF(Y1101&lt;2,14.26,IF(Y1101&lt;2.05,15.57,IF(Y1101&lt;2.1,16.72,IF(Y1101&lt;2.15,17.92,IF(Y1101&lt;2.2,19.17,IF(Y1101&lt;2.25,20,IF(Y1101&lt;3,25,IF(Y1101&lt;10,0,0))))))))))))))))))))))))))))</f>
        <v>2</v>
      </c>
      <c r="AC1101" s="12"/>
    </row>
    <row r="1102" spans="17:29" x14ac:dyDescent="0.25">
      <c r="Q1102" s="91"/>
      <c r="R1102" s="92">
        <v>41662</v>
      </c>
      <c r="S1102" s="93">
        <v>22.833333333330099</v>
      </c>
      <c r="T1102" s="94">
        <f>$L$10*COS($M$10*S1102*24+$N$10)</f>
        <v>-8.8739916237713434E-2</v>
      </c>
      <c r="U1102" s="94">
        <f>$L$11*COS($M$11*S1102*24+$N$11)</f>
        <v>-0.10887430317496412</v>
      </c>
      <c r="V1102" s="94">
        <f>$L$12*COS($M$12*S1102*24+$N$12)</f>
        <v>1.2734355052995749</v>
      </c>
      <c r="W1102" s="94">
        <f>$L$13*COS($M$13*S1102*24+$N$13)</f>
        <v>-0.2014056990501043</v>
      </c>
      <c r="X1102" s="94">
        <f>(T1102+U1102+V1102+W1102)*$AE$8</f>
        <v>1.0930194835459914</v>
      </c>
      <c r="Y1102" s="95">
        <f t="shared" si="34"/>
        <v>1.0930194835459914</v>
      </c>
      <c r="Z1102" s="94">
        <f>(0.5*$N$29*Y1102^3)/1000</f>
        <v>0.67249791091408884</v>
      </c>
      <c r="AA1102" s="94">
        <f>(0.5*$I$29*$J$29*$K$29*$M$29*$L$29*$N$29*Y1102^3)*0.82/1000</f>
        <v>2.1770118181864273</v>
      </c>
      <c r="AB1102" s="103">
        <f>IF(Y1102&lt;1,0,IF(Y1102&lt;1.05,2,IF(Y1102&lt;1.1,2.28,IF(Y1102&lt;1.15,2.5,IF(Y1102&lt;1.2,3.08,IF(Y1102&lt;1.25,3.44,IF(Y1102&lt;1.3,3.85,IF(Y1102&lt;1.35,4.31,IF(Y1102&lt;1.4,5,IF(Y1102&lt;1.45,5.36,IF(Y1102&lt;1.5,5.75,IF(Y1102&lt;1.55,6.59,IF(Y1102&lt;1.6,7.28,IF(Y1102&lt;1.65,8.01,IF(Y1102&lt;1.7,8.79,IF(Y1102&lt;1.75,10,IF(Y1102&lt;1.8,10.5,IF(Y1102&lt;1.85,11.42,IF(Y1102&lt;1.9,12.38,IF(Y1102&lt;1.95,13.4,IF(Y1102&lt;2,14.26,IF(Y1102&lt;2.05,15.57,IF(Y1102&lt;2.1,16.72,IF(Y1102&lt;2.15,17.92,IF(Y1102&lt;2.2,19.17,IF(Y1102&lt;2.25,20,IF(Y1102&lt;3,25,IF(Y1102&lt;10,0,0))))))))))))))))))))))))))))</f>
        <v>2.2799999999999998</v>
      </c>
      <c r="AC1102" s="12"/>
    </row>
    <row r="1103" spans="17:29" x14ac:dyDescent="0.25">
      <c r="Q1103" s="91"/>
      <c r="R1103" s="92">
        <v>41662</v>
      </c>
      <c r="S1103" s="93">
        <v>22.854166666663499</v>
      </c>
      <c r="T1103" s="94">
        <f>$L$10*COS($M$10*S1103*24+$N$10)</f>
        <v>-9.9118410753627859E-2</v>
      </c>
      <c r="U1103" s="94">
        <f>$L$11*COS($M$11*S1103*24+$N$11)</f>
        <v>-0.1118980200507812</v>
      </c>
      <c r="V1103" s="94">
        <f>$L$12*COS($M$12*S1103*24+$N$12)</f>
        <v>1.166248074512019</v>
      </c>
      <c r="W1103" s="94">
        <f>$L$13*COS($M$13*S1103*24+$N$13)</f>
        <v>-9.3293516741557045E-2</v>
      </c>
      <c r="X1103" s="94">
        <f>(T1103+U1103+V1103+W1103)*$AE$8</f>
        <v>1.0774226587075659</v>
      </c>
      <c r="Y1103" s="95">
        <f t="shared" si="34"/>
        <v>1.0774226587075659</v>
      </c>
      <c r="Z1103" s="94">
        <f>(0.5*$N$29*Y1103^3)/1000</f>
        <v>0.64411815935738226</v>
      </c>
      <c r="AA1103" s="94">
        <f>(0.5*$I$29*$J$29*$K$29*$M$29*$L$29*$N$29*Y1103^3)*0.82/1000</f>
        <v>2.0851408197290988</v>
      </c>
      <c r="AB1103" s="103">
        <f>IF(Y1103&lt;1,0,IF(Y1103&lt;1.05,2,IF(Y1103&lt;1.1,2.28,IF(Y1103&lt;1.15,2.5,IF(Y1103&lt;1.2,3.08,IF(Y1103&lt;1.25,3.44,IF(Y1103&lt;1.3,3.85,IF(Y1103&lt;1.35,4.31,IF(Y1103&lt;1.4,5,IF(Y1103&lt;1.45,5.36,IF(Y1103&lt;1.5,5.75,IF(Y1103&lt;1.55,6.59,IF(Y1103&lt;1.6,7.28,IF(Y1103&lt;1.65,8.01,IF(Y1103&lt;1.7,8.79,IF(Y1103&lt;1.75,10,IF(Y1103&lt;1.8,10.5,IF(Y1103&lt;1.85,11.42,IF(Y1103&lt;1.9,12.38,IF(Y1103&lt;1.95,13.4,IF(Y1103&lt;2,14.26,IF(Y1103&lt;2.05,15.57,IF(Y1103&lt;2.1,16.72,IF(Y1103&lt;2.15,17.92,IF(Y1103&lt;2.2,19.17,IF(Y1103&lt;2.25,20,IF(Y1103&lt;3,25,IF(Y1103&lt;10,0,0))))))))))))))))))))))))))))</f>
        <v>2.2799999999999998</v>
      </c>
      <c r="AC1103" s="12"/>
    </row>
    <row r="1104" spans="17:29" x14ac:dyDescent="0.25">
      <c r="Q1104" s="91"/>
      <c r="R1104" s="92">
        <v>41662</v>
      </c>
      <c r="S1104" s="93">
        <v>22.874999999996799</v>
      </c>
      <c r="T1104" s="94">
        <f>$L$10*COS($M$10*S1104*24+$N$10)</f>
        <v>-0.1080290677604737</v>
      </c>
      <c r="U1104" s="94">
        <f>$L$11*COS($M$11*S1104*24+$N$11)</f>
        <v>-0.11299592930653105</v>
      </c>
      <c r="V1104" s="94">
        <f>$L$12*COS($M$12*S1104*24+$N$12)</f>
        <v>0.98483898113406487</v>
      </c>
      <c r="W1104" s="94">
        <f>$L$13*COS($M$13*S1104*24+$N$13)</f>
        <v>2.1176464557568282E-2</v>
      </c>
      <c r="X1104" s="94">
        <f>(T1104+U1104+V1104+W1104)*$AE$8</f>
        <v>0.98123806078078557</v>
      </c>
      <c r="Y1104" s="95">
        <f t="shared" si="34"/>
        <v>0.98123806078078557</v>
      </c>
      <c r="Z1104" s="94">
        <f>(0.5*$N$29*Y1104^3)/1000</f>
        <v>0.48655325865308324</v>
      </c>
      <c r="AA1104" s="94">
        <f>(0.5*$I$29*$J$29*$K$29*$M$29*$L$29*$N$29*Y1104^3)*0.82/1000</f>
        <v>1.575071352749817</v>
      </c>
      <c r="AB1104" s="103">
        <f>IF(Y1104&lt;1,0,IF(Y1104&lt;1.05,2,IF(Y1104&lt;1.1,2.28,IF(Y1104&lt;1.15,2.5,IF(Y1104&lt;1.2,3.08,IF(Y1104&lt;1.25,3.44,IF(Y1104&lt;1.3,3.85,IF(Y1104&lt;1.35,4.31,IF(Y1104&lt;1.4,5,IF(Y1104&lt;1.45,5.36,IF(Y1104&lt;1.5,5.75,IF(Y1104&lt;1.55,6.59,IF(Y1104&lt;1.6,7.28,IF(Y1104&lt;1.65,8.01,IF(Y1104&lt;1.7,8.79,IF(Y1104&lt;1.75,10,IF(Y1104&lt;1.8,10.5,IF(Y1104&lt;1.85,11.42,IF(Y1104&lt;1.9,12.38,IF(Y1104&lt;1.95,13.4,IF(Y1104&lt;2,14.26,IF(Y1104&lt;2.05,15.57,IF(Y1104&lt;2.1,16.72,IF(Y1104&lt;2.15,17.92,IF(Y1104&lt;2.2,19.17,IF(Y1104&lt;2.25,20,IF(Y1104&lt;3,25,IF(Y1104&lt;10,0,0))))))))))))))))))))))))))))</f>
        <v>0</v>
      </c>
      <c r="AC1104" s="12"/>
    </row>
    <row r="1105" spans="17:29" x14ac:dyDescent="0.25">
      <c r="Q1105" s="91"/>
      <c r="R1105" s="92">
        <v>41662</v>
      </c>
      <c r="S1105" s="93">
        <v>22.895833333330099</v>
      </c>
      <c r="T1105" s="94">
        <f>$L$10*COS($M$10*S1105*24+$N$10)</f>
        <v>-0.1153399299712006</v>
      </c>
      <c r="U1105" s="94">
        <f>$L$11*COS($M$11*S1105*24+$N$11)</f>
        <v>-0.1121491355050311</v>
      </c>
      <c r="V1105" s="94">
        <f>$L$12*COS($M$12*S1105*24+$N$12)</f>
        <v>0.74075335421112143</v>
      </c>
      <c r="W1105" s="94">
        <f>$L$13*COS($M$13*S1105*24+$N$13)</f>
        <v>0.13420330479288636</v>
      </c>
      <c r="X1105" s="94">
        <f>(T1105+U1105+V1105+W1105)*$AE$8</f>
        <v>0.80933449190972007</v>
      </c>
      <c r="Y1105" s="95">
        <f t="shared" si="34"/>
        <v>0.80933449190972007</v>
      </c>
      <c r="Z1105" s="94">
        <f>(0.5*$N$29*Y1105^3)/1000</f>
        <v>0.2730180605360204</v>
      </c>
      <c r="AA1105" s="94">
        <f>(0.5*$I$29*$J$29*$K$29*$M$29*$L$29*$N$29*Y1105^3)*0.82/1000</f>
        <v>0.88381470740536383</v>
      </c>
      <c r="AB1105" s="103">
        <f>IF(Y1105&lt;1,0,IF(Y1105&lt;1.05,2,IF(Y1105&lt;1.1,2.28,IF(Y1105&lt;1.15,2.5,IF(Y1105&lt;1.2,3.08,IF(Y1105&lt;1.25,3.44,IF(Y1105&lt;1.3,3.85,IF(Y1105&lt;1.35,4.31,IF(Y1105&lt;1.4,5,IF(Y1105&lt;1.45,5.36,IF(Y1105&lt;1.5,5.75,IF(Y1105&lt;1.55,6.59,IF(Y1105&lt;1.6,7.28,IF(Y1105&lt;1.65,8.01,IF(Y1105&lt;1.7,8.79,IF(Y1105&lt;1.75,10,IF(Y1105&lt;1.8,10.5,IF(Y1105&lt;1.85,11.42,IF(Y1105&lt;1.9,12.38,IF(Y1105&lt;1.95,13.4,IF(Y1105&lt;2,14.26,IF(Y1105&lt;2.05,15.57,IF(Y1105&lt;2.1,16.72,IF(Y1105&lt;2.15,17.92,IF(Y1105&lt;2.2,19.17,IF(Y1105&lt;2.25,20,IF(Y1105&lt;3,25,IF(Y1105&lt;10,0,0))))))))))))))))))))))))))))</f>
        <v>0</v>
      </c>
      <c r="AC1105" s="12"/>
    </row>
    <row r="1106" spans="17:29" x14ac:dyDescent="0.25">
      <c r="Q1106" s="91"/>
      <c r="R1106" s="92">
        <v>41662</v>
      </c>
      <c r="S1106" s="93">
        <v>22.916666666663399</v>
      </c>
      <c r="T1106" s="94">
        <f>$L$10*COS($M$10*S1106*24+$N$10)</f>
        <v>-0.12094273134628486</v>
      </c>
      <c r="U1106" s="94">
        <f>$L$11*COS($M$11*S1106*24+$N$11)</f>
        <v>-0.10937221229070147</v>
      </c>
      <c r="V1106" s="94">
        <f>$L$12*COS($M$12*S1106*24+$N$12)</f>
        <v>0.44952514525886567</v>
      </c>
      <c r="W1106" s="94">
        <f>$L$13*COS($M$13*S1106*24+$N$13)</f>
        <v>0.23808441158804364</v>
      </c>
      <c r="X1106" s="94">
        <f>(T1106+U1106+V1106+W1106)*$AE$8</f>
        <v>0.57161826651240366</v>
      </c>
      <c r="Y1106" s="95">
        <f t="shared" si="34"/>
        <v>0.57161826651240366</v>
      </c>
      <c r="Z1106" s="94">
        <f>(0.5*$N$29*Y1106^3)/1000</f>
        <v>9.6189025467215972E-2</v>
      </c>
      <c r="AA1106" s="94">
        <f>(0.5*$I$29*$J$29*$K$29*$M$29*$L$29*$N$29*Y1106^3)*0.82/1000</f>
        <v>0.31138333937325152</v>
      </c>
      <c r="AB1106" s="103">
        <f>IF(Y1106&lt;1,0,IF(Y1106&lt;1.05,2,IF(Y1106&lt;1.1,2.28,IF(Y1106&lt;1.15,2.5,IF(Y1106&lt;1.2,3.08,IF(Y1106&lt;1.25,3.44,IF(Y1106&lt;1.3,3.85,IF(Y1106&lt;1.35,4.31,IF(Y1106&lt;1.4,5,IF(Y1106&lt;1.45,5.36,IF(Y1106&lt;1.5,5.75,IF(Y1106&lt;1.55,6.59,IF(Y1106&lt;1.6,7.28,IF(Y1106&lt;1.65,8.01,IF(Y1106&lt;1.7,8.79,IF(Y1106&lt;1.75,10,IF(Y1106&lt;1.8,10.5,IF(Y1106&lt;1.85,11.42,IF(Y1106&lt;1.9,12.38,IF(Y1106&lt;1.95,13.4,IF(Y1106&lt;2,14.26,IF(Y1106&lt;2.05,15.57,IF(Y1106&lt;2.1,16.72,IF(Y1106&lt;2.15,17.92,IF(Y1106&lt;2.2,19.17,IF(Y1106&lt;2.25,20,IF(Y1106&lt;3,25,IF(Y1106&lt;10,0,0))))))))))))))))))))))))))))</f>
        <v>0</v>
      </c>
      <c r="AC1106" s="12"/>
    </row>
    <row r="1107" spans="17:29" x14ac:dyDescent="0.25">
      <c r="Q1107" s="91"/>
      <c r="R1107" s="92">
        <v>41662</v>
      </c>
      <c r="S1107" s="93">
        <v>22.937499999996799</v>
      </c>
      <c r="T1107" s="94">
        <f>$L$10*COS($M$10*S1107*24+$N$10)</f>
        <v>-0.12475450039788617</v>
      </c>
      <c r="U1107" s="94">
        <f>$L$11*COS($M$11*S1107*24+$N$11)</f>
        <v>-0.10471295157157634</v>
      </c>
      <c r="V1107" s="94">
        <f>$L$12*COS($M$12*S1107*24+$N$12)</f>
        <v>0.12968852580772897</v>
      </c>
      <c r="W1107" s="94">
        <f>$L$13*COS($M$13*S1107*24+$N$13)</f>
        <v>0.32574045918695327</v>
      </c>
      <c r="X1107" s="94">
        <f>(T1107+U1107+V1107+W1107)*$AE$8</f>
        <v>0.28245191628152466</v>
      </c>
      <c r="Y1107" s="95">
        <f t="shared" si="34"/>
        <v>0.28245191628152466</v>
      </c>
      <c r="Z1107" s="94">
        <f>(0.5*$N$29*Y1107^3)/1000</f>
        <v>1.1604884051895293E-2</v>
      </c>
      <c r="AA1107" s="94">
        <f>(0.5*$I$29*$J$29*$K$29*$M$29*$L$29*$N$29*Y1107^3)*0.82/1000</f>
        <v>3.7567357934717362E-2</v>
      </c>
      <c r="AB1107" s="103">
        <f>IF(Y1107&lt;1,0,IF(Y1107&lt;1.05,2,IF(Y1107&lt;1.1,2.28,IF(Y1107&lt;1.15,2.5,IF(Y1107&lt;1.2,3.08,IF(Y1107&lt;1.25,3.44,IF(Y1107&lt;1.3,3.85,IF(Y1107&lt;1.35,4.31,IF(Y1107&lt;1.4,5,IF(Y1107&lt;1.45,5.36,IF(Y1107&lt;1.5,5.75,IF(Y1107&lt;1.55,6.59,IF(Y1107&lt;1.6,7.28,IF(Y1107&lt;1.65,8.01,IF(Y1107&lt;1.7,8.79,IF(Y1107&lt;1.75,10,IF(Y1107&lt;1.8,10.5,IF(Y1107&lt;1.85,11.42,IF(Y1107&lt;1.9,12.38,IF(Y1107&lt;1.95,13.4,IF(Y1107&lt;2,14.26,IF(Y1107&lt;2.05,15.57,IF(Y1107&lt;2.1,16.72,IF(Y1107&lt;2.15,17.92,IF(Y1107&lt;2.2,19.17,IF(Y1107&lt;2.25,20,IF(Y1107&lt;3,25,IF(Y1107&lt;10,0,0))))))))))))))))))))))))))))</f>
        <v>0</v>
      </c>
      <c r="AC1107" s="12"/>
    </row>
    <row r="1108" spans="17:29" x14ac:dyDescent="0.25">
      <c r="Q1108" s="91"/>
      <c r="R1108" s="92">
        <v>41662</v>
      </c>
      <c r="S1108" s="93">
        <v>22.958333333330099</v>
      </c>
      <c r="T1108" s="94">
        <f>$L$10*COS($M$10*S1108*24+$N$10)</f>
        <v>-0.12671878890865881</v>
      </c>
      <c r="U1108" s="94">
        <f>$L$11*COS($M$11*S1108*24+$N$11)</f>
        <v>-9.8251541002432149E-2</v>
      </c>
      <c r="V1108" s="94">
        <f>$L$12*COS($M$12*S1108*24+$N$12)</f>
        <v>-0.1984016532531841</v>
      </c>
      <c r="W1108" s="94">
        <f>$L$13*COS($M$13*S1108*24+$N$13)</f>
        <v>0.39119783280347803</v>
      </c>
      <c r="X1108" s="94">
        <f>(T1108+U1108+V1108+W1108)*$AE$8</f>
        <v>-4.021768795099627E-2</v>
      </c>
      <c r="Y1108" s="95">
        <f t="shared" si="34"/>
        <v>4.021768795099627E-2</v>
      </c>
      <c r="Z1108" s="94">
        <f>(0.5*$N$29*Y1108^3)/1000</f>
        <v>3.3501058508622728E-5</v>
      </c>
      <c r="AA1108" s="94">
        <f>(0.5*$I$29*$J$29*$K$29*$M$29*$L$29*$N$29*Y1108^3)*0.82/1000</f>
        <v>1.0844970536175192E-4</v>
      </c>
      <c r="AB1108" s="103">
        <f>IF(Y1108&lt;1,0,IF(Y1108&lt;1.05,2,IF(Y1108&lt;1.1,2.28,IF(Y1108&lt;1.15,2.5,IF(Y1108&lt;1.2,3.08,IF(Y1108&lt;1.25,3.44,IF(Y1108&lt;1.3,3.85,IF(Y1108&lt;1.35,4.31,IF(Y1108&lt;1.4,5,IF(Y1108&lt;1.45,5.36,IF(Y1108&lt;1.5,5.75,IF(Y1108&lt;1.55,6.59,IF(Y1108&lt;1.6,7.28,IF(Y1108&lt;1.65,8.01,IF(Y1108&lt;1.7,8.79,IF(Y1108&lt;1.75,10,IF(Y1108&lt;1.8,10.5,IF(Y1108&lt;1.85,11.42,IF(Y1108&lt;1.9,12.38,IF(Y1108&lt;1.95,13.4,IF(Y1108&lt;2,14.26,IF(Y1108&lt;2.05,15.57,IF(Y1108&lt;2.1,16.72,IF(Y1108&lt;2.15,17.92,IF(Y1108&lt;2.2,19.17,IF(Y1108&lt;2.25,20,IF(Y1108&lt;3,25,IF(Y1108&lt;10,0,0))))))))))))))))))))))))))))</f>
        <v>0</v>
      </c>
      <c r="AC1108" s="12"/>
    </row>
    <row r="1109" spans="17:29" x14ac:dyDescent="0.25">
      <c r="Q1109" s="91"/>
      <c r="R1109" s="92">
        <v>41662</v>
      </c>
      <c r="S1109" s="93">
        <v>22.979166666663399</v>
      </c>
      <c r="T1109" s="94">
        <f>$L$10*COS($M$10*S1109*24+$N$10)</f>
        <v>-0.12680650786950221</v>
      </c>
      <c r="U1109" s="94">
        <f>$L$11*COS($M$11*S1109*24+$N$11)</f>
        <v>-9.0099183924504264E-2</v>
      </c>
      <c r="V1109" s="94">
        <f>$L$12*COS($M$12*S1109*24+$N$12)</f>
        <v>-0.51386527293361317</v>
      </c>
      <c r="W1109" s="94">
        <f>$L$13*COS($M$13*S1109*24+$N$13)</f>
        <v>0.42999572059951019</v>
      </c>
      <c r="X1109" s="94">
        <f>(T1109+U1109+V1109+W1109)*$AE$8</f>
        <v>-0.3759690551601369</v>
      </c>
      <c r="Y1109" s="95">
        <f t="shared" si="34"/>
        <v>0.3759690551601369</v>
      </c>
      <c r="Z1109" s="94">
        <f>(0.5*$N$29*Y1109^3)/1000</f>
        <v>2.7369290041147572E-2</v>
      </c>
      <c r="AA1109" s="94">
        <f>(0.5*$I$29*$J$29*$K$29*$M$29*$L$29*$N$29*Y1109^3)*0.82/1000</f>
        <v>8.8599930063666885E-2</v>
      </c>
      <c r="AB1109" s="103">
        <f>IF(Y1109&lt;1,0,IF(Y1109&lt;1.05,2,IF(Y1109&lt;1.1,2.28,IF(Y1109&lt;1.15,2.5,IF(Y1109&lt;1.2,3.08,IF(Y1109&lt;1.25,3.44,IF(Y1109&lt;1.3,3.85,IF(Y1109&lt;1.35,4.31,IF(Y1109&lt;1.4,5,IF(Y1109&lt;1.45,5.36,IF(Y1109&lt;1.5,5.75,IF(Y1109&lt;1.55,6.59,IF(Y1109&lt;1.6,7.28,IF(Y1109&lt;1.65,8.01,IF(Y1109&lt;1.7,8.79,IF(Y1109&lt;1.75,10,IF(Y1109&lt;1.8,10.5,IF(Y1109&lt;1.85,11.42,IF(Y1109&lt;1.9,12.38,IF(Y1109&lt;1.95,13.4,IF(Y1109&lt;2,14.26,IF(Y1109&lt;2.05,15.57,IF(Y1109&lt;2.1,16.72,IF(Y1109&lt;2.15,17.92,IF(Y1109&lt;2.2,19.17,IF(Y1109&lt;2.25,20,IF(Y1109&lt;3,25,IF(Y1109&lt;10,0,0))))))))))))))))))))))))))))</f>
        <v>0</v>
      </c>
      <c r="AC1109" s="12"/>
    </row>
    <row r="1110" spans="17:29" x14ac:dyDescent="0.25">
      <c r="Q1110" s="91"/>
      <c r="R1110" s="92">
        <v>41663</v>
      </c>
      <c r="S1110" s="93">
        <v>22.999999999996799</v>
      </c>
      <c r="T1110" s="94">
        <f>$L$10*COS($M$10*S1110*24+$N$10)</f>
        <v>-0.12501635825653862</v>
      </c>
      <c r="U1110" s="94">
        <f>$L$11*COS($M$11*S1110*24+$N$11)</f>
        <v>-8.0396185513616256E-2</v>
      </c>
      <c r="V1110" s="94">
        <f>$L$12*COS($M$12*S1110*24+$N$12)</f>
        <v>-0.79662578618513702</v>
      </c>
      <c r="W1110" s="94">
        <f>$L$13*COS($M$13*S1110*24+$N$13)</f>
        <v>0.43949011063827259</v>
      </c>
      <c r="X1110" s="94">
        <f>(T1110+U1110+V1110+W1110)*$AE$8</f>
        <v>-0.70318527414627419</v>
      </c>
      <c r="Y1110" s="95">
        <f t="shared" si="34"/>
        <v>0.70318527414627419</v>
      </c>
      <c r="Z1110" s="94">
        <f>(0.5*$N$29*Y1110^3)/1000</f>
        <v>0.1790674013041075</v>
      </c>
      <c r="AA1110" s="94">
        <f>(0.5*$I$29*$J$29*$K$29*$M$29*$L$29*$N$29*Y1110^3)*0.82/1000</f>
        <v>0.57967741247121052</v>
      </c>
      <c r="AB1110" s="103">
        <f>IF(Y1110&lt;1,0,IF(Y1110&lt;1.05,2,IF(Y1110&lt;1.1,2.28,IF(Y1110&lt;1.15,2.5,IF(Y1110&lt;1.2,3.08,IF(Y1110&lt;1.25,3.44,IF(Y1110&lt;1.3,3.85,IF(Y1110&lt;1.35,4.31,IF(Y1110&lt;1.4,5,IF(Y1110&lt;1.45,5.36,IF(Y1110&lt;1.5,5.75,IF(Y1110&lt;1.55,6.59,IF(Y1110&lt;1.6,7.28,IF(Y1110&lt;1.65,8.01,IF(Y1110&lt;1.7,8.79,IF(Y1110&lt;1.75,10,IF(Y1110&lt;1.8,10.5,IF(Y1110&lt;1.85,11.42,IF(Y1110&lt;1.9,12.38,IF(Y1110&lt;1.95,13.4,IF(Y1110&lt;2,14.26,IF(Y1110&lt;2.05,15.57,IF(Y1110&lt;2.1,16.72,IF(Y1110&lt;2.15,17.92,IF(Y1110&lt;2.2,19.17,IF(Y1110&lt;2.25,20,IF(Y1110&lt;3,25,IF(Y1110&lt;10,0,0))))))))))))))))))))))))))))</f>
        <v>0</v>
      </c>
      <c r="AC1110" s="12"/>
    </row>
    <row r="1111" spans="17:29" x14ac:dyDescent="0.25">
      <c r="Q1111" s="91"/>
      <c r="R1111" s="92">
        <v>41663</v>
      </c>
      <c r="S1111" s="93">
        <v>23.020833333330099</v>
      </c>
      <c r="T1111" s="94">
        <f>$L$10*COS($M$10*S1111*24+$N$10)</f>
        <v>-0.12137485026833152</v>
      </c>
      <c r="U1111" s="94">
        <f>$L$11*COS($M$11*S1111*24+$N$11)</f>
        <v>-6.9309538074717417E-2</v>
      </c>
      <c r="V1111" s="94">
        <f>$L$12*COS($M$12*S1111*24+$N$12)</f>
        <v>-1.0286879174995311</v>
      </c>
      <c r="W1111" s="94">
        <f>$L$13*COS($M$13*S1111*24+$N$13)</f>
        <v>0.41903397592876435</v>
      </c>
      <c r="X1111" s="94">
        <f>(T1111+U1111+V1111+W1111)*$AE$8</f>
        <v>-1.0004229123922697</v>
      </c>
      <c r="Y1111" s="95">
        <f t="shared" si="34"/>
        <v>1.0004229123922697</v>
      </c>
      <c r="Z1111" s="94">
        <f>(0.5*$N$29*Y1111^3)/1000</f>
        <v>0.51565367601581868</v>
      </c>
      <c r="AA1111" s="94">
        <f>(0.5*$I$29*$J$29*$K$29*$M$29*$L$29*$N$29*Y1111^3)*0.82/1000</f>
        <v>1.6692752922486351</v>
      </c>
      <c r="AB1111" s="103">
        <f>IF(Y1111&lt;1,0,IF(Y1111&lt;1.05,2,IF(Y1111&lt;1.1,2.28,IF(Y1111&lt;1.15,2.5,IF(Y1111&lt;1.2,3.08,IF(Y1111&lt;1.25,3.44,IF(Y1111&lt;1.3,3.85,IF(Y1111&lt;1.35,4.31,IF(Y1111&lt;1.4,5,IF(Y1111&lt;1.45,5.36,IF(Y1111&lt;1.5,5.75,IF(Y1111&lt;1.55,6.59,IF(Y1111&lt;1.6,7.28,IF(Y1111&lt;1.65,8.01,IF(Y1111&lt;1.7,8.79,IF(Y1111&lt;1.75,10,IF(Y1111&lt;1.8,10.5,IF(Y1111&lt;1.85,11.42,IF(Y1111&lt;1.9,12.38,IF(Y1111&lt;1.95,13.4,IF(Y1111&lt;2,14.26,IF(Y1111&lt;2.05,15.57,IF(Y1111&lt;2.1,16.72,IF(Y1111&lt;2.15,17.92,IF(Y1111&lt;2.2,19.17,IF(Y1111&lt;2.25,20,IF(Y1111&lt;3,25,IF(Y1111&lt;10,0,0))))))))))))))))))))))))))))</f>
        <v>2</v>
      </c>
      <c r="AC1111" s="12"/>
    </row>
    <row r="1112" spans="17:29" x14ac:dyDescent="0.25">
      <c r="Q1112" s="91"/>
      <c r="R1112" s="92">
        <v>41663</v>
      </c>
      <c r="S1112" s="93">
        <v>23.041666666663399</v>
      </c>
      <c r="T1112" s="94">
        <f>$L$10*COS($M$10*S1112*24+$N$10)</f>
        <v>-0.1159359107381864</v>
      </c>
      <c r="U1112" s="94">
        <f>$L$11*COS($M$11*S1112*24+$N$11)</f>
        <v>-5.7030047040317514E-2</v>
      </c>
      <c r="V1112" s="94">
        <f>$L$12*COS($M$12*S1112*24+$N$12)</f>
        <v>-1.1952829074805869</v>
      </c>
      <c r="W1112" s="94">
        <f>$L$13*COS($M$13*S1112*24+$N$13)</f>
        <v>0.37002136824619469</v>
      </c>
      <c r="X1112" s="94">
        <f>(T1112+U1112+V1112+W1112)*$AE$8</f>
        <v>-1.2477843712661201</v>
      </c>
      <c r="Y1112" s="95">
        <f t="shared" si="34"/>
        <v>1.2477843712661201</v>
      </c>
      <c r="Z1112" s="94">
        <f>(0.5*$N$29*Y1112^3)/1000</f>
        <v>1.0005201836850854</v>
      </c>
      <c r="AA1112" s="94">
        <f>(0.5*$I$29*$J$29*$K$29*$M$29*$L$29*$N$29*Y1112^3)*0.82/1000</f>
        <v>3.2388862907482583</v>
      </c>
      <c r="AB1112" s="103">
        <f>IF(Y1112&lt;1,0,IF(Y1112&lt;1.05,2,IF(Y1112&lt;1.1,2.28,IF(Y1112&lt;1.15,2.5,IF(Y1112&lt;1.2,3.08,IF(Y1112&lt;1.25,3.44,IF(Y1112&lt;1.3,3.85,IF(Y1112&lt;1.35,4.31,IF(Y1112&lt;1.4,5,IF(Y1112&lt;1.45,5.36,IF(Y1112&lt;1.5,5.75,IF(Y1112&lt;1.55,6.59,IF(Y1112&lt;1.6,7.28,IF(Y1112&lt;1.65,8.01,IF(Y1112&lt;1.7,8.79,IF(Y1112&lt;1.75,10,IF(Y1112&lt;1.8,10.5,IF(Y1112&lt;1.85,11.42,IF(Y1112&lt;1.9,12.38,IF(Y1112&lt;1.95,13.4,IF(Y1112&lt;2,14.26,IF(Y1112&lt;2.05,15.57,IF(Y1112&lt;2.1,16.72,IF(Y1112&lt;2.15,17.92,IF(Y1112&lt;2.2,19.17,IF(Y1112&lt;2.25,20,IF(Y1112&lt;3,25,IF(Y1112&lt;10,0,0))))))))))))))))))))))))))))</f>
        <v>3.44</v>
      </c>
      <c r="AC1112" s="12"/>
    </row>
    <row r="1113" spans="17:29" x14ac:dyDescent="0.25">
      <c r="Q1113" s="91"/>
      <c r="R1113" s="92">
        <v>41663</v>
      </c>
      <c r="S1113" s="93">
        <v>23.062499999996799</v>
      </c>
      <c r="T1113" s="94">
        <f>$L$10*COS($M$10*S1113*24+$N$10)</f>
        <v>-0.1087800845354872</v>
      </c>
      <c r="U1113" s="94">
        <f>$L$11*COS($M$11*S1113*24+$N$11)</f>
        <v>-4.3769047136329016E-2</v>
      </c>
      <c r="V1113" s="94">
        <f>$L$12*COS($M$12*S1113*24+$N$12)</f>
        <v>-1.2858084173929731</v>
      </c>
      <c r="W1113" s="94">
        <f>$L$13*COS($M$13*S1113*24+$N$13)</f>
        <v>0.2957924158065296</v>
      </c>
      <c r="X1113" s="94">
        <f>(T1113+U1113+V1113+W1113)*$AE$8</f>
        <v>-1.4282064165728248</v>
      </c>
      <c r="Y1113" s="95">
        <f t="shared" si="34"/>
        <v>1.4282064165728248</v>
      </c>
      <c r="Z1113" s="94">
        <f>(0.5*$N$29*Y1113^3)/1000</f>
        <v>1.5003071148091454</v>
      </c>
      <c r="AA1113" s="94">
        <f>(0.5*$I$29*$J$29*$K$29*$M$29*$L$29*$N$29*Y1113^3)*0.82/1000</f>
        <v>4.8567977191321612</v>
      </c>
      <c r="AB1113" s="103">
        <f>IF(Y1113&lt;1,0,IF(Y1113&lt;1.05,2,IF(Y1113&lt;1.1,2.28,IF(Y1113&lt;1.15,2.5,IF(Y1113&lt;1.2,3.08,IF(Y1113&lt;1.25,3.44,IF(Y1113&lt;1.3,3.85,IF(Y1113&lt;1.35,4.31,IF(Y1113&lt;1.4,5,IF(Y1113&lt;1.45,5.36,IF(Y1113&lt;1.5,5.75,IF(Y1113&lt;1.55,6.59,IF(Y1113&lt;1.6,7.28,IF(Y1113&lt;1.65,8.01,IF(Y1113&lt;1.7,8.79,IF(Y1113&lt;1.75,10,IF(Y1113&lt;1.8,10.5,IF(Y1113&lt;1.85,11.42,IF(Y1113&lt;1.9,12.38,IF(Y1113&lt;1.95,13.4,IF(Y1113&lt;2,14.26,IF(Y1113&lt;2.05,15.57,IF(Y1113&lt;2.1,16.72,IF(Y1113&lt;2.15,17.92,IF(Y1113&lt;2.2,19.17,IF(Y1113&lt;2.25,20,IF(Y1113&lt;3,25,IF(Y1113&lt;10,0,0))))))))))))))))))))))))))))</f>
        <v>5.36</v>
      </c>
      <c r="AC1113" s="12"/>
    </row>
    <row r="1114" spans="17:29" x14ac:dyDescent="0.25">
      <c r="Q1114" s="91"/>
      <c r="R1114" s="92">
        <v>41663</v>
      </c>
      <c r="S1114" s="93">
        <v>23.083333333330099</v>
      </c>
      <c r="T1114" s="94">
        <f>$L$10*COS($M$10*S1114*24+$N$10)</f>
        <v>-0.10001334178258758</v>
      </c>
      <c r="U1114" s="94">
        <f>$L$11*COS($M$11*S1114*24+$N$11)</f>
        <v>-2.9754765230993966E-2</v>
      </c>
      <c r="V1114" s="94">
        <f>$L$12*COS($M$12*S1114*24+$N$12)</f>
        <v>-1.2945032768644484</v>
      </c>
      <c r="W1114" s="94">
        <f>$L$13*COS($M$13*S1114*24+$N$13)</f>
        <v>0.20140569905010849</v>
      </c>
      <c r="X1114" s="94">
        <f>(T1114+U1114+V1114+W1114)*$AE$8</f>
        <v>-1.5285821060349016</v>
      </c>
      <c r="Y1114" s="95">
        <f t="shared" si="34"/>
        <v>1.5285821060349016</v>
      </c>
      <c r="Z1114" s="94">
        <f>(0.5*$N$29*Y1114^3)/1000</f>
        <v>1.8393888222374881</v>
      </c>
      <c r="AA1114" s="94">
        <f>(0.5*$I$29*$J$29*$K$29*$M$29*$L$29*$N$29*Y1114^3)*0.82/1000</f>
        <v>5.9544738195663784</v>
      </c>
      <c r="AB1114" s="103">
        <f>IF(Y1114&lt;1,0,IF(Y1114&lt;1.05,2,IF(Y1114&lt;1.1,2.28,IF(Y1114&lt;1.15,2.5,IF(Y1114&lt;1.2,3.08,IF(Y1114&lt;1.25,3.44,IF(Y1114&lt;1.3,3.85,IF(Y1114&lt;1.35,4.31,IF(Y1114&lt;1.4,5,IF(Y1114&lt;1.45,5.36,IF(Y1114&lt;1.5,5.75,IF(Y1114&lt;1.55,6.59,IF(Y1114&lt;1.6,7.28,IF(Y1114&lt;1.65,8.01,IF(Y1114&lt;1.7,8.79,IF(Y1114&lt;1.75,10,IF(Y1114&lt;1.8,10.5,IF(Y1114&lt;1.85,11.42,IF(Y1114&lt;1.9,12.38,IF(Y1114&lt;1.95,13.4,IF(Y1114&lt;2,14.26,IF(Y1114&lt;2.05,15.57,IF(Y1114&lt;2.1,16.72,IF(Y1114&lt;2.15,17.92,IF(Y1114&lt;2.2,19.17,IF(Y1114&lt;2.25,20,IF(Y1114&lt;3,25,IF(Y1114&lt;10,0,0))))))))))))))))))))))))))))</f>
        <v>6.59</v>
      </c>
      <c r="AC1114" s="12"/>
    </row>
    <row r="1115" spans="17:29" x14ac:dyDescent="0.25">
      <c r="Q1115" s="91"/>
      <c r="R1115" s="92">
        <v>41663</v>
      </c>
      <c r="S1115" s="93">
        <v>23.104166666663399</v>
      </c>
      <c r="T1115" s="94">
        <f>$L$10*COS($M$10*S1115*24+$N$10)</f>
        <v>-8.9765508550589013E-2</v>
      </c>
      <c r="U1115" s="94">
        <f>$L$11*COS($M$11*S1115*24+$N$11)</f>
        <v>-1.52283924630271E-2</v>
      </c>
      <c r="V1115" s="94">
        <f>$L$12*COS($M$12*S1115*24+$N$12)</f>
        <v>-1.2208141328483031</v>
      </c>
      <c r="W1115" s="94">
        <f>$L$13*COS($M$13*S1115*24+$N$13)</f>
        <v>9.3293516742099403E-2</v>
      </c>
      <c r="X1115" s="94">
        <f>(T1115+U1115+V1115+W1115)*$AE$8</f>
        <v>-1.5406431463997747</v>
      </c>
      <c r="Y1115" s="95">
        <f t="shared" si="34"/>
        <v>1.5406431463997747</v>
      </c>
      <c r="Z1115" s="94">
        <f>(0.5*$N$29*Y1115^3)/1000</f>
        <v>1.8832735111768484</v>
      </c>
      <c r="AA1115" s="94">
        <f>(0.5*$I$29*$J$29*$K$29*$M$29*$L$29*$N$29*Y1115^3)*0.82/1000</f>
        <v>6.0965374377693911</v>
      </c>
      <c r="AB1115" s="103">
        <f>IF(Y1115&lt;1,0,IF(Y1115&lt;1.05,2,IF(Y1115&lt;1.1,2.28,IF(Y1115&lt;1.15,2.5,IF(Y1115&lt;1.2,3.08,IF(Y1115&lt;1.25,3.44,IF(Y1115&lt;1.3,3.85,IF(Y1115&lt;1.35,4.31,IF(Y1115&lt;1.4,5,IF(Y1115&lt;1.45,5.36,IF(Y1115&lt;1.5,5.75,IF(Y1115&lt;1.55,6.59,IF(Y1115&lt;1.6,7.28,IF(Y1115&lt;1.65,8.01,IF(Y1115&lt;1.7,8.79,IF(Y1115&lt;1.75,10,IF(Y1115&lt;1.8,10.5,IF(Y1115&lt;1.85,11.42,IF(Y1115&lt;1.9,12.38,IF(Y1115&lt;1.95,13.4,IF(Y1115&lt;2,14.26,IF(Y1115&lt;2.05,15.57,IF(Y1115&lt;2.1,16.72,IF(Y1115&lt;2.15,17.92,IF(Y1115&lt;2.2,19.17,IF(Y1115&lt;2.25,20,IF(Y1115&lt;3,25,IF(Y1115&lt;10,0,0))))))))))))))))))))))))))))</f>
        <v>6.59</v>
      </c>
      <c r="AC1115" s="12"/>
    </row>
    <row r="1116" spans="17:29" x14ac:dyDescent="0.25">
      <c r="Q1116" s="91"/>
      <c r="R1116" s="92">
        <v>41663</v>
      </c>
      <c r="S1116" s="93">
        <v>23.124999999996799</v>
      </c>
      <c r="T1116" s="94">
        <f>$L$10*COS($M$10*S1116*24+$N$10)</f>
        <v>-7.8188344274329316E-2</v>
      </c>
      <c r="U1116" s="94">
        <f>$L$11*COS($M$11*S1116*24+$N$11)</f>
        <v>-4.3993325026898109E-4</v>
      </c>
      <c r="V1116" s="94">
        <f>$L$12*COS($M$12*S1116*24+$N$12)</f>
        <v>-1.0694306657840731</v>
      </c>
      <c r="W1116" s="94">
        <f>$L$13*COS($M$13*S1116*24+$N$13)</f>
        <v>-2.1176464557563543E-2</v>
      </c>
      <c r="X1116" s="94">
        <f>(T1116+U1116+V1116+W1116)*$AE$8</f>
        <v>-1.4615442598327939</v>
      </c>
      <c r="Y1116" s="95">
        <f t="shared" si="34"/>
        <v>1.4615442598327939</v>
      </c>
      <c r="Z1116" s="94">
        <f>(0.5*$N$29*Y1116^3)/1000</f>
        <v>1.6078411660321033</v>
      </c>
      <c r="AA1116" s="94">
        <f>(0.5*$I$29*$J$29*$K$29*$M$29*$L$29*$N$29*Y1116^3)*0.82/1000</f>
        <v>5.2049072025529233</v>
      </c>
      <c r="AB1116" s="103">
        <f>IF(Y1116&lt;1,0,IF(Y1116&lt;1.05,2,IF(Y1116&lt;1.1,2.28,IF(Y1116&lt;1.15,2.5,IF(Y1116&lt;1.2,3.08,IF(Y1116&lt;1.25,3.44,IF(Y1116&lt;1.3,3.85,IF(Y1116&lt;1.35,4.31,IF(Y1116&lt;1.4,5,IF(Y1116&lt;1.45,5.36,IF(Y1116&lt;1.5,5.75,IF(Y1116&lt;1.55,6.59,IF(Y1116&lt;1.6,7.28,IF(Y1116&lt;1.65,8.01,IF(Y1116&lt;1.7,8.79,IF(Y1116&lt;1.75,10,IF(Y1116&lt;1.8,10.5,IF(Y1116&lt;1.85,11.42,IF(Y1116&lt;1.9,12.38,IF(Y1116&lt;1.95,13.4,IF(Y1116&lt;2,14.26,IF(Y1116&lt;2.05,15.57,IF(Y1116&lt;2.1,16.72,IF(Y1116&lt;2.15,17.92,IF(Y1116&lt;2.2,19.17,IF(Y1116&lt;2.25,20,IF(Y1116&lt;3,25,IF(Y1116&lt;10,0,0))))))))))))))))))))))))))))</f>
        <v>5.75</v>
      </c>
      <c r="AC1116" s="12"/>
    </row>
    <row r="1117" spans="17:29" x14ac:dyDescent="0.25">
      <c r="Q1117" s="91"/>
      <c r="R1117" s="92">
        <v>41663</v>
      </c>
      <c r="S1117" s="93">
        <v>23.145833333330099</v>
      </c>
      <c r="T1117" s="94">
        <f>$L$10*COS($M$10*S1117*24+$N$10)</f>
        <v>-6.5453294357891198E-2</v>
      </c>
      <c r="U1117" s="94">
        <f>$L$11*COS($M$11*S1117*24+$N$11)</f>
        <v>1.4356097381513907E-2</v>
      </c>
      <c r="V1117" s="94">
        <f>$L$12*COS($M$12*S1117*24+$N$12)</f>
        <v>-0.84998713176319474</v>
      </c>
      <c r="W1117" s="94">
        <f>$L$13*COS($M$13*S1117*24+$N$13)</f>
        <v>-0.13420330479288184</v>
      </c>
      <c r="X1117" s="94">
        <f>(T1117+U1117+V1117+W1117)*$AE$8</f>
        <v>-1.2941095419155673</v>
      </c>
      <c r="Y1117" s="95">
        <f t="shared" si="34"/>
        <v>1.2941095419155673</v>
      </c>
      <c r="Z1117" s="94">
        <f>(0.5*$N$29*Y1117^3)/1000</f>
        <v>1.1161443040824139</v>
      </c>
      <c r="AA1117" s="94">
        <f>(0.5*$I$29*$J$29*$K$29*$M$29*$L$29*$N$29*Y1117^3)*0.82/1000</f>
        <v>3.6131849651192356</v>
      </c>
      <c r="AB1117" s="103">
        <f>IF(Y1117&lt;1,0,IF(Y1117&lt;1.05,2,IF(Y1117&lt;1.1,2.28,IF(Y1117&lt;1.15,2.5,IF(Y1117&lt;1.2,3.08,IF(Y1117&lt;1.25,3.44,IF(Y1117&lt;1.3,3.85,IF(Y1117&lt;1.35,4.31,IF(Y1117&lt;1.4,5,IF(Y1117&lt;1.45,5.36,IF(Y1117&lt;1.5,5.75,IF(Y1117&lt;1.55,6.59,IF(Y1117&lt;1.6,7.28,IF(Y1117&lt;1.65,8.01,IF(Y1117&lt;1.7,8.79,IF(Y1117&lt;1.75,10,IF(Y1117&lt;1.8,10.5,IF(Y1117&lt;1.85,11.42,IF(Y1117&lt;1.9,12.38,IF(Y1117&lt;1.95,13.4,IF(Y1117&lt;2,14.26,IF(Y1117&lt;2.05,15.57,IF(Y1117&lt;2.1,16.72,IF(Y1117&lt;2.15,17.92,IF(Y1117&lt;2.2,19.17,IF(Y1117&lt;2.25,20,IF(Y1117&lt;3,25,IF(Y1117&lt;10,0,0))))))))))))))))))))))))))))</f>
        <v>3.85</v>
      </c>
      <c r="AC1117" s="12"/>
    </row>
    <row r="1118" spans="17:29" x14ac:dyDescent="0.25">
      <c r="Q1118" s="91"/>
      <c r="R1118" s="92">
        <v>41663</v>
      </c>
      <c r="S1118" s="93">
        <v>23.166666666663399</v>
      </c>
      <c r="T1118" s="94">
        <f>$L$10*COS($M$10*S1118*24+$N$10)</f>
        <v>-5.1748951251450119E-2</v>
      </c>
      <c r="U1118" s="94">
        <f>$L$11*COS($M$11*S1118*24+$N$11)</f>
        <v>2.8905054099749236E-2</v>
      </c>
      <c r="V1118" s="94">
        <f>$L$12*COS($M$12*S1118*24+$N$12)</f>
        <v>-0.57644922495924578</v>
      </c>
      <c r="W1118" s="94">
        <f>$L$13*COS($M$13*S1118*24+$N$13)</f>
        <v>-0.23808441158801863</v>
      </c>
      <c r="X1118" s="94">
        <f>(T1118+U1118+V1118+W1118)*$AE$8</f>
        <v>-1.0467219171237065</v>
      </c>
      <c r="Y1118" s="95">
        <f t="shared" si="34"/>
        <v>1.0467219171237065</v>
      </c>
      <c r="Z1118" s="94">
        <f>(0.5*$N$29*Y1118^3)/1000</f>
        <v>0.59061052583379614</v>
      </c>
      <c r="AA1118" s="94">
        <f>(0.5*$I$29*$J$29*$K$29*$M$29*$L$29*$N$29*Y1118^3)*0.82/1000</f>
        <v>1.9119257826954503</v>
      </c>
      <c r="AB1118" s="103">
        <f>IF(Y1118&lt;1,0,IF(Y1118&lt;1.05,2,IF(Y1118&lt;1.1,2.28,IF(Y1118&lt;1.15,2.5,IF(Y1118&lt;1.2,3.08,IF(Y1118&lt;1.25,3.44,IF(Y1118&lt;1.3,3.85,IF(Y1118&lt;1.35,4.31,IF(Y1118&lt;1.4,5,IF(Y1118&lt;1.45,5.36,IF(Y1118&lt;1.5,5.75,IF(Y1118&lt;1.55,6.59,IF(Y1118&lt;1.6,7.28,IF(Y1118&lt;1.65,8.01,IF(Y1118&lt;1.7,8.79,IF(Y1118&lt;1.75,10,IF(Y1118&lt;1.8,10.5,IF(Y1118&lt;1.85,11.42,IF(Y1118&lt;1.9,12.38,IF(Y1118&lt;1.95,13.4,IF(Y1118&lt;2,14.26,IF(Y1118&lt;2.05,15.57,IF(Y1118&lt;2.1,16.72,IF(Y1118&lt;2.15,17.92,IF(Y1118&lt;2.2,19.17,IF(Y1118&lt;2.25,20,IF(Y1118&lt;3,25,IF(Y1118&lt;10,0,0))))))))))))))))))))))))))))</f>
        <v>2</v>
      </c>
      <c r="AC1118" s="12"/>
    </row>
    <row r="1119" spans="17:29" x14ac:dyDescent="0.25">
      <c r="Q1119" s="91"/>
      <c r="R1119" s="92">
        <v>41663</v>
      </c>
      <c r="S1119" s="93">
        <v>23.1874999999967</v>
      </c>
      <c r="T1119" s="94">
        <f>$L$10*COS($M$10*S1119*24+$N$10)</f>
        <v>-3.7278261599278925E-2</v>
      </c>
      <c r="U1119" s="94">
        <f>$L$11*COS($M$11*S1119*24+$N$11)</f>
        <v>4.2956543808143233E-2</v>
      </c>
      <c r="V1119" s="94">
        <f>$L$12*COS($M$12*S1119*24+$N$12)</f>
        <v>-0.2662252812728646</v>
      </c>
      <c r="W1119" s="94">
        <f>$L$13*COS($M$13*S1119*24+$N$13)</f>
        <v>-0.32574045918659694</v>
      </c>
      <c r="X1119" s="94">
        <f>(T1119+U1119+V1119+W1119)*$AE$8</f>
        <v>-0.73285932281324651</v>
      </c>
      <c r="Y1119" s="95">
        <f t="shared" si="34"/>
        <v>0.73285932281324651</v>
      </c>
      <c r="Z1119" s="94">
        <f>(0.5*$N$29*Y1119^3)/1000</f>
        <v>0.20270715571430956</v>
      </c>
      <c r="AA1119" s="94">
        <f>(0.5*$I$29*$J$29*$K$29*$M$29*$L$29*$N$29*Y1119^3)*0.82/1000</f>
        <v>0.65620408102261529</v>
      </c>
      <c r="AB1119" s="103">
        <f>IF(Y1119&lt;1,0,IF(Y1119&lt;1.05,2,IF(Y1119&lt;1.1,2.28,IF(Y1119&lt;1.15,2.5,IF(Y1119&lt;1.2,3.08,IF(Y1119&lt;1.25,3.44,IF(Y1119&lt;1.3,3.85,IF(Y1119&lt;1.35,4.31,IF(Y1119&lt;1.4,5,IF(Y1119&lt;1.45,5.36,IF(Y1119&lt;1.5,5.75,IF(Y1119&lt;1.55,6.59,IF(Y1119&lt;1.6,7.28,IF(Y1119&lt;1.65,8.01,IF(Y1119&lt;1.7,8.79,IF(Y1119&lt;1.75,10,IF(Y1119&lt;1.8,10.5,IF(Y1119&lt;1.85,11.42,IF(Y1119&lt;1.9,12.38,IF(Y1119&lt;1.95,13.4,IF(Y1119&lt;2,14.26,IF(Y1119&lt;2.05,15.57,IF(Y1119&lt;2.1,16.72,IF(Y1119&lt;2.15,17.92,IF(Y1119&lt;2.2,19.17,IF(Y1119&lt;2.25,20,IF(Y1119&lt;3,25,IF(Y1119&lt;10,0,0))))))))))))))))))))))))))))</f>
        <v>0</v>
      </c>
      <c r="AC1119" s="12"/>
    </row>
    <row r="1120" spans="17:29" x14ac:dyDescent="0.25">
      <c r="Q1120" s="91"/>
      <c r="R1120" s="92">
        <v>41663</v>
      </c>
      <c r="S1120" s="93">
        <v>23.208333333330099</v>
      </c>
      <c r="T1120" s="94">
        <f>$L$10*COS($M$10*S1120*24+$N$10)</f>
        <v>-2.2255520817176713E-2</v>
      </c>
      <c r="U1120" s="94">
        <f>$L$11*COS($M$11*S1120*24+$N$11)</f>
        <v>5.6268735007475534E-2</v>
      </c>
      <c r="V1120" s="94">
        <f>$L$12*COS($M$12*S1120*24+$N$12)</f>
        <v>6.0941612574299656E-2</v>
      </c>
      <c r="W1120" s="94">
        <f>$L$13*COS($M$13*S1120*24+$N$13)</f>
        <v>-0.39119783280347592</v>
      </c>
      <c r="X1120" s="94">
        <f>(T1120+U1120+V1120+W1120)*$AE$8</f>
        <v>-0.37030375754859679</v>
      </c>
      <c r="Y1120" s="95">
        <f t="shared" si="34"/>
        <v>0.37030375754859679</v>
      </c>
      <c r="Z1120" s="94">
        <f>(0.5*$N$29*Y1120^3)/1000</f>
        <v>2.6150595670789353E-2</v>
      </c>
      <c r="AA1120" s="94">
        <f>(0.5*$I$29*$J$29*$K$29*$M$29*$L$29*$N$29*Y1120^3)*0.82/1000</f>
        <v>8.4654769782914668E-2</v>
      </c>
      <c r="AB1120" s="103">
        <f>IF(Y1120&lt;1,0,IF(Y1120&lt;1.05,2,IF(Y1120&lt;1.1,2.28,IF(Y1120&lt;1.15,2.5,IF(Y1120&lt;1.2,3.08,IF(Y1120&lt;1.25,3.44,IF(Y1120&lt;1.3,3.85,IF(Y1120&lt;1.35,4.31,IF(Y1120&lt;1.4,5,IF(Y1120&lt;1.45,5.36,IF(Y1120&lt;1.5,5.75,IF(Y1120&lt;1.55,6.59,IF(Y1120&lt;1.6,7.28,IF(Y1120&lt;1.65,8.01,IF(Y1120&lt;1.7,8.79,IF(Y1120&lt;1.75,10,IF(Y1120&lt;1.8,10.5,IF(Y1120&lt;1.85,11.42,IF(Y1120&lt;1.9,12.38,IF(Y1120&lt;1.95,13.4,IF(Y1120&lt;2,14.26,IF(Y1120&lt;2.05,15.57,IF(Y1120&lt;2.1,16.72,IF(Y1120&lt;2.15,17.92,IF(Y1120&lt;2.2,19.17,IF(Y1120&lt;2.25,20,IF(Y1120&lt;3,25,IF(Y1120&lt;10,0,0))))))))))))))))))))))))))))</f>
        <v>0</v>
      </c>
      <c r="AC1120" s="12"/>
    </row>
    <row r="1121" spans="17:29" x14ac:dyDescent="0.25">
      <c r="Q1121" s="91"/>
      <c r="R1121" s="92">
        <v>41663</v>
      </c>
      <c r="S1121" s="93">
        <v>23.229166666663399</v>
      </c>
      <c r="T1121" s="94">
        <f>$L$10*COS($M$10*S1121*24+$N$10)</f>
        <v>-6.9031996071536065E-3</v>
      </c>
      <c r="U1121" s="94">
        <f>$L$11*COS($M$11*S1121*24+$N$11)</f>
        <v>6.8612519807779659E-2</v>
      </c>
      <c r="V1121" s="94">
        <f>$L$12*COS($M$12*S1121*24+$N$12)</f>
        <v>0.38423009675301478</v>
      </c>
      <c r="W1121" s="94">
        <f>$L$13*COS($M$13*S1121*24+$N$13)</f>
        <v>-0.42999572059950919</v>
      </c>
      <c r="X1121" s="94">
        <f>(T1121+U1121+V1121+W1121)*$AE$8</f>
        <v>1.9929620442664525E-2</v>
      </c>
      <c r="Y1121" s="95">
        <f t="shared" si="34"/>
        <v>1.9929620442664525E-2</v>
      </c>
      <c r="Z1121" s="94">
        <f>(0.5*$N$29*Y1121^3)/1000</f>
        <v>4.0766583104492324E-6</v>
      </c>
      <c r="AA1121" s="94">
        <f>(0.5*$I$29*$J$29*$K$29*$M$29*$L$29*$N$29*Y1121^3)*0.82/1000</f>
        <v>1.3196967866402279E-5</v>
      </c>
      <c r="AB1121" s="103">
        <f>IF(Y1121&lt;1,0,IF(Y1121&lt;1.05,2,IF(Y1121&lt;1.1,2.28,IF(Y1121&lt;1.15,2.5,IF(Y1121&lt;1.2,3.08,IF(Y1121&lt;1.25,3.44,IF(Y1121&lt;1.3,3.85,IF(Y1121&lt;1.35,4.31,IF(Y1121&lt;1.4,5,IF(Y1121&lt;1.45,5.36,IF(Y1121&lt;1.5,5.75,IF(Y1121&lt;1.55,6.59,IF(Y1121&lt;1.6,7.28,IF(Y1121&lt;1.65,8.01,IF(Y1121&lt;1.7,8.79,IF(Y1121&lt;1.75,10,IF(Y1121&lt;1.8,10.5,IF(Y1121&lt;1.85,11.42,IF(Y1121&lt;1.9,12.38,IF(Y1121&lt;1.95,13.4,IF(Y1121&lt;2,14.26,IF(Y1121&lt;2.05,15.57,IF(Y1121&lt;2.1,16.72,IF(Y1121&lt;2.15,17.92,IF(Y1121&lt;2.2,19.17,IF(Y1121&lt;2.25,20,IF(Y1121&lt;3,25,IF(Y1121&lt;10,0,0))))))))))))))))))))))))))))</f>
        <v>0</v>
      </c>
      <c r="AC1121" s="12"/>
    </row>
    <row r="1122" spans="17:29" x14ac:dyDescent="0.25">
      <c r="Q1122" s="91"/>
      <c r="R1122" s="92">
        <v>41663</v>
      </c>
      <c r="S1122" s="93">
        <v>23.2499999999967</v>
      </c>
      <c r="T1122" s="94">
        <f>$L$10*COS($M$10*S1122*24+$N$10)</f>
        <v>8.5513505958379962E-3</v>
      </c>
      <c r="U1122" s="94">
        <f>$L$11*COS($M$11*S1122*24+$N$11)</f>
        <v>7.9775456962915922E-2</v>
      </c>
      <c r="V1122" s="94">
        <f>$L$12*COS($M$12*S1122*24+$N$12)</f>
        <v>0.68306563886763361</v>
      </c>
      <c r="W1122" s="94">
        <f>$L$13*COS($M$13*S1122*24+$N$13)</f>
        <v>-0.43949011063829929</v>
      </c>
      <c r="X1122" s="94">
        <f>(T1122+U1122+V1122+W1122)*$AE$8</f>
        <v>0.41487791973511023</v>
      </c>
      <c r="Y1122" s="95">
        <f t="shared" si="34"/>
        <v>0.41487791973511023</v>
      </c>
      <c r="Z1122" s="94">
        <f>(0.5*$N$29*Y1122^3)/1000</f>
        <v>3.6776313632129111E-2</v>
      </c>
      <c r="AA1122" s="94">
        <f>(0.5*$I$29*$J$29*$K$29*$M$29*$L$29*$N$29*Y1122^3)*0.82/1000</f>
        <v>0.11905236894736407</v>
      </c>
      <c r="AB1122" s="103">
        <f>IF(Y1122&lt;1,0,IF(Y1122&lt;1.05,2,IF(Y1122&lt;1.1,2.28,IF(Y1122&lt;1.15,2.5,IF(Y1122&lt;1.2,3.08,IF(Y1122&lt;1.25,3.44,IF(Y1122&lt;1.3,3.85,IF(Y1122&lt;1.35,4.31,IF(Y1122&lt;1.4,5,IF(Y1122&lt;1.45,5.36,IF(Y1122&lt;1.5,5.75,IF(Y1122&lt;1.55,6.59,IF(Y1122&lt;1.6,7.28,IF(Y1122&lt;1.65,8.01,IF(Y1122&lt;1.7,8.79,IF(Y1122&lt;1.75,10,IF(Y1122&lt;1.8,10.5,IF(Y1122&lt;1.85,11.42,IF(Y1122&lt;1.9,12.38,IF(Y1122&lt;1.95,13.4,IF(Y1122&lt;2,14.26,IF(Y1122&lt;2.05,15.57,IF(Y1122&lt;2.1,16.72,IF(Y1122&lt;2.15,17.92,IF(Y1122&lt;2.2,19.17,IF(Y1122&lt;2.25,20,IF(Y1122&lt;3,25,IF(Y1122&lt;10,0,0))))))))))))))))))))))))))))</f>
        <v>0</v>
      </c>
      <c r="AC1122" s="12"/>
    </row>
    <row r="1123" spans="17:29" x14ac:dyDescent="0.25">
      <c r="Q1123" s="91"/>
      <c r="R1123" s="92">
        <v>41663</v>
      </c>
      <c r="S1123" s="93">
        <v>23.270833333330099</v>
      </c>
      <c r="T1123" s="94">
        <f>$L$10*COS($M$10*S1123*24+$N$10)</f>
        <v>2.3879264454940187E-2</v>
      </c>
      <c r="U1123" s="94">
        <f>$L$11*COS($M$11*S1123*24+$N$11)</f>
        <v>8.9565428065234834E-2</v>
      </c>
      <c r="V1123" s="94">
        <f>$L$12*COS($M$12*S1123*24+$N$12)</f>
        <v>0.93842992603912656</v>
      </c>
      <c r="W1123" s="94">
        <f>$L$13*COS($M$13*S1123*24+$N$13)</f>
        <v>-0.41903397592876579</v>
      </c>
      <c r="X1123" s="94">
        <f>(T1123+U1123+V1123+W1123)*$AE$8</f>
        <v>0.79105080328816968</v>
      </c>
      <c r="Y1123" s="95">
        <f t="shared" si="34"/>
        <v>0.79105080328816968</v>
      </c>
      <c r="Z1123" s="94">
        <f>(0.5*$N$29*Y1123^3)/1000</f>
        <v>0.25492965409682755</v>
      </c>
      <c r="AA1123" s="94">
        <f>(0.5*$I$29*$J$29*$K$29*$M$29*$L$29*$N$29*Y1123^3)*0.82/1000</f>
        <v>0.82525887555637389</v>
      </c>
      <c r="AB1123" s="103">
        <f>IF(Y1123&lt;1,0,IF(Y1123&lt;1.05,2,IF(Y1123&lt;1.1,2.28,IF(Y1123&lt;1.15,2.5,IF(Y1123&lt;1.2,3.08,IF(Y1123&lt;1.25,3.44,IF(Y1123&lt;1.3,3.85,IF(Y1123&lt;1.35,4.31,IF(Y1123&lt;1.4,5,IF(Y1123&lt;1.45,5.36,IF(Y1123&lt;1.5,5.75,IF(Y1123&lt;1.55,6.59,IF(Y1123&lt;1.6,7.28,IF(Y1123&lt;1.65,8.01,IF(Y1123&lt;1.7,8.79,IF(Y1123&lt;1.75,10,IF(Y1123&lt;1.8,10.5,IF(Y1123&lt;1.85,11.42,IF(Y1123&lt;1.9,12.38,IF(Y1123&lt;1.95,13.4,IF(Y1123&lt;2,14.26,IF(Y1123&lt;2.05,15.57,IF(Y1123&lt;2.1,16.72,IF(Y1123&lt;2.15,17.92,IF(Y1123&lt;2.2,19.17,IF(Y1123&lt;2.25,20,IF(Y1123&lt;3,25,IF(Y1123&lt;10,0,0))))))))))))))))))))))))))))</f>
        <v>0</v>
      </c>
      <c r="AC1123" s="12"/>
    </row>
    <row r="1124" spans="17:29" x14ac:dyDescent="0.25">
      <c r="Q1124" s="91"/>
      <c r="R1124" s="92">
        <v>41663</v>
      </c>
      <c r="S1124" s="93">
        <v>23.291666666663399</v>
      </c>
      <c r="T1124" s="94">
        <f>$L$10*COS($M$10*S1124*24+$N$10)</f>
        <v>3.8853551981698146E-2</v>
      </c>
      <c r="U1124" s="94">
        <f>$L$11*COS($M$11*S1124*24+$N$11)</f>
        <v>9.7813943976583981E-2</v>
      </c>
      <c r="V1124" s="94">
        <f>$L$12*COS($M$12*S1124*24+$N$12)</f>
        <v>1.1340712169979317</v>
      </c>
      <c r="W1124" s="94">
        <f>$L$13*COS($M$13*S1124*24+$N$13)</f>
        <v>-0.37002136824619719</v>
      </c>
      <c r="X1124" s="94">
        <f>(T1124+U1124+V1124+W1124)*$AE$8</f>
        <v>1.1258966808875206</v>
      </c>
      <c r="Y1124" s="95">
        <f t="shared" si="34"/>
        <v>1.1258966808875206</v>
      </c>
      <c r="Z1124" s="94">
        <f>(0.5*$N$29*Y1124^3)/1000</f>
        <v>0.73502624366351077</v>
      </c>
      <c r="AA1124" s="94">
        <f>(0.5*$I$29*$J$29*$K$29*$M$29*$L$29*$N$29*Y1124^3)*0.82/1000</f>
        <v>2.3794286839607133</v>
      </c>
      <c r="AB1124" s="103">
        <f>IF(Y1124&lt;1,0,IF(Y1124&lt;1.05,2,IF(Y1124&lt;1.1,2.28,IF(Y1124&lt;1.15,2.5,IF(Y1124&lt;1.2,3.08,IF(Y1124&lt;1.25,3.44,IF(Y1124&lt;1.3,3.85,IF(Y1124&lt;1.35,4.31,IF(Y1124&lt;1.4,5,IF(Y1124&lt;1.45,5.36,IF(Y1124&lt;1.5,5.75,IF(Y1124&lt;1.55,6.59,IF(Y1124&lt;1.6,7.28,IF(Y1124&lt;1.65,8.01,IF(Y1124&lt;1.7,8.79,IF(Y1124&lt;1.75,10,IF(Y1124&lt;1.8,10.5,IF(Y1124&lt;1.85,11.42,IF(Y1124&lt;1.9,12.38,IF(Y1124&lt;1.95,13.4,IF(Y1124&lt;2,14.26,IF(Y1124&lt;2.05,15.57,IF(Y1124&lt;2.1,16.72,IF(Y1124&lt;2.15,17.92,IF(Y1124&lt;2.2,19.17,IF(Y1124&lt;2.25,20,IF(Y1124&lt;3,25,IF(Y1124&lt;10,0,0))))))))))))))))))))))))))))</f>
        <v>2.5</v>
      </c>
      <c r="AC1124" s="12"/>
    </row>
    <row r="1125" spans="17:29" x14ac:dyDescent="0.25">
      <c r="Q1125" s="91"/>
      <c r="R1125" s="92">
        <v>41663</v>
      </c>
      <c r="S1125" s="93">
        <v>23.3124999999967</v>
      </c>
      <c r="T1125" s="94">
        <f>$L$10*COS($M$10*S1125*24+$N$10)</f>
        <v>5.3252460015147017E-2</v>
      </c>
      <c r="U1125" s="94">
        <f>$L$11*COS($M$11*S1125*24+$N$11)</f>
        <v>0.10437904459093683</v>
      </c>
      <c r="V1125" s="94">
        <f>$L$12*COS($M$12*S1125*24+$N$12)</f>
        <v>1.2575386256915082</v>
      </c>
      <c r="W1125" s="94">
        <f>$L$13*COS($M$13*S1125*24+$N$13)</f>
        <v>-0.29579241580694049</v>
      </c>
      <c r="X1125" s="94">
        <f>(T1125+U1125+V1125+W1125)*$AE$8</f>
        <v>1.3992221431133145</v>
      </c>
      <c r="Y1125" s="95">
        <f t="shared" si="34"/>
        <v>1.3992221431133145</v>
      </c>
      <c r="Z1125" s="94">
        <f>(0.5*$N$29*Y1125^3)/1000</f>
        <v>1.4108058022810239</v>
      </c>
      <c r="AA1125" s="94">
        <f>(0.5*$I$29*$J$29*$K$29*$M$29*$L$29*$N$29*Y1125^3)*0.82/1000</f>
        <v>4.5670638598074911</v>
      </c>
      <c r="AB1125" s="103">
        <f>IF(Y1125&lt;1,0,IF(Y1125&lt;1.05,2,IF(Y1125&lt;1.1,2.28,IF(Y1125&lt;1.15,2.5,IF(Y1125&lt;1.2,3.08,IF(Y1125&lt;1.25,3.44,IF(Y1125&lt;1.3,3.85,IF(Y1125&lt;1.35,4.31,IF(Y1125&lt;1.4,5,IF(Y1125&lt;1.45,5.36,IF(Y1125&lt;1.5,5.75,IF(Y1125&lt;1.55,6.59,IF(Y1125&lt;1.6,7.28,IF(Y1125&lt;1.65,8.01,IF(Y1125&lt;1.7,8.79,IF(Y1125&lt;1.75,10,IF(Y1125&lt;1.8,10.5,IF(Y1125&lt;1.85,11.42,IF(Y1125&lt;1.9,12.38,IF(Y1125&lt;1.95,13.4,IF(Y1125&lt;2,14.26,IF(Y1125&lt;2.05,15.57,IF(Y1125&lt;2.1,16.72,IF(Y1125&lt;2.15,17.92,IF(Y1125&lt;2.2,19.17,IF(Y1125&lt;2.25,20,IF(Y1125&lt;3,25,IF(Y1125&lt;10,0,0))))))))))))))))))))))))))))</f>
        <v>5</v>
      </c>
      <c r="AC1125" s="12"/>
    </row>
    <row r="1126" spans="17:29" x14ac:dyDescent="0.25">
      <c r="Q1126" s="91"/>
      <c r="R1126" s="92">
        <v>41663</v>
      </c>
      <c r="S1126" s="93">
        <v>23.333333333330099</v>
      </c>
      <c r="T1126" s="94">
        <f>$L$10*COS($M$10*S1126*24+$N$10)</f>
        <v>6.6862756148370783E-2</v>
      </c>
      <c r="U1126" s="94">
        <f>$L$11*COS($M$11*S1126*24+$N$11)</f>
        <v>0.10914774202180784</v>
      </c>
      <c r="V1126" s="94">
        <f>$L$12*COS($M$12*S1126*24+$N$12)</f>
        <v>1.3009745131241131</v>
      </c>
      <c r="W1126" s="94">
        <f>$L$13*COS($M$13*S1126*24+$N$13)</f>
        <v>-0.20140569905009051</v>
      </c>
      <c r="X1126" s="94">
        <f>(T1126+U1126+V1126+W1126)*$AE$8</f>
        <v>1.5944741403052514</v>
      </c>
      <c r="Y1126" s="95">
        <f t="shared" si="34"/>
        <v>1.5944741403052514</v>
      </c>
      <c r="Z1126" s="94">
        <f>(0.5*$N$29*Y1126^3)/1000</f>
        <v>2.0876595156678337</v>
      </c>
      <c r="AA1126" s="94">
        <f>(0.5*$I$29*$J$29*$K$29*$M$29*$L$29*$N$29*Y1126^3)*0.82/1000</f>
        <v>6.7581762919986668</v>
      </c>
      <c r="AB1126" s="103">
        <f>IF(Y1126&lt;1,0,IF(Y1126&lt;1.05,2,IF(Y1126&lt;1.1,2.28,IF(Y1126&lt;1.15,2.5,IF(Y1126&lt;1.2,3.08,IF(Y1126&lt;1.25,3.44,IF(Y1126&lt;1.3,3.85,IF(Y1126&lt;1.35,4.31,IF(Y1126&lt;1.4,5,IF(Y1126&lt;1.45,5.36,IF(Y1126&lt;1.5,5.75,IF(Y1126&lt;1.55,6.59,IF(Y1126&lt;1.6,7.28,IF(Y1126&lt;1.65,8.01,IF(Y1126&lt;1.7,8.79,IF(Y1126&lt;1.75,10,IF(Y1126&lt;1.8,10.5,IF(Y1126&lt;1.85,11.42,IF(Y1126&lt;1.9,12.38,IF(Y1126&lt;1.95,13.4,IF(Y1126&lt;2,14.26,IF(Y1126&lt;2.05,15.57,IF(Y1126&lt;2.1,16.72,IF(Y1126&lt;2.15,17.92,IF(Y1126&lt;2.2,19.17,IF(Y1126&lt;2.25,20,IF(Y1126&lt;3,25,IF(Y1126&lt;10,0,0))))))))))))))))))))))))))))</f>
        <v>7.28</v>
      </c>
      <c r="AC1126" s="12"/>
    </row>
    <row r="1127" spans="17:29" x14ac:dyDescent="0.25">
      <c r="Q1127" s="91"/>
      <c r="R1127" s="92">
        <v>41663</v>
      </c>
      <c r="S1127" s="93">
        <v>23.354166666663399</v>
      </c>
      <c r="T1127" s="94">
        <f>$L$10*COS($M$10*S1127*24+$N$10)</f>
        <v>7.94828864719202E-2</v>
      </c>
      <c r="U1127" s="94">
        <f>$L$11*COS($M$11*S1127*24+$N$11)</f>
        <v>0.1120379651668577</v>
      </c>
      <c r="V1127" s="94">
        <f>$L$12*COS($M$12*S1127*24+$N$12)</f>
        <v>1.2616145585201892</v>
      </c>
      <c r="W1127" s="94">
        <f>$L$13*COS($M$13*S1127*24+$N$13)</f>
        <v>-9.3293516742104052E-2</v>
      </c>
      <c r="X1127" s="94">
        <f>(T1127+U1127+V1127+W1127)*$AE$8</f>
        <v>1.6998023667710789</v>
      </c>
      <c r="Y1127" s="95">
        <f t="shared" si="34"/>
        <v>1.6998023667710789</v>
      </c>
      <c r="Z1127" s="94">
        <f>(0.5*$N$29*Y1127^3)/1000</f>
        <v>2.529312660335413</v>
      </c>
      <c r="AA1127" s="94">
        <f>(0.5*$I$29*$J$29*$K$29*$M$29*$L$29*$N$29*Y1127^3)*0.82/1000</f>
        <v>8.1878968901989317</v>
      </c>
      <c r="AB1127" s="103">
        <f>IF(Y1127&lt;1,0,IF(Y1127&lt;1.05,2,IF(Y1127&lt;1.1,2.28,IF(Y1127&lt;1.15,2.5,IF(Y1127&lt;1.2,3.08,IF(Y1127&lt;1.25,3.44,IF(Y1127&lt;1.3,3.85,IF(Y1127&lt;1.35,4.31,IF(Y1127&lt;1.4,5,IF(Y1127&lt;1.45,5.36,IF(Y1127&lt;1.5,5.75,IF(Y1127&lt;1.55,6.59,IF(Y1127&lt;1.6,7.28,IF(Y1127&lt;1.65,8.01,IF(Y1127&lt;1.7,8.79,IF(Y1127&lt;1.75,10,IF(Y1127&lt;1.8,10.5,IF(Y1127&lt;1.85,11.42,IF(Y1127&lt;1.9,12.38,IF(Y1127&lt;1.95,13.4,IF(Y1127&lt;2,14.26,IF(Y1127&lt;2.05,15.57,IF(Y1127&lt;2.1,16.72,IF(Y1127&lt;2.15,17.92,IF(Y1127&lt;2.2,19.17,IF(Y1127&lt;2.25,20,IF(Y1127&lt;3,25,IF(Y1127&lt;10,0,0))))))))))))))))))))))))))))</f>
        <v>8.7899999999999991</v>
      </c>
      <c r="AC1127" s="12"/>
    </row>
    <row r="1128" spans="17:29" x14ac:dyDescent="0.25">
      <c r="Q1128" s="91"/>
      <c r="R1128" s="92">
        <v>41663</v>
      </c>
      <c r="S1128" s="93">
        <v>23.3749999999967</v>
      </c>
      <c r="T1128" s="94">
        <f>$L$10*COS($M$10*S1128*24+$N$10)</f>
        <v>9.0925960371725428E-2</v>
      </c>
      <c r="U1128" s="94">
        <f>$L$11*COS($M$11*S1128*24+$N$11)</f>
        <v>0.11299997218301519</v>
      </c>
      <c r="V1128" s="94">
        <f>$L$12*COS($M$12*S1128*24+$N$12)</f>
        <v>1.1419636845754382</v>
      </c>
      <c r="W1128" s="94">
        <f>$L$13*COS($M$13*S1128*24+$N$13)</f>
        <v>2.1176464557034178E-2</v>
      </c>
      <c r="X1128" s="94">
        <f>(T1128+U1128+V1128+W1128)*$AE$8</f>
        <v>1.7088326021090163</v>
      </c>
      <c r="Y1128" s="95">
        <f t="shared" si="34"/>
        <v>1.7088326021090163</v>
      </c>
      <c r="Z1128" s="94">
        <f>(0.5*$N$29*Y1128^3)/1000</f>
        <v>2.5698382709499175</v>
      </c>
      <c r="AA1128" s="94">
        <f>(0.5*$I$29*$J$29*$K$29*$M$29*$L$29*$N$29*Y1128^3)*0.82/1000</f>
        <v>8.3190864921518646</v>
      </c>
      <c r="AB1128" s="103">
        <f>IF(Y1128&lt;1,0,IF(Y1128&lt;1.05,2,IF(Y1128&lt;1.1,2.28,IF(Y1128&lt;1.15,2.5,IF(Y1128&lt;1.2,3.08,IF(Y1128&lt;1.25,3.44,IF(Y1128&lt;1.3,3.85,IF(Y1128&lt;1.35,4.31,IF(Y1128&lt;1.4,5,IF(Y1128&lt;1.45,5.36,IF(Y1128&lt;1.5,5.75,IF(Y1128&lt;1.55,6.59,IF(Y1128&lt;1.6,7.28,IF(Y1128&lt;1.65,8.01,IF(Y1128&lt;1.7,8.79,IF(Y1128&lt;1.75,10,IF(Y1128&lt;1.8,10.5,IF(Y1128&lt;1.85,11.42,IF(Y1128&lt;1.9,12.38,IF(Y1128&lt;1.95,13.4,IF(Y1128&lt;2,14.26,IF(Y1128&lt;2.05,15.57,IF(Y1128&lt;2.1,16.72,IF(Y1128&lt;2.15,17.92,IF(Y1128&lt;2.2,19.17,IF(Y1128&lt;2.25,20,IF(Y1128&lt;3,25,IF(Y1128&lt;10,0,0))))))))))))))))))))))))))))</f>
        <v>10</v>
      </c>
      <c r="AC1128" s="12"/>
    </row>
    <row r="1129" spans="17:29" x14ac:dyDescent="0.25">
      <c r="Q1129" s="91"/>
      <c r="R1129" s="92">
        <v>41663</v>
      </c>
      <c r="S1129" s="93">
        <v>23.39583333333</v>
      </c>
      <c r="T1129" s="94">
        <f>$L$10*COS($M$10*S1129*24+$N$10)</f>
        <v>0.10102251817868584</v>
      </c>
      <c r="U1129" s="94">
        <f>$L$11*COS($M$11*S1129*24+$N$11)</f>
        <v>0.11201720656247599</v>
      </c>
      <c r="V1129" s="94">
        <f>$L$12*COS($M$12*S1129*24+$N$12)</f>
        <v>0.94963664066325459</v>
      </c>
      <c r="W1129" s="94">
        <f>$L$13*COS($M$13*S1129*24+$N$13)</f>
        <v>0.13420330479235332</v>
      </c>
      <c r="X1129" s="94">
        <f>(T1129+U1129+V1129+W1129)*$AE$8</f>
        <v>1.6210995877459622</v>
      </c>
      <c r="Y1129" s="95">
        <f t="shared" si="34"/>
        <v>1.6210995877459622</v>
      </c>
      <c r="Z1129" s="94">
        <f>(0.5*$N$29*Y1129^3)/1000</f>
        <v>2.19399844315847</v>
      </c>
      <c r="AA1129" s="94">
        <f>(0.5*$I$29*$J$29*$K$29*$M$29*$L$29*$N$29*Y1129^3)*0.82/1000</f>
        <v>7.1024169180635388</v>
      </c>
      <c r="AB1129" s="103">
        <f>IF(Y1129&lt;1,0,IF(Y1129&lt;1.05,2,IF(Y1129&lt;1.1,2.28,IF(Y1129&lt;1.15,2.5,IF(Y1129&lt;1.2,3.08,IF(Y1129&lt;1.25,3.44,IF(Y1129&lt;1.3,3.85,IF(Y1129&lt;1.35,4.31,IF(Y1129&lt;1.4,5,IF(Y1129&lt;1.45,5.36,IF(Y1129&lt;1.5,5.75,IF(Y1129&lt;1.55,6.59,IF(Y1129&lt;1.6,7.28,IF(Y1129&lt;1.65,8.01,IF(Y1129&lt;1.7,8.79,IF(Y1129&lt;1.75,10,IF(Y1129&lt;1.8,10.5,IF(Y1129&lt;1.85,11.42,IF(Y1129&lt;1.9,12.38,IF(Y1129&lt;1.95,13.4,IF(Y1129&lt;2,14.26,IF(Y1129&lt;2.05,15.57,IF(Y1129&lt;2.1,16.72,IF(Y1129&lt;2.15,17.92,IF(Y1129&lt;2.2,19.17,IF(Y1129&lt;2.25,20,IF(Y1129&lt;3,25,IF(Y1129&lt;10,0,0))))))))))))))))))))))))))))</f>
        <v>8.01</v>
      </c>
      <c r="AC1129" s="12"/>
    </row>
    <row r="1130" spans="17:29" x14ac:dyDescent="0.25">
      <c r="Q1130" s="91"/>
      <c r="R1130" s="92">
        <v>41663</v>
      </c>
      <c r="S1130" s="93">
        <v>23.416666666663399</v>
      </c>
      <c r="T1130" s="94">
        <f>$L$10*COS($M$10*S1130*24+$N$10)</f>
        <v>0.10962304068496685</v>
      </c>
      <c r="U1130" s="94">
        <f>$L$11*COS($M$11*S1130*24+$N$11)</f>
        <v>0.1091065820765296</v>
      </c>
      <c r="V1130" s="94">
        <f>$L$12*COS($M$12*S1130*24+$N$12)</f>
        <v>0.69687338950749222</v>
      </c>
      <c r="W1130" s="94">
        <f>$L$13*COS($M$13*S1130*24+$N$13)</f>
        <v>0.23808441158803567</v>
      </c>
      <c r="X1130" s="94">
        <f>(T1130+U1130+V1130+W1130)*$AE$8</f>
        <v>1.4421092798212802</v>
      </c>
      <c r="Y1130" s="95">
        <f t="shared" si="34"/>
        <v>1.4421092798212802</v>
      </c>
      <c r="Z1130" s="94">
        <f>(0.5*$N$29*Y1130^3)/1000</f>
        <v>1.5445491881794393</v>
      </c>
      <c r="AA1130" s="94">
        <f>(0.5*$I$29*$J$29*$K$29*$M$29*$L$29*$N$29*Y1130^3)*0.82/1000</f>
        <v>5.0000182630551677</v>
      </c>
      <c r="AB1130" s="103">
        <f>IF(Y1130&lt;1,0,IF(Y1130&lt;1.05,2,IF(Y1130&lt;1.1,2.28,IF(Y1130&lt;1.15,2.5,IF(Y1130&lt;1.2,3.08,IF(Y1130&lt;1.25,3.44,IF(Y1130&lt;1.3,3.85,IF(Y1130&lt;1.35,4.31,IF(Y1130&lt;1.4,5,IF(Y1130&lt;1.45,5.36,IF(Y1130&lt;1.5,5.75,IF(Y1130&lt;1.55,6.59,IF(Y1130&lt;1.6,7.28,IF(Y1130&lt;1.65,8.01,IF(Y1130&lt;1.7,8.79,IF(Y1130&lt;1.75,10,IF(Y1130&lt;1.8,10.5,IF(Y1130&lt;1.85,11.42,IF(Y1130&lt;1.9,12.38,IF(Y1130&lt;1.95,13.4,IF(Y1130&lt;2,14.26,IF(Y1130&lt;2.05,15.57,IF(Y1130&lt;2.1,16.72,IF(Y1130&lt;2.15,17.92,IF(Y1130&lt;2.2,19.17,IF(Y1130&lt;2.25,20,IF(Y1130&lt;3,25,IF(Y1130&lt;10,0,0))))))))))))))))))))))))))))</f>
        <v>5.36</v>
      </c>
      <c r="AC1130" s="12"/>
    </row>
    <row r="1131" spans="17:29" x14ac:dyDescent="0.25">
      <c r="Q1131" s="91"/>
      <c r="R1131" s="92">
        <v>41663</v>
      </c>
      <c r="S1131" s="93">
        <v>23.4374999999967</v>
      </c>
      <c r="T1131" s="94">
        <f>$L$10*COS($M$10*S1131*24+$N$10)</f>
        <v>0.11660016336319308</v>
      </c>
      <c r="U1131" s="94">
        <f>$L$11*COS($M$11*S1131*24+$N$11)</f>
        <v>0.1043181916831605</v>
      </c>
      <c r="V1131" s="94">
        <f>$L$12*COS($M$12*S1131*24+$N$12)</f>
        <v>0.39976013879877187</v>
      </c>
      <c r="W1131" s="94">
        <f>$L$13*COS($M$13*S1131*24+$N$13)</f>
        <v>0.32574045918659378</v>
      </c>
      <c r="X1131" s="94">
        <f>(T1131+U1131+V1131+W1131)*$AE$8</f>
        <v>1.183023691289649</v>
      </c>
      <c r="Y1131" s="95">
        <f t="shared" si="34"/>
        <v>1.183023691289649</v>
      </c>
      <c r="Z1131" s="94">
        <f>(0.5*$N$29*Y1131^3)/1000</f>
        <v>0.8526829023862289</v>
      </c>
      <c r="AA1131" s="94">
        <f>(0.5*$I$29*$J$29*$K$29*$M$29*$L$29*$N$29*Y1131^3)*0.82/1000</f>
        <v>2.7603070961769358</v>
      </c>
      <c r="AB1131" s="103">
        <f>IF(Y1131&lt;1,0,IF(Y1131&lt;1.05,2,IF(Y1131&lt;1.1,2.28,IF(Y1131&lt;1.15,2.5,IF(Y1131&lt;1.2,3.08,IF(Y1131&lt;1.25,3.44,IF(Y1131&lt;1.3,3.85,IF(Y1131&lt;1.35,4.31,IF(Y1131&lt;1.4,5,IF(Y1131&lt;1.45,5.36,IF(Y1131&lt;1.5,5.75,IF(Y1131&lt;1.55,6.59,IF(Y1131&lt;1.6,7.28,IF(Y1131&lt;1.65,8.01,IF(Y1131&lt;1.7,8.79,IF(Y1131&lt;1.75,10,IF(Y1131&lt;1.8,10.5,IF(Y1131&lt;1.85,11.42,IF(Y1131&lt;1.9,12.38,IF(Y1131&lt;1.95,13.4,IF(Y1131&lt;2,14.26,IF(Y1131&lt;2.05,15.57,IF(Y1131&lt;2.1,16.72,IF(Y1131&lt;2.15,17.92,IF(Y1131&lt;2.2,19.17,IF(Y1131&lt;2.25,20,IF(Y1131&lt;3,25,IF(Y1131&lt;10,0,0))))))))))))))))))))))))))))</f>
        <v>3.08</v>
      </c>
      <c r="AC1131" s="12"/>
    </row>
    <row r="1132" spans="17:29" x14ac:dyDescent="0.25">
      <c r="Q1132" s="91"/>
      <c r="R1132" s="92">
        <v>41663</v>
      </c>
      <c r="S1132" s="93">
        <v>23.45833333333</v>
      </c>
      <c r="T1132" s="94">
        <f>$L$10*COS($M$10*S1132*24+$N$10)</f>
        <v>0.12185056249893118</v>
      </c>
      <c r="U1132" s="94">
        <f>$L$11*COS($M$11*S1132*24+$N$11)</f>
        <v>9.7734445408052678E-2</v>
      </c>
      <c r="V1132" s="94">
        <f>$L$12*COS($M$12*S1132*24+$N$12)</f>
        <v>7.7205592376391977E-2</v>
      </c>
      <c r="W1132" s="94">
        <f>$L$13*COS($M$13*S1132*24+$N$13)</f>
        <v>0.39119783280322185</v>
      </c>
      <c r="X1132" s="94">
        <f>(T1132+U1132+V1132+W1132)*$AE$8</f>
        <v>0.85998554135824712</v>
      </c>
      <c r="Y1132" s="95">
        <f t="shared" si="34"/>
        <v>0.85998554135824712</v>
      </c>
      <c r="Z1132" s="94">
        <f>(0.5*$N$29*Y1132^3)/1000</f>
        <v>0.32755231864809081</v>
      </c>
      <c r="AA1132" s="94">
        <f>(0.5*$I$29*$J$29*$K$29*$M$29*$L$29*$N$29*Y1132^3)*0.82/1000</f>
        <v>1.0603531359703455</v>
      </c>
      <c r="AB1132" s="103">
        <f>IF(Y1132&lt;1,0,IF(Y1132&lt;1.05,2,IF(Y1132&lt;1.1,2.28,IF(Y1132&lt;1.15,2.5,IF(Y1132&lt;1.2,3.08,IF(Y1132&lt;1.25,3.44,IF(Y1132&lt;1.3,3.85,IF(Y1132&lt;1.35,4.31,IF(Y1132&lt;1.4,5,IF(Y1132&lt;1.45,5.36,IF(Y1132&lt;1.5,5.75,IF(Y1132&lt;1.55,6.59,IF(Y1132&lt;1.6,7.28,IF(Y1132&lt;1.65,8.01,IF(Y1132&lt;1.7,8.79,IF(Y1132&lt;1.75,10,IF(Y1132&lt;1.8,10.5,IF(Y1132&lt;1.85,11.42,IF(Y1132&lt;1.9,12.38,IF(Y1132&lt;1.95,13.4,IF(Y1132&lt;2,14.26,IF(Y1132&lt;2.05,15.57,IF(Y1132&lt;2.1,16.72,IF(Y1132&lt;2.15,17.92,IF(Y1132&lt;2.2,19.17,IF(Y1132&lt;2.25,20,IF(Y1132&lt;3,25,IF(Y1132&lt;10,0,0))))))))))))))))))))))))))))</f>
        <v>0</v>
      </c>
      <c r="AC1132" s="12"/>
    </row>
    <row r="1133" spans="17:29" x14ac:dyDescent="0.25">
      <c r="Q1133" s="91"/>
      <c r="R1133" s="92">
        <v>41663</v>
      </c>
      <c r="S1133" s="93">
        <v>23.479166666663399</v>
      </c>
      <c r="T1133" s="94">
        <f>$L$10*COS($M$10*S1133*24+$N$10)</f>
        <v>0.12529648530408663</v>
      </c>
      <c r="U1133" s="94">
        <f>$L$11*COS($M$11*S1133*24+$N$11)</f>
        <v>8.9468652036602717E-2</v>
      </c>
      <c r="V1133" s="94">
        <f>$L$12*COS($M$12*S1133*24+$N$12)</f>
        <v>-0.25026242619190148</v>
      </c>
      <c r="W1133" s="94">
        <f>$L$13*COS($M$13*S1133*24+$N$13)</f>
        <v>0.42999572059950819</v>
      </c>
      <c r="X1133" s="94">
        <f>(T1133+U1133+V1133+W1133)*$AE$8</f>
        <v>0.49312303968537008</v>
      </c>
      <c r="Y1133" s="95">
        <f t="shared" si="34"/>
        <v>0.49312303968537008</v>
      </c>
      <c r="Z1133" s="94">
        <f>(0.5*$N$29*Y1133^3)/1000</f>
        <v>6.1755140105925158E-2</v>
      </c>
      <c r="AA1133" s="94">
        <f>(0.5*$I$29*$J$29*$K$29*$M$29*$L$29*$N$29*Y1133^3)*0.82/1000</f>
        <v>0.19991388473105981</v>
      </c>
      <c r="AB1133" s="103">
        <f>IF(Y1133&lt;1,0,IF(Y1133&lt;1.05,2,IF(Y1133&lt;1.1,2.28,IF(Y1133&lt;1.15,2.5,IF(Y1133&lt;1.2,3.08,IF(Y1133&lt;1.25,3.44,IF(Y1133&lt;1.3,3.85,IF(Y1133&lt;1.35,4.31,IF(Y1133&lt;1.4,5,IF(Y1133&lt;1.45,5.36,IF(Y1133&lt;1.5,5.75,IF(Y1133&lt;1.55,6.59,IF(Y1133&lt;1.6,7.28,IF(Y1133&lt;1.65,8.01,IF(Y1133&lt;1.7,8.79,IF(Y1133&lt;1.75,10,IF(Y1133&lt;1.8,10.5,IF(Y1133&lt;1.85,11.42,IF(Y1133&lt;1.9,12.38,IF(Y1133&lt;1.95,13.4,IF(Y1133&lt;2,14.26,IF(Y1133&lt;2.05,15.57,IF(Y1133&lt;2.1,16.72,IF(Y1133&lt;2.15,17.92,IF(Y1133&lt;2.2,19.17,IF(Y1133&lt;2.25,20,IF(Y1133&lt;3,25,IF(Y1133&lt;10,0,0))))))))))))))))))))))))))))</f>
        <v>0</v>
      </c>
      <c r="AC1133" s="12"/>
    </row>
    <row r="1134" spans="17:29" x14ac:dyDescent="0.25">
      <c r="Q1134" s="91"/>
      <c r="R1134" s="92">
        <v>41663</v>
      </c>
      <c r="S1134" s="93">
        <v>23.4999999999967</v>
      </c>
      <c r="T1134" s="94">
        <f>$L$10*COS($M$10*S1134*24+$N$10)</f>
        <v>0.12688690135241135</v>
      </c>
      <c r="U1134" s="94">
        <f>$L$11*COS($M$11*S1134*24+$N$11)</f>
        <v>7.9663069026646396E-2</v>
      </c>
      <c r="V1134" s="94">
        <f>$L$12*COS($M$12*S1134*24+$N$12)</f>
        <v>-0.56180339307728488</v>
      </c>
      <c r="W1134" s="94">
        <f>$L$13*COS($M$13*S1134*24+$N$13)</f>
        <v>0.43949011063830079</v>
      </c>
      <c r="X1134" s="94">
        <f>(T1134+U1134+V1134+W1134)*$AE$8</f>
        <v>0.10529585992509208</v>
      </c>
      <c r="Y1134" s="95">
        <f t="shared" si="34"/>
        <v>0.10529585992509208</v>
      </c>
      <c r="Z1134" s="94">
        <f>(0.5*$N$29*Y1134^3)/1000</f>
        <v>6.0123065541015824E-4</v>
      </c>
      <c r="AA1134" s="94">
        <f>(0.5*$I$29*$J$29*$K$29*$M$29*$L$29*$N$29*Y1134^3)*0.82/1000</f>
        <v>1.946305291126912E-3</v>
      </c>
      <c r="AB1134" s="103">
        <f>IF(Y1134&lt;1,0,IF(Y1134&lt;1.05,2,IF(Y1134&lt;1.1,2.28,IF(Y1134&lt;1.15,2.5,IF(Y1134&lt;1.2,3.08,IF(Y1134&lt;1.25,3.44,IF(Y1134&lt;1.3,3.85,IF(Y1134&lt;1.35,4.31,IF(Y1134&lt;1.4,5,IF(Y1134&lt;1.45,5.36,IF(Y1134&lt;1.5,5.75,IF(Y1134&lt;1.55,6.59,IF(Y1134&lt;1.6,7.28,IF(Y1134&lt;1.65,8.01,IF(Y1134&lt;1.7,8.79,IF(Y1134&lt;1.75,10,IF(Y1134&lt;1.8,10.5,IF(Y1134&lt;1.85,11.42,IF(Y1134&lt;1.9,12.38,IF(Y1134&lt;1.95,13.4,IF(Y1134&lt;2,14.26,IF(Y1134&lt;2.05,15.57,IF(Y1134&lt;2.1,16.72,IF(Y1134&lt;2.15,17.92,IF(Y1134&lt;2.2,19.17,IF(Y1134&lt;2.25,20,IF(Y1134&lt;3,25,IF(Y1134&lt;10,0,0))))))))))))))))))))))))))))</f>
        <v>0</v>
      </c>
      <c r="AC1134" s="12"/>
    </row>
    <row r="1135" spans="17:29" x14ac:dyDescent="0.25">
      <c r="Q1135" s="91"/>
      <c r="R1135" s="92">
        <v>41663</v>
      </c>
      <c r="S1135" s="93">
        <v>23.52083333333</v>
      </c>
      <c r="T1135" s="94">
        <f>$L$10*COS($M$10*S1135*24+$N$10)</f>
        <v>0.12659825828556098</v>
      </c>
      <c r="U1135" s="94">
        <f>$L$11*COS($M$11*S1135*24+$N$11)</f>
        <v>6.8486454203094738E-2</v>
      </c>
      <c r="V1135" s="94">
        <f>$L$12*COS($M$12*S1135*24+$N$12)</f>
        <v>-0.83759040435527554</v>
      </c>
      <c r="W1135" s="94">
        <f>$L$13*COS($M$13*S1135*24+$N$13)</f>
        <v>0.41903397592893504</v>
      </c>
      <c r="X1135" s="94">
        <f>(T1135+U1135+V1135+W1135)*$AE$8</f>
        <v>-0.27933964492210606</v>
      </c>
      <c r="Y1135" s="95">
        <f t="shared" si="34"/>
        <v>0.27933964492210606</v>
      </c>
      <c r="Z1135" s="94">
        <f>(0.5*$N$29*Y1135^3)/1000</f>
        <v>1.1225481005200709E-2</v>
      </c>
      <c r="AA1135" s="94">
        <f>(0.5*$I$29*$J$29*$K$29*$M$29*$L$29*$N$29*Y1135^3)*0.82/1000</f>
        <v>3.6339153500019032E-2</v>
      </c>
      <c r="AB1135" s="103">
        <f>IF(Y1135&lt;1,0,IF(Y1135&lt;1.05,2,IF(Y1135&lt;1.1,2.28,IF(Y1135&lt;1.15,2.5,IF(Y1135&lt;1.2,3.08,IF(Y1135&lt;1.25,3.44,IF(Y1135&lt;1.3,3.85,IF(Y1135&lt;1.35,4.31,IF(Y1135&lt;1.4,5,IF(Y1135&lt;1.45,5.36,IF(Y1135&lt;1.5,5.75,IF(Y1135&lt;1.55,6.59,IF(Y1135&lt;1.6,7.28,IF(Y1135&lt;1.65,8.01,IF(Y1135&lt;1.7,8.79,IF(Y1135&lt;1.75,10,IF(Y1135&lt;1.8,10.5,IF(Y1135&lt;1.85,11.42,IF(Y1135&lt;1.9,12.38,IF(Y1135&lt;1.95,13.4,IF(Y1135&lt;2,14.26,IF(Y1135&lt;2.05,15.57,IF(Y1135&lt;2.1,16.72,IF(Y1135&lt;2.15,17.92,IF(Y1135&lt;2.2,19.17,IF(Y1135&lt;2.25,20,IF(Y1135&lt;3,25,IF(Y1135&lt;10,0,0))))))))))))))))))))))))))))</f>
        <v>0</v>
      </c>
      <c r="AC1135" s="12"/>
    </row>
    <row r="1136" spans="17:29" x14ac:dyDescent="0.25">
      <c r="Q1136" s="91"/>
      <c r="R1136" s="92">
        <v>41663</v>
      </c>
      <c r="S1136" s="93">
        <v>23.541666666663399</v>
      </c>
      <c r="T1136" s="94">
        <f>$L$10*COS($M$10*S1136*24+$N$10)</f>
        <v>0.12443483059820773</v>
      </c>
      <c r="U1136" s="94">
        <f>$L$11*COS($M$11*S1136*24+$N$11)</f>
        <v>5.6131161371471186E-2</v>
      </c>
      <c r="V1136" s="94">
        <f>$L$12*COS($M$12*S1136*24+$N$12)</f>
        <v>-1.0600719879640257</v>
      </c>
      <c r="W1136" s="94">
        <f>$L$13*COS($M$13*S1136*24+$N$13)</f>
        <v>0.37002136824618626</v>
      </c>
      <c r="X1136" s="94">
        <f>(T1136+U1136+V1136+W1136)*$AE$8</f>
        <v>-0.63685578468520065</v>
      </c>
      <c r="Y1136" s="95">
        <f t="shared" si="34"/>
        <v>0.63685578468520065</v>
      </c>
      <c r="Z1136" s="94">
        <f>(0.5*$N$29*Y1136^3)/1000</f>
        <v>0.1330241592913857</v>
      </c>
      <c r="AA1136" s="94">
        <f>(0.5*$I$29*$J$29*$K$29*$M$29*$L$29*$N$29*Y1136^3)*0.82/1000</f>
        <v>0.43062612118456989</v>
      </c>
      <c r="AB1136" s="103">
        <f>IF(Y1136&lt;1,0,IF(Y1136&lt;1.05,2,IF(Y1136&lt;1.1,2.28,IF(Y1136&lt;1.15,2.5,IF(Y1136&lt;1.2,3.08,IF(Y1136&lt;1.25,3.44,IF(Y1136&lt;1.3,3.85,IF(Y1136&lt;1.35,4.31,IF(Y1136&lt;1.4,5,IF(Y1136&lt;1.45,5.36,IF(Y1136&lt;1.5,5.75,IF(Y1136&lt;1.55,6.59,IF(Y1136&lt;1.6,7.28,IF(Y1136&lt;1.65,8.01,IF(Y1136&lt;1.7,8.79,IF(Y1136&lt;1.75,10,IF(Y1136&lt;1.8,10.5,IF(Y1136&lt;1.85,11.42,IF(Y1136&lt;1.9,12.38,IF(Y1136&lt;1.95,13.4,IF(Y1136&lt;2,14.26,IF(Y1136&lt;2.05,15.57,IF(Y1136&lt;2.1,16.72,IF(Y1136&lt;2.15,17.92,IF(Y1136&lt;2.2,19.17,IF(Y1136&lt;2.25,20,IF(Y1136&lt;3,25,IF(Y1136&lt;10,0,0))))))))))))))))))))))))))))</f>
        <v>0</v>
      </c>
      <c r="AC1136" s="12"/>
    </row>
    <row r="1137" spans="17:29" x14ac:dyDescent="0.25">
      <c r="Q1137" s="91"/>
      <c r="R1137" s="92">
        <v>41663</v>
      </c>
      <c r="S1137" s="93">
        <v>23.5624999999967</v>
      </c>
      <c r="T1137" s="94">
        <f>$L$10*COS($M$10*S1137*24+$N$10)</f>
        <v>0.12042865633742698</v>
      </c>
      <c r="U1137" s="94">
        <f>$L$11*COS($M$11*S1137*24+$N$11)</f>
        <v>4.2809829835708205E-2</v>
      </c>
      <c r="V1137" s="94">
        <f>$L$12*COS($M$12*S1137*24+$N$12)</f>
        <v>-1.2150891039921601</v>
      </c>
      <c r="W1137" s="94">
        <f>$L$13*COS($M$13*S1137*24+$N$13)</f>
        <v>0.29579241580694399</v>
      </c>
      <c r="X1137" s="94">
        <f>(T1137+U1137+V1137+W1137)*$AE$8</f>
        <v>-0.94507275251510092</v>
      </c>
      <c r="Y1137" s="95">
        <f t="shared" si="34"/>
        <v>0.94507275251510092</v>
      </c>
      <c r="Z1137" s="94">
        <f>(0.5*$N$29*Y1137^3)/1000</f>
        <v>0.43471332796686907</v>
      </c>
      <c r="AA1137" s="94">
        <f>(0.5*$I$29*$J$29*$K$29*$M$29*$L$29*$N$29*Y1137^3)*0.82/1000</f>
        <v>1.4072550072619114</v>
      </c>
      <c r="AB1137" s="103">
        <f>IF(Y1137&lt;1,0,IF(Y1137&lt;1.05,2,IF(Y1137&lt;1.1,2.28,IF(Y1137&lt;1.15,2.5,IF(Y1137&lt;1.2,3.08,IF(Y1137&lt;1.25,3.44,IF(Y1137&lt;1.3,3.85,IF(Y1137&lt;1.35,4.31,IF(Y1137&lt;1.4,5,IF(Y1137&lt;1.45,5.36,IF(Y1137&lt;1.5,5.75,IF(Y1137&lt;1.55,6.59,IF(Y1137&lt;1.6,7.28,IF(Y1137&lt;1.65,8.01,IF(Y1137&lt;1.7,8.79,IF(Y1137&lt;1.75,10,IF(Y1137&lt;1.8,10.5,IF(Y1137&lt;1.85,11.42,IF(Y1137&lt;1.9,12.38,IF(Y1137&lt;1.95,13.4,IF(Y1137&lt;2,14.26,IF(Y1137&lt;2.05,15.57,IF(Y1137&lt;2.1,16.72,IF(Y1137&lt;2.15,17.92,IF(Y1137&lt;2.2,19.17,IF(Y1137&lt;2.25,20,IF(Y1137&lt;3,25,IF(Y1137&lt;10,0,0))))))))))))))))))))))))))))</f>
        <v>0</v>
      </c>
      <c r="AC1137" s="12"/>
    </row>
    <row r="1138" spans="17:29" x14ac:dyDescent="0.25">
      <c r="Q1138" s="91"/>
      <c r="R1138" s="92">
        <v>41663</v>
      </c>
      <c r="S1138" s="93">
        <v>23.58333333333</v>
      </c>
      <c r="T1138" s="94">
        <f>$L$10*COS($M$10*S1138*24+$N$10)</f>
        <v>0.11463906265346407</v>
      </c>
      <c r="U1138" s="94">
        <f>$L$11*COS($M$11*S1138*24+$N$11)</f>
        <v>2.8751724794273164E-2</v>
      </c>
      <c r="V1138" s="94">
        <f>$L$12*COS($M$12*S1138*24+$N$12)</f>
        <v>-1.2927762458362726</v>
      </c>
      <c r="W1138" s="94">
        <f>$L$13*COS($M$13*S1138*24+$N$13)</f>
        <v>0.20140569905058395</v>
      </c>
      <c r="X1138" s="94">
        <f>(T1138+U1138+V1138+W1138)*$AE$8</f>
        <v>-1.1849746991724395</v>
      </c>
      <c r="Y1138" s="95">
        <f t="shared" si="34"/>
        <v>1.1849746991724395</v>
      </c>
      <c r="Z1138" s="94">
        <f>(0.5*$N$29*Y1138^3)/1000</f>
        <v>0.85690852220263325</v>
      </c>
      <c r="AA1138" s="94">
        <f>(0.5*$I$29*$J$29*$K$29*$M$29*$L$29*$N$29*Y1138^3)*0.82/1000</f>
        <v>2.7739862825806094</v>
      </c>
      <c r="AB1138" s="103">
        <f>IF(Y1138&lt;1,0,IF(Y1138&lt;1.05,2,IF(Y1138&lt;1.1,2.28,IF(Y1138&lt;1.15,2.5,IF(Y1138&lt;1.2,3.08,IF(Y1138&lt;1.25,3.44,IF(Y1138&lt;1.3,3.85,IF(Y1138&lt;1.35,4.31,IF(Y1138&lt;1.4,5,IF(Y1138&lt;1.45,5.36,IF(Y1138&lt;1.5,5.75,IF(Y1138&lt;1.55,6.59,IF(Y1138&lt;1.6,7.28,IF(Y1138&lt;1.65,8.01,IF(Y1138&lt;1.7,8.79,IF(Y1138&lt;1.75,10,IF(Y1138&lt;1.8,10.5,IF(Y1138&lt;1.85,11.42,IF(Y1138&lt;1.9,12.38,IF(Y1138&lt;1.95,13.4,IF(Y1138&lt;2,14.26,IF(Y1138&lt;2.05,15.57,IF(Y1138&lt;2.1,16.72,IF(Y1138&lt;2.15,17.92,IF(Y1138&lt;2.2,19.17,IF(Y1138&lt;2.25,20,IF(Y1138&lt;3,25,IF(Y1138&lt;10,0,0))))))))))))))))))))))))))))</f>
        <v>3.08</v>
      </c>
      <c r="AC1138" s="12"/>
    </row>
    <row r="1139" spans="17:29" x14ac:dyDescent="0.25">
      <c r="Q1139" s="91"/>
      <c r="R1139" s="92">
        <v>41663</v>
      </c>
      <c r="S1139" s="93">
        <v>23.6041666666633</v>
      </c>
      <c r="T1139" s="94">
        <f>$L$10*COS($M$10*S1139*24+$N$10)</f>
        <v>0.10715178722821837</v>
      </c>
      <c r="U1139" s="94">
        <f>$L$11*COS($M$11*S1139*24+$N$11)</f>
        <v>1.4198791598834908E-2</v>
      </c>
      <c r="V1139" s="94">
        <f>$L$12*COS($M$12*S1139*24+$N$12)</f>
        <v>-1.2881892948687572</v>
      </c>
      <c r="W1139" s="94">
        <f>$L$13*COS($M$13*S1139*24+$N$13)</f>
        <v>9.3293516742621971E-2</v>
      </c>
      <c r="X1139" s="94">
        <f>(T1139+U1139+V1139+W1139)*$AE$8</f>
        <v>-1.3419314991238527</v>
      </c>
      <c r="Y1139" s="95">
        <f t="shared" si="34"/>
        <v>1.3419314991238527</v>
      </c>
      <c r="Z1139" s="94">
        <f>(0.5*$N$29*Y1139^3)/1000</f>
        <v>1.2445096560885467</v>
      </c>
      <c r="AA1139" s="94">
        <f>(0.5*$I$29*$J$29*$K$29*$M$29*$L$29*$N$29*Y1139^3)*0.82/1000</f>
        <v>4.0287295844075954</v>
      </c>
      <c r="AB1139" s="103">
        <f>IF(Y1139&lt;1,0,IF(Y1139&lt;1.05,2,IF(Y1139&lt;1.1,2.28,IF(Y1139&lt;1.15,2.5,IF(Y1139&lt;1.2,3.08,IF(Y1139&lt;1.25,3.44,IF(Y1139&lt;1.3,3.85,IF(Y1139&lt;1.35,4.31,IF(Y1139&lt;1.4,5,IF(Y1139&lt;1.45,5.36,IF(Y1139&lt;1.5,5.75,IF(Y1139&lt;1.55,6.59,IF(Y1139&lt;1.6,7.28,IF(Y1139&lt;1.65,8.01,IF(Y1139&lt;1.7,8.79,IF(Y1139&lt;1.75,10,IF(Y1139&lt;1.8,10.5,IF(Y1139&lt;1.85,11.42,IF(Y1139&lt;1.9,12.38,IF(Y1139&lt;1.95,13.4,IF(Y1139&lt;2,14.26,IF(Y1139&lt;2.05,15.57,IF(Y1139&lt;2.1,16.72,IF(Y1139&lt;2.15,17.92,IF(Y1139&lt;2.2,19.17,IF(Y1139&lt;2.25,20,IF(Y1139&lt;3,25,IF(Y1139&lt;10,0,0))))))))))))))))))))))))))))</f>
        <v>4.3099999999999996</v>
      </c>
      <c r="AC1139" s="12"/>
    </row>
    <row r="1140" spans="17:29" x14ac:dyDescent="0.25">
      <c r="Q1140" s="91"/>
      <c r="R1140" s="92">
        <v>41663</v>
      </c>
      <c r="S1140" s="93">
        <v>23.6249999999967</v>
      </c>
      <c r="T1140" s="94">
        <f>$L$10*COS($M$10*S1140*24+$N$10)</f>
        <v>9.8077708591935528E-2</v>
      </c>
      <c r="U1140" s="94">
        <f>$L$11*COS($M$11*S1140*24+$N$11)</f>
        <v>-5.9850821767502707E-4</v>
      </c>
      <c r="V1140" s="94">
        <f>$L$12*COS($M$12*S1140*24+$N$12)</f>
        <v>-1.2016201710796914</v>
      </c>
      <c r="W1140" s="94">
        <f>$L$13*COS($M$13*S1140*24+$N$13)</f>
        <v>-2.1176464557004459E-2</v>
      </c>
      <c r="X1140" s="94">
        <f>(T1140+U1140+V1140+W1140)*$AE$8</f>
        <v>-1.406646794078044</v>
      </c>
      <c r="Y1140" s="95">
        <f t="shared" si="34"/>
        <v>1.406646794078044</v>
      </c>
      <c r="Z1140" s="94">
        <f>(0.5*$N$29*Y1140^3)/1000</f>
        <v>1.4333835341212939</v>
      </c>
      <c r="AA1140" s="94">
        <f>(0.5*$I$29*$J$29*$K$29*$M$29*$L$29*$N$29*Y1140^3)*0.82/1000</f>
        <v>4.6401525463988031</v>
      </c>
      <c r="AB1140" s="103">
        <f>IF(Y1140&lt;1,0,IF(Y1140&lt;1.05,2,IF(Y1140&lt;1.1,2.28,IF(Y1140&lt;1.15,2.5,IF(Y1140&lt;1.2,3.08,IF(Y1140&lt;1.25,3.44,IF(Y1140&lt;1.3,3.85,IF(Y1140&lt;1.35,4.31,IF(Y1140&lt;1.4,5,IF(Y1140&lt;1.45,5.36,IF(Y1140&lt;1.5,5.75,IF(Y1140&lt;1.55,6.59,IF(Y1140&lt;1.6,7.28,IF(Y1140&lt;1.65,8.01,IF(Y1140&lt;1.7,8.79,IF(Y1140&lt;1.75,10,IF(Y1140&lt;1.8,10.5,IF(Y1140&lt;1.85,11.42,IF(Y1140&lt;1.9,12.38,IF(Y1140&lt;1.95,13.4,IF(Y1140&lt;2,14.26,IF(Y1140&lt;2.05,15.57,IF(Y1140&lt;2.1,16.72,IF(Y1140&lt;2.15,17.92,IF(Y1140&lt;2.2,19.17,IF(Y1140&lt;2.25,20,IF(Y1140&lt;3,25,IF(Y1140&lt;10,0,0))))))))))))))))))))))))))))</f>
        <v>5.36</v>
      </c>
      <c r="AC1140" s="12"/>
    </row>
    <row r="1141" spans="17:29" x14ac:dyDescent="0.25">
      <c r="Q1141" s="91"/>
      <c r="R1141" s="92">
        <v>41663</v>
      </c>
      <c r="S1141" s="93">
        <v>23.64583333333</v>
      </c>
      <c r="T1141" s="94">
        <f>$L$10*COS($M$10*S1141*24+$N$10)</f>
        <v>8.7551204131111102E-2</v>
      </c>
      <c r="U1141" s="94">
        <f>$L$11*COS($M$11*S1141*24+$N$11)</f>
        <v>-1.5385507479326342E-2</v>
      </c>
      <c r="V1141" s="94">
        <f>$L$12*COS($M$12*S1141*24+$N$12)</f>
        <v>-1.03857825488138</v>
      </c>
      <c r="W1141" s="94">
        <f>$L$13*COS($M$13*S1141*24+$N$13)</f>
        <v>-0.13420330479234879</v>
      </c>
      <c r="X1141" s="94">
        <f>(T1141+U1141+V1141+W1141)*$AE$8</f>
        <v>-1.37576982877743</v>
      </c>
      <c r="Y1141" s="95">
        <f t="shared" si="34"/>
        <v>1.37576982877743</v>
      </c>
      <c r="Z1141" s="94">
        <f>(0.5*$N$29*Y1141^3)/1000</f>
        <v>1.3410487692292441</v>
      </c>
      <c r="AA1141" s="94">
        <f>(0.5*$I$29*$J$29*$K$29*$M$29*$L$29*$N$29*Y1141^3)*0.82/1000</f>
        <v>4.3412462284204612</v>
      </c>
      <c r="AB1141" s="103">
        <f>IF(Y1141&lt;1,0,IF(Y1141&lt;1.05,2,IF(Y1141&lt;1.1,2.28,IF(Y1141&lt;1.15,2.5,IF(Y1141&lt;1.2,3.08,IF(Y1141&lt;1.25,3.44,IF(Y1141&lt;1.3,3.85,IF(Y1141&lt;1.35,4.31,IF(Y1141&lt;1.4,5,IF(Y1141&lt;1.45,5.36,IF(Y1141&lt;1.5,5.75,IF(Y1141&lt;1.55,6.59,IF(Y1141&lt;1.6,7.28,IF(Y1141&lt;1.65,8.01,IF(Y1141&lt;1.7,8.79,IF(Y1141&lt;1.75,10,IF(Y1141&lt;1.8,10.5,IF(Y1141&lt;1.85,11.42,IF(Y1141&lt;1.9,12.38,IF(Y1141&lt;1.95,13.4,IF(Y1141&lt;2,14.26,IF(Y1141&lt;2.05,15.57,IF(Y1141&lt;2.1,16.72,IF(Y1141&lt;2.15,17.92,IF(Y1141&lt;2.2,19.17,IF(Y1141&lt;2.25,20,IF(Y1141&lt;3,25,IF(Y1141&lt;10,0,0))))))))))))))))))))))))))))</f>
        <v>5</v>
      </c>
      <c r="AC1141" s="12"/>
    </row>
    <row r="1142" spans="17:29" x14ac:dyDescent="0.25">
      <c r="Q1142" s="91"/>
      <c r="R1142" s="92">
        <v>41663</v>
      </c>
      <c r="S1142" s="93">
        <v>23.6666666666633</v>
      </c>
      <c r="T1142" s="94">
        <f>$L$10*COS($M$10*S1142*24+$N$10)</f>
        <v>7.5728160103052305E-2</v>
      </c>
      <c r="U1142" s="94">
        <f>$L$11*COS($M$11*S1142*24+$N$11)</f>
        <v>-2.9907716286878914E-2</v>
      </c>
      <c r="V1142" s="94">
        <f>$L$12*COS($M$12*S1142*24+$N$12)</f>
        <v>-0.80943976241208093</v>
      </c>
      <c r="W1142" s="94">
        <f>$L$13*COS($M$13*S1142*24+$N$13)</f>
        <v>-0.23808441158756896</v>
      </c>
      <c r="X1142" s="94">
        <f>(T1142+U1142+V1142+W1142)*$AE$8</f>
        <v>-1.2521296627293454</v>
      </c>
      <c r="Y1142" s="95">
        <f t="shared" si="34"/>
        <v>1.2521296627293454</v>
      </c>
      <c r="Z1142" s="94">
        <f>(0.5*$N$29*Y1142^3)/1000</f>
        <v>1.011009278020526</v>
      </c>
      <c r="AA1142" s="94">
        <f>(0.5*$I$29*$J$29*$K$29*$M$29*$L$29*$N$29*Y1142^3)*0.82/1000</f>
        <v>3.2728416115897589</v>
      </c>
      <c r="AB1142" s="103">
        <f>IF(Y1142&lt;1,0,IF(Y1142&lt;1.05,2,IF(Y1142&lt;1.1,2.28,IF(Y1142&lt;1.15,2.5,IF(Y1142&lt;1.2,3.08,IF(Y1142&lt;1.25,3.44,IF(Y1142&lt;1.3,3.85,IF(Y1142&lt;1.35,4.31,IF(Y1142&lt;1.4,5,IF(Y1142&lt;1.45,5.36,IF(Y1142&lt;1.5,5.75,IF(Y1142&lt;1.55,6.59,IF(Y1142&lt;1.6,7.28,IF(Y1142&lt;1.65,8.01,IF(Y1142&lt;1.7,8.79,IF(Y1142&lt;1.75,10,IF(Y1142&lt;1.8,10.5,IF(Y1142&lt;1.85,11.42,IF(Y1142&lt;1.9,12.38,IF(Y1142&lt;1.95,13.4,IF(Y1142&lt;2,14.26,IF(Y1142&lt;2.05,15.57,IF(Y1142&lt;2.1,16.72,IF(Y1142&lt;2.15,17.92,IF(Y1142&lt;2.2,19.17,IF(Y1142&lt;2.25,20,IF(Y1142&lt;3,25,IF(Y1142&lt;10,0,0))))))))))))))))))))))))))))</f>
        <v>3.85</v>
      </c>
      <c r="AC1142" s="12"/>
    </row>
    <row r="1143" spans="17:29" x14ac:dyDescent="0.25">
      <c r="Q1143" s="91"/>
      <c r="R1143" s="92">
        <v>41663</v>
      </c>
      <c r="S1143" s="93">
        <v>23.6874999999967</v>
      </c>
      <c r="T1143" s="94">
        <f>$L$10*COS($M$10*S1143*24+$N$10)</f>
        <v>6.2783663127459755E-2</v>
      </c>
      <c r="U1143" s="94">
        <f>$L$11*COS($M$11*S1143*24+$N$11)</f>
        <v>-4.3915201885828217E-2</v>
      </c>
      <c r="V1143" s="94">
        <f>$L$12*COS($M$12*S1143*24+$N$12)</f>
        <v>-0.52878738859291241</v>
      </c>
      <c r="W1143" s="94">
        <f>$L$13*COS($M$13*S1143*24+$N$13)</f>
        <v>-0.32574045918660743</v>
      </c>
      <c r="X1143" s="94">
        <f>(T1143+U1143+V1143+W1143)*$AE$8</f>
        <v>-1.0445742331723604</v>
      </c>
      <c r="Y1143" s="95">
        <f t="shared" si="34"/>
        <v>1.0445742331723604</v>
      </c>
      <c r="Z1143" s="94">
        <f>(0.5*$N$29*Y1143^3)/1000</f>
        <v>0.58698250232130433</v>
      </c>
      <c r="AA1143" s="94">
        <f>(0.5*$I$29*$J$29*$K$29*$M$29*$L$29*$N$29*Y1143^3)*0.82/1000</f>
        <v>1.9001811364516912</v>
      </c>
      <c r="AB1143" s="103">
        <f>IF(Y1143&lt;1,0,IF(Y1143&lt;1.05,2,IF(Y1143&lt;1.1,2.28,IF(Y1143&lt;1.15,2.5,IF(Y1143&lt;1.2,3.08,IF(Y1143&lt;1.25,3.44,IF(Y1143&lt;1.3,3.85,IF(Y1143&lt;1.35,4.31,IF(Y1143&lt;1.4,5,IF(Y1143&lt;1.45,5.36,IF(Y1143&lt;1.5,5.75,IF(Y1143&lt;1.55,6.59,IF(Y1143&lt;1.6,7.28,IF(Y1143&lt;1.65,8.01,IF(Y1143&lt;1.7,8.79,IF(Y1143&lt;1.75,10,IF(Y1143&lt;1.8,10.5,IF(Y1143&lt;1.85,11.42,IF(Y1143&lt;1.9,12.38,IF(Y1143&lt;1.95,13.4,IF(Y1143&lt;2,14.26,IF(Y1143&lt;2.05,15.57,IF(Y1143&lt;2.1,16.72,IF(Y1143&lt;2.15,17.92,IF(Y1143&lt;2.2,19.17,IF(Y1143&lt;2.25,20,IF(Y1143&lt;3,25,IF(Y1143&lt;10,0,0))))))))))))))))))))))))))))</f>
        <v>2</v>
      </c>
      <c r="AC1143" s="12"/>
    </row>
    <row r="1144" spans="17:29" x14ac:dyDescent="0.25">
      <c r="Q1144" s="91"/>
      <c r="R1144" s="92">
        <v>41663</v>
      </c>
      <c r="S1144" s="93">
        <v>23.70833333333</v>
      </c>
      <c r="T1144" s="94">
        <f>$L$10*COS($M$10*S1144*24+$N$10)</f>
        <v>4.89094073413123E-2</v>
      </c>
      <c r="U1144" s="94">
        <f>$L$11*COS($M$11*S1144*24+$N$11)</f>
        <v>-5.7166890104308976E-2</v>
      </c>
      <c r="V1144" s="94">
        <f>$L$12*COS($M$12*S1144*24+$N$12)</f>
        <v>-0.21448224398277735</v>
      </c>
      <c r="W1144" s="94">
        <f>$L$13*COS($M$13*S1144*24+$N$13)</f>
        <v>-0.39119783280323112</v>
      </c>
      <c r="X1144" s="94">
        <f>(T1144+U1144+V1144+W1144)*$AE$8</f>
        <v>-0.76742194943625641</v>
      </c>
      <c r="Y1144" s="95">
        <f t="shared" si="34"/>
        <v>0.76742194943625641</v>
      </c>
      <c r="Z1144" s="94">
        <f>(0.5*$N$29*Y1144^3)/1000</f>
        <v>0.23276082005272647</v>
      </c>
      <c r="AA1144" s="94">
        <f>(0.5*$I$29*$J$29*$K$29*$M$29*$L$29*$N$29*Y1144^3)*0.82/1000</f>
        <v>0.75349387387209799</v>
      </c>
      <c r="AB1144" s="103">
        <f>IF(Y1144&lt;1,0,IF(Y1144&lt;1.05,2,IF(Y1144&lt;1.1,2.28,IF(Y1144&lt;1.15,2.5,IF(Y1144&lt;1.2,3.08,IF(Y1144&lt;1.25,3.44,IF(Y1144&lt;1.3,3.85,IF(Y1144&lt;1.35,4.31,IF(Y1144&lt;1.4,5,IF(Y1144&lt;1.45,5.36,IF(Y1144&lt;1.5,5.75,IF(Y1144&lt;1.55,6.59,IF(Y1144&lt;1.6,7.28,IF(Y1144&lt;1.65,8.01,IF(Y1144&lt;1.7,8.79,IF(Y1144&lt;1.75,10,IF(Y1144&lt;1.8,10.5,IF(Y1144&lt;1.85,11.42,IF(Y1144&lt;1.9,12.38,IF(Y1144&lt;1.95,13.4,IF(Y1144&lt;2,14.26,IF(Y1144&lt;2.05,15.57,IF(Y1144&lt;2.1,16.72,IF(Y1144&lt;2.15,17.92,IF(Y1144&lt;2.2,19.17,IF(Y1144&lt;2.25,20,IF(Y1144&lt;3,25,IF(Y1144&lt;10,0,0))))))))))))))))))))))))))))</f>
        <v>0</v>
      </c>
      <c r="AC1144" s="12"/>
    </row>
    <row r="1145" spans="17:29" x14ac:dyDescent="0.25">
      <c r="Q1145" s="91"/>
      <c r="R1145" s="92">
        <v>41663</v>
      </c>
      <c r="S1145" s="93">
        <v>23.7291666666633</v>
      </c>
      <c r="T1145" s="94">
        <f>$L$10*COS($M$10*S1145*24+$N$10)</f>
        <v>3.4310855613640973E-2</v>
      </c>
      <c r="U1145" s="94">
        <f>$L$11*COS($M$11*S1145*24+$N$11)</f>
        <v>-6.943471433191116E-2</v>
      </c>
      <c r="V1145" s="94">
        <f>$L$12*COS($M$12*S1145*24+$N$12)</f>
        <v>0.11347285134753665</v>
      </c>
      <c r="W1145" s="94">
        <f>$L$13*COS($M$13*S1145*24+$N$13)</f>
        <v>-0.42999572059939051</v>
      </c>
      <c r="X1145" s="94">
        <f>(T1145+U1145+V1145+W1145)*$AE$8</f>
        <v>-0.43955840996265505</v>
      </c>
      <c r="Y1145" s="95">
        <f t="shared" si="34"/>
        <v>0.43955840996265505</v>
      </c>
      <c r="Z1145" s="94">
        <f>(0.5*$N$29*Y1145^3)/1000</f>
        <v>4.3737807638599781E-2</v>
      </c>
      <c r="AA1145" s="94">
        <f>(0.5*$I$29*$J$29*$K$29*$M$29*$L$29*$N$29*Y1145^3)*0.82/1000</f>
        <v>0.14158813371088722</v>
      </c>
      <c r="AB1145" s="103">
        <f>IF(Y1145&lt;1,0,IF(Y1145&lt;1.05,2,IF(Y1145&lt;1.1,2.28,IF(Y1145&lt;1.15,2.5,IF(Y1145&lt;1.2,3.08,IF(Y1145&lt;1.25,3.44,IF(Y1145&lt;1.3,3.85,IF(Y1145&lt;1.35,4.31,IF(Y1145&lt;1.4,5,IF(Y1145&lt;1.45,5.36,IF(Y1145&lt;1.5,5.75,IF(Y1145&lt;1.55,6.59,IF(Y1145&lt;1.6,7.28,IF(Y1145&lt;1.65,8.01,IF(Y1145&lt;1.7,8.79,IF(Y1145&lt;1.75,10,IF(Y1145&lt;1.8,10.5,IF(Y1145&lt;1.85,11.42,IF(Y1145&lt;1.9,12.38,IF(Y1145&lt;1.95,13.4,IF(Y1145&lt;2,14.26,IF(Y1145&lt;2.05,15.57,IF(Y1145&lt;2.1,16.72,IF(Y1145&lt;2.15,17.92,IF(Y1145&lt;2.2,19.17,IF(Y1145&lt;2.25,20,IF(Y1145&lt;3,25,IF(Y1145&lt;10,0,0))))))))))))))))))))))))))))</f>
        <v>0</v>
      </c>
      <c r="AC1145" s="12"/>
    </row>
    <row r="1146" spans="17:29" x14ac:dyDescent="0.25">
      <c r="Q1146" s="91"/>
      <c r="R1146" s="92">
        <v>41663</v>
      </c>
      <c r="S1146" s="93">
        <v>23.7499999999967</v>
      </c>
      <c r="T1146" s="94">
        <f>$L$10*COS($M$10*S1146*24+$N$10)</f>
        <v>1.9204196860637682E-2</v>
      </c>
      <c r="U1146" s="94">
        <f>$L$11*COS($M$11*S1146*24+$N$11)</f>
        <v>-8.0507540632924299E-2</v>
      </c>
      <c r="V1146" s="94">
        <f>$L$12*COS($M$12*S1146*24+$N$12)</f>
        <v>0.43420637532592332</v>
      </c>
      <c r="W1146" s="94">
        <f>$L$13*COS($M$13*S1146*24+$N$13)</f>
        <v>-0.43949011063829979</v>
      </c>
      <c r="X1146" s="94">
        <f>(T1146+U1146+V1146+W1146)*$AE$8</f>
        <v>-8.3233848855828879E-2</v>
      </c>
      <c r="Y1146" s="95">
        <f t="shared" si="34"/>
        <v>8.3233848855828879E-2</v>
      </c>
      <c r="Z1146" s="94">
        <f>(0.5*$N$29*Y1146^3)/1000</f>
        <v>2.9696629561995247E-4</v>
      </c>
      <c r="AA1146" s="94">
        <f>(0.5*$I$29*$J$29*$K$29*$M$29*$L$29*$N$29*Y1146^3)*0.82/1000</f>
        <v>9.6133999031897458E-4</v>
      </c>
      <c r="AB1146" s="103">
        <f>IF(Y1146&lt;1,0,IF(Y1146&lt;1.05,2,IF(Y1146&lt;1.1,2.28,IF(Y1146&lt;1.15,2.5,IF(Y1146&lt;1.2,3.08,IF(Y1146&lt;1.25,3.44,IF(Y1146&lt;1.3,3.85,IF(Y1146&lt;1.35,4.31,IF(Y1146&lt;1.4,5,IF(Y1146&lt;1.45,5.36,IF(Y1146&lt;1.5,5.75,IF(Y1146&lt;1.55,6.59,IF(Y1146&lt;1.6,7.28,IF(Y1146&lt;1.65,8.01,IF(Y1146&lt;1.7,8.79,IF(Y1146&lt;1.75,10,IF(Y1146&lt;1.8,10.5,IF(Y1146&lt;1.85,11.42,IF(Y1146&lt;1.9,12.38,IF(Y1146&lt;1.95,13.4,IF(Y1146&lt;2,14.26,IF(Y1146&lt;2.05,15.57,IF(Y1146&lt;2.1,16.72,IF(Y1146&lt;2.15,17.92,IF(Y1146&lt;2.2,19.17,IF(Y1146&lt;2.25,20,IF(Y1146&lt;3,25,IF(Y1146&lt;10,0,0))))))))))))))))))))))))))))</f>
        <v>0</v>
      </c>
      <c r="AC1146" s="12"/>
    </row>
    <row r="1147" spans="17:29" x14ac:dyDescent="0.25">
      <c r="Q1147" s="91"/>
      <c r="R1147" s="92">
        <v>41663</v>
      </c>
      <c r="S1147" s="93">
        <v>23.77083333333</v>
      </c>
      <c r="T1147" s="94">
        <f>$L$10*COS($M$10*S1147*24+$N$10)</f>
        <v>3.8131445195872956E-3</v>
      </c>
      <c r="U1147" s="94">
        <f>$L$11*COS($M$11*S1147*24+$N$11)</f>
        <v>-9.0194801441732045E-2</v>
      </c>
      <c r="V1147" s="94">
        <f>$L$12*COS($M$12*S1147*24+$N$12)</f>
        <v>0.72730639680137132</v>
      </c>
      <c r="W1147" s="94">
        <f>$L$13*COS($M$13*S1147*24+$N$13)</f>
        <v>-0.41903397592893649</v>
      </c>
      <c r="X1147" s="94">
        <f>(T1147+U1147+V1147+W1147)*$AE$8</f>
        <v>0.27736345493786263</v>
      </c>
      <c r="Y1147" s="95">
        <f t="shared" si="34"/>
        <v>0.27736345493786263</v>
      </c>
      <c r="Z1147" s="94">
        <f>(0.5*$N$29*Y1147^3)/1000</f>
        <v>1.0988918293602941E-2</v>
      </c>
      <c r="AA1147" s="94">
        <f>(0.5*$I$29*$J$29*$K$29*$M$29*$L$29*$N$29*Y1147^3)*0.82/1000</f>
        <v>3.5573352133899457E-2</v>
      </c>
      <c r="AB1147" s="103">
        <f>IF(Y1147&lt;1,0,IF(Y1147&lt;1.05,2,IF(Y1147&lt;1.1,2.28,IF(Y1147&lt;1.15,2.5,IF(Y1147&lt;1.2,3.08,IF(Y1147&lt;1.25,3.44,IF(Y1147&lt;1.3,3.85,IF(Y1147&lt;1.35,4.31,IF(Y1147&lt;1.4,5,IF(Y1147&lt;1.45,5.36,IF(Y1147&lt;1.5,5.75,IF(Y1147&lt;1.55,6.59,IF(Y1147&lt;1.6,7.28,IF(Y1147&lt;1.65,8.01,IF(Y1147&lt;1.7,8.79,IF(Y1147&lt;1.75,10,IF(Y1147&lt;1.8,10.5,IF(Y1147&lt;1.85,11.42,IF(Y1147&lt;1.9,12.38,IF(Y1147&lt;1.95,13.4,IF(Y1147&lt;2,14.26,IF(Y1147&lt;2.05,15.57,IF(Y1147&lt;2.1,16.72,IF(Y1147&lt;2.15,17.92,IF(Y1147&lt;2.2,19.17,IF(Y1147&lt;2.25,20,IF(Y1147&lt;3,25,IF(Y1147&lt;10,0,0))))))))))))))))))))))))))))</f>
        <v>0</v>
      </c>
      <c r="AC1147" s="12"/>
    </row>
    <row r="1148" spans="17:29" x14ac:dyDescent="0.25">
      <c r="Q1148" s="91"/>
      <c r="R1148" s="92">
        <v>41663</v>
      </c>
      <c r="S1148" s="93">
        <v>23.7916666666633</v>
      </c>
      <c r="T1148" s="94">
        <f>$L$10*COS($M$10*S1148*24+$N$10)</f>
        <v>-1.1634376407981033E-2</v>
      </c>
      <c r="U1148" s="94">
        <f>$L$11*COS($M$11*S1148*24+$N$11)</f>
        <v>-9.8329775303671527E-2</v>
      </c>
      <c r="V1148" s="94">
        <f>$L$12*COS($M$12*S1148*24+$N$12)</f>
        <v>0.97411961947026271</v>
      </c>
      <c r="W1148" s="94">
        <f>$L$13*COS($M$13*S1148*24+$N$13)</f>
        <v>-0.37002136824648657</v>
      </c>
      <c r="X1148" s="94">
        <f>(T1148+U1148+V1148+W1148)*$AE$8</f>
        <v>0.61766762439015455</v>
      </c>
      <c r="Y1148" s="95">
        <f t="shared" si="34"/>
        <v>0.61766762439015455</v>
      </c>
      <c r="Z1148" s="94">
        <f>(0.5*$N$29*Y1148^3)/1000</f>
        <v>0.12135893120870575</v>
      </c>
      <c r="AA1148" s="94">
        <f>(0.5*$I$29*$J$29*$K$29*$M$29*$L$29*$N$29*Y1148^3)*0.82/1000</f>
        <v>0.39286341741153369</v>
      </c>
      <c r="AB1148" s="103">
        <f>IF(Y1148&lt;1,0,IF(Y1148&lt;1.05,2,IF(Y1148&lt;1.1,2.28,IF(Y1148&lt;1.15,2.5,IF(Y1148&lt;1.2,3.08,IF(Y1148&lt;1.25,3.44,IF(Y1148&lt;1.3,3.85,IF(Y1148&lt;1.35,4.31,IF(Y1148&lt;1.4,5,IF(Y1148&lt;1.45,5.36,IF(Y1148&lt;1.5,5.75,IF(Y1148&lt;1.55,6.59,IF(Y1148&lt;1.6,7.28,IF(Y1148&lt;1.65,8.01,IF(Y1148&lt;1.7,8.79,IF(Y1148&lt;1.75,10,IF(Y1148&lt;1.8,10.5,IF(Y1148&lt;1.85,11.42,IF(Y1148&lt;1.9,12.38,IF(Y1148&lt;1.95,13.4,IF(Y1148&lt;2,14.26,IF(Y1148&lt;2.05,15.57,IF(Y1148&lt;2.1,16.72,IF(Y1148&lt;2.15,17.92,IF(Y1148&lt;2.2,19.17,IF(Y1148&lt;2.25,20,IF(Y1148&lt;3,25,IF(Y1148&lt;10,0,0))))))))))))))))))))))))))))</f>
        <v>0</v>
      </c>
      <c r="AC1148" s="12"/>
    </row>
    <row r="1149" spans="17:29" x14ac:dyDescent="0.25">
      <c r="Q1149" s="91"/>
      <c r="R1149" s="92">
        <v>41663</v>
      </c>
      <c r="S1149" s="93">
        <v>23.8124999999967</v>
      </c>
      <c r="T1149" s="94">
        <f>$L$10*COS($M$10*S1149*24+$N$10)</f>
        <v>-2.6909604681249834E-2</v>
      </c>
      <c r="U1149" s="94">
        <f>$L$11*COS($M$11*S1149*24+$N$11)</f>
        <v>-0.10477245621468526</v>
      </c>
      <c r="V1149" s="94">
        <f>$L$12*COS($M$12*S1149*24+$N$12)</f>
        <v>1.1589385038001498</v>
      </c>
      <c r="W1149" s="94">
        <f>$L$13*COS($M$13*S1149*24+$N$13)</f>
        <v>-0.29579241580694754</v>
      </c>
      <c r="X1149" s="94">
        <f>(T1149+U1149+V1149+W1149)*$AE$8</f>
        <v>0.91433003387158407</v>
      </c>
      <c r="Y1149" s="95">
        <f t="shared" si="34"/>
        <v>0.91433003387158407</v>
      </c>
      <c r="Z1149" s="94">
        <f>(0.5*$N$29*Y1149^3)/1000</f>
        <v>0.39365537535924749</v>
      </c>
      <c r="AA1149" s="94">
        <f>(0.5*$I$29*$J$29*$K$29*$M$29*$L$29*$N$29*Y1149^3)*0.82/1000</f>
        <v>1.2743421065573781</v>
      </c>
      <c r="AB1149" s="103">
        <f>IF(Y1149&lt;1,0,IF(Y1149&lt;1.05,2,IF(Y1149&lt;1.1,2.28,IF(Y1149&lt;1.15,2.5,IF(Y1149&lt;1.2,3.08,IF(Y1149&lt;1.25,3.44,IF(Y1149&lt;1.3,3.85,IF(Y1149&lt;1.35,4.31,IF(Y1149&lt;1.4,5,IF(Y1149&lt;1.45,5.36,IF(Y1149&lt;1.5,5.75,IF(Y1149&lt;1.55,6.59,IF(Y1149&lt;1.6,7.28,IF(Y1149&lt;1.65,8.01,IF(Y1149&lt;1.7,8.79,IF(Y1149&lt;1.75,10,IF(Y1149&lt;1.8,10.5,IF(Y1149&lt;1.85,11.42,IF(Y1149&lt;1.9,12.38,IF(Y1149&lt;1.95,13.4,IF(Y1149&lt;2,14.26,IF(Y1149&lt;2.05,15.57,IF(Y1149&lt;2.1,16.72,IF(Y1149&lt;2.15,17.92,IF(Y1149&lt;2.2,19.17,IF(Y1149&lt;2.25,20,IF(Y1149&lt;3,25,IF(Y1149&lt;10,0,0))))))))))))))))))))))))))))</f>
        <v>0</v>
      </c>
      <c r="AC1149" s="12"/>
    </row>
    <row r="1150" spans="17:29" x14ac:dyDescent="0.25">
      <c r="Q1150" s="91"/>
      <c r="R1150" s="92">
        <v>41663</v>
      </c>
      <c r="S1150" s="93">
        <v>23.83333333333</v>
      </c>
      <c r="T1150" s="94">
        <f>$L$10*COS($M$10*S1150*24+$N$10)</f>
        <v>-4.1786330528876127E-2</v>
      </c>
      <c r="U1150" s="94">
        <f>$L$11*COS($M$11*S1150*24+$N$11)</f>
        <v>-0.10941196317801213</v>
      </c>
      <c r="V1150" s="94">
        <f>$L$12*COS($M$12*S1150*24+$N$12)</f>
        <v>1.270000916866705</v>
      </c>
      <c r="W1150" s="94">
        <f>$L$13*COS($M$13*S1150*24+$N$13)</f>
        <v>-0.20140569905058814</v>
      </c>
      <c r="X1150" s="94">
        <f>(T1150+U1150+V1150+W1150)*$AE$8</f>
        <v>1.1467461551365357</v>
      </c>
      <c r="Y1150" s="95">
        <f t="shared" si="34"/>
        <v>1.1467461551365357</v>
      </c>
      <c r="Z1150" s="94">
        <f>(0.5*$N$29*Y1150^3)/1000</f>
        <v>0.77662095941985065</v>
      </c>
      <c r="AA1150" s="94">
        <f>(0.5*$I$29*$J$29*$K$29*$M$29*$L$29*$N$29*Y1150^3)*0.82/1000</f>
        <v>2.5140791955921546</v>
      </c>
      <c r="AB1150" s="103">
        <f>IF(Y1150&lt;1,0,IF(Y1150&lt;1.05,2,IF(Y1150&lt;1.1,2.28,IF(Y1150&lt;1.15,2.5,IF(Y1150&lt;1.2,3.08,IF(Y1150&lt;1.25,3.44,IF(Y1150&lt;1.3,3.85,IF(Y1150&lt;1.35,4.31,IF(Y1150&lt;1.4,5,IF(Y1150&lt;1.45,5.36,IF(Y1150&lt;1.5,5.75,IF(Y1150&lt;1.55,6.59,IF(Y1150&lt;1.6,7.28,IF(Y1150&lt;1.65,8.01,IF(Y1150&lt;1.7,8.79,IF(Y1150&lt;1.75,10,IF(Y1150&lt;1.8,10.5,IF(Y1150&lt;1.85,11.42,IF(Y1150&lt;1.9,12.38,IF(Y1150&lt;1.95,13.4,IF(Y1150&lt;2,14.26,IF(Y1150&lt;2.05,15.57,IF(Y1150&lt;2.1,16.72,IF(Y1150&lt;2.15,17.92,IF(Y1150&lt;2.2,19.17,IF(Y1150&lt;2.25,20,IF(Y1150&lt;3,25,IF(Y1150&lt;10,0,0))))))))))))))))))))))))))))</f>
        <v>2.5</v>
      </c>
      <c r="AC1150" s="12"/>
    </row>
    <row r="1151" spans="17:29" x14ac:dyDescent="0.25">
      <c r="Q1151" s="91"/>
      <c r="R1151" s="92">
        <v>41663</v>
      </c>
      <c r="S1151" s="93">
        <v>23.8541666666633</v>
      </c>
      <c r="T1151" s="94">
        <f>$L$10*COS($M$10*S1151*24+$N$10)</f>
        <v>-5.6044245573865274E-2</v>
      </c>
      <c r="U1151" s="94">
        <f>$L$11*COS($M$11*S1151*24+$N$11)</f>
        <v>-0.11216844850863238</v>
      </c>
      <c r="V1151" s="94">
        <f>$L$12*COS($M$12*S1151*24+$N$12)</f>
        <v>1.3002386909892338</v>
      </c>
      <c r="W1151" s="94">
        <f>$L$13*COS($M$13*S1151*24+$N$13)</f>
        <v>-9.3293516742651045E-2</v>
      </c>
      <c r="X1151" s="94">
        <f>(T1151+U1151+V1151+W1151)*$AE$8</f>
        <v>1.2984156002051064</v>
      </c>
      <c r="Y1151" s="95">
        <f t="shared" si="34"/>
        <v>1.2984156002051064</v>
      </c>
      <c r="Z1151" s="94">
        <f>(0.5*$N$29*Y1151^3)/1000</f>
        <v>1.1273230928503686</v>
      </c>
      <c r="AA1151" s="94">
        <f>(0.5*$I$29*$J$29*$K$29*$M$29*$L$29*$N$29*Y1151^3)*0.82/1000</f>
        <v>3.6493729663990719</v>
      </c>
      <c r="AB1151" s="103">
        <f>IF(Y1151&lt;1,0,IF(Y1151&lt;1.05,2,IF(Y1151&lt;1.1,2.28,IF(Y1151&lt;1.15,2.5,IF(Y1151&lt;1.2,3.08,IF(Y1151&lt;1.25,3.44,IF(Y1151&lt;1.3,3.85,IF(Y1151&lt;1.35,4.31,IF(Y1151&lt;1.4,5,IF(Y1151&lt;1.45,5.36,IF(Y1151&lt;1.5,5.75,IF(Y1151&lt;1.55,6.59,IF(Y1151&lt;1.6,7.28,IF(Y1151&lt;1.65,8.01,IF(Y1151&lt;1.7,8.79,IF(Y1151&lt;1.75,10,IF(Y1151&lt;1.8,10.5,IF(Y1151&lt;1.85,11.42,IF(Y1151&lt;1.9,12.38,IF(Y1151&lt;1.95,13.4,IF(Y1151&lt;2,14.26,IF(Y1151&lt;2.05,15.57,IF(Y1151&lt;2.1,16.72,IF(Y1151&lt;2.15,17.92,IF(Y1151&lt;2.2,19.17,IF(Y1151&lt;2.25,20,IF(Y1151&lt;3,25,IF(Y1151&lt;10,0,0))))))))))))))))))))))))))))</f>
        <v>3.85</v>
      </c>
      <c r="AC1151" s="12"/>
    </row>
    <row r="1152" spans="17:29" x14ac:dyDescent="0.25">
      <c r="Q1152" s="91"/>
      <c r="R1152" s="92">
        <v>41663</v>
      </c>
      <c r="S1152" s="93">
        <v>23.8749999999966</v>
      </c>
      <c r="T1152" s="94">
        <f>$L$10*COS($M$10*S1152*24+$N$10)</f>
        <v>-6.9472205364398229E-2</v>
      </c>
      <c r="U1152" s="94">
        <f>$L$11*COS($M$11*S1152*24+$N$11)</f>
        <v>-0.11299447204226212</v>
      </c>
      <c r="V1152" s="94">
        <f>$L$12*COS($M$12*S1152*24+$N$12)</f>
        <v>1.2477274518279493</v>
      </c>
      <c r="W1152" s="94">
        <f>$L$13*COS($M$13*S1152*24+$N$13)</f>
        <v>2.1176464556475098E-2</v>
      </c>
      <c r="X1152" s="94">
        <f>(T1152+U1152+V1152+W1152)*$AE$8</f>
        <v>1.3580465487222051</v>
      </c>
      <c r="Y1152" s="95">
        <f t="shared" si="34"/>
        <v>1.3580465487222051</v>
      </c>
      <c r="Z1152" s="94">
        <f>(0.5*$N$29*Y1152^3)/1000</f>
        <v>1.2898856093993052</v>
      </c>
      <c r="AA1152" s="94">
        <f>(0.5*$I$29*$J$29*$K$29*$M$29*$L$29*$N$29*Y1152^3)*0.82/1000</f>
        <v>4.1756207271395107</v>
      </c>
      <c r="AB1152" s="103">
        <f>IF(Y1152&lt;1,0,IF(Y1152&lt;1.05,2,IF(Y1152&lt;1.1,2.28,IF(Y1152&lt;1.15,2.5,IF(Y1152&lt;1.2,3.08,IF(Y1152&lt;1.25,3.44,IF(Y1152&lt;1.3,3.85,IF(Y1152&lt;1.35,4.31,IF(Y1152&lt;1.4,5,IF(Y1152&lt;1.45,5.36,IF(Y1152&lt;1.5,5.75,IF(Y1152&lt;1.55,6.59,IF(Y1152&lt;1.6,7.28,IF(Y1152&lt;1.65,8.01,IF(Y1152&lt;1.7,8.79,IF(Y1152&lt;1.75,10,IF(Y1152&lt;1.8,10.5,IF(Y1152&lt;1.85,11.42,IF(Y1152&lt;1.9,12.38,IF(Y1152&lt;1.95,13.4,IF(Y1152&lt;2,14.26,IF(Y1152&lt;2.05,15.57,IF(Y1152&lt;2.1,16.72,IF(Y1152&lt;2.15,17.92,IF(Y1152&lt;2.2,19.17,IF(Y1152&lt;2.25,20,IF(Y1152&lt;3,25,IF(Y1152&lt;10,0,0))))))))))))))))))))))))))))</f>
        <v>5</v>
      </c>
      <c r="AC1152" s="12"/>
    </row>
    <row r="1153" spans="17:29" x14ac:dyDescent="0.25">
      <c r="Q1153" s="91"/>
      <c r="R1153" s="92">
        <v>41663</v>
      </c>
      <c r="S1153" s="93">
        <v>23.89583333333</v>
      </c>
      <c r="T1153" s="94">
        <f>$L$10*COS($M$10*S1153*24+$N$10)</f>
        <v>-8.187135619717005E-2</v>
      </c>
      <c r="U1153" s="94">
        <f>$L$11*COS($M$11*S1153*24+$N$11)</f>
        <v>-0.11187581759870698</v>
      </c>
      <c r="V1153" s="94">
        <f>$L$12*COS($M$12*S1153*24+$N$12)</f>
        <v>1.1158090882652016</v>
      </c>
      <c r="W1153" s="94">
        <f>$L$13*COS($M$13*S1153*24+$N$13)</f>
        <v>0.13420330479234427</v>
      </c>
      <c r="X1153" s="94">
        <f>(T1153+U1153+V1153+W1153)*$AE$8</f>
        <v>1.3203315240770861</v>
      </c>
      <c r="Y1153" s="95">
        <f t="shared" si="34"/>
        <v>1.3203315240770861</v>
      </c>
      <c r="Z1153" s="94">
        <f>(0.5*$N$29*Y1153^3)/1000</f>
        <v>1.1853762096332845</v>
      </c>
      <c r="AA1153" s="94">
        <f>(0.5*$I$29*$J$29*$K$29*$M$29*$L$29*$N$29*Y1153^3)*0.82/1000</f>
        <v>3.8373026525258003</v>
      </c>
      <c r="AB1153" s="103">
        <f>IF(Y1153&lt;1,0,IF(Y1153&lt;1.05,2,IF(Y1153&lt;1.1,2.28,IF(Y1153&lt;1.15,2.5,IF(Y1153&lt;1.2,3.08,IF(Y1153&lt;1.25,3.44,IF(Y1153&lt;1.3,3.85,IF(Y1153&lt;1.35,4.31,IF(Y1153&lt;1.4,5,IF(Y1153&lt;1.45,5.36,IF(Y1153&lt;1.5,5.75,IF(Y1153&lt;1.55,6.59,IF(Y1153&lt;1.6,7.28,IF(Y1153&lt;1.65,8.01,IF(Y1153&lt;1.7,8.79,IF(Y1153&lt;1.75,10,IF(Y1153&lt;1.8,10.5,IF(Y1153&lt;1.85,11.42,IF(Y1153&lt;1.9,12.38,IF(Y1153&lt;1.95,13.4,IF(Y1153&lt;2,14.26,IF(Y1153&lt;2.05,15.57,IF(Y1153&lt;2.1,16.72,IF(Y1153&lt;2.15,17.92,IF(Y1153&lt;2.2,19.17,IF(Y1153&lt;2.25,20,IF(Y1153&lt;3,25,IF(Y1153&lt;10,0,0))))))))))))))))))))))))))))</f>
        <v>4.3099999999999996</v>
      </c>
      <c r="AC1153" s="12"/>
    </row>
    <row r="1154" spans="17:29" x14ac:dyDescent="0.25">
      <c r="Q1154" s="91"/>
      <c r="R1154" s="92">
        <v>41663</v>
      </c>
      <c r="S1154" s="93">
        <v>23.9166666666633</v>
      </c>
      <c r="T1154" s="94">
        <f>$L$10*COS($M$10*S1154*24+$N$10)</f>
        <v>-9.3058079927521908E-2</v>
      </c>
      <c r="U1154" s="94">
        <f>$L$11*COS($M$11*S1154*24+$N$11)</f>
        <v>-0.10883173764777411</v>
      </c>
      <c r="V1154" s="94">
        <f>$L$12*COS($M$12*S1154*24+$N$12)</f>
        <v>0.91287906991450851</v>
      </c>
      <c r="W1154" s="94">
        <f>$L$13*COS($M$13*S1154*24+$N$13)</f>
        <v>0.23808441158756496</v>
      </c>
      <c r="X1154" s="94">
        <f>(T1154+U1154+V1154+W1154)*$AE$8</f>
        <v>1.1863420799084718</v>
      </c>
      <c r="Y1154" s="95">
        <f t="shared" si="34"/>
        <v>1.1863420799084718</v>
      </c>
      <c r="Z1154" s="94">
        <f>(0.5*$N$29*Y1154^3)/1000</f>
        <v>0.85987839019890167</v>
      </c>
      <c r="AA1154" s="94">
        <f>(0.5*$I$29*$J$29*$K$29*$M$29*$L$29*$N$29*Y1154^3)*0.82/1000</f>
        <v>2.7836003462399921</v>
      </c>
      <c r="AB1154" s="103">
        <f>IF(Y1154&lt;1,0,IF(Y1154&lt;1.05,2,IF(Y1154&lt;1.1,2.28,IF(Y1154&lt;1.15,2.5,IF(Y1154&lt;1.2,3.08,IF(Y1154&lt;1.25,3.44,IF(Y1154&lt;1.3,3.85,IF(Y1154&lt;1.35,4.31,IF(Y1154&lt;1.4,5,IF(Y1154&lt;1.45,5.36,IF(Y1154&lt;1.5,5.75,IF(Y1154&lt;1.55,6.59,IF(Y1154&lt;1.6,7.28,IF(Y1154&lt;1.65,8.01,IF(Y1154&lt;1.7,8.79,IF(Y1154&lt;1.75,10,IF(Y1154&lt;1.8,10.5,IF(Y1154&lt;1.85,11.42,IF(Y1154&lt;1.9,12.38,IF(Y1154&lt;1.95,13.4,IF(Y1154&lt;2,14.26,IF(Y1154&lt;2.05,15.57,IF(Y1154&lt;2.1,16.72,IF(Y1154&lt;2.15,17.92,IF(Y1154&lt;2.2,19.17,IF(Y1154&lt;2.25,20,IF(Y1154&lt;3,25,IF(Y1154&lt;10,0,0))))))))))))))))))))))))))))</f>
        <v>3.08</v>
      </c>
      <c r="AC1154" s="12"/>
    </row>
    <row r="1155" spans="17:29" x14ac:dyDescent="0.25">
      <c r="Q1155" s="91"/>
      <c r="R1155" s="92">
        <v>41663</v>
      </c>
      <c r="S1155" s="93">
        <v>23.9374999999966</v>
      </c>
      <c r="T1155" s="94">
        <f>$L$10*COS($M$10*S1155*24+$N$10)</f>
        <v>-0.10286671315787095</v>
      </c>
      <c r="U1155" s="94">
        <f>$L$11*COS($M$11*S1155*24+$N$11)</f>
        <v>-0.10391462196689998</v>
      </c>
      <c r="V1155" s="94">
        <f>$L$12*COS($M$12*S1155*24+$N$12)</f>
        <v>0.65185214765965638</v>
      </c>
      <c r="W1155" s="94">
        <f>$L$13*COS($M$13*S1155*24+$N$13)</f>
        <v>0.32574045918623434</v>
      </c>
      <c r="X1155" s="94">
        <f>(T1155+U1155+V1155+W1155)*$AE$8</f>
        <v>0.96351408965139962</v>
      </c>
      <c r="Y1155" s="95">
        <f t="shared" si="34"/>
        <v>0.96351408965139962</v>
      </c>
      <c r="Z1155" s="94">
        <f>(0.5*$N$29*Y1155^3)/1000</f>
        <v>0.46066099198732086</v>
      </c>
      <c r="AA1155" s="94">
        <f>(0.5*$I$29*$J$29*$K$29*$M$29*$L$29*$N$29*Y1155^3)*0.82/1000</f>
        <v>1.4912528462292813</v>
      </c>
      <c r="AB1155" s="103">
        <f>IF(Y1155&lt;1,0,IF(Y1155&lt;1.05,2,IF(Y1155&lt;1.1,2.28,IF(Y1155&lt;1.15,2.5,IF(Y1155&lt;1.2,3.08,IF(Y1155&lt;1.25,3.44,IF(Y1155&lt;1.3,3.85,IF(Y1155&lt;1.35,4.31,IF(Y1155&lt;1.4,5,IF(Y1155&lt;1.45,5.36,IF(Y1155&lt;1.5,5.75,IF(Y1155&lt;1.55,6.59,IF(Y1155&lt;1.6,7.28,IF(Y1155&lt;1.65,8.01,IF(Y1155&lt;1.7,8.79,IF(Y1155&lt;1.75,10,IF(Y1155&lt;1.8,10.5,IF(Y1155&lt;1.85,11.42,IF(Y1155&lt;1.9,12.38,IF(Y1155&lt;1.95,13.4,IF(Y1155&lt;2,14.26,IF(Y1155&lt;2.05,15.57,IF(Y1155&lt;2.1,16.72,IF(Y1155&lt;2.15,17.92,IF(Y1155&lt;2.2,19.17,IF(Y1155&lt;2.25,20,IF(Y1155&lt;3,25,IF(Y1155&lt;10,0,0))))))))))))))))))))))))))))</f>
        <v>0</v>
      </c>
      <c r="AC1155" s="12"/>
    </row>
    <row r="1156" spans="17:29" x14ac:dyDescent="0.25">
      <c r="Q1156" s="91"/>
      <c r="R1156" s="92">
        <v>41663</v>
      </c>
      <c r="S1156" s="93">
        <v>23.95833333333</v>
      </c>
      <c r="T1156" s="94">
        <f>$L$10*COS($M$10*S1156*24+$N$10)</f>
        <v>-0.11115200053500081</v>
      </c>
      <c r="U1156" s="94">
        <f>$L$11*COS($M$11*S1156*24+$N$11)</f>
        <v>-9.7209095993049263E-2</v>
      </c>
      <c r="V1156" s="94">
        <f>$L$12*COS($M$12*S1156*24+$N$12)</f>
        <v>0.34934044080215709</v>
      </c>
      <c r="W1156" s="94">
        <f>$L$13*COS($M$13*S1156*24+$N$13)</f>
        <v>0.39119783280322895</v>
      </c>
      <c r="X1156" s="94">
        <f>(T1156+U1156+V1156+W1156)*$AE$8</f>
        <v>0.66522147134666998</v>
      </c>
      <c r="Y1156" s="95">
        <f t="shared" si="34"/>
        <v>0.66522147134666998</v>
      </c>
      <c r="Z1156" s="94">
        <f>(0.5*$N$29*Y1156^3)/1000</f>
        <v>0.15160237483224034</v>
      </c>
      <c r="AA1156" s="94">
        <f>(0.5*$I$29*$J$29*$K$29*$M$29*$L$29*$N$29*Y1156^3)*0.82/1000</f>
        <v>0.49076756420895146</v>
      </c>
      <c r="AB1156" s="103">
        <f>IF(Y1156&lt;1,0,IF(Y1156&lt;1.05,2,IF(Y1156&lt;1.1,2.28,IF(Y1156&lt;1.15,2.5,IF(Y1156&lt;1.2,3.08,IF(Y1156&lt;1.25,3.44,IF(Y1156&lt;1.3,3.85,IF(Y1156&lt;1.35,4.31,IF(Y1156&lt;1.4,5,IF(Y1156&lt;1.45,5.36,IF(Y1156&lt;1.5,5.75,IF(Y1156&lt;1.55,6.59,IF(Y1156&lt;1.6,7.28,IF(Y1156&lt;1.65,8.01,IF(Y1156&lt;1.7,8.79,IF(Y1156&lt;1.75,10,IF(Y1156&lt;1.8,10.5,IF(Y1156&lt;1.85,11.42,IF(Y1156&lt;1.9,12.38,IF(Y1156&lt;1.95,13.4,IF(Y1156&lt;2,14.26,IF(Y1156&lt;2.05,15.57,IF(Y1156&lt;2.1,16.72,IF(Y1156&lt;2.15,17.92,IF(Y1156&lt;2.2,19.17,IF(Y1156&lt;2.25,20,IF(Y1156&lt;3,25,IF(Y1156&lt;10,0,0))))))))))))))))))))))))))))</f>
        <v>0</v>
      </c>
      <c r="AC1156" s="12"/>
    </row>
    <row r="1157" spans="17:29" x14ac:dyDescent="0.25">
      <c r="Q1157" s="91"/>
      <c r="R1157" s="92">
        <v>41663</v>
      </c>
      <c r="S1157" s="93">
        <v>23.9791666666633</v>
      </c>
      <c r="T1157" s="94">
        <f>$L$10*COS($M$10*S1157*24+$N$10)</f>
        <v>-0.11779124582618998</v>
      </c>
      <c r="U1157" s="94">
        <f>$L$11*COS($M$11*S1157*24+$N$11)</f>
        <v>-8.8830564386807961E-2</v>
      </c>
      <c r="V1157" s="94">
        <f>$L$12*COS($M$12*S1157*24+$N$12)</f>
        <v>2.4596218503381163E-2</v>
      </c>
      <c r="W1157" s="94">
        <f>$L$13*COS($M$13*S1157*24+$N$13)</f>
        <v>0.42999572059938951</v>
      </c>
      <c r="X1157" s="94">
        <f>(T1157+U1157+V1157+W1157)*$AE$8</f>
        <v>0.30996266111221593</v>
      </c>
      <c r="Y1157" s="95">
        <f t="shared" si="34"/>
        <v>0.30996266111221593</v>
      </c>
      <c r="Z1157" s="94">
        <f>(0.5*$N$29*Y1157^3)/1000</f>
        <v>1.5336821795027412E-2</v>
      </c>
      <c r="AA1157" s="94">
        <f>(0.5*$I$29*$J$29*$K$29*$M$29*$L$29*$N$29*Y1157^3)*0.82/1000</f>
        <v>4.9648395570197103E-2</v>
      </c>
      <c r="AB1157" s="103">
        <f>IF(Y1157&lt;1,0,IF(Y1157&lt;1.05,2,IF(Y1157&lt;1.1,2.28,IF(Y1157&lt;1.15,2.5,IF(Y1157&lt;1.2,3.08,IF(Y1157&lt;1.25,3.44,IF(Y1157&lt;1.3,3.85,IF(Y1157&lt;1.35,4.31,IF(Y1157&lt;1.4,5,IF(Y1157&lt;1.45,5.36,IF(Y1157&lt;1.5,5.75,IF(Y1157&lt;1.55,6.59,IF(Y1157&lt;1.6,7.28,IF(Y1157&lt;1.65,8.01,IF(Y1157&lt;1.7,8.79,IF(Y1157&lt;1.75,10,IF(Y1157&lt;1.8,10.5,IF(Y1157&lt;1.85,11.42,IF(Y1157&lt;1.9,12.38,IF(Y1157&lt;1.95,13.4,IF(Y1157&lt;2,14.26,IF(Y1157&lt;2.05,15.57,IF(Y1157&lt;2.1,16.72,IF(Y1157&lt;2.15,17.92,IF(Y1157&lt;2.2,19.17,IF(Y1157&lt;2.25,20,IF(Y1157&lt;3,25,IF(Y1157&lt;10,0,0))))))))))))))))))))))))))))</f>
        <v>0</v>
      </c>
      <c r="AC1157" s="12"/>
    </row>
    <row r="1158" spans="17:29" x14ac:dyDescent="0.25">
      <c r="Q1158" s="91"/>
      <c r="R1158" s="92">
        <v>41664</v>
      </c>
      <c r="S1158" s="93">
        <v>23.9999999999966</v>
      </c>
      <c r="T1158" s="94">
        <f>$L$10*COS($M$10*S1158*24+$N$10)</f>
        <v>-0.12268612891924349</v>
      </c>
      <c r="U1158" s="94">
        <f>$L$11*COS($M$11*S1158*24+$N$11)</f>
        <v>-7.8923224873941739E-2</v>
      </c>
      <c r="V1158" s="94">
        <f>$L$12*COS($M$12*S1158*24+$N$12)</f>
        <v>-0.30171334162588137</v>
      </c>
      <c r="W1158" s="94">
        <f>$L$13*COS($M$13*S1158*24+$N$13)</f>
        <v>0.43949011063832649</v>
      </c>
      <c r="X1158" s="94">
        <f>(T1158+U1158+V1158+W1158)*$AE$8</f>
        <v>-7.9790730975925137E-2</v>
      </c>
      <c r="Y1158" s="95">
        <f t="shared" si="34"/>
        <v>7.9790730975925137E-2</v>
      </c>
      <c r="Z1158" s="94">
        <f>(0.5*$N$29*Y1158^3)/1000</f>
        <v>2.6161615604978474E-4</v>
      </c>
      <c r="AA1158" s="94">
        <f>(0.5*$I$29*$J$29*$K$29*$M$29*$L$29*$N$29*Y1158^3)*0.82/1000</f>
        <v>8.4690443539778423E-4</v>
      </c>
      <c r="AB1158" s="103">
        <f>IF(Y1158&lt;1,0,IF(Y1158&lt;1.05,2,IF(Y1158&lt;1.1,2.28,IF(Y1158&lt;1.15,2.5,IF(Y1158&lt;1.2,3.08,IF(Y1158&lt;1.25,3.44,IF(Y1158&lt;1.3,3.85,IF(Y1158&lt;1.35,4.31,IF(Y1158&lt;1.4,5,IF(Y1158&lt;1.45,5.36,IF(Y1158&lt;1.5,5.75,IF(Y1158&lt;1.55,6.59,IF(Y1158&lt;1.6,7.28,IF(Y1158&lt;1.65,8.01,IF(Y1158&lt;1.7,8.79,IF(Y1158&lt;1.75,10,IF(Y1158&lt;1.8,10.5,IF(Y1158&lt;1.85,11.42,IF(Y1158&lt;1.9,12.38,IF(Y1158&lt;1.95,13.4,IF(Y1158&lt;2,14.26,IF(Y1158&lt;2.05,15.57,IF(Y1158&lt;2.1,16.72,IF(Y1158&lt;2.15,17.92,IF(Y1158&lt;2.2,19.17,IF(Y1158&lt;2.25,20,IF(Y1158&lt;3,25,IF(Y1158&lt;10,0,0))))))))))))))))))))))))))))</f>
        <v>0</v>
      </c>
      <c r="AC1158" s="12"/>
    </row>
    <row r="1159" spans="17:29" x14ac:dyDescent="0.25">
      <c r="Q1159" s="91"/>
      <c r="R1159" s="92">
        <v>41664</v>
      </c>
      <c r="S1159" s="93">
        <v>24.02083333333</v>
      </c>
      <c r="T1159" s="94">
        <f>$L$10*COS($M$10*S1159*24+$N$10)</f>
        <v>-0.12576416183790748</v>
      </c>
      <c r="U1159" s="94">
        <f>$L$11*COS($M$11*S1159*24+$N$11)</f>
        <v>-6.7657586547581083E-2</v>
      </c>
      <c r="V1159" s="94">
        <f>$L$12*COS($M$12*S1159*24+$N$12)</f>
        <v>-0.60882144168066754</v>
      </c>
      <c r="W1159" s="94">
        <f>$L$13*COS($M$13*S1159*24+$N$13)</f>
        <v>0.41903397592893032</v>
      </c>
      <c r="X1159" s="94">
        <f>(T1159+U1159+V1159+W1159)*$AE$8</f>
        <v>-0.47901151767153216</v>
      </c>
      <c r="Y1159" s="95">
        <f t="shared" ref="Y1159:Y1222" si="35">ABS(X1159)</f>
        <v>0.47901151767153216</v>
      </c>
      <c r="Z1159" s="94">
        <f>(0.5*$N$29*Y1159^3)/1000</f>
        <v>5.660373604045843E-2</v>
      </c>
      <c r="AA1159" s="94">
        <f>(0.5*$I$29*$J$29*$K$29*$M$29*$L$29*$N$29*Y1159^3)*0.82/1000</f>
        <v>0.18323774737989509</v>
      </c>
      <c r="AB1159" s="103">
        <f>IF(Y1159&lt;1,0,IF(Y1159&lt;1.05,2,IF(Y1159&lt;1.1,2.28,IF(Y1159&lt;1.15,2.5,IF(Y1159&lt;1.2,3.08,IF(Y1159&lt;1.25,3.44,IF(Y1159&lt;1.3,3.85,IF(Y1159&lt;1.35,4.31,IF(Y1159&lt;1.4,5,IF(Y1159&lt;1.45,5.36,IF(Y1159&lt;1.5,5.75,IF(Y1159&lt;1.55,6.59,IF(Y1159&lt;1.6,7.28,IF(Y1159&lt;1.65,8.01,IF(Y1159&lt;1.7,8.79,IF(Y1159&lt;1.75,10,IF(Y1159&lt;1.8,10.5,IF(Y1159&lt;1.85,11.42,IF(Y1159&lt;1.9,12.38,IF(Y1159&lt;1.95,13.4,IF(Y1159&lt;2,14.26,IF(Y1159&lt;2.05,15.57,IF(Y1159&lt;2.1,16.72,IF(Y1159&lt;2.15,17.92,IF(Y1159&lt;2.2,19.17,IF(Y1159&lt;2.25,20,IF(Y1159&lt;3,25,IF(Y1159&lt;10,0,0))))))))))))))))))))))))))))</f>
        <v>0</v>
      </c>
      <c r="AC1159" s="12"/>
    </row>
    <row r="1160" spans="17:29" x14ac:dyDescent="0.25">
      <c r="Q1160" s="91"/>
      <c r="R1160" s="92">
        <v>41664</v>
      </c>
      <c r="S1160" s="93">
        <v>24.0416666666633</v>
      </c>
      <c r="T1160" s="94">
        <f>$L$10*COS($M$10*S1160*24+$N$10)</f>
        <v>-0.12697976221115082</v>
      </c>
      <c r="U1160" s="94">
        <f>$L$11*COS($M$11*S1160*24+$N$11)</f>
        <v>-5.5227535341862775E-2</v>
      </c>
      <c r="V1160" s="94">
        <f>$L$12*COS($M$12*S1160*24+$N$12)</f>
        <v>-0.87718329159215169</v>
      </c>
      <c r="W1160" s="94">
        <f>$L$13*COS($M$13*S1160*24+$N$13)</f>
        <v>0.37002136824648912</v>
      </c>
      <c r="X1160" s="94">
        <f>(T1160+U1160+V1160+W1160)*$AE$8</f>
        <v>-0.86171152612334534</v>
      </c>
      <c r="Y1160" s="95">
        <f t="shared" si="35"/>
        <v>0.86171152612334534</v>
      </c>
      <c r="Z1160" s="94">
        <f>(0.5*$N$29*Y1160^3)/1000</f>
        <v>0.32952846486539006</v>
      </c>
      <c r="AA1160" s="94">
        <f>(0.5*$I$29*$J$29*$K$29*$M$29*$L$29*$N$29*Y1160^3)*0.82/1000</f>
        <v>1.0667503211507088</v>
      </c>
      <c r="AB1160" s="103">
        <f>IF(Y1160&lt;1,0,IF(Y1160&lt;1.05,2,IF(Y1160&lt;1.1,2.28,IF(Y1160&lt;1.15,2.5,IF(Y1160&lt;1.2,3.08,IF(Y1160&lt;1.25,3.44,IF(Y1160&lt;1.3,3.85,IF(Y1160&lt;1.35,4.31,IF(Y1160&lt;1.4,5,IF(Y1160&lt;1.45,5.36,IF(Y1160&lt;1.5,5.75,IF(Y1160&lt;1.55,6.59,IF(Y1160&lt;1.6,7.28,IF(Y1160&lt;1.65,8.01,IF(Y1160&lt;1.7,8.79,IF(Y1160&lt;1.75,10,IF(Y1160&lt;1.8,10.5,IF(Y1160&lt;1.85,11.42,IF(Y1160&lt;1.9,12.38,IF(Y1160&lt;1.95,13.4,IF(Y1160&lt;2,14.26,IF(Y1160&lt;2.05,15.57,IF(Y1160&lt;2.1,16.72,IF(Y1160&lt;2.15,17.92,IF(Y1160&lt;2.2,19.17,IF(Y1160&lt;2.25,20,IF(Y1160&lt;3,25,IF(Y1160&lt;10,0,0))))))))))))))))))))))))))))</f>
        <v>0</v>
      </c>
      <c r="AC1160" s="12"/>
    </row>
    <row r="1161" spans="17:29" x14ac:dyDescent="0.25">
      <c r="Q1161" s="91"/>
      <c r="R1161" s="92">
        <v>41664</v>
      </c>
      <c r="S1161" s="93">
        <v>24.0624999999966</v>
      </c>
      <c r="T1161" s="94">
        <f>$L$10*COS($M$10*S1161*24+$N$10)</f>
        <v>-0.12631492829935342</v>
      </c>
      <c r="U1161" s="94">
        <f>$L$11*COS($M$11*S1161*24+$N$11)</f>
        <v>-4.1846997180704337E-2</v>
      </c>
      <c r="V1161" s="94">
        <f>$L$12*COS($M$12*S1161*24+$N$12)</f>
        <v>-1.0897199669788924</v>
      </c>
      <c r="W1161" s="94">
        <f>$L$13*COS($M$13*S1161*24+$N$13)</f>
        <v>0.29579241580733989</v>
      </c>
      <c r="X1161" s="94">
        <f>(T1161+U1161+V1161+W1161)*$AE$8</f>
        <v>-1.2026118458145127</v>
      </c>
      <c r="Y1161" s="95">
        <f t="shared" si="35"/>
        <v>1.2026118458145127</v>
      </c>
      <c r="Z1161" s="94">
        <f>(0.5*$N$29*Y1161^3)/1000</f>
        <v>0.89574349124734065</v>
      </c>
      <c r="AA1161" s="94">
        <f>(0.5*$I$29*$J$29*$K$29*$M$29*$L$29*$N$29*Y1161^3)*0.82/1000</f>
        <v>2.8997029356692652</v>
      </c>
      <c r="AB1161" s="103">
        <f>IF(Y1161&lt;1,0,IF(Y1161&lt;1.05,2,IF(Y1161&lt;1.1,2.28,IF(Y1161&lt;1.15,2.5,IF(Y1161&lt;1.2,3.08,IF(Y1161&lt;1.25,3.44,IF(Y1161&lt;1.3,3.85,IF(Y1161&lt;1.35,4.31,IF(Y1161&lt;1.4,5,IF(Y1161&lt;1.45,5.36,IF(Y1161&lt;1.5,5.75,IF(Y1161&lt;1.55,6.59,IF(Y1161&lt;1.6,7.28,IF(Y1161&lt;1.65,8.01,IF(Y1161&lt;1.7,8.79,IF(Y1161&lt;1.75,10,IF(Y1161&lt;1.8,10.5,IF(Y1161&lt;1.85,11.42,IF(Y1161&lt;1.9,12.38,IF(Y1161&lt;1.95,13.4,IF(Y1161&lt;2,14.26,IF(Y1161&lt;2.05,15.57,IF(Y1161&lt;2.1,16.72,IF(Y1161&lt;2.15,17.92,IF(Y1161&lt;2.2,19.17,IF(Y1161&lt;2.25,20,IF(Y1161&lt;3,25,IF(Y1161&lt;10,0,0))))))))))))))))))))))))))))</f>
        <v>3.44</v>
      </c>
      <c r="AC1161" s="12"/>
    </row>
    <row r="1162" spans="17:29" x14ac:dyDescent="0.25">
      <c r="Q1162" s="91"/>
      <c r="R1162" s="92">
        <v>41664</v>
      </c>
      <c r="S1162" s="93">
        <v>24.0833333333299</v>
      </c>
      <c r="T1162" s="94">
        <f>$L$10*COS($M$10*S1162*24+$N$10)</f>
        <v>-0.12377950558072223</v>
      </c>
      <c r="U1162" s="94">
        <f>$L$11*COS($M$11*S1162*24+$N$11)</f>
        <v>-2.774625623124392E-2</v>
      </c>
      <c r="V1162" s="94">
        <f>$L$12*COS($M$12*S1162*24+$N$12)</f>
        <v>-1.2329053358339312</v>
      </c>
      <c r="W1162" s="94">
        <f>$L$13*COS($M$13*S1162*24+$N$13)</f>
        <v>0.20140569905108158</v>
      </c>
      <c r="X1162" s="94">
        <f>(T1162+U1162+V1162+W1162)*$AE$8</f>
        <v>-1.4787817482435197</v>
      </c>
      <c r="Y1162" s="95">
        <f t="shared" si="35"/>
        <v>1.4787817482435197</v>
      </c>
      <c r="Z1162" s="94">
        <f>(0.5*$N$29*Y1162^3)/1000</f>
        <v>1.6654035040870747</v>
      </c>
      <c r="AA1162" s="94">
        <f>(0.5*$I$29*$J$29*$K$29*$M$29*$L$29*$N$29*Y1162^3)*0.82/1000</f>
        <v>5.391248138627776</v>
      </c>
      <c r="AB1162" s="103">
        <f>IF(Y1162&lt;1,0,IF(Y1162&lt;1.05,2,IF(Y1162&lt;1.1,2.28,IF(Y1162&lt;1.15,2.5,IF(Y1162&lt;1.2,3.08,IF(Y1162&lt;1.25,3.44,IF(Y1162&lt;1.3,3.85,IF(Y1162&lt;1.35,4.31,IF(Y1162&lt;1.4,5,IF(Y1162&lt;1.45,5.36,IF(Y1162&lt;1.5,5.75,IF(Y1162&lt;1.55,6.59,IF(Y1162&lt;1.6,7.28,IF(Y1162&lt;1.65,8.01,IF(Y1162&lt;1.7,8.79,IF(Y1162&lt;1.75,10,IF(Y1162&lt;1.8,10.5,IF(Y1162&lt;1.85,11.42,IF(Y1162&lt;1.9,12.38,IF(Y1162&lt;1.95,13.4,IF(Y1162&lt;2,14.26,IF(Y1162&lt;2.05,15.57,IF(Y1162&lt;2.1,16.72,IF(Y1162&lt;2.15,17.92,IF(Y1162&lt;2.2,19.17,IF(Y1162&lt;2.25,20,IF(Y1162&lt;3,25,IF(Y1162&lt;10,0,0))))))))))))))))))))))))))))</f>
        <v>5.75</v>
      </c>
      <c r="AC1162" s="12"/>
    </row>
    <row r="1163" spans="17:29" x14ac:dyDescent="0.25">
      <c r="Q1163" s="91"/>
      <c r="R1163" s="92">
        <v>41664</v>
      </c>
      <c r="S1163" s="93">
        <v>24.1041666666633</v>
      </c>
      <c r="T1163" s="94">
        <f>$L$10*COS($M$10*S1163*24+$N$10)</f>
        <v>-0.11941104095029682</v>
      </c>
      <c r="U1163" s="94">
        <f>$L$11*COS($M$11*S1163*24+$N$11)</f>
        <v>-1.3167991625312975E-2</v>
      </c>
      <c r="V1163" s="94">
        <f>$L$12*COS($M$12*S1163*24+$N$12)</f>
        <v>-1.2976268805315494</v>
      </c>
      <c r="W1163" s="94">
        <f>$L$13*COS($M$13*S1163*24+$N$13)</f>
        <v>9.3293516742631241E-2</v>
      </c>
      <c r="X1163" s="94">
        <f>(T1163+U1163+V1163+W1163)*$AE$8</f>
        <v>-1.6711404954556599</v>
      </c>
      <c r="Y1163" s="95">
        <f t="shared" si="35"/>
        <v>1.6711404954556599</v>
      </c>
      <c r="Z1163" s="94">
        <f>(0.5*$N$29*Y1163^3)/1000</f>
        <v>2.4035110262565693</v>
      </c>
      <c r="AA1163" s="94">
        <f>(0.5*$I$29*$J$29*$K$29*$M$29*$L$29*$N$29*Y1163^3)*0.82/1000</f>
        <v>7.7806515446118398</v>
      </c>
      <c r="AB1163" s="103">
        <f>IF(Y1163&lt;1,0,IF(Y1163&lt;1.05,2,IF(Y1163&lt;1.1,2.28,IF(Y1163&lt;1.15,2.5,IF(Y1163&lt;1.2,3.08,IF(Y1163&lt;1.25,3.44,IF(Y1163&lt;1.3,3.85,IF(Y1163&lt;1.35,4.31,IF(Y1163&lt;1.4,5,IF(Y1163&lt;1.45,5.36,IF(Y1163&lt;1.5,5.75,IF(Y1163&lt;1.55,6.59,IF(Y1163&lt;1.6,7.28,IF(Y1163&lt;1.65,8.01,IF(Y1163&lt;1.7,8.79,IF(Y1163&lt;1.75,10,IF(Y1163&lt;1.8,10.5,IF(Y1163&lt;1.85,11.42,IF(Y1163&lt;1.9,12.38,IF(Y1163&lt;1.95,13.4,IF(Y1163&lt;2,14.26,IF(Y1163&lt;2.05,15.57,IF(Y1163&lt;2.1,16.72,IF(Y1163&lt;2.15,17.92,IF(Y1163&lt;2.2,19.17,IF(Y1163&lt;2.25,20,IF(Y1163&lt;3,25,IF(Y1163&lt;10,0,0))))))))))))))))))))))))))))</f>
        <v>8.7899999999999991</v>
      </c>
      <c r="AC1163" s="12"/>
    </row>
    <row r="1164" spans="17:29" x14ac:dyDescent="0.25">
      <c r="Q1164" s="91"/>
      <c r="R1164" s="92">
        <v>41664</v>
      </c>
      <c r="S1164" s="93">
        <v>24.1249999999966</v>
      </c>
      <c r="T1164" s="94">
        <f>$L$10*COS($M$10*S1164*24+$N$10)</f>
        <v>-0.11327422669074205</v>
      </c>
      <c r="U1164" s="94">
        <f>$L$11*COS($M$11*S1164*24+$N$11)</f>
        <v>1.6368991407082554E-3</v>
      </c>
      <c r="V1164" s="94">
        <f>$L$12*COS($M$12*S1164*24+$N$12)</f>
        <v>-1.2797656312242294</v>
      </c>
      <c r="W1164" s="94">
        <f>$L$13*COS($M$13*S1164*24+$N$13)</f>
        <v>-2.1176464556470362E-2</v>
      </c>
      <c r="X1164" s="94">
        <f>(T1164+U1164+V1164+W1164)*$AE$8</f>
        <v>-1.7657242791634167</v>
      </c>
      <c r="Y1164" s="95">
        <f t="shared" si="35"/>
        <v>1.7657242791634167</v>
      </c>
      <c r="Z1164" s="94">
        <f>(0.5*$N$29*Y1164^3)/1000</f>
        <v>2.8351490470621639</v>
      </c>
      <c r="AA1164" s="94">
        <f>(0.5*$I$29*$J$29*$K$29*$M$29*$L$29*$N$29*Y1164^3)*0.82/1000</f>
        <v>9.1779511603015305</v>
      </c>
      <c r="AB1164" s="103">
        <f>IF(Y1164&lt;1,0,IF(Y1164&lt;1.05,2,IF(Y1164&lt;1.1,2.28,IF(Y1164&lt;1.15,2.5,IF(Y1164&lt;1.2,3.08,IF(Y1164&lt;1.25,3.44,IF(Y1164&lt;1.3,3.85,IF(Y1164&lt;1.35,4.31,IF(Y1164&lt;1.4,5,IF(Y1164&lt;1.45,5.36,IF(Y1164&lt;1.5,5.75,IF(Y1164&lt;1.55,6.59,IF(Y1164&lt;1.6,7.28,IF(Y1164&lt;1.65,8.01,IF(Y1164&lt;1.7,8.79,IF(Y1164&lt;1.75,10,IF(Y1164&lt;1.8,10.5,IF(Y1164&lt;1.85,11.42,IF(Y1164&lt;1.9,12.38,IF(Y1164&lt;1.95,13.4,IF(Y1164&lt;2,14.26,IF(Y1164&lt;2.05,15.57,IF(Y1164&lt;2.1,16.72,IF(Y1164&lt;2.15,17.92,IF(Y1164&lt;2.2,19.17,IF(Y1164&lt;2.25,20,IF(Y1164&lt;3,25,IF(Y1164&lt;10,0,0))))))))))))))))))))))))))))</f>
        <v>10.5</v>
      </c>
      <c r="AC1164" s="12"/>
    </row>
    <row r="1165" spans="17:29" x14ac:dyDescent="0.25">
      <c r="Q1165" s="91"/>
      <c r="R1165" s="92">
        <v>41664</v>
      </c>
      <c r="S1165" s="93">
        <v>24.1458333333299</v>
      </c>
      <c r="T1165" s="94">
        <f>$L$10*COS($M$10*S1165*24+$N$10)</f>
        <v>-0.10545994244879166</v>
      </c>
      <c r="U1165" s="94">
        <f>$L$11*COS($M$11*S1165*24+$N$11)</f>
        <v>1.641361824794213E-2</v>
      </c>
      <c r="V1165" s="94">
        <f>$L$12*COS($M$12*S1165*24+$N$12)</f>
        <v>-1.1804583028606308</v>
      </c>
      <c r="W1165" s="94">
        <f>$L$13*COS($M$13*S1165*24+$N$13)</f>
        <v>-0.13420330479181572</v>
      </c>
      <c r="X1165" s="94">
        <f>(T1165+U1165+V1165+W1165)*$AE$8</f>
        <v>-1.7546349148166198</v>
      </c>
      <c r="Y1165" s="95">
        <f t="shared" si="35"/>
        <v>1.7546349148166198</v>
      </c>
      <c r="Z1165" s="94">
        <f>(0.5*$N$29*Y1165^3)/1000</f>
        <v>2.7820666485497778</v>
      </c>
      <c r="AA1165" s="94">
        <f>(0.5*$I$29*$J$29*$K$29*$M$29*$L$29*$N$29*Y1165^3)*0.82/1000</f>
        <v>9.0061126950458235</v>
      </c>
      <c r="AB1165" s="103">
        <f>IF(Y1165&lt;1,0,IF(Y1165&lt;1.05,2,IF(Y1165&lt;1.1,2.28,IF(Y1165&lt;1.15,2.5,IF(Y1165&lt;1.2,3.08,IF(Y1165&lt;1.25,3.44,IF(Y1165&lt;1.3,3.85,IF(Y1165&lt;1.35,4.31,IF(Y1165&lt;1.4,5,IF(Y1165&lt;1.45,5.36,IF(Y1165&lt;1.5,5.75,IF(Y1165&lt;1.55,6.59,IF(Y1165&lt;1.6,7.28,IF(Y1165&lt;1.65,8.01,IF(Y1165&lt;1.7,8.79,IF(Y1165&lt;1.75,10,IF(Y1165&lt;1.8,10.5,IF(Y1165&lt;1.85,11.42,IF(Y1165&lt;1.9,12.38,IF(Y1165&lt;1.95,13.4,IF(Y1165&lt;2,14.26,IF(Y1165&lt;2.05,15.57,IF(Y1165&lt;2.1,16.72,IF(Y1165&lt;2.15,17.92,IF(Y1165&lt;2.2,19.17,IF(Y1165&lt;2.25,20,IF(Y1165&lt;3,25,IF(Y1165&lt;10,0,0))))))))))))))))))))))))))))</f>
        <v>10.5</v>
      </c>
      <c r="AC1165" s="12"/>
    </row>
    <row r="1166" spans="17:29" x14ac:dyDescent="0.25">
      <c r="Q1166" s="91"/>
      <c r="R1166" s="92">
        <v>41664</v>
      </c>
      <c r="S1166" s="93">
        <v>24.1666666666633</v>
      </c>
      <c r="T1166" s="94">
        <f>$L$10*COS($M$10*S1166*24+$N$10)</f>
        <v>-9.6083909405048754E-2</v>
      </c>
      <c r="U1166" s="94">
        <f>$L$11*COS($M$11*S1166*24+$N$11)</f>
        <v>3.0907852722545485E-2</v>
      </c>
      <c r="V1166" s="94">
        <f>$L$12*COS($M$12*S1166*24+$N$12)</f>
        <v>-1.0060249530498735</v>
      </c>
      <c r="W1166" s="94">
        <f>$L$13*COS($M$13*S1166*24+$N$13)</f>
        <v>-0.23808441158756097</v>
      </c>
      <c r="X1166" s="94">
        <f>(T1166+U1166+V1166+W1166)*$AE$8</f>
        <v>-1.6366067766499222</v>
      </c>
      <c r="Y1166" s="95">
        <f t="shared" si="35"/>
        <v>1.6366067766499222</v>
      </c>
      <c r="Z1166" s="94">
        <f>(0.5*$N$29*Y1166^3)/1000</f>
        <v>2.2575650050709366</v>
      </c>
      <c r="AA1166" s="94">
        <f>(0.5*$I$29*$J$29*$K$29*$M$29*$L$29*$N$29*Y1166^3)*0.82/1000</f>
        <v>7.3081947417252069</v>
      </c>
      <c r="AB1166" s="103">
        <f>IF(Y1166&lt;1,0,IF(Y1166&lt;1.05,2,IF(Y1166&lt;1.1,2.28,IF(Y1166&lt;1.15,2.5,IF(Y1166&lt;1.2,3.08,IF(Y1166&lt;1.25,3.44,IF(Y1166&lt;1.3,3.85,IF(Y1166&lt;1.35,4.31,IF(Y1166&lt;1.4,5,IF(Y1166&lt;1.45,5.36,IF(Y1166&lt;1.5,5.75,IF(Y1166&lt;1.55,6.59,IF(Y1166&lt;1.6,7.28,IF(Y1166&lt;1.65,8.01,IF(Y1166&lt;1.7,8.79,IF(Y1166&lt;1.75,10,IF(Y1166&lt;1.8,10.5,IF(Y1166&lt;1.85,11.42,IF(Y1166&lt;1.9,12.38,IF(Y1166&lt;1.95,13.4,IF(Y1166&lt;2,14.26,IF(Y1166&lt;2.05,15.57,IF(Y1166&lt;2.1,16.72,IF(Y1166&lt;2.15,17.92,IF(Y1166&lt;2.2,19.17,IF(Y1166&lt;2.25,20,IF(Y1166&lt;3,25,IF(Y1166&lt;10,0,0))))))))))))))))))))))))))))</f>
        <v>8.01</v>
      </c>
      <c r="AC1166" s="12"/>
    </row>
    <row r="1167" spans="17:29" x14ac:dyDescent="0.25">
      <c r="Q1167" s="91"/>
      <c r="R1167" s="92">
        <v>41664</v>
      </c>
      <c r="S1167" s="93">
        <v>24.1874999999966</v>
      </c>
      <c r="T1167" s="94">
        <f>$L$10*COS($M$10*S1167*24+$N$10)</f>
        <v>-8.5284976567396337E-2</v>
      </c>
      <c r="U1167" s="94">
        <f>$L$11*COS($M$11*S1167*24+$N$11)</f>
        <v>4.4870151258754057E-2</v>
      </c>
      <c r="V1167" s="94">
        <f>$L$12*COS($M$12*S1167*24+$N$12)</f>
        <v>-0.76756676473843521</v>
      </c>
      <c r="W1167" s="94">
        <f>$L$13*COS($M$13*S1167*24+$N$13)</f>
        <v>-0.32574045918623112</v>
      </c>
      <c r="X1167" s="94">
        <f>(T1167+U1167+V1167+W1167)*$AE$8</f>
        <v>-1.4171525615416358</v>
      </c>
      <c r="Y1167" s="95">
        <f t="shared" si="35"/>
        <v>1.4171525615416358</v>
      </c>
      <c r="Z1167" s="94">
        <f>(0.5*$N$29*Y1167^3)/1000</f>
        <v>1.4657403628127919</v>
      </c>
      <c r="AA1167" s="94">
        <f>(0.5*$I$29*$J$29*$K$29*$M$29*$L$29*$N$29*Y1167^3)*0.82/1000</f>
        <v>4.7448981483065893</v>
      </c>
      <c r="AB1167" s="103">
        <f>IF(Y1167&lt;1,0,IF(Y1167&lt;1.05,2,IF(Y1167&lt;1.1,2.28,IF(Y1167&lt;1.15,2.5,IF(Y1167&lt;1.2,3.08,IF(Y1167&lt;1.25,3.44,IF(Y1167&lt;1.3,3.85,IF(Y1167&lt;1.35,4.31,IF(Y1167&lt;1.4,5,IF(Y1167&lt;1.45,5.36,IF(Y1167&lt;1.5,5.75,IF(Y1167&lt;1.55,6.59,IF(Y1167&lt;1.6,7.28,IF(Y1167&lt;1.65,8.01,IF(Y1167&lt;1.7,8.79,IF(Y1167&lt;1.75,10,IF(Y1167&lt;1.8,10.5,IF(Y1167&lt;1.85,11.42,IF(Y1167&lt;1.9,12.38,IF(Y1167&lt;1.95,13.4,IF(Y1167&lt;2,14.26,IF(Y1167&lt;2.05,15.57,IF(Y1167&lt;2.1,16.72,IF(Y1167&lt;2.15,17.92,IF(Y1167&lt;2.2,19.17,IF(Y1167&lt;2.25,20,IF(Y1167&lt;3,25,IF(Y1167&lt;10,0,0))))))))))))))))))))))))))))</f>
        <v>5.36</v>
      </c>
      <c r="AC1167" s="12"/>
    </row>
    <row r="1168" spans="17:29" x14ac:dyDescent="0.25">
      <c r="Q1168" s="91"/>
      <c r="R1168" s="92">
        <v>41664</v>
      </c>
      <c r="S1168" s="93">
        <v>24.2083333333299</v>
      </c>
      <c r="T1168" s="94">
        <f>$L$10*COS($M$10*S1168*24+$N$10)</f>
        <v>-7.3223064565634446E-2</v>
      </c>
      <c r="U1168" s="94">
        <f>$L$11*COS($M$11*S1168*24+$N$11)</f>
        <v>5.8060217371479053E-2</v>
      </c>
      <c r="V1168" s="94">
        <f>$L$12*COS($M$12*S1168*24+$N$12)</f>
        <v>-0.48025955135819853</v>
      </c>
      <c r="W1168" s="94">
        <f>$L$13*COS($M$13*S1168*24+$N$13)</f>
        <v>-0.39119783280297488</v>
      </c>
      <c r="X1168" s="94">
        <f>(T1168+U1168+V1168+W1168)*$AE$8</f>
        <v>-1.108275289194161</v>
      </c>
      <c r="Y1168" s="95">
        <f t="shared" si="35"/>
        <v>1.108275289194161</v>
      </c>
      <c r="Z1168" s="94">
        <f>(0.5*$N$29*Y1168^3)/1000</f>
        <v>0.7010519136909702</v>
      </c>
      <c r="AA1168" s="94">
        <f>(0.5*$I$29*$J$29*$K$29*$M$29*$L$29*$N$29*Y1168^3)*0.82/1000</f>
        <v>2.2694469031033528</v>
      </c>
      <c r="AB1168" s="103">
        <f>IF(Y1168&lt;1,0,IF(Y1168&lt;1.05,2,IF(Y1168&lt;1.1,2.28,IF(Y1168&lt;1.15,2.5,IF(Y1168&lt;1.2,3.08,IF(Y1168&lt;1.25,3.44,IF(Y1168&lt;1.3,3.85,IF(Y1168&lt;1.35,4.31,IF(Y1168&lt;1.4,5,IF(Y1168&lt;1.45,5.36,IF(Y1168&lt;1.5,5.75,IF(Y1168&lt;1.55,6.59,IF(Y1168&lt;1.6,7.28,IF(Y1168&lt;1.65,8.01,IF(Y1168&lt;1.7,8.79,IF(Y1168&lt;1.75,10,IF(Y1168&lt;1.8,10.5,IF(Y1168&lt;1.85,11.42,IF(Y1168&lt;1.9,12.38,IF(Y1168&lt;1.95,13.4,IF(Y1168&lt;2,14.26,IF(Y1168&lt;2.05,15.57,IF(Y1168&lt;2.1,16.72,IF(Y1168&lt;2.15,17.92,IF(Y1168&lt;2.2,19.17,IF(Y1168&lt;2.25,20,IF(Y1168&lt;3,25,IF(Y1168&lt;10,0,0))))))))))))))))))))))))))))</f>
        <v>2.5</v>
      </c>
      <c r="AC1168" s="12"/>
    </row>
    <row r="1169" spans="17:29" x14ac:dyDescent="0.25">
      <c r="Q1169" s="91"/>
      <c r="R1169" s="92">
        <v>41664</v>
      </c>
      <c r="S1169" s="93">
        <v>24.2291666666633</v>
      </c>
      <c r="T1169" s="94">
        <f>$L$10*COS($M$10*S1169*24+$N$10)</f>
        <v>-6.0076797398329669E-2</v>
      </c>
      <c r="U1169" s="94">
        <f>$L$11*COS($M$11*S1169*24+$N$11)</f>
        <v>7.0251044990272543E-2</v>
      </c>
      <c r="V1169" s="94">
        <f>$L$12*COS($M$12*S1169*24+$N$12)</f>
        <v>-0.1623879467839219</v>
      </c>
      <c r="W1169" s="94">
        <f>$L$13*COS($M$13*S1169*24+$N$13)</f>
        <v>-0.42999572059939378</v>
      </c>
      <c r="X1169" s="94">
        <f>(T1169+U1169+V1169+W1169)*$AE$8</f>
        <v>-0.72776177473921599</v>
      </c>
      <c r="Y1169" s="95">
        <f t="shared" si="35"/>
        <v>0.72776177473921599</v>
      </c>
      <c r="Z1169" s="94">
        <f>(0.5*$N$29*Y1169^3)/1000</f>
        <v>0.19850660023873684</v>
      </c>
      <c r="AA1169" s="94">
        <f>(0.5*$I$29*$J$29*$K$29*$M$29*$L$29*$N$29*Y1169^3)*0.82/1000</f>
        <v>0.64260603296200547</v>
      </c>
      <c r="AB1169" s="103">
        <f>IF(Y1169&lt;1,0,IF(Y1169&lt;1.05,2,IF(Y1169&lt;1.1,2.28,IF(Y1169&lt;1.15,2.5,IF(Y1169&lt;1.2,3.08,IF(Y1169&lt;1.25,3.44,IF(Y1169&lt;1.3,3.85,IF(Y1169&lt;1.35,4.31,IF(Y1169&lt;1.4,5,IF(Y1169&lt;1.45,5.36,IF(Y1169&lt;1.5,5.75,IF(Y1169&lt;1.55,6.59,IF(Y1169&lt;1.6,7.28,IF(Y1169&lt;1.65,8.01,IF(Y1169&lt;1.7,8.79,IF(Y1169&lt;1.75,10,IF(Y1169&lt;1.8,10.5,IF(Y1169&lt;1.85,11.42,IF(Y1169&lt;1.9,12.38,IF(Y1169&lt;1.95,13.4,IF(Y1169&lt;2,14.26,IF(Y1169&lt;2.05,15.57,IF(Y1169&lt;2.1,16.72,IF(Y1169&lt;2.15,17.92,IF(Y1169&lt;2.2,19.17,IF(Y1169&lt;2.25,20,IF(Y1169&lt;3,25,IF(Y1169&lt;10,0,0))))))))))))))))))))))))))))</f>
        <v>0</v>
      </c>
      <c r="AC1169" s="12"/>
    </row>
    <row r="1170" spans="17:29" x14ac:dyDescent="0.25">
      <c r="Q1170" s="91"/>
      <c r="R1170" s="92">
        <v>41664</v>
      </c>
      <c r="S1170" s="93">
        <v>24.2499999999966</v>
      </c>
      <c r="T1170" s="94">
        <f>$L$10*COS($M$10*S1170*24+$N$10)</f>
        <v>-4.6040857202912629E-2</v>
      </c>
      <c r="U1170" s="94">
        <f>$L$11*COS($M$11*S1170*24+$N$11)</f>
        <v>8.1232825320257787E-2</v>
      </c>
      <c r="V1170" s="94">
        <f>$L$12*COS($M$12*S1170*24+$N$12)</f>
        <v>0.16581825439696232</v>
      </c>
      <c r="W1170" s="94">
        <f>$L$13*COS($M$13*S1170*24+$N$13)</f>
        <v>-0.43949011063832671</v>
      </c>
      <c r="X1170" s="94">
        <f>(T1170+U1170+V1170+W1170)*$AE$8</f>
        <v>-0.29809986015502404</v>
      </c>
      <c r="Y1170" s="95">
        <f t="shared" si="35"/>
        <v>0.29809986015502404</v>
      </c>
      <c r="Z1170" s="94">
        <f>(0.5*$N$29*Y1170^3)/1000</f>
        <v>1.364245550270908E-2</v>
      </c>
      <c r="AA1170" s="94">
        <f>(0.5*$I$29*$J$29*$K$29*$M$29*$L$29*$N$29*Y1170^3)*0.82/1000</f>
        <v>4.4163389025418477E-2</v>
      </c>
      <c r="AB1170" s="103">
        <f>IF(Y1170&lt;1,0,IF(Y1170&lt;1.05,2,IF(Y1170&lt;1.1,2.28,IF(Y1170&lt;1.15,2.5,IF(Y1170&lt;1.2,3.08,IF(Y1170&lt;1.25,3.44,IF(Y1170&lt;1.3,3.85,IF(Y1170&lt;1.35,4.31,IF(Y1170&lt;1.4,5,IF(Y1170&lt;1.45,5.36,IF(Y1170&lt;1.5,5.75,IF(Y1170&lt;1.55,6.59,IF(Y1170&lt;1.6,7.28,IF(Y1170&lt;1.65,8.01,IF(Y1170&lt;1.7,8.79,IF(Y1170&lt;1.75,10,IF(Y1170&lt;1.8,10.5,IF(Y1170&lt;1.85,11.42,IF(Y1170&lt;1.9,12.38,IF(Y1170&lt;1.95,13.4,IF(Y1170&lt;2,14.26,IF(Y1170&lt;2.05,15.57,IF(Y1170&lt;2.1,16.72,IF(Y1170&lt;2.15,17.92,IF(Y1170&lt;2.2,19.17,IF(Y1170&lt;2.25,20,IF(Y1170&lt;3,25,IF(Y1170&lt;10,0,0))))))))))))))))))))))))))))</f>
        <v>0</v>
      </c>
      <c r="AC1170" s="12"/>
    </row>
    <row r="1171" spans="17:29" x14ac:dyDescent="0.25">
      <c r="Q1171" s="91"/>
      <c r="R1171" s="92">
        <v>41664</v>
      </c>
      <c r="S1171" s="93">
        <v>24.2708333333299</v>
      </c>
      <c r="T1171" s="94">
        <f>$L$10*COS($M$10*S1171*24+$N$10)</f>
        <v>-3.1323101221343179E-2</v>
      </c>
      <c r="U1171" s="94">
        <f>$L$11*COS($M$11*S1171*24+$N$11)</f>
        <v>9.0816557731890166E-2</v>
      </c>
      <c r="V1171" s="94">
        <f>$L$12*COS($M$12*S1171*24+$N$12)</f>
        <v>0.48347154938386638</v>
      </c>
      <c r="W1171" s="94">
        <f>$L$13*COS($M$13*S1171*24+$N$13)</f>
        <v>-0.41903397592909963</v>
      </c>
      <c r="X1171" s="94">
        <f>(T1171+U1171+V1171+W1171)*$AE$8</f>
        <v>0.15491378745664211</v>
      </c>
      <c r="Y1171" s="95">
        <f t="shared" si="35"/>
        <v>0.15491378745664211</v>
      </c>
      <c r="Z1171" s="94">
        <f>(0.5*$N$29*Y1171^3)/1000</f>
        <v>1.9145973135253143E-3</v>
      </c>
      <c r="AA1171" s="94">
        <f>(0.5*$I$29*$J$29*$K$29*$M$29*$L$29*$N$29*Y1171^3)*0.82/1000</f>
        <v>6.1979389243709713E-3</v>
      </c>
      <c r="AB1171" s="103">
        <f>IF(Y1171&lt;1,0,IF(Y1171&lt;1.05,2,IF(Y1171&lt;1.1,2.28,IF(Y1171&lt;1.15,2.5,IF(Y1171&lt;1.2,3.08,IF(Y1171&lt;1.25,3.44,IF(Y1171&lt;1.3,3.85,IF(Y1171&lt;1.35,4.31,IF(Y1171&lt;1.4,5,IF(Y1171&lt;1.45,5.36,IF(Y1171&lt;1.5,5.75,IF(Y1171&lt;1.55,6.59,IF(Y1171&lt;1.6,7.28,IF(Y1171&lt;1.65,8.01,IF(Y1171&lt;1.7,8.79,IF(Y1171&lt;1.75,10,IF(Y1171&lt;1.8,10.5,IF(Y1171&lt;1.85,11.42,IF(Y1171&lt;1.9,12.38,IF(Y1171&lt;1.95,13.4,IF(Y1171&lt;2,14.26,IF(Y1171&lt;2.05,15.57,IF(Y1171&lt;2.1,16.72,IF(Y1171&lt;2.15,17.92,IF(Y1171&lt;2.2,19.17,IF(Y1171&lt;2.25,20,IF(Y1171&lt;3,25,IF(Y1171&lt;10,0,0))))))))))))))))))))))))))))</f>
        <v>0</v>
      </c>
      <c r="AC1171" s="12"/>
    </row>
    <row r="1172" spans="17:29" x14ac:dyDescent="0.25">
      <c r="Q1172" s="91"/>
      <c r="R1172" s="92">
        <v>41664</v>
      </c>
      <c r="S1172" s="93">
        <v>24.2916666666633</v>
      </c>
      <c r="T1172" s="94">
        <f>$L$10*COS($M$10*S1172*24+$N$10)</f>
        <v>-1.614148365715733E-2</v>
      </c>
      <c r="U1172" s="94">
        <f>$L$11*COS($M$11*S1172*24+$N$11)</f>
        <v>9.8837302533699101E-2</v>
      </c>
      <c r="V1172" s="94">
        <f>$L$12*COS($M$12*S1172*24+$N$12)</f>
        <v>0.77035603712181311</v>
      </c>
      <c r="W1172" s="94">
        <f>$L$13*COS($M$13*S1172*24+$N$13)</f>
        <v>-0.37002136824649168</v>
      </c>
      <c r="X1172" s="94">
        <f>(T1172+U1172+V1172+W1172)*$AE$8</f>
        <v>0.60378810968982899</v>
      </c>
      <c r="Y1172" s="95">
        <f t="shared" si="35"/>
        <v>0.60378810968982899</v>
      </c>
      <c r="Z1172" s="94">
        <f>(0.5*$N$29*Y1172^3)/1000</f>
        <v>0.11336027684556718</v>
      </c>
      <c r="AA1172" s="94">
        <f>(0.5*$I$29*$J$29*$K$29*$M$29*$L$29*$N$29*Y1172^3)*0.82/1000</f>
        <v>0.36697015470314492</v>
      </c>
      <c r="AB1172" s="103">
        <f>IF(Y1172&lt;1,0,IF(Y1172&lt;1.05,2,IF(Y1172&lt;1.1,2.28,IF(Y1172&lt;1.15,2.5,IF(Y1172&lt;1.2,3.08,IF(Y1172&lt;1.25,3.44,IF(Y1172&lt;1.3,3.85,IF(Y1172&lt;1.35,4.31,IF(Y1172&lt;1.4,5,IF(Y1172&lt;1.45,5.36,IF(Y1172&lt;1.5,5.75,IF(Y1172&lt;1.55,6.59,IF(Y1172&lt;1.6,7.28,IF(Y1172&lt;1.65,8.01,IF(Y1172&lt;1.7,8.79,IF(Y1172&lt;1.75,10,IF(Y1172&lt;1.8,10.5,IF(Y1172&lt;1.85,11.42,IF(Y1172&lt;1.9,12.38,IF(Y1172&lt;1.95,13.4,IF(Y1172&lt;2,14.26,IF(Y1172&lt;2.05,15.57,IF(Y1172&lt;2.1,16.72,IF(Y1172&lt;2.15,17.92,IF(Y1172&lt;2.2,19.17,IF(Y1172&lt;2.25,20,IF(Y1172&lt;3,25,IF(Y1172&lt;10,0,0))))))))))))))))))))))))))))</f>
        <v>0</v>
      </c>
      <c r="AC1172" s="12"/>
    </row>
    <row r="1173" spans="17:29" x14ac:dyDescent="0.25">
      <c r="Q1173" s="91"/>
      <c r="R1173" s="92">
        <v>41664</v>
      </c>
      <c r="S1173" s="93">
        <v>24.3124999999966</v>
      </c>
      <c r="T1173" s="94">
        <f>$L$10*COS($M$10*S1173*24+$N$10)</f>
        <v>-7.2082800735486625E-4</v>
      </c>
      <c r="U1173" s="94">
        <f>$L$11*COS($M$11*S1173*24+$N$11)</f>
        <v>0.10515701964724053</v>
      </c>
      <c r="V1173" s="94">
        <f>$L$12*COS($M$12*S1173*24+$N$12)</f>
        <v>1.0082139865843649</v>
      </c>
      <c r="W1173" s="94">
        <f>$L$13*COS($M$13*S1173*24+$N$13)</f>
        <v>-0.29579241580736193</v>
      </c>
      <c r="X1173" s="94">
        <f>(T1173+U1173+V1173+W1173)*$AE$8</f>
        <v>1.0210722030211108</v>
      </c>
      <c r="Y1173" s="95">
        <f t="shared" si="35"/>
        <v>1.0210722030211108</v>
      </c>
      <c r="Z1173" s="94">
        <f>(0.5*$N$29*Y1173^3)/1000</f>
        <v>0.54824741075567385</v>
      </c>
      <c r="AA1173" s="94">
        <f>(0.5*$I$29*$J$29*$K$29*$M$29*$L$29*$N$29*Y1173^3)*0.82/1000</f>
        <v>1.7747878069731058</v>
      </c>
      <c r="AB1173" s="103">
        <f>IF(Y1173&lt;1,0,IF(Y1173&lt;1.05,2,IF(Y1173&lt;1.1,2.28,IF(Y1173&lt;1.15,2.5,IF(Y1173&lt;1.2,3.08,IF(Y1173&lt;1.25,3.44,IF(Y1173&lt;1.3,3.85,IF(Y1173&lt;1.35,4.31,IF(Y1173&lt;1.4,5,IF(Y1173&lt;1.45,5.36,IF(Y1173&lt;1.5,5.75,IF(Y1173&lt;1.55,6.59,IF(Y1173&lt;1.6,7.28,IF(Y1173&lt;1.65,8.01,IF(Y1173&lt;1.7,8.79,IF(Y1173&lt;1.75,10,IF(Y1173&lt;1.8,10.5,IF(Y1173&lt;1.85,11.42,IF(Y1173&lt;1.9,12.38,IF(Y1173&lt;1.95,13.4,IF(Y1173&lt;2,14.26,IF(Y1173&lt;2.05,15.57,IF(Y1173&lt;2.1,16.72,IF(Y1173&lt;2.15,17.92,IF(Y1173&lt;2.2,19.17,IF(Y1173&lt;2.25,20,IF(Y1173&lt;3,25,IF(Y1173&lt;10,0,0))))))))))))))))))))))))))))</f>
        <v>2</v>
      </c>
      <c r="AC1173" s="12"/>
    </row>
    <row r="1174" spans="17:29" x14ac:dyDescent="0.25">
      <c r="Q1174" s="91"/>
      <c r="R1174" s="92">
        <v>41664</v>
      </c>
      <c r="S1174" s="93">
        <v>24.3333333333299</v>
      </c>
      <c r="T1174" s="94">
        <f>$L$10*COS($M$10*S1174*24+$N$10)</f>
        <v>1.4710502333244771E-2</v>
      </c>
      <c r="U1174" s="94">
        <f>$L$11*COS($M$11*S1174*24+$N$11)</f>
        <v>0.10966694432972444</v>
      </c>
      <c r="V1174" s="94">
        <f>$L$12*COS($M$12*S1174*24+$N$12)</f>
        <v>1.1819077843823302</v>
      </c>
      <c r="W1174" s="94">
        <f>$L$13*COS($M$13*S1174*24+$N$13)</f>
        <v>-0.2014056990510858</v>
      </c>
      <c r="X1174" s="94">
        <f>(T1174+U1174+V1174+W1174)*$AE$8</f>
        <v>1.3810994149927671</v>
      </c>
      <c r="Y1174" s="95">
        <f t="shared" si="35"/>
        <v>1.3810994149927671</v>
      </c>
      <c r="Z1174" s="94">
        <f>(0.5*$N$29*Y1174^3)/1000</f>
        <v>1.3566944643164438</v>
      </c>
      <c r="AA1174" s="94">
        <f>(0.5*$I$29*$J$29*$K$29*$M$29*$L$29*$N$29*Y1174^3)*0.82/1000</f>
        <v>4.3918945093382078</v>
      </c>
      <c r="AB1174" s="103">
        <f>IF(Y1174&lt;1,0,IF(Y1174&lt;1.05,2,IF(Y1174&lt;1.1,2.28,IF(Y1174&lt;1.15,2.5,IF(Y1174&lt;1.2,3.08,IF(Y1174&lt;1.25,3.44,IF(Y1174&lt;1.3,3.85,IF(Y1174&lt;1.35,4.31,IF(Y1174&lt;1.4,5,IF(Y1174&lt;1.45,5.36,IF(Y1174&lt;1.5,5.75,IF(Y1174&lt;1.55,6.59,IF(Y1174&lt;1.6,7.28,IF(Y1174&lt;1.65,8.01,IF(Y1174&lt;1.7,8.79,IF(Y1174&lt;1.75,10,IF(Y1174&lt;1.8,10.5,IF(Y1174&lt;1.85,11.42,IF(Y1174&lt;1.9,12.38,IF(Y1174&lt;1.95,13.4,IF(Y1174&lt;2,14.26,IF(Y1174&lt;2.05,15.57,IF(Y1174&lt;2.1,16.72,IF(Y1174&lt;2.15,17.92,IF(Y1174&lt;2.2,19.17,IF(Y1174&lt;2.25,20,IF(Y1174&lt;3,25,IF(Y1174&lt;10,0,0))))))))))))))))))))))))))))</f>
        <v>5</v>
      </c>
      <c r="AC1174" s="12"/>
    </row>
    <row r="1175" spans="17:29" x14ac:dyDescent="0.25">
      <c r="Q1175" s="91"/>
      <c r="R1175" s="92">
        <v>41664</v>
      </c>
      <c r="S1175" s="93">
        <v>24.3541666666632</v>
      </c>
      <c r="T1175" s="94">
        <f>$L$10*COS($M$10*S1175*24+$N$10)</f>
        <v>2.9923985889003118E-2</v>
      </c>
      <c r="U1175" s="94">
        <f>$L$11*COS($M$11*S1175*24+$N$11)</f>
        <v>0.11228945905659207</v>
      </c>
      <c r="V1175" s="94">
        <f>$L$12*COS($M$12*S1175*24+$N$12)</f>
        <v>1.28038331369786</v>
      </c>
      <c r="W1175" s="94">
        <f>$L$13*COS($M$13*S1175*24+$N$13)</f>
        <v>-9.3293516743173613E-2</v>
      </c>
      <c r="X1175" s="94">
        <f>(T1175+U1175+V1175+W1175)*$AE$8</f>
        <v>1.6616290523753519</v>
      </c>
      <c r="Y1175" s="95">
        <f t="shared" si="35"/>
        <v>1.6616290523753519</v>
      </c>
      <c r="Z1175" s="94">
        <f>(0.5*$N$29*Y1175^3)/1000</f>
        <v>2.3627047792980922</v>
      </c>
      <c r="AA1175" s="94">
        <f>(0.5*$I$29*$J$29*$K$29*$M$29*$L$29*$N$29*Y1175^3)*0.82/1000</f>
        <v>7.64855346602645</v>
      </c>
      <c r="AB1175" s="103">
        <f>IF(Y1175&lt;1,0,IF(Y1175&lt;1.05,2,IF(Y1175&lt;1.1,2.28,IF(Y1175&lt;1.15,2.5,IF(Y1175&lt;1.2,3.08,IF(Y1175&lt;1.25,3.44,IF(Y1175&lt;1.3,3.85,IF(Y1175&lt;1.35,4.31,IF(Y1175&lt;1.4,5,IF(Y1175&lt;1.45,5.36,IF(Y1175&lt;1.5,5.75,IF(Y1175&lt;1.55,6.59,IF(Y1175&lt;1.6,7.28,IF(Y1175&lt;1.65,8.01,IF(Y1175&lt;1.7,8.79,IF(Y1175&lt;1.75,10,IF(Y1175&lt;1.8,10.5,IF(Y1175&lt;1.85,11.42,IF(Y1175&lt;1.9,12.38,IF(Y1175&lt;1.95,13.4,IF(Y1175&lt;2,14.26,IF(Y1175&lt;2.05,15.57,IF(Y1175&lt;2.1,16.72,IF(Y1175&lt;2.15,17.92,IF(Y1175&lt;2.2,19.17,IF(Y1175&lt;2.25,20,IF(Y1175&lt;3,25,IF(Y1175&lt;10,0,0))))))))))))))))))))))))))))</f>
        <v>8.7899999999999991</v>
      </c>
      <c r="AC1175" s="12"/>
    </row>
    <row r="1176" spans="17:29" x14ac:dyDescent="0.25">
      <c r="Q1176" s="91"/>
      <c r="R1176" s="92">
        <v>41664</v>
      </c>
      <c r="S1176" s="93">
        <v>24.3749999999966</v>
      </c>
      <c r="T1176" s="94">
        <f>$L$10*COS($M$10*S1176*24+$N$10)</f>
        <v>4.4694327261929317E-2</v>
      </c>
      <c r="U1176" s="94">
        <f>$L$11*COS($M$11*S1176*24+$N$11)</f>
        <v>0.11297942934876554</v>
      </c>
      <c r="V1176" s="94">
        <f>$L$12*COS($M$12*S1176*24+$N$12)</f>
        <v>1.2973734537783257</v>
      </c>
      <c r="W1176" s="94">
        <f>$L$13*COS($M$13*S1176*24+$N$13)</f>
        <v>2.1176464556490603E-2</v>
      </c>
      <c r="X1176" s="94">
        <f>(T1176+U1176+V1176+W1176)*$AE$8</f>
        <v>1.8452795936818891</v>
      </c>
      <c r="Y1176" s="95">
        <f t="shared" si="35"/>
        <v>1.8452795936818891</v>
      </c>
      <c r="Z1176" s="94">
        <f>(0.5*$N$29*Y1176^3)/1000</f>
        <v>3.2358901215185067</v>
      </c>
      <c r="AA1176" s="94">
        <f>(0.5*$I$29*$J$29*$K$29*$M$29*$L$29*$N$29*Y1176^3)*0.82/1000</f>
        <v>10.475231108633798</v>
      </c>
      <c r="AB1176" s="103">
        <f>IF(Y1176&lt;1,0,IF(Y1176&lt;1.05,2,IF(Y1176&lt;1.1,2.28,IF(Y1176&lt;1.15,2.5,IF(Y1176&lt;1.2,3.08,IF(Y1176&lt;1.25,3.44,IF(Y1176&lt;1.3,3.85,IF(Y1176&lt;1.35,4.31,IF(Y1176&lt;1.4,5,IF(Y1176&lt;1.45,5.36,IF(Y1176&lt;1.5,5.75,IF(Y1176&lt;1.55,6.59,IF(Y1176&lt;1.6,7.28,IF(Y1176&lt;1.65,8.01,IF(Y1176&lt;1.7,8.79,IF(Y1176&lt;1.75,10,IF(Y1176&lt;1.8,10.5,IF(Y1176&lt;1.85,11.42,IF(Y1176&lt;1.9,12.38,IF(Y1176&lt;1.95,13.4,IF(Y1176&lt;2,14.26,IF(Y1176&lt;2.05,15.57,IF(Y1176&lt;2.1,16.72,IF(Y1176&lt;2.15,17.92,IF(Y1176&lt;2.2,19.17,IF(Y1176&lt;2.25,20,IF(Y1176&lt;3,25,IF(Y1176&lt;10,0,0))))))))))))))))))))))))))))</f>
        <v>11.42</v>
      </c>
      <c r="AC1176" s="12"/>
    </row>
    <row r="1177" spans="17:29" x14ac:dyDescent="0.25">
      <c r="Q1177" s="91"/>
      <c r="R1177" s="92">
        <v>41664</v>
      </c>
      <c r="S1177" s="93">
        <v>24.3958333333299</v>
      </c>
      <c r="T1177" s="94">
        <f>$L$10*COS($M$10*S1177*24+$N$10)</f>
        <v>5.8802793514943233E-2</v>
      </c>
      <c r="U1177" s="94">
        <f>$L$11*COS($M$11*S1177*24+$N$11)</f>
        <v>0.11172498055424999</v>
      </c>
      <c r="V1177" s="94">
        <f>$L$12*COS($M$12*S1177*24+$N$12)</f>
        <v>1.2317969282879877</v>
      </c>
      <c r="W1177" s="94">
        <f>$L$13*COS($M$13*S1177*24+$N$13)</f>
        <v>0.13420330479183504</v>
      </c>
      <c r="X1177" s="94">
        <f>(T1177+U1177+V1177+W1177)*$AE$8</f>
        <v>1.92066000893627</v>
      </c>
      <c r="Y1177" s="95">
        <f t="shared" si="35"/>
        <v>1.92066000893627</v>
      </c>
      <c r="Z1177" s="94">
        <f>(0.5*$N$29*Y1177^3)/1000</f>
        <v>3.6488726853233167</v>
      </c>
      <c r="AA1177" s="94">
        <f>(0.5*$I$29*$J$29*$K$29*$M$29*$L$29*$N$29*Y1177^3)*0.82/1000</f>
        <v>11.812139235063436</v>
      </c>
      <c r="AB1177" s="103">
        <f>IF(Y1177&lt;1,0,IF(Y1177&lt;1.05,2,IF(Y1177&lt;1.1,2.28,IF(Y1177&lt;1.15,2.5,IF(Y1177&lt;1.2,3.08,IF(Y1177&lt;1.25,3.44,IF(Y1177&lt;1.3,3.85,IF(Y1177&lt;1.35,4.31,IF(Y1177&lt;1.4,5,IF(Y1177&lt;1.45,5.36,IF(Y1177&lt;1.5,5.75,IF(Y1177&lt;1.55,6.59,IF(Y1177&lt;1.6,7.28,IF(Y1177&lt;1.65,8.01,IF(Y1177&lt;1.7,8.79,IF(Y1177&lt;1.75,10,IF(Y1177&lt;1.8,10.5,IF(Y1177&lt;1.85,11.42,IF(Y1177&lt;1.9,12.38,IF(Y1177&lt;1.95,13.4,IF(Y1177&lt;2,14.26,IF(Y1177&lt;2.05,15.57,IF(Y1177&lt;2.1,16.72,IF(Y1177&lt;2.15,17.92,IF(Y1177&lt;2.2,19.17,IF(Y1177&lt;2.25,20,IF(Y1177&lt;3,25,IF(Y1177&lt;10,0,0))))))))))))))))))))))))))))</f>
        <v>13.4</v>
      </c>
      <c r="AC1177" s="12"/>
    </row>
    <row r="1178" spans="17:29" x14ac:dyDescent="0.25">
      <c r="Q1178" s="91"/>
      <c r="R1178" s="92">
        <v>41664</v>
      </c>
      <c r="S1178" s="93">
        <v>24.4166666666632</v>
      </c>
      <c r="T1178" s="94">
        <f>$L$10*COS($M$10*S1178*24+$N$10)</f>
        <v>7.2040453372860982E-2</v>
      </c>
      <c r="U1178" s="94">
        <f>$L$11*COS($M$11*S1178*24+$N$11)</f>
        <v>0.10854770221544513</v>
      </c>
      <c r="V1178" s="94">
        <f>$L$12*COS($M$12*S1178*24+$N$12)</f>
        <v>1.0878271192503695</v>
      </c>
      <c r="W1178" s="94">
        <f>$L$13*COS($M$13*S1178*24+$N$13)</f>
        <v>0.23808441158709426</v>
      </c>
      <c r="X1178" s="94">
        <f>(T1178+U1178+V1178+W1178)*$AE$8</f>
        <v>1.8831246080322122</v>
      </c>
      <c r="Y1178" s="95">
        <f t="shared" si="35"/>
        <v>1.8831246080322122</v>
      </c>
      <c r="Z1178" s="94">
        <f>(0.5*$N$29*Y1178^3)/1000</f>
        <v>3.4390968384316589</v>
      </c>
      <c r="AA1178" s="94">
        <f>(0.5*$I$29*$J$29*$K$29*$M$29*$L$29*$N$29*Y1178^3)*0.82/1000</f>
        <v>11.133052370343725</v>
      </c>
      <c r="AB1178" s="103">
        <f>IF(Y1178&lt;1,0,IF(Y1178&lt;1.05,2,IF(Y1178&lt;1.1,2.28,IF(Y1178&lt;1.15,2.5,IF(Y1178&lt;1.2,3.08,IF(Y1178&lt;1.25,3.44,IF(Y1178&lt;1.3,3.85,IF(Y1178&lt;1.35,4.31,IF(Y1178&lt;1.4,5,IF(Y1178&lt;1.45,5.36,IF(Y1178&lt;1.5,5.75,IF(Y1178&lt;1.55,6.59,IF(Y1178&lt;1.6,7.28,IF(Y1178&lt;1.65,8.01,IF(Y1178&lt;1.7,8.79,IF(Y1178&lt;1.75,10,IF(Y1178&lt;1.8,10.5,IF(Y1178&lt;1.85,11.42,IF(Y1178&lt;1.9,12.38,IF(Y1178&lt;1.95,13.4,IF(Y1178&lt;2,14.26,IF(Y1178&lt;2.05,15.57,IF(Y1178&lt;2.1,16.72,IF(Y1178&lt;2.15,17.92,IF(Y1178&lt;2.2,19.17,IF(Y1178&lt;2.25,20,IF(Y1178&lt;3,25,IF(Y1178&lt;10,0,0))))))))))))))))))))))))))))</f>
        <v>12.38</v>
      </c>
      <c r="AC1178" s="12"/>
    </row>
    <row r="1179" spans="17:29" x14ac:dyDescent="0.25">
      <c r="Q1179" s="91"/>
      <c r="R1179" s="92">
        <v>41664</v>
      </c>
      <c r="S1179" s="93">
        <v>24.4374999999966</v>
      </c>
      <c r="T1179" s="94">
        <f>$L$10*COS($M$10*S1179*24+$N$10)</f>
        <v>8.4211271270560634E-2</v>
      </c>
      <c r="U1179" s="94">
        <f>$L$11*COS($M$11*S1179*24+$N$11)</f>
        <v>0.10350227650483206</v>
      </c>
      <c r="V1179" s="94">
        <f>$L$12*COS($M$12*S1179*24+$N$12)</f>
        <v>0.87462646716319492</v>
      </c>
      <c r="W1179" s="94">
        <f>$L$13*COS($M$13*S1179*24+$N$13)</f>
        <v>0.32574045918622796</v>
      </c>
      <c r="X1179" s="94">
        <f>(T1179+U1179+V1179+W1179)*$AE$8</f>
        <v>1.7351005926560192</v>
      </c>
      <c r="Y1179" s="95">
        <f t="shared" si="35"/>
        <v>1.7351005926560192</v>
      </c>
      <c r="Z1179" s="94">
        <f>(0.5*$N$29*Y1179^3)/1000</f>
        <v>2.6901791563356547</v>
      </c>
      <c r="AA1179" s="94">
        <f>(0.5*$I$29*$J$29*$K$29*$M$29*$L$29*$N$29*Y1179^3)*0.82/1000</f>
        <v>8.7086542892319603</v>
      </c>
      <c r="AB1179" s="103">
        <f>IF(Y1179&lt;1,0,IF(Y1179&lt;1.05,2,IF(Y1179&lt;1.1,2.28,IF(Y1179&lt;1.15,2.5,IF(Y1179&lt;1.2,3.08,IF(Y1179&lt;1.25,3.44,IF(Y1179&lt;1.3,3.85,IF(Y1179&lt;1.35,4.31,IF(Y1179&lt;1.4,5,IF(Y1179&lt;1.45,5.36,IF(Y1179&lt;1.5,5.75,IF(Y1179&lt;1.55,6.59,IF(Y1179&lt;1.6,7.28,IF(Y1179&lt;1.65,8.01,IF(Y1179&lt;1.7,8.79,IF(Y1179&lt;1.75,10,IF(Y1179&lt;1.8,10.5,IF(Y1179&lt;1.85,11.42,IF(Y1179&lt;1.9,12.38,IF(Y1179&lt;1.95,13.4,IF(Y1179&lt;2,14.26,IF(Y1179&lt;2.05,15.57,IF(Y1179&lt;2.1,16.72,IF(Y1179&lt;2.15,17.92,IF(Y1179&lt;2.2,19.17,IF(Y1179&lt;2.25,20,IF(Y1179&lt;3,25,IF(Y1179&lt;10,0,0))))))))))))))))))))))))))))</f>
        <v>10</v>
      </c>
      <c r="AC1179" s="12"/>
    </row>
    <row r="1180" spans="17:29" x14ac:dyDescent="0.25">
      <c r="Q1180" s="91"/>
      <c r="R1180" s="92">
        <v>41664</v>
      </c>
      <c r="S1180" s="93">
        <v>24.4583333333299</v>
      </c>
      <c r="T1180" s="94">
        <f>$L$10*COS($M$10*S1180*24+$N$10)</f>
        <v>9.5135010429616251E-2</v>
      </c>
      <c r="U1180" s="94">
        <f>$L$11*COS($M$11*S1180*24+$N$11)</f>
        <v>9.6675537124036759E-2</v>
      </c>
      <c r="V1180" s="94">
        <f>$L$12*COS($M$12*S1180*24+$N$12)</f>
        <v>0.60576336044356283</v>
      </c>
      <c r="W1180" s="94">
        <f>$L$13*COS($M$13*S1180*24+$N$13)</f>
        <v>0.39119783280297277</v>
      </c>
      <c r="X1180" s="94">
        <f>(T1180+U1180+V1180+W1180)*$AE$8</f>
        <v>1.4859646760002356</v>
      </c>
      <c r="Y1180" s="95">
        <f t="shared" si="35"/>
        <v>1.4859646760002356</v>
      </c>
      <c r="Z1180" s="94">
        <f>(0.5*$N$29*Y1180^3)/1000</f>
        <v>1.6897898061280796</v>
      </c>
      <c r="AA1180" s="94">
        <f>(0.5*$I$29*$J$29*$K$29*$M$29*$L$29*$N$29*Y1180^3)*0.82/1000</f>
        <v>5.470191532924674</v>
      </c>
      <c r="AB1180" s="103">
        <f>IF(Y1180&lt;1,0,IF(Y1180&lt;1.05,2,IF(Y1180&lt;1.1,2.28,IF(Y1180&lt;1.15,2.5,IF(Y1180&lt;1.2,3.08,IF(Y1180&lt;1.25,3.44,IF(Y1180&lt;1.3,3.85,IF(Y1180&lt;1.35,4.31,IF(Y1180&lt;1.4,5,IF(Y1180&lt;1.45,5.36,IF(Y1180&lt;1.5,5.75,IF(Y1180&lt;1.55,6.59,IF(Y1180&lt;1.6,7.28,IF(Y1180&lt;1.65,8.01,IF(Y1180&lt;1.7,8.79,IF(Y1180&lt;1.75,10,IF(Y1180&lt;1.8,10.5,IF(Y1180&lt;1.85,11.42,IF(Y1180&lt;1.9,12.38,IF(Y1180&lt;1.95,13.4,IF(Y1180&lt;2,14.26,IF(Y1180&lt;2.05,15.57,IF(Y1180&lt;2.1,16.72,IF(Y1180&lt;2.15,17.92,IF(Y1180&lt;2.2,19.17,IF(Y1180&lt;2.25,20,IF(Y1180&lt;3,25,IF(Y1180&lt;10,0,0))))))))))))))))))))))))))))</f>
        <v>5.75</v>
      </c>
      <c r="AC1180" s="12"/>
    </row>
    <row r="1181" spans="17:29" x14ac:dyDescent="0.25">
      <c r="Q1181" s="91"/>
      <c r="R1181" s="92">
        <v>41664</v>
      </c>
      <c r="S1181" s="93">
        <v>24.4791666666632</v>
      </c>
      <c r="T1181" s="94">
        <f>$L$10*COS($M$10*S1181*24+$N$10)</f>
        <v>0.10464990197229253</v>
      </c>
      <c r="U1181" s="94">
        <f>$L$11*COS($M$11*S1181*24+$N$11)</f>
        <v>8.8184974862536958E-2</v>
      </c>
      <c r="V1181" s="94">
        <f>$L$12*COS($M$12*S1181*24+$N$12)</f>
        <v>0.29834862415962715</v>
      </c>
      <c r="W1181" s="94">
        <f>$L$13*COS($M$13*S1181*24+$N$13)</f>
        <v>0.4299957205992761</v>
      </c>
      <c r="X1181" s="94">
        <f>(T1181+U1181+V1181+W1181)*$AE$8</f>
        <v>1.1514740269921657</v>
      </c>
      <c r="Y1181" s="95">
        <f t="shared" si="35"/>
        <v>1.1514740269921657</v>
      </c>
      <c r="Z1181" s="94">
        <f>(0.5*$N$29*Y1181^3)/1000</f>
        <v>0.78626631116993606</v>
      </c>
      <c r="AA1181" s="94">
        <f>(0.5*$I$29*$J$29*$K$29*$M$29*$L$29*$N$29*Y1181^3)*0.82/1000</f>
        <v>2.5453031509527881</v>
      </c>
      <c r="AB1181" s="103">
        <f>IF(Y1181&lt;1,0,IF(Y1181&lt;1.05,2,IF(Y1181&lt;1.1,2.28,IF(Y1181&lt;1.15,2.5,IF(Y1181&lt;1.2,3.08,IF(Y1181&lt;1.25,3.44,IF(Y1181&lt;1.3,3.85,IF(Y1181&lt;1.35,4.31,IF(Y1181&lt;1.4,5,IF(Y1181&lt;1.45,5.36,IF(Y1181&lt;1.5,5.75,IF(Y1181&lt;1.55,6.59,IF(Y1181&lt;1.6,7.28,IF(Y1181&lt;1.65,8.01,IF(Y1181&lt;1.7,8.79,IF(Y1181&lt;1.75,10,IF(Y1181&lt;1.8,10.5,IF(Y1181&lt;1.85,11.42,IF(Y1181&lt;1.9,12.38,IF(Y1181&lt;1.95,13.4,IF(Y1181&lt;2,14.26,IF(Y1181&lt;2.05,15.57,IF(Y1181&lt;2.1,16.72,IF(Y1181&lt;2.15,17.92,IF(Y1181&lt;2.2,19.17,IF(Y1181&lt;2.25,20,IF(Y1181&lt;3,25,IF(Y1181&lt;10,0,0))))))))))))))))))))))))))))</f>
        <v>3.08</v>
      </c>
      <c r="AC1181" s="12"/>
    </row>
    <row r="1182" spans="17:29" x14ac:dyDescent="0.25">
      <c r="Q1182" s="91"/>
      <c r="R1182" s="92">
        <v>41664</v>
      </c>
      <c r="S1182" s="93">
        <v>24.4999999999966</v>
      </c>
      <c r="T1182" s="94">
        <f>$L$10*COS($M$10*S1182*24+$N$10)</f>
        <v>0.11261504054517339</v>
      </c>
      <c r="U1182" s="94">
        <f>$L$11*COS($M$11*S1182*24+$N$11)</f>
        <v>7.8176715536400293E-2</v>
      </c>
      <c r="V1182" s="94">
        <f>$L$12*COS($M$12*S1182*24+$N$12)</f>
        <v>-2.8053436864756365E-2</v>
      </c>
      <c r="W1182" s="94">
        <f>$L$13*COS($M$13*S1182*24+$N$13)</f>
        <v>0.43949011063832694</v>
      </c>
      <c r="X1182" s="94">
        <f>(T1182+U1182+V1182+W1182)*$AE$8</f>
        <v>0.75278553731893028</v>
      </c>
      <c r="Y1182" s="95">
        <f t="shared" si="35"/>
        <v>0.75278553731893028</v>
      </c>
      <c r="Z1182" s="94">
        <f>(0.5*$N$29*Y1182^3)/1000</f>
        <v>0.21969543315126983</v>
      </c>
      <c r="AA1182" s="94">
        <f>(0.5*$I$29*$J$29*$K$29*$M$29*$L$29*$N$29*Y1182^3)*0.82/1000</f>
        <v>0.71119857267928455</v>
      </c>
      <c r="AB1182" s="103">
        <f>IF(Y1182&lt;1,0,IF(Y1182&lt;1.05,2,IF(Y1182&lt;1.1,2.28,IF(Y1182&lt;1.15,2.5,IF(Y1182&lt;1.2,3.08,IF(Y1182&lt;1.25,3.44,IF(Y1182&lt;1.3,3.85,IF(Y1182&lt;1.35,4.31,IF(Y1182&lt;1.4,5,IF(Y1182&lt;1.45,5.36,IF(Y1182&lt;1.5,5.75,IF(Y1182&lt;1.55,6.59,IF(Y1182&lt;1.6,7.28,IF(Y1182&lt;1.65,8.01,IF(Y1182&lt;1.7,8.79,IF(Y1182&lt;1.75,10,IF(Y1182&lt;1.8,10.5,IF(Y1182&lt;1.85,11.42,IF(Y1182&lt;1.9,12.38,IF(Y1182&lt;1.95,13.4,IF(Y1182&lt;2,14.26,IF(Y1182&lt;2.05,15.57,IF(Y1182&lt;2.1,16.72,IF(Y1182&lt;2.15,17.92,IF(Y1182&lt;2.2,19.17,IF(Y1182&lt;2.25,20,IF(Y1182&lt;3,25,IF(Y1182&lt;10,0,0))))))))))))))))))))))))))))</f>
        <v>0</v>
      </c>
      <c r="AC1182" s="12"/>
    </row>
    <row r="1183" spans="17:29" x14ac:dyDescent="0.25">
      <c r="Q1183" s="91"/>
      <c r="R1183" s="92">
        <v>41664</v>
      </c>
      <c r="S1183" s="93">
        <v>24.5208333333299</v>
      </c>
      <c r="T1183" s="94">
        <f>$L$10*COS($M$10*S1183*24+$N$10)</f>
        <v>0.11891247097645566</v>
      </c>
      <c r="U1183" s="94">
        <f>$L$11*COS($M$11*S1183*24+$N$11)</f>
        <v>6.6823005107401565E-2</v>
      </c>
      <c r="V1183" s="94">
        <f>$L$12*COS($M$12*S1183*24+$N$12)</f>
        <v>-0.35267013783338635</v>
      </c>
      <c r="W1183" s="94">
        <f>$L$13*COS($M$13*S1183*24+$N$13)</f>
        <v>0.41903397592910102</v>
      </c>
      <c r="X1183" s="94">
        <f>(T1183+U1183+V1183+W1183)*$AE$8</f>
        <v>0.31512414272446487</v>
      </c>
      <c r="Y1183" s="95">
        <f t="shared" si="35"/>
        <v>0.31512414272446487</v>
      </c>
      <c r="Z1183" s="94">
        <f>(0.5*$N$29*Y1183^3)/1000</f>
        <v>1.6115814531871324E-2</v>
      </c>
      <c r="AA1183" s="94">
        <f>(0.5*$I$29*$J$29*$K$29*$M$29*$L$29*$N$29*Y1183^3)*0.82/1000</f>
        <v>5.217015268924223E-2</v>
      </c>
      <c r="AB1183" s="103">
        <f>IF(Y1183&lt;1,0,IF(Y1183&lt;1.05,2,IF(Y1183&lt;1.1,2.28,IF(Y1183&lt;1.15,2.5,IF(Y1183&lt;1.2,3.08,IF(Y1183&lt;1.25,3.44,IF(Y1183&lt;1.3,3.85,IF(Y1183&lt;1.35,4.31,IF(Y1183&lt;1.4,5,IF(Y1183&lt;1.45,5.36,IF(Y1183&lt;1.5,5.75,IF(Y1183&lt;1.55,6.59,IF(Y1183&lt;1.6,7.28,IF(Y1183&lt;1.65,8.01,IF(Y1183&lt;1.7,8.79,IF(Y1183&lt;1.75,10,IF(Y1183&lt;1.8,10.5,IF(Y1183&lt;1.85,11.42,IF(Y1183&lt;1.9,12.38,IF(Y1183&lt;1.95,13.4,IF(Y1183&lt;2,14.26,IF(Y1183&lt;2.05,15.57,IF(Y1183&lt;2.1,16.72,IF(Y1183&lt;2.15,17.92,IF(Y1183&lt;2.2,19.17,IF(Y1183&lt;2.25,20,IF(Y1183&lt;3,25,IF(Y1183&lt;10,0,0))))))))))))))))))))))))))))</f>
        <v>0</v>
      </c>
      <c r="AC1183" s="12"/>
    </row>
    <row r="1184" spans="17:29" x14ac:dyDescent="0.25">
      <c r="Q1184" s="91"/>
      <c r="R1184" s="92">
        <v>41664</v>
      </c>
      <c r="S1184" s="93">
        <v>24.5416666666632</v>
      </c>
      <c r="T1184" s="94">
        <f>$L$10*COS($M$10*S1184*24+$N$10)</f>
        <v>0.12344893506594373</v>
      </c>
      <c r="U1184" s="94">
        <f>$L$11*COS($M$11*S1184*24+$N$11)</f>
        <v>5.431924526401679E-2</v>
      </c>
      <c r="V1184" s="94">
        <f>$L$12*COS($M$12*S1184*24+$N$12)</f>
        <v>-0.65484241677195321</v>
      </c>
      <c r="W1184" s="94">
        <f>$L$13*COS($M$13*S1184*24+$N$13)</f>
        <v>0.37002136824679199</v>
      </c>
      <c r="X1184" s="94">
        <f>(T1184+U1184+V1184+W1184)*$AE$8</f>
        <v>-0.13381608524400082</v>
      </c>
      <c r="Y1184" s="95">
        <f t="shared" si="35"/>
        <v>0.13381608524400082</v>
      </c>
      <c r="Z1184" s="94">
        <f>(0.5*$N$29*Y1184^3)/1000</f>
        <v>1.2340483926717343E-3</v>
      </c>
      <c r="AA1184" s="94">
        <f>(0.5*$I$29*$J$29*$K$29*$M$29*$L$29*$N$29*Y1184^3)*0.82/1000</f>
        <v>3.9948643578813052E-3</v>
      </c>
      <c r="AB1184" s="103">
        <f>IF(Y1184&lt;1,0,IF(Y1184&lt;1.05,2,IF(Y1184&lt;1.1,2.28,IF(Y1184&lt;1.15,2.5,IF(Y1184&lt;1.2,3.08,IF(Y1184&lt;1.25,3.44,IF(Y1184&lt;1.3,3.85,IF(Y1184&lt;1.35,4.31,IF(Y1184&lt;1.4,5,IF(Y1184&lt;1.45,5.36,IF(Y1184&lt;1.5,5.75,IF(Y1184&lt;1.55,6.59,IF(Y1184&lt;1.6,7.28,IF(Y1184&lt;1.65,8.01,IF(Y1184&lt;1.7,8.79,IF(Y1184&lt;1.75,10,IF(Y1184&lt;1.8,10.5,IF(Y1184&lt;1.85,11.42,IF(Y1184&lt;1.9,12.38,IF(Y1184&lt;1.95,13.4,IF(Y1184&lt;2,14.26,IF(Y1184&lt;2.05,15.57,IF(Y1184&lt;2.1,16.72,IF(Y1184&lt;2.15,17.92,IF(Y1184&lt;2.2,19.17,IF(Y1184&lt;2.25,20,IF(Y1184&lt;3,25,IF(Y1184&lt;10,0,0))))))))))))))))))))))))))))</f>
        <v>0</v>
      </c>
      <c r="AC1184" s="12"/>
    </row>
    <row r="1185" spans="17:29" x14ac:dyDescent="0.25">
      <c r="Q1185" s="91"/>
      <c r="R1185" s="92">
        <v>41664</v>
      </c>
      <c r="S1185" s="93">
        <v>24.562499999996501</v>
      </c>
      <c r="T1185" s="94">
        <f>$L$10*COS($M$10*S1185*24+$N$10)</f>
        <v>0.12615725263895111</v>
      </c>
      <c r="U1185" s="94">
        <f>$L$11*COS($M$11*S1185*24+$N$11)</f>
        <v>4.0880630483992007E-2</v>
      </c>
      <c r="V1185" s="94">
        <f>$L$12*COS($M$12*S1185*24+$N$12)</f>
        <v>-0.91533960619057952</v>
      </c>
      <c r="W1185" s="94">
        <f>$L$13*COS($M$13*S1185*24+$N$13)</f>
        <v>0.29579241580775423</v>
      </c>
      <c r="X1185" s="94">
        <f>(T1185+U1185+V1185+W1185)*$AE$8</f>
        <v>-0.56563663407485276</v>
      </c>
      <c r="Y1185" s="95">
        <f t="shared" si="35"/>
        <v>0.56563663407485276</v>
      </c>
      <c r="Z1185" s="94">
        <f>(0.5*$N$29*Y1185^3)/1000</f>
        <v>9.3200837903840594E-2</v>
      </c>
      <c r="AA1185" s="94">
        <f>(0.5*$I$29*$J$29*$K$29*$M$29*$L$29*$N$29*Y1185^3)*0.82/1000</f>
        <v>0.30170997156816265</v>
      </c>
      <c r="AB1185" s="103">
        <f>IF(Y1185&lt;1,0,IF(Y1185&lt;1.05,2,IF(Y1185&lt;1.1,2.28,IF(Y1185&lt;1.15,2.5,IF(Y1185&lt;1.2,3.08,IF(Y1185&lt;1.25,3.44,IF(Y1185&lt;1.3,3.85,IF(Y1185&lt;1.35,4.31,IF(Y1185&lt;1.4,5,IF(Y1185&lt;1.45,5.36,IF(Y1185&lt;1.5,5.75,IF(Y1185&lt;1.55,6.59,IF(Y1185&lt;1.6,7.28,IF(Y1185&lt;1.65,8.01,IF(Y1185&lt;1.7,8.79,IF(Y1185&lt;1.75,10,IF(Y1185&lt;1.8,10.5,IF(Y1185&lt;1.85,11.42,IF(Y1185&lt;1.9,12.38,IF(Y1185&lt;1.95,13.4,IF(Y1185&lt;2,14.26,IF(Y1185&lt;2.05,15.57,IF(Y1185&lt;2.1,16.72,IF(Y1185&lt;2.15,17.92,IF(Y1185&lt;2.2,19.17,IF(Y1185&lt;2.25,20,IF(Y1185&lt;3,25,IF(Y1185&lt;10,0,0))))))))))))))))))))))))))))</f>
        <v>0</v>
      </c>
      <c r="AC1185" s="12"/>
    </row>
    <row r="1186" spans="17:29" x14ac:dyDescent="0.25">
      <c r="Q1186" s="91"/>
      <c r="R1186" s="92">
        <v>41664</v>
      </c>
      <c r="S1186" s="93">
        <v>24.5833333333299</v>
      </c>
      <c r="T1186" s="94">
        <f>$L$10*COS($M$10*S1186*24+$N$10)</f>
        <v>0.12699731641278739</v>
      </c>
      <c r="U1186" s="94">
        <f>$L$11*COS($M$11*S1186*24+$N$11)</f>
        <v>2.6738444455160465E-2</v>
      </c>
      <c r="V1186" s="94">
        <f>$L$12*COS($M$12*S1186*24+$N$12)</f>
        <v>-1.1175832997274575</v>
      </c>
      <c r="W1186" s="94">
        <f>$L$13*COS($M$13*S1186*24+$N$13)</f>
        <v>0.20140569905109001</v>
      </c>
      <c r="X1186" s="94">
        <f>(T1186+U1186+V1186+W1186)*$AE$8</f>
        <v>-0.95305229976052452</v>
      </c>
      <c r="Y1186" s="95">
        <f t="shared" si="35"/>
        <v>0.95305229976052452</v>
      </c>
      <c r="Z1186" s="94">
        <f>(0.5*$N$29*Y1186^3)/1000</f>
        <v>0.44581782631234035</v>
      </c>
      <c r="AA1186" s="94">
        <f>(0.5*$I$29*$J$29*$K$29*$M$29*$L$29*$N$29*Y1186^3)*0.82/1000</f>
        <v>1.4432025154114361</v>
      </c>
      <c r="AB1186" s="103">
        <f>IF(Y1186&lt;1,0,IF(Y1186&lt;1.05,2,IF(Y1186&lt;1.1,2.28,IF(Y1186&lt;1.15,2.5,IF(Y1186&lt;1.2,3.08,IF(Y1186&lt;1.25,3.44,IF(Y1186&lt;1.3,3.85,IF(Y1186&lt;1.35,4.31,IF(Y1186&lt;1.4,5,IF(Y1186&lt;1.45,5.36,IF(Y1186&lt;1.5,5.75,IF(Y1186&lt;1.55,6.59,IF(Y1186&lt;1.6,7.28,IF(Y1186&lt;1.65,8.01,IF(Y1186&lt;1.7,8.79,IF(Y1186&lt;1.75,10,IF(Y1186&lt;1.8,10.5,IF(Y1186&lt;1.85,11.42,IF(Y1186&lt;1.9,12.38,IF(Y1186&lt;1.95,13.4,IF(Y1186&lt;2,14.26,IF(Y1186&lt;2.05,15.57,IF(Y1186&lt;2.1,16.72,IF(Y1186&lt;2.15,17.92,IF(Y1186&lt;2.2,19.17,IF(Y1186&lt;2.25,20,IF(Y1186&lt;3,25,IF(Y1186&lt;10,0,0))))))))))))))))))))))))))))</f>
        <v>0</v>
      </c>
      <c r="AC1186" s="12"/>
    </row>
    <row r="1187" spans="17:29" x14ac:dyDescent="0.25">
      <c r="Q1187" s="91"/>
      <c r="R1187" s="92">
        <v>41664</v>
      </c>
      <c r="S1187" s="93">
        <v>24.6041666666632</v>
      </c>
      <c r="T1187" s="94">
        <f>$L$10*COS($M$10*S1187*24+$N$10)</f>
        <v>0.12595668594264831</v>
      </c>
      <c r="U1187" s="94">
        <f>$L$11*COS($M$11*S1187*24+$N$11)</f>
        <v>1.2136079595206328E-2</v>
      </c>
      <c r="V1187" s="94">
        <f>$L$12*COS($M$12*S1187*24+$N$12)</f>
        <v>-1.2487024251698484</v>
      </c>
      <c r="W1187" s="94">
        <f>$L$13*COS($M$13*S1187*24+$N$13)</f>
        <v>9.3293516743178248E-2</v>
      </c>
      <c r="X1187" s="94">
        <f>(T1187+U1187+V1187+W1187)*$AE$8</f>
        <v>-1.2716451786110194</v>
      </c>
      <c r="Y1187" s="95">
        <f t="shared" si="35"/>
        <v>1.2716451786110194</v>
      </c>
      <c r="Z1187" s="94">
        <f>(0.5*$N$29*Y1187^3)/1000</f>
        <v>1.0590222288320055</v>
      </c>
      <c r="AA1187" s="94">
        <f>(0.5*$I$29*$J$29*$K$29*$M$29*$L$29*$N$29*Y1187^3)*0.82/1000</f>
        <v>3.4282692488303259</v>
      </c>
      <c r="AB1187" s="103">
        <f>IF(Y1187&lt;1,0,IF(Y1187&lt;1.05,2,IF(Y1187&lt;1.1,2.28,IF(Y1187&lt;1.15,2.5,IF(Y1187&lt;1.2,3.08,IF(Y1187&lt;1.25,3.44,IF(Y1187&lt;1.3,3.85,IF(Y1187&lt;1.35,4.31,IF(Y1187&lt;1.4,5,IF(Y1187&lt;1.45,5.36,IF(Y1187&lt;1.5,5.75,IF(Y1187&lt;1.55,6.59,IF(Y1187&lt;1.6,7.28,IF(Y1187&lt;1.65,8.01,IF(Y1187&lt;1.7,8.79,IF(Y1187&lt;1.75,10,IF(Y1187&lt;1.8,10.5,IF(Y1187&lt;1.85,11.42,IF(Y1187&lt;1.9,12.38,IF(Y1187&lt;1.95,13.4,IF(Y1187&lt;2,14.26,IF(Y1187&lt;2.05,15.57,IF(Y1187&lt;2.1,16.72,IF(Y1187&lt;2.15,17.92,IF(Y1187&lt;2.2,19.17,IF(Y1187&lt;2.25,20,IF(Y1187&lt;3,25,IF(Y1187&lt;10,0,0))))))))))))))))))))))))))))</f>
        <v>3.85</v>
      </c>
      <c r="AC1187" s="12"/>
    </row>
    <row r="1188" spans="17:29" x14ac:dyDescent="0.25">
      <c r="Q1188" s="91"/>
      <c r="R1188" s="92">
        <v>41664</v>
      </c>
      <c r="S1188" s="93">
        <v>24.624999999996501</v>
      </c>
      <c r="T1188" s="94">
        <f>$L$10*COS($M$10*S1188*24+$N$10)</f>
        <v>0.12305077185130628</v>
      </c>
      <c r="U1188" s="94">
        <f>$L$11*COS($M$11*S1188*24+$N$11)</f>
        <v>-2.6751518251460276E-3</v>
      </c>
      <c r="V1188" s="94">
        <f>$L$12*COS($M$12*S1188*24+$N$12)</f>
        <v>-1.3003523775411809</v>
      </c>
      <c r="W1188" s="94">
        <f>$L$13*COS($M$13*S1188*24+$N$13)</f>
        <v>-2.1176464555936258E-2</v>
      </c>
      <c r="X1188" s="94">
        <f>(T1188+U1188+V1188+W1188)*$AE$8</f>
        <v>-1.5014415275886961</v>
      </c>
      <c r="Y1188" s="95">
        <f t="shared" si="35"/>
        <v>1.5014415275886961</v>
      </c>
      <c r="Z1188" s="94">
        <f>(0.5*$N$29*Y1188^3)/1000</f>
        <v>1.7431409275920315</v>
      </c>
      <c r="AA1188" s="94">
        <f>(0.5*$I$29*$J$29*$K$29*$M$29*$L$29*$N$29*Y1188^3)*0.82/1000</f>
        <v>5.6428999087509322</v>
      </c>
      <c r="AB1188" s="103">
        <f>IF(Y1188&lt;1,0,IF(Y1188&lt;1.05,2,IF(Y1188&lt;1.1,2.28,IF(Y1188&lt;1.15,2.5,IF(Y1188&lt;1.2,3.08,IF(Y1188&lt;1.25,3.44,IF(Y1188&lt;1.3,3.85,IF(Y1188&lt;1.35,4.31,IF(Y1188&lt;1.4,5,IF(Y1188&lt;1.45,5.36,IF(Y1188&lt;1.5,5.75,IF(Y1188&lt;1.55,6.59,IF(Y1188&lt;1.6,7.28,IF(Y1188&lt;1.65,8.01,IF(Y1188&lt;1.7,8.79,IF(Y1188&lt;1.75,10,IF(Y1188&lt;1.8,10.5,IF(Y1188&lt;1.85,11.42,IF(Y1188&lt;1.9,12.38,IF(Y1188&lt;1.95,13.4,IF(Y1188&lt;2,14.26,IF(Y1188&lt;2.05,15.57,IF(Y1188&lt;2.1,16.72,IF(Y1188&lt;2.15,17.92,IF(Y1188&lt;2.2,19.17,IF(Y1188&lt;2.25,20,IF(Y1188&lt;3,25,IF(Y1188&lt;10,0,0))))))))))))))))))))))))))))</f>
        <v>6.59</v>
      </c>
      <c r="AC1188" s="12"/>
    </row>
    <row r="1189" spans="17:29" x14ac:dyDescent="0.25">
      <c r="Q1189" s="91"/>
      <c r="R1189" s="92">
        <v>41664</v>
      </c>
      <c r="S1189" s="93">
        <v>24.6458333333299</v>
      </c>
      <c r="T1189" s="94">
        <f>$L$10*COS($M$10*S1189*24+$N$10)</f>
        <v>0.11832260761424004</v>
      </c>
      <c r="U1189" s="94">
        <f>$L$11*COS($M$11*S1189*24+$N$11)</f>
        <v>-1.7440342861940059E-2</v>
      </c>
      <c r="V1189" s="94">
        <f>$L$12*COS($M$12*S1189*24+$N$12)</f>
        <v>-1.2692460814567998</v>
      </c>
      <c r="W1189" s="94">
        <f>$L$13*COS($M$13*S1189*24+$N$13)</f>
        <v>-0.13420330479183051</v>
      </c>
      <c r="X1189" s="94">
        <f>(T1189+U1189+V1189+W1189)*$AE$8</f>
        <v>-1.6282089018704129</v>
      </c>
      <c r="Y1189" s="95">
        <f t="shared" si="35"/>
        <v>1.6282089018704129</v>
      </c>
      <c r="Z1189" s="94">
        <f>(0.5*$N$29*Y1189^3)/1000</f>
        <v>2.2229904834708596</v>
      </c>
      <c r="AA1189" s="94">
        <f>(0.5*$I$29*$J$29*$K$29*$M$29*$L$29*$N$29*Y1189^3)*0.82/1000</f>
        <v>7.1962700191201954</v>
      </c>
      <c r="AB1189" s="103">
        <f>IF(Y1189&lt;1,0,IF(Y1189&lt;1.05,2,IF(Y1189&lt;1.1,2.28,IF(Y1189&lt;1.15,2.5,IF(Y1189&lt;1.2,3.08,IF(Y1189&lt;1.25,3.44,IF(Y1189&lt;1.3,3.85,IF(Y1189&lt;1.35,4.31,IF(Y1189&lt;1.4,5,IF(Y1189&lt;1.45,5.36,IF(Y1189&lt;1.5,5.75,IF(Y1189&lt;1.55,6.59,IF(Y1189&lt;1.6,7.28,IF(Y1189&lt;1.65,8.01,IF(Y1189&lt;1.7,8.79,IF(Y1189&lt;1.75,10,IF(Y1189&lt;1.8,10.5,IF(Y1189&lt;1.85,11.42,IF(Y1189&lt;1.9,12.38,IF(Y1189&lt;1.95,13.4,IF(Y1189&lt;2,14.26,IF(Y1189&lt;2.05,15.57,IF(Y1189&lt;2.1,16.72,IF(Y1189&lt;2.15,17.92,IF(Y1189&lt;2.2,19.17,IF(Y1189&lt;2.25,20,IF(Y1189&lt;3,25,IF(Y1189&lt;10,0,0))))))))))))))))))))))))))))</f>
        <v>8.01</v>
      </c>
      <c r="AC1189" s="12"/>
    </row>
    <row r="1190" spans="17:29" x14ac:dyDescent="0.25">
      <c r="Q1190" s="91"/>
      <c r="R1190" s="92">
        <v>41664</v>
      </c>
      <c r="S1190" s="93">
        <v>24.6666666666632</v>
      </c>
      <c r="T1190" s="94">
        <f>$L$10*COS($M$10*S1190*24+$N$10)</f>
        <v>0.11184221228005593</v>
      </c>
      <c r="U1190" s="94">
        <f>$L$11*COS($M$11*S1190*24+$N$11)</f>
        <v>-3.1905378943596095E-2</v>
      </c>
      <c r="V1190" s="94">
        <f>$L$12*COS($M$12*S1190*24+$N$12)</f>
        <v>-1.1573631852121409</v>
      </c>
      <c r="W1190" s="94">
        <f>$L$13*COS($M$13*S1190*24+$N$13)</f>
        <v>-0.23808441158709023</v>
      </c>
      <c r="X1190" s="94">
        <f>(T1190+U1190+V1190+W1190)*$AE$8</f>
        <v>-1.6443884543284639</v>
      </c>
      <c r="Y1190" s="95">
        <f t="shared" si="35"/>
        <v>1.6443884543284639</v>
      </c>
      <c r="Z1190" s="94">
        <f>(0.5*$N$29*Y1190^3)/1000</f>
        <v>2.2899209243392016</v>
      </c>
      <c r="AA1190" s="94">
        <f>(0.5*$I$29*$J$29*$K$29*$M$29*$L$29*$N$29*Y1190^3)*0.82/1000</f>
        <v>7.4129373996459664</v>
      </c>
      <c r="AB1190" s="103">
        <f>IF(Y1190&lt;1,0,IF(Y1190&lt;1.05,2,IF(Y1190&lt;1.1,2.28,IF(Y1190&lt;1.15,2.5,IF(Y1190&lt;1.2,3.08,IF(Y1190&lt;1.25,3.44,IF(Y1190&lt;1.3,3.85,IF(Y1190&lt;1.35,4.31,IF(Y1190&lt;1.4,5,IF(Y1190&lt;1.45,5.36,IF(Y1190&lt;1.5,5.75,IF(Y1190&lt;1.55,6.59,IF(Y1190&lt;1.6,7.28,IF(Y1190&lt;1.65,8.01,IF(Y1190&lt;1.7,8.79,IF(Y1190&lt;1.75,10,IF(Y1190&lt;1.8,10.5,IF(Y1190&lt;1.85,11.42,IF(Y1190&lt;1.9,12.38,IF(Y1190&lt;1.95,13.4,IF(Y1190&lt;2,14.26,IF(Y1190&lt;2.05,15.57,IF(Y1190&lt;2.1,16.72,IF(Y1190&lt;2.15,17.92,IF(Y1190&lt;2.2,19.17,IF(Y1190&lt;2.25,20,IF(Y1190&lt;3,25,IF(Y1190&lt;10,0,0))))))))))))))))))))))))))))</f>
        <v>8.01</v>
      </c>
      <c r="AC1190" s="12"/>
    </row>
    <row r="1191" spans="17:29" x14ac:dyDescent="0.25">
      <c r="Q1191" s="91"/>
      <c r="R1191" s="92">
        <v>41664</v>
      </c>
      <c r="S1191" s="93">
        <v>24.687499999996501</v>
      </c>
      <c r="T1191" s="94">
        <f>$L$10*COS($M$10*S1191*24+$N$10)</f>
        <v>0.1037055535632371</v>
      </c>
      <c r="U1191" s="94">
        <f>$L$11*COS($M$11*S1191*24+$N$11)</f>
        <v>-4.5821311280060645E-2</v>
      </c>
      <c r="V1191" s="94">
        <f>$L$12*COS($M$12*S1191*24+$N$12)</f>
        <v>-0.97182407318878272</v>
      </c>
      <c r="W1191" s="94">
        <f>$L$13*COS($M$13*S1191*24+$N$13)</f>
        <v>-0.32574045918585487</v>
      </c>
      <c r="X1191" s="94">
        <f>(T1191+U1191+V1191+W1191)*$AE$8</f>
        <v>-1.5496003626143264</v>
      </c>
      <c r="Y1191" s="95">
        <f t="shared" si="35"/>
        <v>1.5496003626143264</v>
      </c>
      <c r="Z1191" s="94">
        <f>(0.5*$N$29*Y1191^3)/1000</f>
        <v>1.9163126084072681</v>
      </c>
      <c r="AA1191" s="94">
        <f>(0.5*$I$29*$J$29*$K$29*$M$29*$L$29*$N$29*Y1191^3)*0.82/1000</f>
        <v>6.2034916809953202</v>
      </c>
      <c r="AB1191" s="103">
        <f>IF(Y1191&lt;1,0,IF(Y1191&lt;1.05,2,IF(Y1191&lt;1.1,2.28,IF(Y1191&lt;1.15,2.5,IF(Y1191&lt;1.2,3.08,IF(Y1191&lt;1.25,3.44,IF(Y1191&lt;1.3,3.85,IF(Y1191&lt;1.35,4.31,IF(Y1191&lt;1.4,5,IF(Y1191&lt;1.45,5.36,IF(Y1191&lt;1.5,5.75,IF(Y1191&lt;1.55,6.59,IF(Y1191&lt;1.6,7.28,IF(Y1191&lt;1.65,8.01,IF(Y1191&lt;1.7,8.79,IF(Y1191&lt;1.75,10,IF(Y1191&lt;1.8,10.5,IF(Y1191&lt;1.85,11.42,IF(Y1191&lt;1.9,12.38,IF(Y1191&lt;1.95,13.4,IF(Y1191&lt;2,14.26,IF(Y1191&lt;2.05,15.57,IF(Y1191&lt;2.1,16.72,IF(Y1191&lt;2.15,17.92,IF(Y1191&lt;2.2,19.17,IF(Y1191&lt;2.25,20,IF(Y1191&lt;3,25,IF(Y1191&lt;10,0,0))))))))))))))))))))))))))))</f>
        <v>6.59</v>
      </c>
      <c r="AC1191" s="12"/>
    </row>
    <row r="1192" spans="17:29" x14ac:dyDescent="0.25">
      <c r="Q1192" s="91"/>
      <c r="R1192" s="92">
        <v>41664</v>
      </c>
      <c r="S1192" s="93">
        <v>24.7083333333299</v>
      </c>
      <c r="T1192" s="94">
        <f>$L$10*COS($M$10*S1192*24+$N$10)</f>
        <v>9.4033126665092781E-2</v>
      </c>
      <c r="U1192" s="94">
        <f>$L$11*COS($M$11*S1192*24+$N$11)</f>
        <v>-5.8948641366217698E-2</v>
      </c>
      <c r="V1192" s="94">
        <f>$L$12*COS($M$12*S1192*24+$N$12)</f>
        <v>-0.72443671460816927</v>
      </c>
      <c r="W1192" s="94">
        <f>$L$13*COS($M$13*S1192*24+$N$13)</f>
        <v>-0.39119783280298204</v>
      </c>
      <c r="X1192" s="94">
        <f>(T1192+U1192+V1192+W1192)*$AE$8</f>
        <v>-1.3506875776403455</v>
      </c>
      <c r="Y1192" s="95">
        <f t="shared" si="35"/>
        <v>1.3506875776403455</v>
      </c>
      <c r="Z1192" s="94">
        <f>(0.5*$N$29*Y1192^3)/1000</f>
        <v>1.2690301665683812</v>
      </c>
      <c r="AA1192" s="94">
        <f>(0.5*$I$29*$J$29*$K$29*$M$29*$L$29*$N$29*Y1192^3)*0.82/1000</f>
        <v>4.1081074385781822</v>
      </c>
      <c r="AB1192" s="103">
        <f>IF(Y1192&lt;1,0,IF(Y1192&lt;1.05,2,IF(Y1192&lt;1.1,2.28,IF(Y1192&lt;1.15,2.5,IF(Y1192&lt;1.2,3.08,IF(Y1192&lt;1.25,3.44,IF(Y1192&lt;1.3,3.85,IF(Y1192&lt;1.35,4.31,IF(Y1192&lt;1.4,5,IF(Y1192&lt;1.45,5.36,IF(Y1192&lt;1.5,5.75,IF(Y1192&lt;1.55,6.59,IF(Y1192&lt;1.6,7.28,IF(Y1192&lt;1.65,8.01,IF(Y1192&lt;1.7,8.79,IF(Y1192&lt;1.75,10,IF(Y1192&lt;1.8,10.5,IF(Y1192&lt;1.85,11.42,IF(Y1192&lt;1.9,12.38,IF(Y1192&lt;1.95,13.4,IF(Y1192&lt;2,14.26,IF(Y1192&lt;2.05,15.57,IF(Y1192&lt;2.1,16.72,IF(Y1192&lt;2.15,17.92,IF(Y1192&lt;2.2,19.17,IF(Y1192&lt;2.25,20,IF(Y1192&lt;3,25,IF(Y1192&lt;10,0,0))))))))))))))))))))))))))))</f>
        <v>5</v>
      </c>
      <c r="AC1192" s="12"/>
    </row>
    <row r="1193" spans="17:29" x14ac:dyDescent="0.25">
      <c r="Q1193" s="91"/>
      <c r="R1193" s="92">
        <v>41664</v>
      </c>
      <c r="S1193" s="93">
        <v>24.7291666666632</v>
      </c>
      <c r="T1193" s="94">
        <f>$L$10*COS($M$10*S1193*24+$N$10)</f>
        <v>8.2968169869065508E-2</v>
      </c>
      <c r="U1193" s="94">
        <f>$L$11*COS($M$11*S1193*24+$N$11)</f>
        <v>-7.1061442842393407E-2</v>
      </c>
      <c r="V1193" s="94">
        <f>$L$12*COS($M$12*S1193*24+$N$12)</f>
        <v>-0.43094518782027108</v>
      </c>
      <c r="W1193" s="94">
        <f>$L$13*COS($M$13*S1193*24+$N$13)</f>
        <v>-0.42999572059927516</v>
      </c>
      <c r="X1193" s="94">
        <f>(T1193+U1193+V1193+W1193)*$AE$8</f>
        <v>-1.0612927267410925</v>
      </c>
      <c r="Y1193" s="95">
        <f t="shared" si="35"/>
        <v>1.0612927267410925</v>
      </c>
      <c r="Z1193" s="94">
        <f>(0.5*$N$29*Y1193^3)/1000</f>
        <v>0.61562010244144361</v>
      </c>
      <c r="AA1193" s="94">
        <f>(0.5*$I$29*$J$29*$K$29*$M$29*$L$29*$N$29*Y1193^3)*0.82/1000</f>
        <v>1.9928868428847402</v>
      </c>
      <c r="AB1193" s="103">
        <f>IF(Y1193&lt;1,0,IF(Y1193&lt;1.05,2,IF(Y1193&lt;1.1,2.28,IF(Y1193&lt;1.15,2.5,IF(Y1193&lt;1.2,3.08,IF(Y1193&lt;1.25,3.44,IF(Y1193&lt;1.3,3.85,IF(Y1193&lt;1.35,4.31,IF(Y1193&lt;1.4,5,IF(Y1193&lt;1.45,5.36,IF(Y1193&lt;1.5,5.75,IF(Y1193&lt;1.55,6.59,IF(Y1193&lt;1.6,7.28,IF(Y1193&lt;1.65,8.01,IF(Y1193&lt;1.7,8.79,IF(Y1193&lt;1.75,10,IF(Y1193&lt;1.8,10.5,IF(Y1193&lt;1.85,11.42,IF(Y1193&lt;1.9,12.38,IF(Y1193&lt;1.95,13.4,IF(Y1193&lt;2,14.26,IF(Y1193&lt;2.05,15.57,IF(Y1193&lt;2.1,16.72,IF(Y1193&lt;2.15,17.92,IF(Y1193&lt;2.2,19.17,IF(Y1193&lt;2.25,20,IF(Y1193&lt;3,25,IF(Y1193&lt;10,0,0))))))))))))))))))))))))))))</f>
        <v>2.2799999999999998</v>
      </c>
      <c r="AC1193" s="12"/>
    </row>
    <row r="1194" spans="17:29" x14ac:dyDescent="0.25">
      <c r="Q1194" s="91"/>
      <c r="R1194" s="92">
        <v>41664</v>
      </c>
      <c r="S1194" s="93">
        <v>24.749999999996501</v>
      </c>
      <c r="T1194" s="94">
        <f>$L$10*COS($M$10*S1194*24+$N$10)</f>
        <v>7.0674543334870929E-2</v>
      </c>
      <c r="U1194" s="94">
        <f>$L$11*COS($M$11*S1194*24+$N$11)</f>
        <v>-8.1951249773577151E-2</v>
      </c>
      <c r="V1194" s="94">
        <f>$L$12*COS($M$12*S1194*24+$N$12)</f>
        <v>-0.11002770507623662</v>
      </c>
      <c r="W1194" s="94">
        <f>$L$13*COS($M$13*S1194*24+$N$13)</f>
        <v>-0.43949011063835247</v>
      </c>
      <c r="X1194" s="94">
        <f>(T1194+U1194+V1194+W1194)*$AE$8</f>
        <v>-0.7009931526916191</v>
      </c>
      <c r="Y1194" s="95">
        <f t="shared" si="35"/>
        <v>0.7009931526916191</v>
      </c>
      <c r="Z1194" s="94">
        <f>(0.5*$N$29*Y1194^3)/1000</f>
        <v>0.17739793348966221</v>
      </c>
      <c r="AA1194" s="94">
        <f>(0.5*$I$29*$J$29*$K$29*$M$29*$L$29*$N$29*Y1194^3)*0.82/1000</f>
        <v>0.57427300733753639</v>
      </c>
      <c r="AB1194" s="103">
        <f>IF(Y1194&lt;1,0,IF(Y1194&lt;1.05,2,IF(Y1194&lt;1.1,2.28,IF(Y1194&lt;1.15,2.5,IF(Y1194&lt;1.2,3.08,IF(Y1194&lt;1.25,3.44,IF(Y1194&lt;1.3,3.85,IF(Y1194&lt;1.35,4.31,IF(Y1194&lt;1.4,5,IF(Y1194&lt;1.45,5.36,IF(Y1194&lt;1.5,5.75,IF(Y1194&lt;1.55,6.59,IF(Y1194&lt;1.6,7.28,IF(Y1194&lt;1.65,8.01,IF(Y1194&lt;1.7,8.79,IF(Y1194&lt;1.75,10,IF(Y1194&lt;1.8,10.5,IF(Y1194&lt;1.85,11.42,IF(Y1194&lt;1.9,12.38,IF(Y1194&lt;1.95,13.4,IF(Y1194&lt;2,14.26,IF(Y1194&lt;2.05,15.57,IF(Y1194&lt;2.1,16.72,IF(Y1194&lt;2.15,17.92,IF(Y1194&lt;2.2,19.17,IF(Y1194&lt;2.25,20,IF(Y1194&lt;3,25,IF(Y1194&lt;10,0,0))))))))))))))))))))))))))))</f>
        <v>0</v>
      </c>
      <c r="AC1194" s="12"/>
    </row>
    <row r="1195" spans="17:29" x14ac:dyDescent="0.25">
      <c r="Q1195" s="91"/>
      <c r="R1195" s="92">
        <v>41664</v>
      </c>
      <c r="S1195" s="93">
        <v>24.770833333329801</v>
      </c>
      <c r="T1195" s="94">
        <f>$L$10*COS($M$10*S1195*24+$N$10)</f>
        <v>5.7334302505196208E-2</v>
      </c>
      <c r="U1195" s="94">
        <f>$L$11*COS($M$11*S1195*24+$N$11)</f>
        <v>-9.1430644427449706E-2</v>
      </c>
      <c r="V1195" s="94">
        <f>$L$12*COS($M$12*S1195*24+$N$12)</f>
        <v>0.2178920950823135</v>
      </c>
      <c r="W1195" s="94">
        <f>$L$13*COS($M$13*S1195*24+$N$13)</f>
        <v>-0.41903397592927027</v>
      </c>
      <c r="X1195" s="94">
        <f>(T1195+U1195+V1195+W1195)*$AE$8</f>
        <v>-0.29404777846151287</v>
      </c>
      <c r="Y1195" s="95">
        <f t="shared" si="35"/>
        <v>0.29404777846151287</v>
      </c>
      <c r="Z1195" s="94">
        <f>(0.5*$N$29*Y1195^3)/1000</f>
        <v>1.3093656305672417E-2</v>
      </c>
      <c r="AA1195" s="94">
        <f>(0.5*$I$29*$J$29*$K$29*$M$29*$L$29*$N$29*Y1195^3)*0.82/1000</f>
        <v>4.2386814974599354E-2</v>
      </c>
      <c r="AB1195" s="103">
        <f>IF(Y1195&lt;1,0,IF(Y1195&lt;1.05,2,IF(Y1195&lt;1.1,2.28,IF(Y1195&lt;1.15,2.5,IF(Y1195&lt;1.2,3.08,IF(Y1195&lt;1.25,3.44,IF(Y1195&lt;1.3,3.85,IF(Y1195&lt;1.35,4.31,IF(Y1195&lt;1.4,5,IF(Y1195&lt;1.45,5.36,IF(Y1195&lt;1.5,5.75,IF(Y1195&lt;1.55,6.59,IF(Y1195&lt;1.6,7.28,IF(Y1195&lt;1.65,8.01,IF(Y1195&lt;1.7,8.79,IF(Y1195&lt;1.75,10,IF(Y1195&lt;1.8,10.5,IF(Y1195&lt;1.85,11.42,IF(Y1195&lt;1.9,12.38,IF(Y1195&lt;1.95,13.4,IF(Y1195&lt;2,14.26,IF(Y1195&lt;2.05,15.57,IF(Y1195&lt;2.1,16.72,IF(Y1195&lt;2.15,17.92,IF(Y1195&lt;2.2,19.17,IF(Y1195&lt;2.25,20,IF(Y1195&lt;3,25,IF(Y1195&lt;10,0,0))))))))))))))))))))))))))))</f>
        <v>0</v>
      </c>
      <c r="AC1195" s="12"/>
    </row>
    <row r="1196" spans="17:29" x14ac:dyDescent="0.25">
      <c r="Q1196" s="91"/>
      <c r="R1196" s="92">
        <v>41664</v>
      </c>
      <c r="S1196" s="93">
        <v>24.7916666666632</v>
      </c>
      <c r="T1196" s="94">
        <f>$L$10*COS($M$10*S1196*24+$N$10)</f>
        <v>4.3145002059477869E-2</v>
      </c>
      <c r="U1196" s="94">
        <f>$L$11*COS($M$11*S1196*24+$N$11)</f>
        <v>-9.9336482805164439E-2</v>
      </c>
      <c r="V1196" s="94">
        <f>$L$12*COS($M$12*S1196*24+$N$12)</f>
        <v>0.53194493681737309</v>
      </c>
      <c r="W1196" s="94">
        <f>$L$13*COS($M$13*S1196*24+$N$13)</f>
        <v>-0.370021368246781</v>
      </c>
      <c r="X1196" s="94">
        <f>(T1196+U1196+V1196+W1196)*$AE$8</f>
        <v>0.13216510978113188</v>
      </c>
      <c r="Y1196" s="95">
        <f t="shared" si="35"/>
        <v>0.13216510978113188</v>
      </c>
      <c r="Z1196" s="94">
        <f>(0.5*$N$29*Y1196^3)/1000</f>
        <v>1.1889338504921681E-3</v>
      </c>
      <c r="AA1196" s="94">
        <f>(0.5*$I$29*$J$29*$K$29*$M$29*$L$29*$N$29*Y1196^3)*0.82/1000</f>
        <v>3.8488194558778358E-3</v>
      </c>
      <c r="AB1196" s="103">
        <f>IF(Y1196&lt;1,0,IF(Y1196&lt;1.05,2,IF(Y1196&lt;1.1,2.28,IF(Y1196&lt;1.15,2.5,IF(Y1196&lt;1.2,3.08,IF(Y1196&lt;1.25,3.44,IF(Y1196&lt;1.3,3.85,IF(Y1196&lt;1.35,4.31,IF(Y1196&lt;1.4,5,IF(Y1196&lt;1.45,5.36,IF(Y1196&lt;1.5,5.75,IF(Y1196&lt;1.55,6.59,IF(Y1196&lt;1.6,7.28,IF(Y1196&lt;1.65,8.01,IF(Y1196&lt;1.7,8.79,IF(Y1196&lt;1.75,10,IF(Y1196&lt;1.8,10.5,IF(Y1196&lt;1.85,11.42,IF(Y1196&lt;1.9,12.38,IF(Y1196&lt;1.95,13.4,IF(Y1196&lt;2,14.26,IF(Y1196&lt;2.05,15.57,IF(Y1196&lt;2.1,16.72,IF(Y1196&lt;2.15,17.92,IF(Y1196&lt;2.2,19.17,IF(Y1196&lt;2.25,20,IF(Y1196&lt;3,25,IF(Y1196&lt;10,0,0))))))))))))))))))))))))))))</f>
        <v>0</v>
      </c>
      <c r="AC1196" s="12"/>
    </row>
    <row r="1197" spans="17:29" x14ac:dyDescent="0.25">
      <c r="Q1197" s="91"/>
      <c r="R1197" s="92">
        <v>41664</v>
      </c>
      <c r="S1197" s="93">
        <v>24.812499999996501</v>
      </c>
      <c r="T1197" s="94">
        <f>$L$10*COS($M$10*S1197*24+$N$10)</f>
        <v>2.8316770340934192E-2</v>
      </c>
      <c r="U1197" s="94">
        <f>$L$11*COS($M$11*S1197*24+$N$11)</f>
        <v>-0.10553270241167065</v>
      </c>
      <c r="V1197" s="94">
        <f>$L$12*COS($M$12*S1197*24+$N$12)</f>
        <v>0.81214405696269931</v>
      </c>
      <c r="W1197" s="94">
        <f>$L$13*COS($M$13*S1197*24+$N$13)</f>
        <v>-0.29579241580775772</v>
      </c>
      <c r="X1197" s="94">
        <f>(T1197+U1197+V1197+W1197)*$AE$8</f>
        <v>0.54891963635525631</v>
      </c>
      <c r="Y1197" s="95">
        <f t="shared" si="35"/>
        <v>0.54891963635525631</v>
      </c>
      <c r="Z1197" s="94">
        <f>(0.5*$N$29*Y1197^3)/1000</f>
        <v>8.5179194712643999E-2</v>
      </c>
      <c r="AA1197" s="94">
        <f>(0.5*$I$29*$J$29*$K$29*$M$29*$L$29*$N$29*Y1197^3)*0.82/1000</f>
        <v>0.27574228937154005</v>
      </c>
      <c r="AB1197" s="103">
        <f>IF(Y1197&lt;1,0,IF(Y1197&lt;1.05,2,IF(Y1197&lt;1.1,2.28,IF(Y1197&lt;1.15,2.5,IF(Y1197&lt;1.2,3.08,IF(Y1197&lt;1.25,3.44,IF(Y1197&lt;1.3,3.85,IF(Y1197&lt;1.35,4.31,IF(Y1197&lt;1.4,5,IF(Y1197&lt;1.45,5.36,IF(Y1197&lt;1.5,5.75,IF(Y1197&lt;1.55,6.59,IF(Y1197&lt;1.6,7.28,IF(Y1197&lt;1.65,8.01,IF(Y1197&lt;1.7,8.79,IF(Y1197&lt;1.75,10,IF(Y1197&lt;1.8,10.5,IF(Y1197&lt;1.85,11.42,IF(Y1197&lt;1.9,12.38,IF(Y1197&lt;1.95,13.4,IF(Y1197&lt;2,14.26,IF(Y1197&lt;2.05,15.57,IF(Y1197&lt;2.1,16.72,IF(Y1197&lt;2.15,17.92,IF(Y1197&lt;2.2,19.17,IF(Y1197&lt;2.25,20,IF(Y1197&lt;3,25,IF(Y1197&lt;10,0,0))))))))))))))))))))))))))))</f>
        <v>0</v>
      </c>
      <c r="AC1197" s="12"/>
    </row>
    <row r="1198" spans="17:29" x14ac:dyDescent="0.25">
      <c r="Q1198" s="91"/>
      <c r="R1198" s="92">
        <v>41664</v>
      </c>
      <c r="S1198" s="93">
        <v>24.833333333329801</v>
      </c>
      <c r="T1198" s="94">
        <f>$L$10*COS($M$10*S1198*24+$N$10)</f>
        <v>1.30691975804556E-2</v>
      </c>
      <c r="U1198" s="94">
        <f>$L$11*COS($M$11*S1198*24+$N$11)</f>
        <v>-0.10991266394340535</v>
      </c>
      <c r="V1198" s="94">
        <f>$L$12*COS($M$12*S1198*24+$N$12)</f>
        <v>1.040657190662839</v>
      </c>
      <c r="W1198" s="94">
        <f>$L$13*COS($M$13*S1198*24+$N$13)</f>
        <v>-0.20140569905158345</v>
      </c>
      <c r="X1198" s="94">
        <f>(T1198+U1198+V1198+W1198)*$AE$8</f>
        <v>0.92801003156038231</v>
      </c>
      <c r="Y1198" s="95">
        <f t="shared" si="35"/>
        <v>0.92801003156038231</v>
      </c>
      <c r="Z1198" s="94">
        <f>(0.5*$N$29*Y1198^3)/1000</f>
        <v>0.41159040470909569</v>
      </c>
      <c r="AA1198" s="94">
        <f>(0.5*$I$29*$J$29*$K$29*$M$29*$L$29*$N$29*Y1198^3)*0.82/1000</f>
        <v>1.332401425732167</v>
      </c>
      <c r="AB1198" s="103">
        <f>IF(Y1198&lt;1,0,IF(Y1198&lt;1.05,2,IF(Y1198&lt;1.1,2.28,IF(Y1198&lt;1.15,2.5,IF(Y1198&lt;1.2,3.08,IF(Y1198&lt;1.25,3.44,IF(Y1198&lt;1.3,3.85,IF(Y1198&lt;1.35,4.31,IF(Y1198&lt;1.4,5,IF(Y1198&lt;1.45,5.36,IF(Y1198&lt;1.5,5.75,IF(Y1198&lt;1.55,6.59,IF(Y1198&lt;1.6,7.28,IF(Y1198&lt;1.65,8.01,IF(Y1198&lt;1.7,8.79,IF(Y1198&lt;1.75,10,IF(Y1198&lt;1.8,10.5,IF(Y1198&lt;1.85,11.42,IF(Y1198&lt;1.9,12.38,IF(Y1198&lt;1.95,13.4,IF(Y1198&lt;2,14.26,IF(Y1198&lt;2.05,15.57,IF(Y1198&lt;2.1,16.72,IF(Y1198&lt;2.15,17.92,IF(Y1198&lt;2.2,19.17,IF(Y1198&lt;2.25,20,IF(Y1198&lt;3,25,IF(Y1198&lt;10,0,0))))))))))))))))))))))))))))</f>
        <v>0</v>
      </c>
      <c r="AC1198" s="12"/>
    </row>
    <row r="1199" spans="17:29" x14ac:dyDescent="0.25">
      <c r="Q1199" s="91"/>
      <c r="R1199" s="92">
        <v>41664</v>
      </c>
      <c r="S1199" s="93">
        <v>24.8541666666632</v>
      </c>
      <c r="T1199" s="94">
        <f>$L$10*COS($M$10*S1199*24+$N$10)</f>
        <v>-2.3719159993624553E-3</v>
      </c>
      <c r="U1199" s="94">
        <f>$L$11*COS($M$11*S1199*24+$N$11)</f>
        <v>-0.11240098659122234</v>
      </c>
      <c r="V1199" s="94">
        <f>$L$12*COS($M$12*S1199*24+$N$12)</f>
        <v>1.2029414417046953</v>
      </c>
      <c r="W1199" s="94">
        <f>$L$13*COS($M$13*S1199*24+$N$13)</f>
        <v>-9.3293516743182883E-2</v>
      </c>
      <c r="X1199" s="94">
        <f>(T1199+U1199+V1199+W1199)*$AE$8</f>
        <v>1.2435937779636594</v>
      </c>
      <c r="Y1199" s="95">
        <f t="shared" si="35"/>
        <v>1.2435937779636594</v>
      </c>
      <c r="Z1199" s="94">
        <f>(0.5*$N$29*Y1199^3)/1000</f>
        <v>0.99047347710060751</v>
      </c>
      <c r="AA1199" s="94">
        <f>(0.5*$I$29*$J$29*$K$29*$M$29*$L$29*$N$29*Y1199^3)*0.82/1000</f>
        <v>3.2063630685741842</v>
      </c>
      <c r="AB1199" s="103">
        <f>IF(Y1199&lt;1,0,IF(Y1199&lt;1.05,2,IF(Y1199&lt;1.1,2.28,IF(Y1199&lt;1.15,2.5,IF(Y1199&lt;1.2,3.08,IF(Y1199&lt;1.25,3.44,IF(Y1199&lt;1.3,3.85,IF(Y1199&lt;1.35,4.31,IF(Y1199&lt;1.4,5,IF(Y1199&lt;1.45,5.36,IF(Y1199&lt;1.5,5.75,IF(Y1199&lt;1.55,6.59,IF(Y1199&lt;1.6,7.28,IF(Y1199&lt;1.65,8.01,IF(Y1199&lt;1.7,8.79,IF(Y1199&lt;1.75,10,IF(Y1199&lt;1.8,10.5,IF(Y1199&lt;1.85,11.42,IF(Y1199&lt;1.9,12.38,IF(Y1199&lt;1.95,13.4,IF(Y1199&lt;2,14.26,IF(Y1199&lt;2.05,15.57,IF(Y1199&lt;2.1,16.72,IF(Y1199&lt;2.15,17.92,IF(Y1199&lt;2.2,19.17,IF(Y1199&lt;2.25,20,IF(Y1199&lt;3,25,IF(Y1199&lt;10,0,0))))))))))))))))))))))))))))</f>
        <v>3.44</v>
      </c>
      <c r="AC1199" s="12"/>
    </row>
    <row r="1200" spans="17:29" x14ac:dyDescent="0.25">
      <c r="Q1200" s="91"/>
      <c r="R1200" s="92">
        <v>41664</v>
      </c>
      <c r="S1200" s="93">
        <v>24.874999999996501</v>
      </c>
      <c r="T1200" s="94">
        <f>$L$10*COS($M$10*S1200*24+$N$10)</f>
        <v>-1.7777904043442462E-2</v>
      </c>
      <c r="U1200" s="94">
        <f>$L$11*COS($M$11*S1200*24+$N$11)</f>
        <v>-0.11295484537290568</v>
      </c>
      <c r="V1200" s="94">
        <f>$L$12*COS($M$12*S1200*24+$N$12)</f>
        <v>1.2886688128211043</v>
      </c>
      <c r="W1200" s="94">
        <f>$L$13*COS($M$13*S1200*24+$N$13)</f>
        <v>2.1176464555931519E-2</v>
      </c>
      <c r="X1200" s="94">
        <f>(T1200+U1200+V1200+W1200)*$AE$8</f>
        <v>1.4738906599508597</v>
      </c>
      <c r="Y1200" s="95">
        <f t="shared" si="35"/>
        <v>1.4738906599508597</v>
      </c>
      <c r="Z1200" s="94">
        <f>(0.5*$N$29*Y1200^3)/1000</f>
        <v>1.6489330746119315</v>
      </c>
      <c r="AA1200" s="94">
        <f>(0.5*$I$29*$J$29*$K$29*$M$29*$L$29*$N$29*Y1200^3)*0.82/1000</f>
        <v>5.3379300256105102</v>
      </c>
      <c r="AB1200" s="103">
        <f>IF(Y1200&lt;1,0,IF(Y1200&lt;1.05,2,IF(Y1200&lt;1.1,2.28,IF(Y1200&lt;1.15,2.5,IF(Y1200&lt;1.2,3.08,IF(Y1200&lt;1.25,3.44,IF(Y1200&lt;1.3,3.85,IF(Y1200&lt;1.35,4.31,IF(Y1200&lt;1.4,5,IF(Y1200&lt;1.45,5.36,IF(Y1200&lt;1.5,5.75,IF(Y1200&lt;1.55,6.59,IF(Y1200&lt;1.6,7.28,IF(Y1200&lt;1.65,8.01,IF(Y1200&lt;1.7,8.79,IF(Y1200&lt;1.75,10,IF(Y1200&lt;1.8,10.5,IF(Y1200&lt;1.85,11.42,IF(Y1200&lt;1.9,12.38,IF(Y1200&lt;1.95,13.4,IF(Y1200&lt;2,14.26,IF(Y1200&lt;2.05,15.57,IF(Y1200&lt;2.1,16.72,IF(Y1200&lt;2.15,17.92,IF(Y1200&lt;2.2,19.17,IF(Y1200&lt;2.25,20,IF(Y1200&lt;3,25,IF(Y1200&lt;10,0,0))))))))))))))))))))))))))))</f>
        <v>5.75</v>
      </c>
      <c r="AC1200" s="12"/>
    </row>
    <row r="1201" spans="17:29" x14ac:dyDescent="0.25">
      <c r="Q1201" s="91"/>
      <c r="R1201" s="92">
        <v>41664</v>
      </c>
      <c r="S1201" s="93">
        <v>24.895833333329801</v>
      </c>
      <c r="T1201" s="94">
        <f>$L$10*COS($M$10*S1201*24+$N$10)</f>
        <v>-3.292062036849161E-2</v>
      </c>
      <c r="U1201" s="94">
        <f>$L$11*COS($M$11*S1201*24+$N$11)</f>
        <v>-0.11156470816751322</v>
      </c>
      <c r="V1201" s="94">
        <f>$L$12*COS($M$12*S1201*24+$N$12)</f>
        <v>1.2923834939217751</v>
      </c>
      <c r="W1201" s="94">
        <f>$L$13*COS($M$13*S1201*24+$N$13)</f>
        <v>0.13420330479130196</v>
      </c>
      <c r="X1201" s="94">
        <f>(T1201+U1201+V1201+W1201)*$AE$8</f>
        <v>1.6026268377213404</v>
      </c>
      <c r="Y1201" s="95">
        <f t="shared" si="35"/>
        <v>1.6026268377213404</v>
      </c>
      <c r="Z1201" s="94">
        <f>(0.5*$N$29*Y1201^3)/1000</f>
        <v>2.1198467353735833</v>
      </c>
      <c r="AA1201" s="94">
        <f>(0.5*$I$29*$J$29*$K$29*$M$29*$L$29*$N$29*Y1201^3)*0.82/1000</f>
        <v>6.8623728352990545</v>
      </c>
      <c r="AB1201" s="103">
        <f>IF(Y1201&lt;1,0,IF(Y1201&lt;1.05,2,IF(Y1201&lt;1.1,2.28,IF(Y1201&lt;1.15,2.5,IF(Y1201&lt;1.2,3.08,IF(Y1201&lt;1.25,3.44,IF(Y1201&lt;1.3,3.85,IF(Y1201&lt;1.35,4.31,IF(Y1201&lt;1.4,5,IF(Y1201&lt;1.45,5.36,IF(Y1201&lt;1.5,5.75,IF(Y1201&lt;1.55,6.59,IF(Y1201&lt;1.6,7.28,IF(Y1201&lt;1.65,8.01,IF(Y1201&lt;1.7,8.79,IF(Y1201&lt;1.75,10,IF(Y1201&lt;1.8,10.5,IF(Y1201&lt;1.85,11.42,IF(Y1201&lt;1.9,12.38,IF(Y1201&lt;1.95,13.4,IF(Y1201&lt;2,14.26,IF(Y1201&lt;2.05,15.57,IF(Y1201&lt;2.1,16.72,IF(Y1201&lt;2.15,17.92,IF(Y1201&lt;2.2,19.17,IF(Y1201&lt;2.25,20,IF(Y1201&lt;3,25,IF(Y1201&lt;10,0,0))))))))))))))))))))))))))))</f>
        <v>8.01</v>
      </c>
      <c r="AC1201" s="12"/>
    </row>
    <row r="1202" spans="17:29" x14ac:dyDescent="0.25">
      <c r="Q1202" s="91"/>
      <c r="R1202" s="92">
        <v>41664</v>
      </c>
      <c r="S1202" s="93">
        <v>24.9166666666632</v>
      </c>
      <c r="T1202" s="94">
        <f>$L$10*COS($M$10*S1202*24+$N$10)</f>
        <v>-4.7575817563411234E-2</v>
      </c>
      <c r="U1202" s="94">
        <f>$L$11*COS($M$11*S1202*24+$N$11)</f>
        <v>-0.10825449976673926</v>
      </c>
      <c r="V1202" s="94">
        <f>$L$12*COS($M$12*S1202*24+$N$12)</f>
        <v>1.2138490774927626</v>
      </c>
      <c r="W1202" s="94">
        <f>$L$13*COS($M$13*S1202*24+$N$13)</f>
        <v>0.2380844115871073</v>
      </c>
      <c r="X1202" s="94">
        <f>(T1202+U1202+V1202+W1202)*$AE$8</f>
        <v>1.6201289646871491</v>
      </c>
      <c r="Y1202" s="95">
        <f t="shared" si="35"/>
        <v>1.6201289646871491</v>
      </c>
      <c r="Z1202" s="94">
        <f>(0.5*$N$29*Y1202^3)/1000</f>
        <v>2.1900598744881177</v>
      </c>
      <c r="AA1202" s="94">
        <f>(0.5*$I$29*$J$29*$K$29*$M$29*$L$29*$N$29*Y1202^3)*0.82/1000</f>
        <v>7.0896669743046932</v>
      </c>
      <c r="AB1202" s="103">
        <f>IF(Y1202&lt;1,0,IF(Y1202&lt;1.05,2,IF(Y1202&lt;1.1,2.28,IF(Y1202&lt;1.15,2.5,IF(Y1202&lt;1.2,3.08,IF(Y1202&lt;1.25,3.44,IF(Y1202&lt;1.3,3.85,IF(Y1202&lt;1.35,4.31,IF(Y1202&lt;1.4,5,IF(Y1202&lt;1.45,5.36,IF(Y1202&lt;1.5,5.75,IF(Y1202&lt;1.55,6.59,IF(Y1202&lt;1.6,7.28,IF(Y1202&lt;1.65,8.01,IF(Y1202&lt;1.7,8.79,IF(Y1202&lt;1.75,10,IF(Y1202&lt;1.8,10.5,IF(Y1202&lt;1.85,11.42,IF(Y1202&lt;1.9,12.38,IF(Y1202&lt;1.95,13.4,IF(Y1202&lt;2,14.26,IF(Y1202&lt;2.05,15.57,IF(Y1202&lt;2.1,16.72,IF(Y1202&lt;2.15,17.92,IF(Y1202&lt;2.2,19.17,IF(Y1202&lt;2.25,20,IF(Y1202&lt;3,25,IF(Y1202&lt;10,0,0))))))))))))))))))))))))))))</f>
        <v>8.01</v>
      </c>
      <c r="AC1202" s="12"/>
    </row>
    <row r="1203" spans="17:29" x14ac:dyDescent="0.25">
      <c r="Q1203" s="91"/>
      <c r="R1203" s="92">
        <v>41664</v>
      </c>
      <c r="S1203" s="93">
        <v>24.937499999996501</v>
      </c>
      <c r="T1203" s="94">
        <f>$L$10*COS($M$10*S1203*24+$N$10)</f>
        <v>-6.1526467853091057E-2</v>
      </c>
      <c r="U1203" s="94">
        <f>$L$11*COS($M$11*S1203*24+$N$11)</f>
        <v>-0.10308119012021102</v>
      </c>
      <c r="V1203" s="94">
        <f>$L$12*COS($M$12*S1203*24+$N$12)</f>
        <v>1.0580636039048543</v>
      </c>
      <c r="W1203" s="94">
        <f>$L$13*COS($M$13*S1203*24+$N$13)</f>
        <v>0.32574045918585165</v>
      </c>
      <c r="X1203" s="94">
        <f>(T1203+U1203+V1203+W1203)*$AE$8</f>
        <v>1.523995506396755</v>
      </c>
      <c r="Y1203" s="95">
        <f t="shared" si="35"/>
        <v>1.523995506396755</v>
      </c>
      <c r="Z1203" s="94">
        <f>(0.5*$N$29*Y1203^3)/1000</f>
        <v>1.8228808746518919</v>
      </c>
      <c r="AA1203" s="94">
        <f>(0.5*$I$29*$J$29*$K$29*$M$29*$L$29*$N$29*Y1203^3)*0.82/1000</f>
        <v>5.9010342528337532</v>
      </c>
      <c r="AB1203" s="103">
        <f>IF(Y1203&lt;1,0,IF(Y1203&lt;1.05,2,IF(Y1203&lt;1.1,2.28,IF(Y1203&lt;1.15,2.5,IF(Y1203&lt;1.2,3.08,IF(Y1203&lt;1.25,3.44,IF(Y1203&lt;1.3,3.85,IF(Y1203&lt;1.35,4.31,IF(Y1203&lt;1.4,5,IF(Y1203&lt;1.45,5.36,IF(Y1203&lt;1.5,5.75,IF(Y1203&lt;1.55,6.59,IF(Y1203&lt;1.6,7.28,IF(Y1203&lt;1.65,8.01,IF(Y1203&lt;1.7,8.79,IF(Y1203&lt;1.75,10,IF(Y1203&lt;1.8,10.5,IF(Y1203&lt;1.85,11.42,IF(Y1203&lt;1.9,12.38,IF(Y1203&lt;1.95,13.4,IF(Y1203&lt;2,14.26,IF(Y1203&lt;2.05,15.57,IF(Y1203&lt;2.1,16.72,IF(Y1203&lt;2.15,17.92,IF(Y1203&lt;2.2,19.17,IF(Y1203&lt;2.25,20,IF(Y1203&lt;3,25,IF(Y1203&lt;10,0,0))))))))))))))))))))))))))))</f>
        <v>6.59</v>
      </c>
      <c r="AC1203" s="12"/>
    </row>
    <row r="1204" spans="17:29" x14ac:dyDescent="0.25">
      <c r="Q1204" s="91"/>
      <c r="R1204" s="92">
        <v>41664</v>
      </c>
      <c r="S1204" s="93">
        <v>24.958333333329801</v>
      </c>
      <c r="T1204" s="94">
        <f>$L$10*COS($M$10*S1204*24+$N$10)</f>
        <v>-7.4565977047732351E-2</v>
      </c>
      <c r="U1204" s="94">
        <f>$L$11*COS($M$11*S1204*24+$N$11)</f>
        <v>-9.6133813860823522E-2</v>
      </c>
      <c r="V1204" s="94">
        <f>$L$12*COS($M$12*S1204*24+$N$12)</f>
        <v>0.83494147911485339</v>
      </c>
      <c r="W1204" s="94">
        <f>$L$13*COS($M$13*S1204*24+$N$13)</f>
        <v>0.39119783280272796</v>
      </c>
      <c r="X1204" s="94">
        <f>(T1204+U1204+V1204+W1204)*$AE$8</f>
        <v>1.319299401261282</v>
      </c>
      <c r="Y1204" s="95">
        <f t="shared" si="35"/>
        <v>1.319299401261282</v>
      </c>
      <c r="Z1204" s="94">
        <f>(0.5*$N$29*Y1204^3)/1000</f>
        <v>1.1825985034297084</v>
      </c>
      <c r="AA1204" s="94">
        <f>(0.5*$I$29*$J$29*$K$29*$M$29*$L$29*$N$29*Y1204^3)*0.82/1000</f>
        <v>3.8283106554734743</v>
      </c>
      <c r="AB1204" s="103">
        <f>IF(Y1204&lt;1,0,IF(Y1204&lt;1.05,2,IF(Y1204&lt;1.1,2.28,IF(Y1204&lt;1.15,2.5,IF(Y1204&lt;1.2,3.08,IF(Y1204&lt;1.25,3.44,IF(Y1204&lt;1.3,3.85,IF(Y1204&lt;1.35,4.31,IF(Y1204&lt;1.4,5,IF(Y1204&lt;1.45,5.36,IF(Y1204&lt;1.5,5.75,IF(Y1204&lt;1.55,6.59,IF(Y1204&lt;1.6,7.28,IF(Y1204&lt;1.65,8.01,IF(Y1204&lt;1.7,8.79,IF(Y1204&lt;1.75,10,IF(Y1204&lt;1.8,10.5,IF(Y1204&lt;1.85,11.42,IF(Y1204&lt;1.9,12.38,IF(Y1204&lt;1.95,13.4,IF(Y1204&lt;2,14.26,IF(Y1204&lt;2.05,15.57,IF(Y1204&lt;2.1,16.72,IF(Y1204&lt;2.15,17.92,IF(Y1204&lt;2.2,19.17,IF(Y1204&lt;2.25,20,IF(Y1204&lt;3,25,IF(Y1204&lt;10,0,0))))))))))))))))))))))))))))</f>
        <v>4.3099999999999996</v>
      </c>
      <c r="AC1204" s="12"/>
    </row>
    <row r="1205" spans="17:29" x14ac:dyDescent="0.25">
      <c r="Q1205" s="91"/>
      <c r="R1205" s="92">
        <v>41664</v>
      </c>
      <c r="S1205" s="93">
        <v>24.9791666666632</v>
      </c>
      <c r="T1205" s="94">
        <f>$L$10*COS($M$10*S1205*24+$N$10)</f>
        <v>-8.6501243981331036E-2</v>
      </c>
      <c r="U1205" s="94">
        <f>$L$11*COS($M$11*S1205*24+$N$11)</f>
        <v>-8.7531937984745206E-2</v>
      </c>
      <c r="V1205" s="94">
        <f>$L$12*COS($M$12*S1205*24+$N$12)</f>
        <v>0.55868250796955687</v>
      </c>
      <c r="W1205" s="94">
        <f>$L$13*COS($M$13*S1205*24+$N$13)</f>
        <v>0.4299957205992741</v>
      </c>
      <c r="X1205" s="94">
        <f>(T1205+U1205+V1205+W1205)*$AE$8</f>
        <v>1.0183063082534434</v>
      </c>
      <c r="Y1205" s="95">
        <f t="shared" si="35"/>
        <v>1.0183063082534434</v>
      </c>
      <c r="Z1205" s="94">
        <f>(0.5*$N$29*Y1205^3)/1000</f>
        <v>0.54380416751171179</v>
      </c>
      <c r="AA1205" s="94">
        <f>(0.5*$I$29*$J$29*$K$29*$M$29*$L$29*$N$29*Y1205^3)*0.82/1000</f>
        <v>1.7604041294981307</v>
      </c>
      <c r="AB1205" s="103">
        <f>IF(Y1205&lt;1,0,IF(Y1205&lt;1.05,2,IF(Y1205&lt;1.1,2.28,IF(Y1205&lt;1.15,2.5,IF(Y1205&lt;1.2,3.08,IF(Y1205&lt;1.25,3.44,IF(Y1205&lt;1.3,3.85,IF(Y1205&lt;1.35,4.31,IF(Y1205&lt;1.4,5,IF(Y1205&lt;1.45,5.36,IF(Y1205&lt;1.5,5.75,IF(Y1205&lt;1.55,6.59,IF(Y1205&lt;1.6,7.28,IF(Y1205&lt;1.65,8.01,IF(Y1205&lt;1.7,8.79,IF(Y1205&lt;1.75,10,IF(Y1205&lt;1.8,10.5,IF(Y1205&lt;1.85,11.42,IF(Y1205&lt;1.9,12.38,IF(Y1205&lt;1.95,13.4,IF(Y1205&lt;2,14.26,IF(Y1205&lt;2.05,15.57,IF(Y1205&lt;2.1,16.72,IF(Y1205&lt;2.15,17.92,IF(Y1205&lt;2.2,19.17,IF(Y1205&lt;2.25,20,IF(Y1205&lt;3,25,IF(Y1205&lt;10,0,0))))))))))))))))))))))))))))</f>
        <v>2</v>
      </c>
      <c r="AC1205" s="12"/>
    </row>
    <row r="1206" spans="17:29" x14ac:dyDescent="0.25">
      <c r="Q1206" s="91"/>
      <c r="R1206" s="92">
        <v>41665</v>
      </c>
      <c r="S1206" s="93">
        <v>24.999999999996501</v>
      </c>
      <c r="T1206" s="94">
        <f>$L$10*COS($M$10*S1206*24+$N$10)</f>
        <v>-9.7155520132961581E-2</v>
      </c>
      <c r="U1206" s="94">
        <f>$L$11*COS($M$11*S1206*24+$N$11)</f>
        <v>-7.7423604057952844E-2</v>
      </c>
      <c r="V1206" s="94">
        <f>$L$12*COS($M$12*S1206*24+$N$12)</f>
        <v>0.24686819872192639</v>
      </c>
      <c r="W1206" s="94">
        <f>$L$13*COS($M$13*S1206*24+$N$13)</f>
        <v>0.43949011063835386</v>
      </c>
      <c r="X1206" s="94">
        <f>(T1206+U1206+V1206+W1206)*$AE$8</f>
        <v>0.63972398146170728</v>
      </c>
      <c r="Y1206" s="95">
        <f t="shared" si="35"/>
        <v>0.63972398146170728</v>
      </c>
      <c r="Z1206" s="94">
        <f>(0.5*$N$29*Y1206^3)/1000</f>
        <v>0.13482956195849297</v>
      </c>
      <c r="AA1206" s="94">
        <f>(0.5*$I$29*$J$29*$K$29*$M$29*$L$29*$N$29*Y1206^3)*0.82/1000</f>
        <v>0.43647057494285074</v>
      </c>
      <c r="AB1206" s="103">
        <f>IF(Y1206&lt;1,0,IF(Y1206&lt;1.05,2,IF(Y1206&lt;1.1,2.28,IF(Y1206&lt;1.15,2.5,IF(Y1206&lt;1.2,3.08,IF(Y1206&lt;1.25,3.44,IF(Y1206&lt;1.3,3.85,IF(Y1206&lt;1.35,4.31,IF(Y1206&lt;1.4,5,IF(Y1206&lt;1.45,5.36,IF(Y1206&lt;1.5,5.75,IF(Y1206&lt;1.55,6.59,IF(Y1206&lt;1.6,7.28,IF(Y1206&lt;1.65,8.01,IF(Y1206&lt;1.7,8.79,IF(Y1206&lt;1.75,10,IF(Y1206&lt;1.8,10.5,IF(Y1206&lt;1.85,11.42,IF(Y1206&lt;1.9,12.38,IF(Y1206&lt;1.95,13.4,IF(Y1206&lt;2,14.26,IF(Y1206&lt;2.05,15.57,IF(Y1206&lt;2.1,16.72,IF(Y1206&lt;2.15,17.92,IF(Y1206&lt;2.2,19.17,IF(Y1206&lt;2.25,20,IF(Y1206&lt;3,25,IF(Y1206&lt;10,0,0))))))))))))))))))))))))))))</f>
        <v>0</v>
      </c>
      <c r="AC1206" s="12"/>
    </row>
    <row r="1207" spans="17:29" x14ac:dyDescent="0.25">
      <c r="Q1207" s="91"/>
      <c r="R1207" s="92">
        <v>41665</v>
      </c>
      <c r="S1207" s="93">
        <v>25.020833333329801</v>
      </c>
      <c r="T1207" s="94">
        <f>$L$10*COS($M$10*S1207*24+$N$10)</f>
        <v>-0.1063710270834381</v>
      </c>
      <c r="U1207" s="94">
        <f>$L$11*COS($M$11*S1207*24+$N$11)</f>
        <v>-6.5982780364155141E-2</v>
      </c>
      <c r="V1207" s="94">
        <f>$L$12*COS($M$12*S1207*24+$N$12)</f>
        <v>-8.0657148811951337E-2</v>
      </c>
      <c r="W1207" s="94">
        <f>$L$13*COS($M$13*S1207*24+$N$13)</f>
        <v>0.41903397592927177</v>
      </c>
      <c r="X1207" s="94">
        <f>(T1207+U1207+V1207+W1207)*$AE$8</f>
        <v>0.20752877458715902</v>
      </c>
      <c r="Y1207" s="95">
        <f t="shared" si="35"/>
        <v>0.20752877458715902</v>
      </c>
      <c r="Z1207" s="94">
        <f>(0.5*$N$29*Y1207^3)/1000</f>
        <v>4.6030129214656773E-3</v>
      </c>
      <c r="AA1207" s="94">
        <f>(0.5*$I$29*$J$29*$K$29*$M$29*$L$29*$N$29*Y1207^3)*0.82/1000</f>
        <v>1.4900884250591771E-2</v>
      </c>
      <c r="AB1207" s="103">
        <f>IF(Y1207&lt;1,0,IF(Y1207&lt;1.05,2,IF(Y1207&lt;1.1,2.28,IF(Y1207&lt;1.15,2.5,IF(Y1207&lt;1.2,3.08,IF(Y1207&lt;1.25,3.44,IF(Y1207&lt;1.3,3.85,IF(Y1207&lt;1.35,4.31,IF(Y1207&lt;1.4,5,IF(Y1207&lt;1.45,5.36,IF(Y1207&lt;1.5,5.75,IF(Y1207&lt;1.55,6.59,IF(Y1207&lt;1.6,7.28,IF(Y1207&lt;1.65,8.01,IF(Y1207&lt;1.7,8.79,IF(Y1207&lt;1.75,10,IF(Y1207&lt;1.8,10.5,IF(Y1207&lt;1.85,11.42,IF(Y1207&lt;1.9,12.38,IF(Y1207&lt;1.95,13.4,IF(Y1207&lt;2,14.26,IF(Y1207&lt;2.05,15.57,IF(Y1207&lt;2.1,16.72,IF(Y1207&lt;2.15,17.92,IF(Y1207&lt;2.2,19.17,IF(Y1207&lt;2.25,20,IF(Y1207&lt;3,25,IF(Y1207&lt;10,0,0))))))))))))))))))))))))))))</f>
        <v>0</v>
      </c>
      <c r="AC1207" s="12"/>
    </row>
    <row r="1208" spans="17:29" x14ac:dyDescent="0.25">
      <c r="Q1208" s="91"/>
      <c r="R1208" s="92">
        <v>41665</v>
      </c>
      <c r="S1208" s="93">
        <v>25.041666666663101</v>
      </c>
      <c r="T1208" s="94">
        <f>$L$10*COS($M$10*S1208*24+$N$10)</f>
        <v>-0.11401129304448966</v>
      </c>
      <c r="U1208" s="94">
        <f>$L$11*COS($M$11*S1208*24+$N$11)</f>
        <v>-5.3406367844382213E-2</v>
      </c>
      <c r="V1208" s="94">
        <f>$L$12*COS($M$12*S1208*24+$N$12)</f>
        <v>-0.40304936231072602</v>
      </c>
      <c r="W1208" s="94">
        <f>$L$13*COS($M$13*S1208*24+$N$13)</f>
        <v>0.37002136824708132</v>
      </c>
      <c r="X1208" s="94">
        <f>(T1208+U1208+V1208+W1208)*$AE$8</f>
        <v>-0.25055706869064565</v>
      </c>
      <c r="Y1208" s="95">
        <f t="shared" si="35"/>
        <v>0.25055706869064565</v>
      </c>
      <c r="Z1208" s="94">
        <f>(0.5*$N$29*Y1208^3)/1000</f>
        <v>8.1007868977043315E-3</v>
      </c>
      <c r="AA1208" s="94">
        <f>(0.5*$I$29*$J$29*$K$29*$M$29*$L$29*$N$29*Y1208^3)*0.82/1000</f>
        <v>2.6223886389388384E-2</v>
      </c>
      <c r="AB1208" s="103">
        <f>IF(Y1208&lt;1,0,IF(Y1208&lt;1.05,2,IF(Y1208&lt;1.1,2.28,IF(Y1208&lt;1.15,2.5,IF(Y1208&lt;1.2,3.08,IF(Y1208&lt;1.25,3.44,IF(Y1208&lt;1.3,3.85,IF(Y1208&lt;1.35,4.31,IF(Y1208&lt;1.4,5,IF(Y1208&lt;1.45,5.36,IF(Y1208&lt;1.5,5.75,IF(Y1208&lt;1.55,6.59,IF(Y1208&lt;1.6,7.28,IF(Y1208&lt;1.65,8.01,IF(Y1208&lt;1.7,8.79,IF(Y1208&lt;1.75,10,IF(Y1208&lt;1.8,10.5,IF(Y1208&lt;1.85,11.42,IF(Y1208&lt;1.9,12.38,IF(Y1208&lt;1.95,13.4,IF(Y1208&lt;2,14.26,IF(Y1208&lt;2.05,15.57,IF(Y1208&lt;2.1,16.72,IF(Y1208&lt;2.15,17.92,IF(Y1208&lt;2.2,19.17,IF(Y1208&lt;2.25,20,IF(Y1208&lt;3,25,IF(Y1208&lt;10,0,0))))))))))))))))))))))))))))</f>
        <v>0</v>
      </c>
      <c r="AC1208" s="12"/>
    </row>
    <row r="1209" spans="17:29" x14ac:dyDescent="0.25">
      <c r="Q1209" s="91"/>
      <c r="R1209" s="92">
        <v>41665</v>
      </c>
      <c r="S1209" s="93">
        <v>25.062499999996501</v>
      </c>
      <c r="T1209" s="94">
        <f>$L$10*COS($M$10*S1209*24+$N$10)</f>
        <v>-0.11996317385985786</v>
      </c>
      <c r="U1209" s="94">
        <f>$L$11*COS($M$11*S1209*24+$N$11)</f>
        <v>-3.9910811356617004E-2</v>
      </c>
      <c r="V1209" s="94">
        <f>$L$12*COS($M$12*S1209*24+$N$12)</f>
        <v>-0.6997909493012201</v>
      </c>
      <c r="W1209" s="94">
        <f>$L$13*COS($M$13*S1209*24+$N$13)</f>
        <v>0.29579241580774274</v>
      </c>
      <c r="X1209" s="94">
        <f>(T1209+U1209+V1209+W1209)*$AE$8</f>
        <v>-0.70484064838744032</v>
      </c>
      <c r="Y1209" s="95">
        <f t="shared" si="35"/>
        <v>0.70484064838744032</v>
      </c>
      <c r="Z1209" s="94">
        <f>(0.5*$N$29*Y1209^3)/1000</f>
        <v>0.1803350128506031</v>
      </c>
      <c r="AA1209" s="94">
        <f>(0.5*$I$29*$J$29*$K$29*$M$29*$L$29*$N$29*Y1209^3)*0.82/1000</f>
        <v>0.58378092754955413</v>
      </c>
      <c r="AB1209" s="103">
        <f>IF(Y1209&lt;1,0,IF(Y1209&lt;1.05,2,IF(Y1209&lt;1.1,2.28,IF(Y1209&lt;1.15,2.5,IF(Y1209&lt;1.2,3.08,IF(Y1209&lt;1.25,3.44,IF(Y1209&lt;1.3,3.85,IF(Y1209&lt;1.35,4.31,IF(Y1209&lt;1.4,5,IF(Y1209&lt;1.45,5.36,IF(Y1209&lt;1.5,5.75,IF(Y1209&lt;1.55,6.59,IF(Y1209&lt;1.6,7.28,IF(Y1209&lt;1.65,8.01,IF(Y1209&lt;1.7,8.79,IF(Y1209&lt;1.75,10,IF(Y1209&lt;1.8,10.5,IF(Y1209&lt;1.85,11.42,IF(Y1209&lt;1.9,12.38,IF(Y1209&lt;1.95,13.4,IF(Y1209&lt;2,14.26,IF(Y1209&lt;2.05,15.57,IF(Y1209&lt;2.1,16.72,IF(Y1209&lt;2.15,17.92,IF(Y1209&lt;2.2,19.17,IF(Y1209&lt;2.25,20,IF(Y1209&lt;3,25,IF(Y1209&lt;10,0,0))))))))))))))))))))))))))))</f>
        <v>0</v>
      </c>
      <c r="AC1209" s="12"/>
    </row>
    <row r="1210" spans="17:29" x14ac:dyDescent="0.25">
      <c r="Q1210" s="91"/>
      <c r="R1210" s="92">
        <v>41665</v>
      </c>
      <c r="S1210" s="93">
        <v>25.083333333329801</v>
      </c>
      <c r="T1210" s="94">
        <f>$L$10*COS($M$10*S1210*24+$N$10)</f>
        <v>-0.12413852854898051</v>
      </c>
      <c r="U1210" s="94">
        <f>$L$11*COS($M$11*S1210*24+$N$11)</f>
        <v>-2.5728374577389378E-2</v>
      </c>
      <c r="V1210" s="94">
        <f>$L$12*COS($M$12*S1210*24+$N$12)</f>
        <v>-0.95199685914040366</v>
      </c>
      <c r="W1210" s="94">
        <f>$L$13*COS($M$13*S1210*24+$N$13)</f>
        <v>0.20140569905156541</v>
      </c>
      <c r="X1210" s="94">
        <f>(T1210+U1210+V1210+W1210)*$AE$8</f>
        <v>-1.1255725790190101</v>
      </c>
      <c r="Y1210" s="95">
        <f t="shared" si="35"/>
        <v>1.1255725790190101</v>
      </c>
      <c r="Z1210" s="94">
        <f>(0.5*$N$29*Y1210^3)/1000</f>
        <v>0.73439166995612171</v>
      </c>
      <c r="AA1210" s="94">
        <f>(0.5*$I$29*$J$29*$K$29*$M$29*$L$29*$N$29*Y1210^3)*0.82/1000</f>
        <v>2.3773744404633343</v>
      </c>
      <c r="AB1210" s="103">
        <f>IF(Y1210&lt;1,0,IF(Y1210&lt;1.05,2,IF(Y1210&lt;1.1,2.28,IF(Y1210&lt;1.15,2.5,IF(Y1210&lt;1.2,3.08,IF(Y1210&lt;1.25,3.44,IF(Y1210&lt;1.3,3.85,IF(Y1210&lt;1.35,4.31,IF(Y1210&lt;1.4,5,IF(Y1210&lt;1.45,5.36,IF(Y1210&lt;1.5,5.75,IF(Y1210&lt;1.55,6.59,IF(Y1210&lt;1.6,7.28,IF(Y1210&lt;1.65,8.01,IF(Y1210&lt;1.7,8.79,IF(Y1210&lt;1.75,10,IF(Y1210&lt;1.8,10.5,IF(Y1210&lt;1.85,11.42,IF(Y1210&lt;1.9,12.38,IF(Y1210&lt;1.95,13.4,IF(Y1210&lt;2,14.26,IF(Y1210&lt;2.05,15.57,IF(Y1210&lt;2.1,16.72,IF(Y1210&lt;2.15,17.92,IF(Y1210&lt;2.2,19.17,IF(Y1210&lt;2.25,20,IF(Y1210&lt;3,25,IF(Y1210&lt;10,0,0))))))))))))))))))))))))))))</f>
        <v>2.5</v>
      </c>
      <c r="AC1210" s="12"/>
    </row>
    <row r="1211" spans="17:29" x14ac:dyDescent="0.25">
      <c r="Q1211" s="91"/>
      <c r="R1211" s="92">
        <v>41665</v>
      </c>
      <c r="S1211" s="93">
        <v>25.104166666663101</v>
      </c>
      <c r="T1211" s="94">
        <f>$L$10*COS($M$10*S1211*24+$N$10)</f>
        <v>-0.12647552458068395</v>
      </c>
      <c r="U1211" s="94">
        <f>$L$11*COS($M$11*S1211*24+$N$11)</f>
        <v>-1.1103142654958075E-2</v>
      </c>
      <c r="V1211" s="94">
        <f>$L$12*COS($M$12*S1211*24+$N$12)</f>
        <v>-1.143616354124309</v>
      </c>
      <c r="W1211" s="94">
        <f>$L$13*COS($M$13*S1211*24+$N$13)</f>
        <v>9.3293516743725255E-2</v>
      </c>
      <c r="X1211" s="94">
        <f>(T1211+U1211+V1211+W1211)*$AE$8</f>
        <v>-1.4848768807702823</v>
      </c>
      <c r="Y1211" s="95">
        <f t="shared" si="35"/>
        <v>1.4848768807702823</v>
      </c>
      <c r="Z1211" s="94">
        <f>(0.5*$N$29*Y1211^3)/1000</f>
        <v>1.686081507995026</v>
      </c>
      <c r="AA1211" s="94">
        <f>(0.5*$I$29*$J$29*$K$29*$M$29*$L$29*$N$29*Y1211^3)*0.82/1000</f>
        <v>5.4581870214905157</v>
      </c>
      <c r="AB1211" s="103">
        <f>IF(Y1211&lt;1,0,IF(Y1211&lt;1.05,2,IF(Y1211&lt;1.1,2.28,IF(Y1211&lt;1.15,2.5,IF(Y1211&lt;1.2,3.08,IF(Y1211&lt;1.25,3.44,IF(Y1211&lt;1.3,3.85,IF(Y1211&lt;1.35,4.31,IF(Y1211&lt;1.4,5,IF(Y1211&lt;1.45,5.36,IF(Y1211&lt;1.5,5.75,IF(Y1211&lt;1.55,6.59,IF(Y1211&lt;1.6,7.28,IF(Y1211&lt;1.65,8.01,IF(Y1211&lt;1.7,8.79,IF(Y1211&lt;1.75,10,IF(Y1211&lt;1.8,10.5,IF(Y1211&lt;1.85,11.42,IF(Y1211&lt;1.9,12.38,IF(Y1211&lt;1.95,13.4,IF(Y1211&lt;2,14.26,IF(Y1211&lt;2.05,15.57,IF(Y1211&lt;2.1,16.72,IF(Y1211&lt;2.15,17.92,IF(Y1211&lt;2.2,19.17,IF(Y1211&lt;2.25,20,IF(Y1211&lt;3,25,IF(Y1211&lt;10,0,0))))))))))))))))))))))))))))</f>
        <v>5.75</v>
      </c>
      <c r="AC1211" s="12"/>
    </row>
    <row r="1212" spans="17:29" x14ac:dyDescent="0.25">
      <c r="Q1212" s="91"/>
      <c r="R1212" s="92">
        <v>41665</v>
      </c>
      <c r="S1212" s="93">
        <v>25.124999999996501</v>
      </c>
      <c r="T1212" s="94">
        <f>$L$10*COS($M$10*S1212*24+$N$10)</f>
        <v>-0.12693955354662081</v>
      </c>
      <c r="U1212" s="94">
        <f>$L$11*COS($M$11*S1212*24+$N$11)</f>
        <v>3.7131785890680115E-3</v>
      </c>
      <c r="V1212" s="94">
        <f>$L$12*COS($M$12*S1212*24+$N$12)</f>
        <v>-1.2624545009339725</v>
      </c>
      <c r="W1212" s="94">
        <f>$L$13*COS($M$13*S1212*24+$N$13)</f>
        <v>-2.1176464555926783E-2</v>
      </c>
      <c r="X1212" s="94">
        <f>(T1212+U1212+V1212+W1212)*$AE$8</f>
        <v>-1.758571675559315</v>
      </c>
      <c r="Y1212" s="95">
        <f t="shared" si="35"/>
        <v>1.758571675559315</v>
      </c>
      <c r="Z1212" s="94">
        <f>(0.5*$N$29*Y1212^3)/1000</f>
        <v>2.8008345222867232</v>
      </c>
      <c r="AA1212" s="94">
        <f>(0.5*$I$29*$J$29*$K$29*$M$29*$L$29*$N$29*Y1212^3)*0.82/1000</f>
        <v>9.0668681000284579</v>
      </c>
      <c r="AB1212" s="103">
        <f>IF(Y1212&lt;1,0,IF(Y1212&lt;1.05,2,IF(Y1212&lt;1.1,2.28,IF(Y1212&lt;1.15,2.5,IF(Y1212&lt;1.2,3.08,IF(Y1212&lt;1.25,3.44,IF(Y1212&lt;1.3,3.85,IF(Y1212&lt;1.35,4.31,IF(Y1212&lt;1.4,5,IF(Y1212&lt;1.45,5.36,IF(Y1212&lt;1.5,5.75,IF(Y1212&lt;1.55,6.59,IF(Y1212&lt;1.6,7.28,IF(Y1212&lt;1.65,8.01,IF(Y1212&lt;1.7,8.79,IF(Y1212&lt;1.75,10,IF(Y1212&lt;1.8,10.5,IF(Y1212&lt;1.85,11.42,IF(Y1212&lt;1.9,12.38,IF(Y1212&lt;1.95,13.4,IF(Y1212&lt;2,14.26,IF(Y1212&lt;2.05,15.57,IF(Y1212&lt;2.1,16.72,IF(Y1212&lt;2.15,17.92,IF(Y1212&lt;2.2,19.17,IF(Y1212&lt;2.25,20,IF(Y1212&lt;3,25,IF(Y1212&lt;10,0,0))))))))))))))))))))))))))))</f>
        <v>10.5</v>
      </c>
      <c r="AC1212" s="12"/>
    </row>
    <row r="1213" spans="17:29" x14ac:dyDescent="0.25">
      <c r="Q1213" s="91"/>
      <c r="R1213" s="92">
        <v>41665</v>
      </c>
      <c r="S1213" s="93">
        <v>25.145833333329801</v>
      </c>
      <c r="T1213" s="94">
        <f>$L$10*COS($M$10*S1213*24+$N$10)</f>
        <v>-0.1255237436747689</v>
      </c>
      <c r="U1213" s="94">
        <f>$L$11*COS($M$11*S1213*24+$N$11)</f>
        <v>1.8465594612733185E-2</v>
      </c>
      <c r="V1213" s="94">
        <f>$L$12*COS($M$12*S1213*24+$N$12)</f>
        <v>-1.3009482732891853</v>
      </c>
      <c r="W1213" s="94">
        <f>$L$13*COS($M$13*S1213*24+$N$13)</f>
        <v>-0.13420330479129744</v>
      </c>
      <c r="X1213" s="94">
        <f>(T1213+U1213+V1213+W1213)*$AE$8</f>
        <v>-1.927762158928148</v>
      </c>
      <c r="Y1213" s="95">
        <f t="shared" si="35"/>
        <v>1.927762158928148</v>
      </c>
      <c r="Z1213" s="94">
        <f>(0.5*$N$29*Y1213^3)/1000</f>
        <v>3.6895005727802306</v>
      </c>
      <c r="AA1213" s="94">
        <f>(0.5*$I$29*$J$29*$K$29*$M$29*$L$29*$N$29*Y1213^3)*0.82/1000</f>
        <v>11.94365992785106</v>
      </c>
      <c r="AB1213" s="103">
        <f>IF(Y1213&lt;1,0,IF(Y1213&lt;1.05,2,IF(Y1213&lt;1.1,2.28,IF(Y1213&lt;1.15,2.5,IF(Y1213&lt;1.2,3.08,IF(Y1213&lt;1.25,3.44,IF(Y1213&lt;1.3,3.85,IF(Y1213&lt;1.35,4.31,IF(Y1213&lt;1.4,5,IF(Y1213&lt;1.45,5.36,IF(Y1213&lt;1.5,5.75,IF(Y1213&lt;1.55,6.59,IF(Y1213&lt;1.6,7.28,IF(Y1213&lt;1.65,8.01,IF(Y1213&lt;1.7,8.79,IF(Y1213&lt;1.75,10,IF(Y1213&lt;1.8,10.5,IF(Y1213&lt;1.85,11.42,IF(Y1213&lt;1.9,12.38,IF(Y1213&lt;1.95,13.4,IF(Y1213&lt;2,14.26,IF(Y1213&lt;2.05,15.57,IF(Y1213&lt;2.1,16.72,IF(Y1213&lt;2.15,17.92,IF(Y1213&lt;2.2,19.17,IF(Y1213&lt;2.25,20,IF(Y1213&lt;3,25,IF(Y1213&lt;10,0,0))))))))))))))))))))))))))))</f>
        <v>13.4</v>
      </c>
      <c r="AC1213" s="12"/>
    </row>
    <row r="1214" spans="17:29" x14ac:dyDescent="0.25">
      <c r="Q1214" s="91"/>
      <c r="R1214" s="92">
        <v>41665</v>
      </c>
      <c r="S1214" s="93">
        <v>25.166666666663101</v>
      </c>
      <c r="T1214" s="94">
        <f>$L$10*COS($M$10*S1214*24+$N$10)</f>
        <v>-0.12224906159302702</v>
      </c>
      <c r="U1214" s="94">
        <f>$L$11*COS($M$11*S1214*24+$N$11)</f>
        <v>3.2900210707518592E-2</v>
      </c>
      <c r="V1214" s="94">
        <f>$L$12*COS($M$12*S1214*24+$N$12)</f>
        <v>-1.2566478735481517</v>
      </c>
      <c r="W1214" s="94">
        <f>$L$13*COS($M$13*S1214*24+$N$13)</f>
        <v>-0.23808441158664059</v>
      </c>
      <c r="X1214" s="94">
        <f>(T1214+U1214+V1214+W1214)*$AE$8</f>
        <v>-1.9801014200253757</v>
      </c>
      <c r="Y1214" s="95">
        <f t="shared" si="35"/>
        <v>1.9801014200253757</v>
      </c>
      <c r="Z1214" s="94">
        <f>(0.5*$N$29*Y1214^3)/1000</f>
        <v>3.9982462143857669</v>
      </c>
      <c r="AA1214" s="94">
        <f>(0.5*$I$29*$J$29*$K$29*$M$29*$L$29*$N$29*Y1214^3)*0.82/1000</f>
        <v>12.943132044686632</v>
      </c>
      <c r="AB1214" s="103">
        <f>IF(Y1214&lt;1,0,IF(Y1214&lt;1.05,2,IF(Y1214&lt;1.1,2.28,IF(Y1214&lt;1.15,2.5,IF(Y1214&lt;1.2,3.08,IF(Y1214&lt;1.25,3.44,IF(Y1214&lt;1.3,3.85,IF(Y1214&lt;1.35,4.31,IF(Y1214&lt;1.4,5,IF(Y1214&lt;1.45,5.36,IF(Y1214&lt;1.5,5.75,IF(Y1214&lt;1.55,6.59,IF(Y1214&lt;1.6,7.28,IF(Y1214&lt;1.65,8.01,IF(Y1214&lt;1.7,8.79,IF(Y1214&lt;1.75,10,IF(Y1214&lt;1.8,10.5,IF(Y1214&lt;1.85,11.42,IF(Y1214&lt;1.9,12.38,IF(Y1214&lt;1.95,13.4,IF(Y1214&lt;2,14.26,IF(Y1214&lt;2.05,15.57,IF(Y1214&lt;2.1,16.72,IF(Y1214&lt;2.15,17.92,IF(Y1214&lt;2.2,19.17,IF(Y1214&lt;2.25,20,IF(Y1214&lt;3,25,IF(Y1214&lt;10,0,0))))))))))))))))))))))))))))</f>
        <v>14.26</v>
      </c>
      <c r="AC1214" s="12"/>
    </row>
    <row r="1215" spans="17:29" x14ac:dyDescent="0.25">
      <c r="Q1215" s="91"/>
      <c r="R1215" s="92">
        <v>41665</v>
      </c>
      <c r="S1215" s="93">
        <v>25.187499999996501</v>
      </c>
      <c r="T1215" s="94">
        <f>$L$10*COS($M$10*S1215*24+$N$10)</f>
        <v>-0.11716400183586549</v>
      </c>
      <c r="U1215" s="94">
        <f>$L$11*COS($M$11*S1215*24+$N$11)</f>
        <v>4.6768601622926953E-2</v>
      </c>
      <c r="V1215" s="94">
        <f>$L$12*COS($M$12*S1215*24+$N$12)</f>
        <v>-1.1323726412606472</v>
      </c>
      <c r="W1215" s="94">
        <f>$L$13*COS($M$13*S1215*24+$N$13)</f>
        <v>-0.32574045918586531</v>
      </c>
      <c r="X1215" s="94">
        <f>(T1215+U1215+V1215+W1215)*$AE$8</f>
        <v>-1.9106356258243138</v>
      </c>
      <c r="Y1215" s="95">
        <f t="shared" si="35"/>
        <v>1.9106356258243138</v>
      </c>
      <c r="Z1215" s="94">
        <f>(0.5*$N$29*Y1215^3)/1000</f>
        <v>3.5920373444257843</v>
      </c>
      <c r="AA1215" s="94">
        <f>(0.5*$I$29*$J$29*$K$29*$M$29*$L$29*$N$29*Y1215^3)*0.82/1000</f>
        <v>11.628151735895743</v>
      </c>
      <c r="AB1215" s="103">
        <f>IF(Y1215&lt;1,0,IF(Y1215&lt;1.05,2,IF(Y1215&lt;1.1,2.28,IF(Y1215&lt;1.15,2.5,IF(Y1215&lt;1.2,3.08,IF(Y1215&lt;1.25,3.44,IF(Y1215&lt;1.3,3.85,IF(Y1215&lt;1.35,4.31,IF(Y1215&lt;1.4,5,IF(Y1215&lt;1.45,5.36,IF(Y1215&lt;1.5,5.75,IF(Y1215&lt;1.55,6.59,IF(Y1215&lt;1.6,7.28,IF(Y1215&lt;1.65,8.01,IF(Y1215&lt;1.7,8.79,IF(Y1215&lt;1.75,10,IF(Y1215&lt;1.8,10.5,IF(Y1215&lt;1.85,11.42,IF(Y1215&lt;1.9,12.38,IF(Y1215&lt;1.95,13.4,IF(Y1215&lt;2,14.26,IF(Y1215&lt;2.05,15.57,IF(Y1215&lt;2.1,16.72,IF(Y1215&lt;2.15,17.92,IF(Y1215&lt;2.2,19.17,IF(Y1215&lt;2.25,20,IF(Y1215&lt;3,25,IF(Y1215&lt;10,0,0))))))))))))))))))))))))))))</f>
        <v>13.4</v>
      </c>
      <c r="AC1215" s="12"/>
    </row>
    <row r="1216" spans="17:29" x14ac:dyDescent="0.25">
      <c r="Q1216" s="91"/>
      <c r="R1216" s="92">
        <v>41665</v>
      </c>
      <c r="S1216" s="93">
        <v>25.208333333329801</v>
      </c>
      <c r="T1216" s="94">
        <f>$L$10*COS($M$10*S1216*24+$N$10)</f>
        <v>-0.11034386869231895</v>
      </c>
      <c r="U1216" s="94">
        <f>$L$11*COS($M$11*S1216*24+$N$11)</f>
        <v>5.9832087059664314E-2</v>
      </c>
      <c r="V1216" s="94">
        <f>$L$12*COS($M$12*S1216*24+$N$12)</f>
        <v>-0.93603162644971138</v>
      </c>
      <c r="W1216" s="94">
        <f>$L$13*COS($M$13*S1216*24+$N$13)</f>
        <v>-0.3911978328027258</v>
      </c>
      <c r="X1216" s="94">
        <f>(T1216+U1216+V1216+W1216)*$AE$8</f>
        <v>-1.7221765511063647</v>
      </c>
      <c r="Y1216" s="95">
        <f t="shared" si="35"/>
        <v>1.7221765511063647</v>
      </c>
      <c r="Z1216" s="94">
        <f>(0.5*$N$29*Y1216^3)/1000</f>
        <v>2.6305117374951061</v>
      </c>
      <c r="AA1216" s="94">
        <f>(0.5*$I$29*$J$29*$K$29*$M$29*$L$29*$N$29*Y1216^3)*0.82/1000</f>
        <v>8.5154987806892013</v>
      </c>
      <c r="AB1216" s="103">
        <f>IF(Y1216&lt;1,0,IF(Y1216&lt;1.05,2,IF(Y1216&lt;1.1,2.28,IF(Y1216&lt;1.15,2.5,IF(Y1216&lt;1.2,3.08,IF(Y1216&lt;1.25,3.44,IF(Y1216&lt;1.3,3.85,IF(Y1216&lt;1.35,4.31,IF(Y1216&lt;1.4,5,IF(Y1216&lt;1.45,5.36,IF(Y1216&lt;1.5,5.75,IF(Y1216&lt;1.55,6.59,IF(Y1216&lt;1.6,7.28,IF(Y1216&lt;1.65,8.01,IF(Y1216&lt;1.7,8.79,IF(Y1216&lt;1.75,10,IF(Y1216&lt;1.8,10.5,IF(Y1216&lt;1.85,11.42,IF(Y1216&lt;1.9,12.38,IF(Y1216&lt;1.95,13.4,IF(Y1216&lt;2,14.26,IF(Y1216&lt;2.05,15.57,IF(Y1216&lt;2.1,16.72,IF(Y1216&lt;2.15,17.92,IF(Y1216&lt;2.2,19.17,IF(Y1216&lt;2.25,20,IF(Y1216&lt;3,25,IF(Y1216&lt;10,0,0))))))))))))))))))))))))))))</f>
        <v>10</v>
      </c>
      <c r="AC1216" s="12"/>
    </row>
    <row r="1217" spans="17:29" x14ac:dyDescent="0.25">
      <c r="Q1217" s="91"/>
      <c r="R1217" s="92">
        <v>41665</v>
      </c>
      <c r="S1217" s="93">
        <v>25.229166666663101</v>
      </c>
      <c r="T1217" s="94">
        <f>$L$10*COS($M$10*S1217*24+$N$10)</f>
        <v>-0.10188966102996641</v>
      </c>
      <c r="U1217" s="94">
        <f>$L$11*COS($M$11*S1217*24+$N$11)</f>
        <v>7.1865839449019739E-2</v>
      </c>
      <c r="V1217" s="94">
        <f>$L$12*COS($M$12*S1217*24+$N$12)</f>
        <v>-0.68012024657585957</v>
      </c>
      <c r="W1217" s="94">
        <f>$L$13*COS($M$13*S1217*24+$N$13)</f>
        <v>-0.42999572059915642</v>
      </c>
      <c r="X1217" s="94">
        <f>(T1217+U1217+V1217+W1217)*$AE$8</f>
        <v>-1.4251747359449531</v>
      </c>
      <c r="Y1217" s="95">
        <f t="shared" si="35"/>
        <v>1.4251747359449531</v>
      </c>
      <c r="Z1217" s="94">
        <f>(0.5*$N$29*Y1217^3)/1000</f>
        <v>1.4907731909095447</v>
      </c>
      <c r="AA1217" s="94">
        <f>(0.5*$I$29*$J$29*$K$29*$M$29*$L$29*$N$29*Y1217^3)*0.82/1000</f>
        <v>4.8259344782710736</v>
      </c>
      <c r="AB1217" s="103">
        <f>IF(Y1217&lt;1,0,IF(Y1217&lt;1.05,2,IF(Y1217&lt;1.1,2.28,IF(Y1217&lt;1.15,2.5,IF(Y1217&lt;1.2,3.08,IF(Y1217&lt;1.25,3.44,IF(Y1217&lt;1.3,3.85,IF(Y1217&lt;1.35,4.31,IF(Y1217&lt;1.4,5,IF(Y1217&lt;1.45,5.36,IF(Y1217&lt;1.5,5.75,IF(Y1217&lt;1.55,6.59,IF(Y1217&lt;1.6,7.28,IF(Y1217&lt;1.65,8.01,IF(Y1217&lt;1.7,8.79,IF(Y1217&lt;1.75,10,IF(Y1217&lt;1.8,10.5,IF(Y1217&lt;1.85,11.42,IF(Y1217&lt;1.9,12.38,IF(Y1217&lt;1.95,13.4,IF(Y1217&lt;2,14.26,IF(Y1217&lt;2.05,15.57,IF(Y1217&lt;2.1,16.72,IF(Y1217&lt;2.15,17.92,IF(Y1217&lt;2.2,19.17,IF(Y1217&lt;2.25,20,IF(Y1217&lt;3,25,IF(Y1217&lt;10,0,0))))))))))))))))))))))))))))</f>
        <v>5.36</v>
      </c>
      <c r="AC1217" s="12"/>
    </row>
    <row r="1218" spans="17:29" x14ac:dyDescent="0.25">
      <c r="Q1218" s="91"/>
      <c r="R1218" s="92">
        <v>41665</v>
      </c>
      <c r="S1218" s="93">
        <v>25.249999999996401</v>
      </c>
      <c r="T1218" s="94">
        <f>$L$10*COS($M$10*S1218*24+$N$10)</f>
        <v>-9.1926576609966767E-2</v>
      </c>
      <c r="U1218" s="94">
        <f>$L$11*COS($M$11*S1218*24+$N$11)</f>
        <v>8.2662753320863591E-2</v>
      </c>
      <c r="V1218" s="94">
        <f>$L$12*COS($M$12*S1218*24+$N$12)</f>
        <v>-0.38092506065276721</v>
      </c>
      <c r="W1218" s="94">
        <f>$L$13*COS($M$13*S1218*24+$N$13)</f>
        <v>-0.43949011063837939</v>
      </c>
      <c r="X1218" s="94">
        <f>(T1218+U1218+V1218+W1218)*$AE$8</f>
        <v>-1.0370987432253123</v>
      </c>
      <c r="Y1218" s="95">
        <f t="shared" si="35"/>
        <v>1.0370987432253123</v>
      </c>
      <c r="Z1218" s="94">
        <f>(0.5*$N$29*Y1218^3)/1000</f>
        <v>0.57447026336531126</v>
      </c>
      <c r="AA1218" s="94">
        <f>(0.5*$I$29*$J$29*$K$29*$M$29*$L$29*$N$29*Y1218^3)*0.82/1000</f>
        <v>1.8596764870883278</v>
      </c>
      <c r="AB1218" s="103">
        <f>IF(Y1218&lt;1,0,IF(Y1218&lt;1.05,2,IF(Y1218&lt;1.1,2.28,IF(Y1218&lt;1.15,2.5,IF(Y1218&lt;1.2,3.08,IF(Y1218&lt;1.25,3.44,IF(Y1218&lt;1.3,3.85,IF(Y1218&lt;1.35,4.31,IF(Y1218&lt;1.4,5,IF(Y1218&lt;1.45,5.36,IF(Y1218&lt;1.5,5.75,IF(Y1218&lt;1.55,6.59,IF(Y1218&lt;1.6,7.28,IF(Y1218&lt;1.65,8.01,IF(Y1218&lt;1.7,8.79,IF(Y1218&lt;1.75,10,IF(Y1218&lt;1.8,10.5,IF(Y1218&lt;1.85,11.42,IF(Y1218&lt;1.9,12.38,IF(Y1218&lt;1.95,13.4,IF(Y1218&lt;2,14.26,IF(Y1218&lt;2.05,15.57,IF(Y1218&lt;2.1,16.72,IF(Y1218&lt;2.15,17.92,IF(Y1218&lt;2.2,19.17,IF(Y1218&lt;2.25,20,IF(Y1218&lt;3,25,IF(Y1218&lt;10,0,0))))))))))))))))))))))))))))</f>
        <v>2</v>
      </c>
      <c r="AC1218" s="12"/>
    </row>
    <row r="1219" spans="17:29" x14ac:dyDescent="0.25">
      <c r="Q1219" s="91"/>
      <c r="R1219" s="92">
        <v>41665</v>
      </c>
      <c r="S1219" s="93">
        <v>25.270833333329801</v>
      </c>
      <c r="T1219" s="94">
        <f>$L$10*COS($M$10*S1219*24+$N$10)</f>
        <v>-8.0602158042219443E-2</v>
      </c>
      <c r="U1219" s="94">
        <f>$L$11*COS($M$11*S1219*24+$N$11)</f>
        <v>9.2037009667912464E-2</v>
      </c>
      <c r="V1219" s="94">
        <f>$L$12*COS($M$12*S1219*24+$N$12)</f>
        <v>-5.7487269795246362E-2</v>
      </c>
      <c r="W1219" s="94">
        <f>$L$13*COS($M$13*S1219*24+$N$13)</f>
        <v>-0.41903397592927322</v>
      </c>
      <c r="X1219" s="94">
        <f>(T1219+U1219+V1219+W1219)*$AE$8</f>
        <v>-0.58135799262353327</v>
      </c>
      <c r="Y1219" s="95">
        <f t="shared" si="35"/>
        <v>0.58135799262353327</v>
      </c>
      <c r="Z1219" s="94">
        <f>(0.5*$N$29*Y1219^3)/1000</f>
        <v>0.10119013419730945</v>
      </c>
      <c r="AA1219" s="94">
        <f>(0.5*$I$29*$J$29*$K$29*$M$29*$L$29*$N$29*Y1219^3)*0.82/1000</f>
        <v>0.32757294031141665</v>
      </c>
      <c r="AB1219" s="103">
        <f>IF(Y1219&lt;1,0,IF(Y1219&lt;1.05,2,IF(Y1219&lt;1.1,2.28,IF(Y1219&lt;1.15,2.5,IF(Y1219&lt;1.2,3.08,IF(Y1219&lt;1.25,3.44,IF(Y1219&lt;1.3,3.85,IF(Y1219&lt;1.35,4.31,IF(Y1219&lt;1.4,5,IF(Y1219&lt;1.45,5.36,IF(Y1219&lt;1.5,5.75,IF(Y1219&lt;1.55,6.59,IF(Y1219&lt;1.6,7.28,IF(Y1219&lt;1.65,8.01,IF(Y1219&lt;1.7,8.79,IF(Y1219&lt;1.75,10,IF(Y1219&lt;1.8,10.5,IF(Y1219&lt;1.85,11.42,IF(Y1219&lt;1.9,12.38,IF(Y1219&lt;1.95,13.4,IF(Y1219&lt;2,14.26,IF(Y1219&lt;2.05,15.57,IF(Y1219&lt;2.1,16.72,IF(Y1219&lt;2.15,17.92,IF(Y1219&lt;2.2,19.17,IF(Y1219&lt;2.25,20,IF(Y1219&lt;3,25,IF(Y1219&lt;10,0,0))))))))))))))))))))))))))))</f>
        <v>0</v>
      </c>
      <c r="AC1219" s="12"/>
    </row>
    <row r="1220" spans="17:29" x14ac:dyDescent="0.25">
      <c r="Q1220" s="91"/>
      <c r="R1220" s="92">
        <v>41665</v>
      </c>
      <c r="S1220" s="93">
        <v>25.291666666663101</v>
      </c>
      <c r="T1220" s="94">
        <f>$L$10*COS($M$10*S1220*24+$N$10)</f>
        <v>-6.8084107837546162E-2</v>
      </c>
      <c r="U1220" s="94">
        <f>$L$11*COS($M$11*S1220*24+$N$11)</f>
        <v>9.9827273961573107E-2</v>
      </c>
      <c r="V1220" s="94">
        <f>$L$12*COS($M$12*S1220*24+$N$12)</f>
        <v>0.26960909151012591</v>
      </c>
      <c r="W1220" s="94">
        <f>$L$13*COS($M$13*S1220*24+$N$13)</f>
        <v>-0.37002136824708387</v>
      </c>
      <c r="X1220" s="94">
        <f>(T1220+U1220+V1220+W1220)*$AE$8</f>
        <v>-8.5836388266163771E-2</v>
      </c>
      <c r="Y1220" s="95">
        <f t="shared" si="35"/>
        <v>8.5836388266163771E-2</v>
      </c>
      <c r="Z1220" s="94">
        <f>(0.5*$N$29*Y1220^3)/1000</f>
        <v>3.2570283268240814E-4</v>
      </c>
      <c r="AA1220" s="94">
        <f>(0.5*$I$29*$J$29*$K$29*$M$29*$L$29*$N$29*Y1220^3)*0.82/1000</f>
        <v>1.0543659756542809E-3</v>
      </c>
      <c r="AB1220" s="103">
        <f>IF(Y1220&lt;1,0,IF(Y1220&lt;1.05,2,IF(Y1220&lt;1.1,2.28,IF(Y1220&lt;1.15,2.5,IF(Y1220&lt;1.2,3.08,IF(Y1220&lt;1.25,3.44,IF(Y1220&lt;1.3,3.85,IF(Y1220&lt;1.35,4.31,IF(Y1220&lt;1.4,5,IF(Y1220&lt;1.45,5.36,IF(Y1220&lt;1.5,5.75,IF(Y1220&lt;1.55,6.59,IF(Y1220&lt;1.6,7.28,IF(Y1220&lt;1.65,8.01,IF(Y1220&lt;1.7,8.79,IF(Y1220&lt;1.75,10,IF(Y1220&lt;1.8,10.5,IF(Y1220&lt;1.85,11.42,IF(Y1220&lt;1.9,12.38,IF(Y1220&lt;1.95,13.4,IF(Y1220&lt;2,14.26,IF(Y1220&lt;2.05,15.57,IF(Y1220&lt;2.1,16.72,IF(Y1220&lt;2.15,17.92,IF(Y1220&lt;2.2,19.17,IF(Y1220&lt;2.25,20,IF(Y1220&lt;3,25,IF(Y1220&lt;10,0,0))))))))))))))))))))))))))))</f>
        <v>0</v>
      </c>
      <c r="AC1220" s="12"/>
    </row>
    <row r="1221" spans="17:29" x14ac:dyDescent="0.25">
      <c r="Q1221" s="91"/>
      <c r="R1221" s="92">
        <v>41665</v>
      </c>
      <c r="S1221" s="93">
        <v>25.312499999996401</v>
      </c>
      <c r="T1221" s="94">
        <f>$L$10*COS($M$10*S1221*24+$N$10)</f>
        <v>-5.4557804912795639E-2</v>
      </c>
      <c r="U1221" s="94">
        <f>$L$11*COS($M$11*S1221*24+$N$11)</f>
        <v>0.10589947278100462</v>
      </c>
      <c r="V1221" s="94">
        <f>$L$12*COS($M$12*S1221*24+$N$12)</f>
        <v>0.57954715222852315</v>
      </c>
      <c r="W1221" s="94">
        <f>$L$13*COS($M$13*S1221*24+$N$13)</f>
        <v>-0.29579241580815363</v>
      </c>
      <c r="X1221" s="94">
        <f>(T1221+U1221+V1221+W1221)*$AE$8</f>
        <v>0.41887050536072307</v>
      </c>
      <c r="Y1221" s="95">
        <f t="shared" si="35"/>
        <v>0.41887050536072307</v>
      </c>
      <c r="Z1221" s="94">
        <f>(0.5*$N$29*Y1221^3)/1000</f>
        <v>3.7848316887362475E-2</v>
      </c>
      <c r="AA1221" s="94">
        <f>(0.5*$I$29*$J$29*$K$29*$M$29*$L$29*$N$29*Y1221^3)*0.82/1000</f>
        <v>0.12252266040537796</v>
      </c>
      <c r="AB1221" s="103">
        <f>IF(Y1221&lt;1,0,IF(Y1221&lt;1.05,2,IF(Y1221&lt;1.1,2.28,IF(Y1221&lt;1.15,2.5,IF(Y1221&lt;1.2,3.08,IF(Y1221&lt;1.25,3.44,IF(Y1221&lt;1.3,3.85,IF(Y1221&lt;1.35,4.31,IF(Y1221&lt;1.4,5,IF(Y1221&lt;1.45,5.36,IF(Y1221&lt;1.5,5.75,IF(Y1221&lt;1.55,6.59,IF(Y1221&lt;1.6,7.28,IF(Y1221&lt;1.65,8.01,IF(Y1221&lt;1.7,8.79,IF(Y1221&lt;1.75,10,IF(Y1221&lt;1.8,10.5,IF(Y1221&lt;1.85,11.42,IF(Y1221&lt;1.9,12.38,IF(Y1221&lt;1.95,13.4,IF(Y1221&lt;2,14.26,IF(Y1221&lt;2.05,15.57,IF(Y1221&lt;2.1,16.72,IF(Y1221&lt;2.15,17.92,IF(Y1221&lt;2.2,19.17,IF(Y1221&lt;2.25,20,IF(Y1221&lt;3,25,IF(Y1221&lt;10,0,0))))))))))))))))))))))))))))</f>
        <v>0</v>
      </c>
      <c r="AC1221" s="12"/>
    </row>
    <row r="1222" spans="17:29" x14ac:dyDescent="0.25">
      <c r="Q1222" s="91"/>
      <c r="R1222" s="92">
        <v>41665</v>
      </c>
      <c r="S1222" s="93">
        <v>25.333333333329801</v>
      </c>
      <c r="T1222" s="94">
        <f>$L$10*COS($M$10*S1222*24+$N$10)</f>
        <v>-4.0223559327763024E-2</v>
      </c>
      <c r="U1222" s="94">
        <f>$L$11*COS($M$11*S1222*24+$N$11)</f>
        <v>0.11014910126767599</v>
      </c>
      <c r="V1222" s="94">
        <f>$L$12*COS($M$12*S1222*24+$N$12)</f>
        <v>0.8526020196308759</v>
      </c>
      <c r="W1222" s="94">
        <f>$L$13*COS($M$13*S1222*24+$N$13)</f>
        <v>-0.20140569905156963</v>
      </c>
      <c r="X1222" s="94">
        <f>(T1222+U1222+V1222+W1222)*$AE$8</f>
        <v>0.9014023281490241</v>
      </c>
      <c r="Y1222" s="95">
        <f t="shared" si="35"/>
        <v>0.9014023281490241</v>
      </c>
      <c r="Z1222" s="94">
        <f>(0.5*$N$29*Y1222^3)/1000</f>
        <v>0.37719267943427037</v>
      </c>
      <c r="AA1222" s="94">
        <f>(0.5*$I$29*$J$29*$K$29*$M$29*$L$29*$N$29*Y1222^3)*0.82/1000</f>
        <v>1.2210490286068902</v>
      </c>
      <c r="AB1222" s="103">
        <f>IF(Y1222&lt;1,0,IF(Y1222&lt;1.05,2,IF(Y1222&lt;1.1,2.28,IF(Y1222&lt;1.15,2.5,IF(Y1222&lt;1.2,3.08,IF(Y1222&lt;1.25,3.44,IF(Y1222&lt;1.3,3.85,IF(Y1222&lt;1.35,4.31,IF(Y1222&lt;1.4,5,IF(Y1222&lt;1.45,5.36,IF(Y1222&lt;1.5,5.75,IF(Y1222&lt;1.55,6.59,IF(Y1222&lt;1.6,7.28,IF(Y1222&lt;1.65,8.01,IF(Y1222&lt;1.7,8.79,IF(Y1222&lt;1.75,10,IF(Y1222&lt;1.8,10.5,IF(Y1222&lt;1.85,11.42,IF(Y1222&lt;1.9,12.38,IF(Y1222&lt;1.95,13.4,IF(Y1222&lt;2,14.26,IF(Y1222&lt;2.05,15.57,IF(Y1222&lt;2.1,16.72,IF(Y1222&lt;2.15,17.92,IF(Y1222&lt;2.2,19.17,IF(Y1222&lt;2.25,20,IF(Y1222&lt;3,25,IF(Y1222&lt;10,0,0))))))))))))))))))))))))))))</f>
        <v>0</v>
      </c>
      <c r="AC1222" s="12"/>
    </row>
    <row r="1223" spans="17:29" x14ac:dyDescent="0.25">
      <c r="Q1223" s="91"/>
      <c r="R1223" s="92">
        <v>41665</v>
      </c>
      <c r="S1223" s="93">
        <v>25.354166666663101</v>
      </c>
      <c r="T1223" s="94">
        <f>$L$10*COS($M$10*S1223*24+$N$10)</f>
        <v>-2.5293645907940566E-2</v>
      </c>
      <c r="U1223" s="94">
        <f>$L$11*COS($M$11*S1223*24+$N$11)</f>
        <v>0.11250302169383895</v>
      </c>
      <c r="V1223" s="94">
        <f>$L$12*COS($M$12*S1223*24+$N$12)</f>
        <v>1.0713960991186198</v>
      </c>
      <c r="W1223" s="94">
        <f>$L$13*COS($M$13*S1223*24+$N$13)</f>
        <v>-9.329351674372989E-2</v>
      </c>
      <c r="X1223" s="94">
        <f>(T1223+U1223+V1223+W1223)*$AE$8</f>
        <v>1.3316399477009853</v>
      </c>
      <c r="Y1223" s="95">
        <f t="shared" ref="Y1223:Y1286" si="36">ABS(X1223)</f>
        <v>1.3316399477009853</v>
      </c>
      <c r="Z1223" s="94">
        <f>(0.5*$N$29*Y1223^3)/1000</f>
        <v>1.2160954795328756</v>
      </c>
      <c r="AA1223" s="94">
        <f>(0.5*$I$29*$J$29*$K$29*$M$29*$L$29*$N$29*Y1223^3)*0.82/1000</f>
        <v>3.9367471452626877</v>
      </c>
      <c r="AB1223" s="103">
        <f>IF(Y1223&lt;1,0,IF(Y1223&lt;1.05,2,IF(Y1223&lt;1.1,2.28,IF(Y1223&lt;1.15,2.5,IF(Y1223&lt;1.2,3.08,IF(Y1223&lt;1.25,3.44,IF(Y1223&lt;1.3,3.85,IF(Y1223&lt;1.35,4.31,IF(Y1223&lt;1.4,5,IF(Y1223&lt;1.45,5.36,IF(Y1223&lt;1.5,5.75,IF(Y1223&lt;1.55,6.59,IF(Y1223&lt;1.6,7.28,IF(Y1223&lt;1.65,8.01,IF(Y1223&lt;1.7,8.79,IF(Y1223&lt;1.75,10,IF(Y1223&lt;1.8,10.5,IF(Y1223&lt;1.85,11.42,IF(Y1223&lt;1.9,12.38,IF(Y1223&lt;1.95,13.4,IF(Y1223&lt;2,14.26,IF(Y1223&lt;2.05,15.57,IF(Y1223&lt;2.1,16.72,IF(Y1223&lt;2.15,17.92,IF(Y1223&lt;2.2,19.17,IF(Y1223&lt;2.25,20,IF(Y1223&lt;3,25,IF(Y1223&lt;10,0,0))))))))))))))))))))))))))))</f>
        <v>4.3099999999999996</v>
      </c>
      <c r="AC1223" s="12"/>
    </row>
    <row r="1224" spans="17:29" x14ac:dyDescent="0.25">
      <c r="Q1224" s="91"/>
      <c r="R1224" s="92">
        <v>41665</v>
      </c>
      <c r="S1224" s="93">
        <v>25.374999999996401</v>
      </c>
      <c r="T1224" s="94">
        <f>$L$10*COS($M$10*S1224*24+$N$10)</f>
        <v>-9.9891606813140542E-3</v>
      </c>
      <c r="U1224" s="94">
        <f>$L$11*COS($M$11*S1224*24+$N$11)</f>
        <v>0.11292072219083546</v>
      </c>
      <c r="V1224" s="94">
        <f>$L$12*COS($M$12*S1224*24+$N$12)</f>
        <v>1.2220050287161222</v>
      </c>
      <c r="W1224" s="94">
        <f>$L$13*COS($M$13*S1224*24+$N$13)</f>
        <v>2.1176464555372438E-2</v>
      </c>
      <c r="X1224" s="94">
        <f>(T1224+U1224+V1224+W1224)*$AE$8</f>
        <v>1.6826413184762701</v>
      </c>
      <c r="Y1224" s="95">
        <f t="shared" si="36"/>
        <v>1.6826413184762701</v>
      </c>
      <c r="Z1224" s="94">
        <f>(0.5*$N$29*Y1224^3)/1000</f>
        <v>2.4534763523359273</v>
      </c>
      <c r="AA1224" s="94">
        <f>(0.5*$I$29*$J$29*$K$29*$M$29*$L$29*$N$29*Y1224^3)*0.82/1000</f>
        <v>7.9423994156594215</v>
      </c>
      <c r="AB1224" s="103">
        <f>IF(Y1224&lt;1,0,IF(Y1224&lt;1.05,2,IF(Y1224&lt;1.1,2.28,IF(Y1224&lt;1.15,2.5,IF(Y1224&lt;1.2,3.08,IF(Y1224&lt;1.25,3.44,IF(Y1224&lt;1.3,3.85,IF(Y1224&lt;1.35,4.31,IF(Y1224&lt;1.4,5,IF(Y1224&lt;1.45,5.36,IF(Y1224&lt;1.5,5.75,IF(Y1224&lt;1.55,6.59,IF(Y1224&lt;1.6,7.28,IF(Y1224&lt;1.65,8.01,IF(Y1224&lt;1.7,8.79,IF(Y1224&lt;1.75,10,IF(Y1224&lt;1.8,10.5,IF(Y1224&lt;1.85,11.42,IF(Y1224&lt;1.9,12.38,IF(Y1224&lt;1.95,13.4,IF(Y1224&lt;2,14.26,IF(Y1224&lt;2.05,15.57,IF(Y1224&lt;2.1,16.72,IF(Y1224&lt;2.15,17.92,IF(Y1224&lt;2.2,19.17,IF(Y1224&lt;2.25,20,IF(Y1224&lt;3,25,IF(Y1224&lt;10,0,0))))))))))))))))))))))))))))</f>
        <v>8.7899999999999991</v>
      </c>
      <c r="AC1224" s="12"/>
    </row>
    <row r="1225" spans="17:29" x14ac:dyDescent="0.25">
      <c r="Q1225" s="91"/>
      <c r="R1225" s="92">
        <v>41665</v>
      </c>
      <c r="S1225" s="93">
        <v>25.395833333329801</v>
      </c>
      <c r="T1225" s="94">
        <f>$L$10*COS($M$10*S1225*24+$N$10)</f>
        <v>5.4632533168426055E-3</v>
      </c>
      <c r="U1225" s="94">
        <f>$L$11*COS($M$11*S1225*24+$N$11)</f>
        <v>0.11139501397372749</v>
      </c>
      <c r="V1225" s="94">
        <f>$L$12*COS($M$12*S1225*24+$N$12)</f>
        <v>1.2948438449839033</v>
      </c>
      <c r="W1225" s="94">
        <f>$L$13*COS($M$13*S1225*24+$N$13)</f>
        <v>0.13420330479131676</v>
      </c>
      <c r="X1225" s="94">
        <f>(T1225+U1225+V1225+W1225)*$AE$8</f>
        <v>1.9323817713322375</v>
      </c>
      <c r="Y1225" s="95">
        <f t="shared" si="36"/>
        <v>1.9323817713322375</v>
      </c>
      <c r="Z1225" s="94">
        <f>(0.5*$N$29*Y1225^3)/1000</f>
        <v>3.7160883012552288</v>
      </c>
      <c r="AA1225" s="94">
        <f>(0.5*$I$29*$J$29*$K$29*$M$29*$L$29*$N$29*Y1225^3)*0.82/1000</f>
        <v>12.029729784975414</v>
      </c>
      <c r="AB1225" s="103">
        <f>IF(Y1225&lt;1,0,IF(Y1225&lt;1.05,2,IF(Y1225&lt;1.1,2.28,IF(Y1225&lt;1.15,2.5,IF(Y1225&lt;1.2,3.08,IF(Y1225&lt;1.25,3.44,IF(Y1225&lt;1.3,3.85,IF(Y1225&lt;1.35,4.31,IF(Y1225&lt;1.4,5,IF(Y1225&lt;1.45,5.36,IF(Y1225&lt;1.5,5.75,IF(Y1225&lt;1.55,6.59,IF(Y1225&lt;1.6,7.28,IF(Y1225&lt;1.65,8.01,IF(Y1225&lt;1.7,8.79,IF(Y1225&lt;1.75,10,IF(Y1225&lt;1.8,10.5,IF(Y1225&lt;1.85,11.42,IF(Y1225&lt;1.9,12.38,IF(Y1225&lt;1.95,13.4,IF(Y1225&lt;2,14.26,IF(Y1225&lt;2.05,15.57,IF(Y1225&lt;2.1,16.72,IF(Y1225&lt;2.15,17.92,IF(Y1225&lt;2.2,19.17,IF(Y1225&lt;2.25,20,IF(Y1225&lt;3,25,IF(Y1225&lt;10,0,0))))))))))))))))))))))))))))</f>
        <v>13.4</v>
      </c>
      <c r="AC1225" s="12"/>
    </row>
    <row r="1226" spans="17:29" x14ac:dyDescent="0.25">
      <c r="Q1226" s="91"/>
      <c r="R1226" s="92">
        <v>41665</v>
      </c>
      <c r="S1226" s="93">
        <v>25.416666666663101</v>
      </c>
      <c r="T1226" s="94">
        <f>$L$10*COS($M$10*S1226*24+$N$10)</f>
        <v>2.0834762384362285E-2</v>
      </c>
      <c r="U1226" s="94">
        <f>$L$11*COS($M$11*S1226*24+$N$11)</f>
        <v>0.10795215506308321</v>
      </c>
      <c r="V1226" s="94">
        <f>$L$12*COS($M$12*S1226*24+$N$12)</f>
        <v>1.2852769835309179</v>
      </c>
      <c r="W1226" s="94">
        <f>$L$13*COS($M$13*S1226*24+$N$13)</f>
        <v>0.23808441158663657</v>
      </c>
      <c r="X1226" s="94">
        <f>(T1226+U1226+V1226+W1226)*$AE$8</f>
        <v>2.0651853907062496</v>
      </c>
      <c r="Y1226" s="95">
        <f t="shared" si="36"/>
        <v>2.0651853907062496</v>
      </c>
      <c r="Z1226" s="94">
        <f>(0.5*$N$29*Y1226^3)/1000</f>
        <v>4.5361181877046075</v>
      </c>
      <c r="AA1226" s="94">
        <f>(0.5*$I$29*$J$29*$K$29*$M$29*$L$29*$N$29*Y1226^3)*0.82/1000</f>
        <v>14.684332461197604</v>
      </c>
      <c r="AB1226" s="103">
        <f>IF(Y1226&lt;1,0,IF(Y1226&lt;1.05,2,IF(Y1226&lt;1.1,2.28,IF(Y1226&lt;1.15,2.5,IF(Y1226&lt;1.2,3.08,IF(Y1226&lt;1.25,3.44,IF(Y1226&lt;1.3,3.85,IF(Y1226&lt;1.35,4.31,IF(Y1226&lt;1.4,5,IF(Y1226&lt;1.45,5.36,IF(Y1226&lt;1.5,5.75,IF(Y1226&lt;1.55,6.59,IF(Y1226&lt;1.6,7.28,IF(Y1226&lt;1.65,8.01,IF(Y1226&lt;1.7,8.79,IF(Y1226&lt;1.75,10,IF(Y1226&lt;1.8,10.5,IF(Y1226&lt;1.85,11.42,IF(Y1226&lt;1.9,12.38,IF(Y1226&lt;1.95,13.4,IF(Y1226&lt;2,14.26,IF(Y1226&lt;2.05,15.57,IF(Y1226&lt;2.1,16.72,IF(Y1226&lt;2.15,17.92,IF(Y1226&lt;2.2,19.17,IF(Y1226&lt;2.25,20,IF(Y1226&lt;3,25,IF(Y1226&lt;10,0,0))))))))))))))))))))))))))))</f>
        <v>16.72</v>
      </c>
      <c r="AC1226" s="12"/>
    </row>
    <row r="1227" spans="17:29" x14ac:dyDescent="0.25">
      <c r="Q1227" s="91"/>
      <c r="R1227" s="92">
        <v>41665</v>
      </c>
      <c r="S1227" s="93">
        <v>25.437499999996401</v>
      </c>
      <c r="T1227" s="94">
        <f>$L$10*COS($M$10*S1227*24+$N$10)</f>
        <v>3.5897730934668748E-2</v>
      </c>
      <c r="U1227" s="94">
        <f>$L$11*COS($M$11*S1227*24+$N$11)</f>
        <v>0.10265139837438376</v>
      </c>
      <c r="V1227" s="94">
        <f>$L$12*COS($M$12*S1227*24+$N$12)</f>
        <v>1.1939132928337086</v>
      </c>
      <c r="W1227" s="94">
        <f>$L$13*COS($M$13*S1227*24+$N$13)</f>
        <v>0.32574045918549221</v>
      </c>
      <c r="X1227" s="94">
        <f>(T1227+U1227+V1227+W1227)*$AE$8</f>
        <v>2.0727536016603167</v>
      </c>
      <c r="Y1227" s="95">
        <f t="shared" si="36"/>
        <v>2.0727536016603167</v>
      </c>
      <c r="Z1227" s="94">
        <f>(0.5*$N$29*Y1227^3)/1000</f>
        <v>4.5861712176363447</v>
      </c>
      <c r="AA1227" s="94">
        <f>(0.5*$I$29*$J$29*$K$29*$M$29*$L$29*$N$29*Y1227^3)*0.82/1000</f>
        <v>14.846364247362292</v>
      </c>
      <c r="AB1227" s="103">
        <f>IF(Y1227&lt;1,0,IF(Y1227&lt;1.05,2,IF(Y1227&lt;1.1,2.28,IF(Y1227&lt;1.15,2.5,IF(Y1227&lt;1.2,3.08,IF(Y1227&lt;1.25,3.44,IF(Y1227&lt;1.3,3.85,IF(Y1227&lt;1.35,4.31,IF(Y1227&lt;1.4,5,IF(Y1227&lt;1.45,5.36,IF(Y1227&lt;1.5,5.75,IF(Y1227&lt;1.55,6.59,IF(Y1227&lt;1.6,7.28,IF(Y1227&lt;1.65,8.01,IF(Y1227&lt;1.7,8.79,IF(Y1227&lt;1.75,10,IF(Y1227&lt;1.8,10.5,IF(Y1227&lt;1.85,11.42,IF(Y1227&lt;1.9,12.38,IF(Y1227&lt;1.95,13.4,IF(Y1227&lt;2,14.26,IF(Y1227&lt;2.05,15.57,IF(Y1227&lt;2.1,16.72,IF(Y1227&lt;2.15,17.92,IF(Y1227&lt;2.2,19.17,IF(Y1227&lt;2.25,20,IF(Y1227&lt;3,25,IF(Y1227&lt;10,0,0))))))))))))))))))))))))))))</f>
        <v>16.72</v>
      </c>
      <c r="AC1227" s="12"/>
    </row>
    <row r="1228" spans="17:29" x14ac:dyDescent="0.25">
      <c r="Q1228" s="91"/>
      <c r="R1228" s="92">
        <v>41665</v>
      </c>
      <c r="S1228" s="93">
        <v>25.458333333329801</v>
      </c>
      <c r="T1228" s="94">
        <f>$L$10*COS($M$10*S1228*24+$N$10)</f>
        <v>5.0429092535798005E-2</v>
      </c>
      <c r="U1228" s="94">
        <f>$L$11*COS($M$11*S1228*24+$N$11)</f>
        <v>9.558397195272117E-2</v>
      </c>
      <c r="V1228" s="94">
        <f>$L$12*COS($M$12*S1228*24+$N$12)</f>
        <v>1.026567286263024</v>
      </c>
      <c r="W1228" s="94">
        <f>$L$13*COS($M$13*S1228*24+$N$13)</f>
        <v>0.39119783280272363</v>
      </c>
      <c r="X1228" s="94">
        <f>(T1228+U1228+V1228+W1228)*$AE$8</f>
        <v>1.9547227294428335</v>
      </c>
      <c r="Y1228" s="95">
        <f t="shared" si="36"/>
        <v>1.9547227294428335</v>
      </c>
      <c r="Z1228" s="94">
        <f>(0.5*$N$29*Y1228^3)/1000</f>
        <v>3.8464732622480668</v>
      </c>
      <c r="AA1228" s="94">
        <f>(0.5*$I$29*$J$29*$K$29*$M$29*$L$29*$N$29*Y1228^3)*0.82/1000</f>
        <v>12.451812287223435</v>
      </c>
      <c r="AB1228" s="103">
        <f>IF(Y1228&lt;1,0,IF(Y1228&lt;1.05,2,IF(Y1228&lt;1.1,2.28,IF(Y1228&lt;1.15,2.5,IF(Y1228&lt;1.2,3.08,IF(Y1228&lt;1.25,3.44,IF(Y1228&lt;1.3,3.85,IF(Y1228&lt;1.35,4.31,IF(Y1228&lt;1.4,5,IF(Y1228&lt;1.45,5.36,IF(Y1228&lt;1.5,5.75,IF(Y1228&lt;1.55,6.59,IF(Y1228&lt;1.6,7.28,IF(Y1228&lt;1.65,8.01,IF(Y1228&lt;1.7,8.79,IF(Y1228&lt;1.75,10,IF(Y1228&lt;1.8,10.5,IF(Y1228&lt;1.85,11.42,IF(Y1228&lt;1.9,12.38,IF(Y1228&lt;1.95,13.4,IF(Y1228&lt;2,14.26,IF(Y1228&lt;2.05,15.57,IF(Y1228&lt;2.1,16.72,IF(Y1228&lt;2.15,17.92,IF(Y1228&lt;2.2,19.17,IF(Y1228&lt;2.25,20,IF(Y1228&lt;3,25,IF(Y1228&lt;10,0,0))))))))))))))))))))))))))))</f>
        <v>14.26</v>
      </c>
      <c r="AC1228" s="12"/>
    </row>
    <row r="1229" spans="17:29" x14ac:dyDescent="0.25">
      <c r="Q1229" s="91"/>
      <c r="R1229" s="92">
        <v>41665</v>
      </c>
      <c r="S1229" s="93">
        <v>25.479166666663101</v>
      </c>
      <c r="T1229" s="94">
        <f>$L$10*COS($M$10*S1229*24+$N$10)</f>
        <v>6.4213653285155908E-2</v>
      </c>
      <c r="U1229" s="94">
        <f>$L$11*COS($M$11*S1229*24+$N$11)</f>
        <v>8.6871508903474004E-2</v>
      </c>
      <c r="V1229" s="94">
        <f>$L$12*COS($M$12*S1229*24+$N$12)</f>
        <v>0.79388909830472298</v>
      </c>
      <c r="W1229" s="94">
        <f>$L$13*COS($M$13*S1229*24+$N$13)</f>
        <v>0.42999572059916075</v>
      </c>
      <c r="X1229" s="94">
        <f>(T1229+U1229+V1229+W1229)*$AE$8</f>
        <v>1.7187124763656421</v>
      </c>
      <c r="Y1229" s="95">
        <f t="shared" si="36"/>
        <v>1.7187124763656421</v>
      </c>
      <c r="Z1229" s="94">
        <f>(0.5*$N$29*Y1229^3)/1000</f>
        <v>2.6146702037920342</v>
      </c>
      <c r="AA1229" s="94">
        <f>(0.5*$I$29*$J$29*$K$29*$M$29*$L$29*$N$29*Y1229^3)*0.82/1000</f>
        <v>8.4642165305437551</v>
      </c>
      <c r="AB1229" s="103">
        <f>IF(Y1229&lt;1,0,IF(Y1229&lt;1.05,2,IF(Y1229&lt;1.1,2.28,IF(Y1229&lt;1.15,2.5,IF(Y1229&lt;1.2,3.08,IF(Y1229&lt;1.25,3.44,IF(Y1229&lt;1.3,3.85,IF(Y1229&lt;1.35,4.31,IF(Y1229&lt;1.4,5,IF(Y1229&lt;1.45,5.36,IF(Y1229&lt;1.5,5.75,IF(Y1229&lt;1.55,6.59,IF(Y1229&lt;1.6,7.28,IF(Y1229&lt;1.65,8.01,IF(Y1229&lt;1.7,8.79,IF(Y1229&lt;1.75,10,IF(Y1229&lt;1.8,10.5,IF(Y1229&lt;1.85,11.42,IF(Y1229&lt;1.9,12.38,IF(Y1229&lt;1.95,13.4,IF(Y1229&lt;2,14.26,IF(Y1229&lt;2.05,15.57,IF(Y1229&lt;2.1,16.72,IF(Y1229&lt;2.15,17.92,IF(Y1229&lt;2.2,19.17,IF(Y1229&lt;2.25,20,IF(Y1229&lt;3,25,IF(Y1229&lt;10,0,0))))))))))))))))))))))))))))</f>
        <v>10</v>
      </c>
      <c r="AC1229" s="12"/>
    </row>
    <row r="1230" spans="17:29" x14ac:dyDescent="0.25">
      <c r="Q1230" s="91"/>
      <c r="R1230" s="92">
        <v>41665</v>
      </c>
      <c r="S1230" s="93">
        <v>25.499999999996401</v>
      </c>
      <c r="T1230" s="94">
        <f>$L$10*COS($M$10*S1230*24+$N$10)</f>
        <v>7.7047278601165475E-2</v>
      </c>
      <c r="U1230" s="94">
        <f>$L$11*COS($M$11*S1230*24+$N$11)</f>
        <v>7.6663954039952742E-2</v>
      </c>
      <c r="V1230" s="94">
        <f>$L$12*COS($M$12*S1230*24+$N$12)</f>
        <v>0.51068669506444819</v>
      </c>
      <c r="W1230" s="94">
        <f>$L$13*COS($M$13*S1230*24+$N$13)</f>
        <v>0.43949011063837962</v>
      </c>
      <c r="X1230" s="94">
        <f>(T1230+U1230+V1230+W1230)*$AE$8</f>
        <v>1.3798600479299326</v>
      </c>
      <c r="Y1230" s="95">
        <f t="shared" si="36"/>
        <v>1.3798600479299326</v>
      </c>
      <c r="Z1230" s="94">
        <f>(0.5*$N$29*Y1230^3)/1000</f>
        <v>1.3530453410632843</v>
      </c>
      <c r="AA1230" s="94">
        <f>(0.5*$I$29*$J$29*$K$29*$M$29*$L$29*$N$29*Y1230^3)*0.82/1000</f>
        <v>4.3800815589643562</v>
      </c>
      <c r="AB1230" s="103">
        <f>IF(Y1230&lt;1,0,IF(Y1230&lt;1.05,2,IF(Y1230&lt;1.1,2.28,IF(Y1230&lt;1.15,2.5,IF(Y1230&lt;1.2,3.08,IF(Y1230&lt;1.25,3.44,IF(Y1230&lt;1.3,3.85,IF(Y1230&lt;1.35,4.31,IF(Y1230&lt;1.4,5,IF(Y1230&lt;1.45,5.36,IF(Y1230&lt;1.5,5.75,IF(Y1230&lt;1.55,6.59,IF(Y1230&lt;1.6,7.28,IF(Y1230&lt;1.65,8.01,IF(Y1230&lt;1.7,8.79,IF(Y1230&lt;1.75,10,IF(Y1230&lt;1.8,10.5,IF(Y1230&lt;1.85,11.42,IF(Y1230&lt;1.9,12.38,IF(Y1230&lt;1.95,13.4,IF(Y1230&lt;2,14.26,IF(Y1230&lt;2.05,15.57,IF(Y1230&lt;2.1,16.72,IF(Y1230&lt;2.15,17.92,IF(Y1230&lt;2.2,19.17,IF(Y1230&lt;2.25,20,IF(Y1230&lt;3,25,IF(Y1230&lt;10,0,0))))))))))))))))))))))))))))</f>
        <v>5</v>
      </c>
      <c r="AC1230" s="12"/>
    </row>
    <row r="1231" spans="17:29" x14ac:dyDescent="0.25">
      <c r="Q1231" s="91"/>
      <c r="R1231" s="92">
        <v>41665</v>
      </c>
      <c r="S1231" s="93">
        <v>25.520833333329701</v>
      </c>
      <c r="T1231" s="94">
        <f>$L$10*COS($M$10*S1231*24+$N$10)</f>
        <v>8.8739916237499383E-2</v>
      </c>
      <c r="U1231" s="94">
        <f>$L$11*COS($M$11*S1231*24+$N$11)</f>
        <v>6.5136983276082361E-2</v>
      </c>
      <c r="V1231" s="94">
        <f>$L$12*COS($M$12*S1231*24+$N$12)</f>
        <v>0.19498347454607498</v>
      </c>
      <c r="W1231" s="94">
        <f>$L$13*COS($M$13*S1231*24+$N$13)</f>
        <v>0.41903397592943487</v>
      </c>
      <c r="X1231" s="94">
        <f>(T1231+U1231+V1231+W1231)*$AE$8</f>
        <v>0.95986793748636445</v>
      </c>
      <c r="Y1231" s="95">
        <f t="shared" si="36"/>
        <v>0.95986793748636445</v>
      </c>
      <c r="Z1231" s="94">
        <f>(0.5*$N$29*Y1231^3)/1000</f>
        <v>0.45545102575115931</v>
      </c>
      <c r="AA1231" s="94">
        <f>(0.5*$I$29*$J$29*$K$29*$M$29*$L$29*$N$29*Y1231^3)*0.82/1000</f>
        <v>1.4743871312814694</v>
      </c>
      <c r="AB1231" s="103">
        <f>IF(Y1231&lt;1,0,IF(Y1231&lt;1.05,2,IF(Y1231&lt;1.1,2.28,IF(Y1231&lt;1.15,2.5,IF(Y1231&lt;1.2,3.08,IF(Y1231&lt;1.25,3.44,IF(Y1231&lt;1.3,3.85,IF(Y1231&lt;1.35,4.31,IF(Y1231&lt;1.4,5,IF(Y1231&lt;1.45,5.36,IF(Y1231&lt;1.5,5.75,IF(Y1231&lt;1.55,6.59,IF(Y1231&lt;1.6,7.28,IF(Y1231&lt;1.65,8.01,IF(Y1231&lt;1.7,8.79,IF(Y1231&lt;1.75,10,IF(Y1231&lt;1.8,10.5,IF(Y1231&lt;1.85,11.42,IF(Y1231&lt;1.9,12.38,IF(Y1231&lt;1.95,13.4,IF(Y1231&lt;2,14.26,IF(Y1231&lt;2.05,15.57,IF(Y1231&lt;2.1,16.72,IF(Y1231&lt;2.15,17.92,IF(Y1231&lt;2.2,19.17,IF(Y1231&lt;2.25,20,IF(Y1231&lt;3,25,IF(Y1231&lt;10,0,0))))))))))))))))))))))))))))</f>
        <v>0</v>
      </c>
      <c r="AC1231" s="12"/>
    </row>
    <row r="1232" spans="17:29" x14ac:dyDescent="0.25">
      <c r="Q1232" s="91"/>
      <c r="R1232" s="92">
        <v>41665</v>
      </c>
      <c r="S1232" s="93">
        <v>25.541666666663101</v>
      </c>
      <c r="T1232" s="94">
        <f>$L$10*COS($M$10*S1232*24+$N$10)</f>
        <v>9.9118410753445296E-2</v>
      </c>
      <c r="U1232" s="94">
        <f>$L$11*COS($M$11*S1232*24+$N$11)</f>
        <v>5.2488980176781545E-2</v>
      </c>
      <c r="V1232" s="94">
        <f>$L$12*COS($M$12*S1232*24+$N$12)</f>
        <v>-0.13312876766905002</v>
      </c>
      <c r="W1232" s="94">
        <f>$L$13*COS($M$13*S1232*24+$N$13)</f>
        <v>0.37002136824708648</v>
      </c>
      <c r="X1232" s="94">
        <f>(T1232+U1232+V1232+W1232)*$AE$8</f>
        <v>0.48562498938532916</v>
      </c>
      <c r="Y1232" s="95">
        <f t="shared" si="36"/>
        <v>0.48562498938532916</v>
      </c>
      <c r="Z1232" s="94">
        <f>(0.5*$N$29*Y1232^3)/1000</f>
        <v>5.8980752478875388E-2</v>
      </c>
      <c r="AA1232" s="94">
        <f>(0.5*$I$29*$J$29*$K$29*$M$29*$L$29*$N$29*Y1232^3)*0.82/1000</f>
        <v>0.19093263058246643</v>
      </c>
      <c r="AB1232" s="103">
        <f>IF(Y1232&lt;1,0,IF(Y1232&lt;1.05,2,IF(Y1232&lt;1.1,2.28,IF(Y1232&lt;1.15,2.5,IF(Y1232&lt;1.2,3.08,IF(Y1232&lt;1.25,3.44,IF(Y1232&lt;1.3,3.85,IF(Y1232&lt;1.35,4.31,IF(Y1232&lt;1.4,5,IF(Y1232&lt;1.45,5.36,IF(Y1232&lt;1.5,5.75,IF(Y1232&lt;1.55,6.59,IF(Y1232&lt;1.6,7.28,IF(Y1232&lt;1.65,8.01,IF(Y1232&lt;1.7,8.79,IF(Y1232&lt;1.75,10,IF(Y1232&lt;1.8,10.5,IF(Y1232&lt;1.85,11.42,IF(Y1232&lt;1.9,12.38,IF(Y1232&lt;1.95,13.4,IF(Y1232&lt;2,14.26,IF(Y1232&lt;2.05,15.57,IF(Y1232&lt;2.1,16.72,IF(Y1232&lt;2.15,17.92,IF(Y1232&lt;2.2,19.17,IF(Y1232&lt;2.25,20,IF(Y1232&lt;3,25,IF(Y1232&lt;10,0,0))))))))))))))))))))))))))))</f>
        <v>0</v>
      </c>
      <c r="AC1232" s="12"/>
    </row>
    <row r="1233" spans="17:29" x14ac:dyDescent="0.25">
      <c r="Q1233" s="91"/>
      <c r="R1233" s="92">
        <v>41665</v>
      </c>
      <c r="S1233" s="93">
        <v>25.562499999996401</v>
      </c>
      <c r="T1233" s="94">
        <f>$L$10*COS($M$10*S1233*24+$N$10)</f>
        <v>0.10802906776032017</v>
      </c>
      <c r="U1233" s="94">
        <f>$L$11*COS($M$11*S1233*24+$N$11)</f>
        <v>3.8937621701386052E-2</v>
      </c>
      <c r="V1233" s="94">
        <f>$L$12*COS($M$12*S1233*24+$N$12)</f>
        <v>-0.45276850845598399</v>
      </c>
      <c r="W1233" s="94">
        <f>$L$13*COS($M$13*S1233*24+$N$13)</f>
        <v>0.29579241580815713</v>
      </c>
      <c r="X1233" s="94">
        <f>(T1233+U1233+V1233+W1233)*$AE$8</f>
        <v>-1.2511753982650808E-2</v>
      </c>
      <c r="Y1233" s="95">
        <f t="shared" si="36"/>
        <v>1.2511753982650808E-2</v>
      </c>
      <c r="Z1233" s="94">
        <f>(0.5*$N$29*Y1233^3)/1000</f>
        <v>1.0086995288504359E-6</v>
      </c>
      <c r="AA1233" s="94">
        <f>(0.5*$I$29*$J$29*$K$29*$M$29*$L$29*$N$29*Y1233^3)*0.82/1000</f>
        <v>3.2653644861463544E-6</v>
      </c>
      <c r="AB1233" s="103">
        <f>IF(Y1233&lt;1,0,IF(Y1233&lt;1.05,2,IF(Y1233&lt;1.1,2.28,IF(Y1233&lt;1.15,2.5,IF(Y1233&lt;1.2,3.08,IF(Y1233&lt;1.25,3.44,IF(Y1233&lt;1.3,3.85,IF(Y1233&lt;1.35,4.31,IF(Y1233&lt;1.4,5,IF(Y1233&lt;1.45,5.36,IF(Y1233&lt;1.5,5.75,IF(Y1233&lt;1.55,6.59,IF(Y1233&lt;1.6,7.28,IF(Y1233&lt;1.65,8.01,IF(Y1233&lt;1.7,8.79,IF(Y1233&lt;1.75,10,IF(Y1233&lt;1.8,10.5,IF(Y1233&lt;1.85,11.42,IF(Y1233&lt;1.9,12.38,IF(Y1233&lt;1.95,13.4,IF(Y1233&lt;2,14.26,IF(Y1233&lt;2.05,15.57,IF(Y1233&lt;2.1,16.72,IF(Y1233&lt;2.15,17.92,IF(Y1233&lt;2.2,19.17,IF(Y1233&lt;2.25,20,IF(Y1233&lt;3,25,IF(Y1233&lt;10,0,0))))))))))))))))))))))))))))</f>
        <v>0</v>
      </c>
      <c r="AC1233" s="12"/>
    </row>
    <row r="1234" spans="17:29" x14ac:dyDescent="0.25">
      <c r="Q1234" s="91"/>
      <c r="R1234" s="92">
        <v>41665</v>
      </c>
      <c r="S1234" s="93">
        <v>25.583333333329701</v>
      </c>
      <c r="T1234" s="94">
        <f>$L$10*COS($M$10*S1234*24+$N$10)</f>
        <v>0.11533992997107688</v>
      </c>
      <c r="U1234" s="94">
        <f>$L$11*COS($M$11*S1234*24+$N$11)</f>
        <v>2.4716131899773001E-2</v>
      </c>
      <c r="V1234" s="94">
        <f>$L$12*COS($M$12*S1234*24+$N$12)</f>
        <v>-0.74359342656431271</v>
      </c>
      <c r="W1234" s="94">
        <f>$L$13*COS($M$13*S1234*24+$N$13)</f>
        <v>0.20140569905206307</v>
      </c>
      <c r="X1234" s="94">
        <f>(T1234+U1234+V1234+W1234)*$AE$8</f>
        <v>-0.50266458205174969</v>
      </c>
      <c r="Y1234" s="95">
        <f t="shared" si="36"/>
        <v>0.50266458205174969</v>
      </c>
      <c r="Z1234" s="94">
        <f>(0.5*$N$29*Y1234^3)/1000</f>
        <v>6.540968930860605E-2</v>
      </c>
      <c r="AA1234" s="94">
        <f>(0.5*$I$29*$J$29*$K$29*$M$29*$L$29*$N$29*Y1234^3)*0.82/1000</f>
        <v>0.21174440000145811</v>
      </c>
      <c r="AB1234" s="103">
        <f>IF(Y1234&lt;1,0,IF(Y1234&lt;1.05,2,IF(Y1234&lt;1.1,2.28,IF(Y1234&lt;1.15,2.5,IF(Y1234&lt;1.2,3.08,IF(Y1234&lt;1.25,3.44,IF(Y1234&lt;1.3,3.85,IF(Y1234&lt;1.35,4.31,IF(Y1234&lt;1.4,5,IF(Y1234&lt;1.45,5.36,IF(Y1234&lt;1.5,5.75,IF(Y1234&lt;1.55,6.59,IF(Y1234&lt;1.6,7.28,IF(Y1234&lt;1.65,8.01,IF(Y1234&lt;1.7,8.79,IF(Y1234&lt;1.75,10,IF(Y1234&lt;1.8,10.5,IF(Y1234&lt;1.85,11.42,IF(Y1234&lt;1.9,12.38,IF(Y1234&lt;1.95,13.4,IF(Y1234&lt;2,14.26,IF(Y1234&lt;2.05,15.57,IF(Y1234&lt;2.1,16.72,IF(Y1234&lt;2.15,17.92,IF(Y1234&lt;2.2,19.17,IF(Y1234&lt;2.25,20,IF(Y1234&lt;3,25,IF(Y1234&lt;10,0,0))))))))))))))))))))))))))))</f>
        <v>0</v>
      </c>
      <c r="AC1234" s="12"/>
    </row>
    <row r="1235" spans="17:29" x14ac:dyDescent="0.25">
      <c r="Q1235" s="91"/>
      <c r="R1235" s="92">
        <v>41665</v>
      </c>
      <c r="S1235" s="93">
        <v>25.604166666663101</v>
      </c>
      <c r="T1235" s="94">
        <f>$L$10*COS($M$10*S1235*24+$N$10)</f>
        <v>0.12094273134621669</v>
      </c>
      <c r="U1235" s="94">
        <f>$L$11*COS($M$11*S1235*24+$N$11)</f>
        <v>1.0069268037585424E-2</v>
      </c>
      <c r="V1235" s="94">
        <f>$L$12*COS($M$12*S1235*24+$N$12)</f>
        <v>-0.98709501645788322</v>
      </c>
      <c r="W1235" s="94">
        <f>$L$13*COS($M$13*S1235*24+$N$13)</f>
        <v>9.3293516743710087E-2</v>
      </c>
      <c r="X1235" s="94">
        <f>(T1235+U1235+V1235+W1235)*$AE$8</f>
        <v>-0.95348687541296373</v>
      </c>
      <c r="Y1235" s="95">
        <f t="shared" si="36"/>
        <v>0.95348687541296373</v>
      </c>
      <c r="Z1235" s="94">
        <f>(0.5*$N$29*Y1235^3)/1000</f>
        <v>0.44642796049620337</v>
      </c>
      <c r="AA1235" s="94">
        <f>(0.5*$I$29*$J$29*$K$29*$M$29*$L$29*$N$29*Y1235^3)*0.82/1000</f>
        <v>1.4451776432258019</v>
      </c>
      <c r="AB1235" s="103">
        <f>IF(Y1235&lt;1,0,IF(Y1235&lt;1.05,2,IF(Y1235&lt;1.1,2.28,IF(Y1235&lt;1.15,2.5,IF(Y1235&lt;1.2,3.08,IF(Y1235&lt;1.25,3.44,IF(Y1235&lt;1.3,3.85,IF(Y1235&lt;1.35,4.31,IF(Y1235&lt;1.4,5,IF(Y1235&lt;1.45,5.36,IF(Y1235&lt;1.5,5.75,IF(Y1235&lt;1.55,6.59,IF(Y1235&lt;1.6,7.28,IF(Y1235&lt;1.65,8.01,IF(Y1235&lt;1.7,8.79,IF(Y1235&lt;1.75,10,IF(Y1235&lt;1.8,10.5,IF(Y1235&lt;1.85,11.42,IF(Y1235&lt;1.9,12.38,IF(Y1235&lt;1.95,13.4,IF(Y1235&lt;2,14.26,IF(Y1235&lt;2.05,15.57,IF(Y1235&lt;2.1,16.72,IF(Y1235&lt;2.15,17.92,IF(Y1235&lt;2.2,19.17,IF(Y1235&lt;2.25,20,IF(Y1235&lt;3,25,IF(Y1235&lt;10,0,0))))))))))))))))))))))))))))</f>
        <v>0</v>
      </c>
      <c r="AC1235" s="12"/>
    </row>
    <row r="1236" spans="17:29" x14ac:dyDescent="0.25">
      <c r="Q1236" s="91"/>
      <c r="R1236" s="92">
        <v>41665</v>
      </c>
      <c r="S1236" s="93">
        <v>25.624999999996401</v>
      </c>
      <c r="T1236" s="94">
        <f>$L$10*COS($M$10*S1236*24+$N$10)</f>
        <v>0.12475450039783083</v>
      </c>
      <c r="U1236" s="94">
        <f>$L$11*COS($M$11*S1236*24+$N$11)</f>
        <v>-4.7508917694149061E-3</v>
      </c>
      <c r="V1236" s="94">
        <f>$L$12*COS($M$12*S1236*24+$N$12)</f>
        <v>-1.1677764955541257</v>
      </c>
      <c r="W1236" s="94">
        <f>$L$13*COS($M$13*S1236*24+$N$13)</f>
        <v>-2.1176464555367702E-2</v>
      </c>
      <c r="X1236" s="94">
        <f>(T1236+U1236+V1236+W1236)*$AE$8</f>
        <v>-1.3361866893513468</v>
      </c>
      <c r="Y1236" s="95">
        <f t="shared" si="36"/>
        <v>1.3361866893513468</v>
      </c>
      <c r="Z1236" s="94">
        <f>(0.5*$N$29*Y1236^3)/1000</f>
        <v>1.2285947423470804</v>
      </c>
      <c r="AA1236" s="94">
        <f>(0.5*$I$29*$J$29*$K$29*$M$29*$L$29*$N$29*Y1236^3)*0.82/1000</f>
        <v>3.9772097882293491</v>
      </c>
      <c r="AB1236" s="103">
        <f>IF(Y1236&lt;1,0,IF(Y1236&lt;1.05,2,IF(Y1236&lt;1.1,2.28,IF(Y1236&lt;1.15,2.5,IF(Y1236&lt;1.2,3.08,IF(Y1236&lt;1.25,3.44,IF(Y1236&lt;1.3,3.85,IF(Y1236&lt;1.35,4.31,IF(Y1236&lt;1.4,5,IF(Y1236&lt;1.45,5.36,IF(Y1236&lt;1.5,5.75,IF(Y1236&lt;1.55,6.59,IF(Y1236&lt;1.6,7.28,IF(Y1236&lt;1.65,8.01,IF(Y1236&lt;1.7,8.79,IF(Y1236&lt;1.75,10,IF(Y1236&lt;1.8,10.5,IF(Y1236&lt;1.85,11.42,IF(Y1236&lt;1.9,12.38,IF(Y1236&lt;1.95,13.4,IF(Y1236&lt;2,14.26,IF(Y1236&lt;2.05,15.57,IF(Y1236&lt;2.1,16.72,IF(Y1236&lt;2.15,17.92,IF(Y1236&lt;2.2,19.17,IF(Y1236&lt;2.25,20,IF(Y1236&lt;3,25,IF(Y1236&lt;10,0,0))))))))))))))))))))))))))))</f>
        <v>4.3099999999999996</v>
      </c>
      <c r="AC1236" s="12"/>
    </row>
    <row r="1237" spans="17:29" x14ac:dyDescent="0.25">
      <c r="Q1237" s="91"/>
      <c r="R1237" s="92">
        <v>41665</v>
      </c>
      <c r="S1237" s="93">
        <v>25.645833333329701</v>
      </c>
      <c r="T1237" s="94">
        <f>$L$10*COS($M$10*S1237*24+$N$10)</f>
        <v>0.12671878890863914</v>
      </c>
      <c r="U1237" s="94">
        <f>$L$11*COS($M$11*S1237*24+$N$11)</f>
        <v>-1.9489286916348755E-2</v>
      </c>
      <c r="V1237" s="94">
        <f>$L$12*COS($M$12*S1237*24+$N$12)</f>
        <v>-1.2741390412016067</v>
      </c>
      <c r="W1237" s="94">
        <f>$L$13*COS($M$13*S1237*24+$N$13)</f>
        <v>-0.13420330479078821</v>
      </c>
      <c r="X1237" s="94">
        <f>(T1237+U1237+V1237+W1237)*$AE$8</f>
        <v>-1.6263910550001306</v>
      </c>
      <c r="Y1237" s="95">
        <f t="shared" si="36"/>
        <v>1.6263910550001306</v>
      </c>
      <c r="Z1237" s="94">
        <f>(0.5*$N$29*Y1237^3)/1000</f>
        <v>2.2155530847780325</v>
      </c>
      <c r="AA1237" s="94">
        <f>(0.5*$I$29*$J$29*$K$29*$M$29*$L$29*$N$29*Y1237^3)*0.82/1000</f>
        <v>7.1721936545871943</v>
      </c>
      <c r="AB1237" s="103">
        <f>IF(Y1237&lt;1,0,IF(Y1237&lt;1.05,2,IF(Y1237&lt;1.1,2.28,IF(Y1237&lt;1.15,2.5,IF(Y1237&lt;1.2,3.08,IF(Y1237&lt;1.25,3.44,IF(Y1237&lt;1.3,3.85,IF(Y1237&lt;1.35,4.31,IF(Y1237&lt;1.4,5,IF(Y1237&lt;1.45,5.36,IF(Y1237&lt;1.5,5.75,IF(Y1237&lt;1.55,6.59,IF(Y1237&lt;1.6,7.28,IF(Y1237&lt;1.65,8.01,IF(Y1237&lt;1.7,8.79,IF(Y1237&lt;1.75,10,IF(Y1237&lt;1.8,10.5,IF(Y1237&lt;1.85,11.42,IF(Y1237&lt;1.9,12.38,IF(Y1237&lt;1.95,13.4,IF(Y1237&lt;2,14.26,IF(Y1237&lt;2.05,15.57,IF(Y1237&lt;2.1,16.72,IF(Y1237&lt;2.15,17.92,IF(Y1237&lt;2.2,19.17,IF(Y1237&lt;2.25,20,IF(Y1237&lt;3,25,IF(Y1237&lt;10,0,0))))))))))))))))))))))))))))</f>
        <v>8.01</v>
      </c>
      <c r="AC1237" s="12"/>
    </row>
    <row r="1238" spans="17:29" x14ac:dyDescent="0.25">
      <c r="Q1238" s="91"/>
      <c r="R1238" s="92">
        <v>41665</v>
      </c>
      <c r="S1238" s="93">
        <v>25.666666666663101</v>
      </c>
      <c r="T1238" s="94">
        <f>$L$10*COS($M$10*S1238*24+$N$10)</f>
        <v>0.12680650786951433</v>
      </c>
      <c r="U1238" s="94">
        <f>$L$11*COS($M$11*S1238*24+$N$11)</f>
        <v>-3.3892263999332622E-2</v>
      </c>
      <c r="V1238" s="94">
        <f>$L$12*COS($M$12*S1238*24+$N$12)</f>
        <v>-1.2994135918704874</v>
      </c>
      <c r="W1238" s="94">
        <f>$L$13*COS($M$13*S1238*24+$N$13)</f>
        <v>-0.23808441158663263</v>
      </c>
      <c r="X1238" s="94">
        <f>(T1238+U1238+V1238+W1238)*$AE$8</f>
        <v>-1.8057296994836731</v>
      </c>
      <c r="Y1238" s="95">
        <f t="shared" si="36"/>
        <v>1.8057296994836731</v>
      </c>
      <c r="Z1238" s="94">
        <f>(0.5*$N$29*Y1238^3)/1000</f>
        <v>3.0322531252659912</v>
      </c>
      <c r="AA1238" s="94">
        <f>(0.5*$I$29*$J$29*$K$29*$M$29*$L$29*$N$29*Y1238^3)*0.82/1000</f>
        <v>9.8160169456349387</v>
      </c>
      <c r="AB1238" s="103">
        <f>IF(Y1238&lt;1,0,IF(Y1238&lt;1.05,2,IF(Y1238&lt;1.1,2.28,IF(Y1238&lt;1.15,2.5,IF(Y1238&lt;1.2,3.08,IF(Y1238&lt;1.25,3.44,IF(Y1238&lt;1.3,3.85,IF(Y1238&lt;1.35,4.31,IF(Y1238&lt;1.4,5,IF(Y1238&lt;1.45,5.36,IF(Y1238&lt;1.5,5.75,IF(Y1238&lt;1.55,6.59,IF(Y1238&lt;1.6,7.28,IF(Y1238&lt;1.65,8.01,IF(Y1238&lt;1.7,8.79,IF(Y1238&lt;1.75,10,IF(Y1238&lt;1.8,10.5,IF(Y1238&lt;1.85,11.42,IF(Y1238&lt;1.9,12.38,IF(Y1238&lt;1.95,13.4,IF(Y1238&lt;2,14.26,IF(Y1238&lt;2.05,15.57,IF(Y1238&lt;2.1,16.72,IF(Y1238&lt;2.15,17.92,IF(Y1238&lt;2.2,19.17,IF(Y1238&lt;2.25,20,IF(Y1238&lt;3,25,IF(Y1238&lt;10,0,0))))))))))))))))))))))))))))</f>
        <v>11.42</v>
      </c>
      <c r="AC1238" s="12"/>
    </row>
    <row r="1239" spans="17:29" x14ac:dyDescent="0.25">
      <c r="Q1239" s="91"/>
      <c r="R1239" s="92">
        <v>41665</v>
      </c>
      <c r="S1239" s="93">
        <v>25.687499999996401</v>
      </c>
      <c r="T1239" s="94">
        <f>$L$10*COS($M$10*S1239*24+$N$10)</f>
        <v>0.12501635825659066</v>
      </c>
      <c r="U1239" s="94">
        <f>$L$11*COS($M$11*S1239*24+$N$11)</f>
        <v>-4.7711942287138785E-2</v>
      </c>
      <c r="V1239" s="94">
        <f>$L$12*COS($M$12*S1239*24+$N$12)</f>
        <v>-1.2419916397199815</v>
      </c>
      <c r="W1239" s="94">
        <f>$L$13*COS($M$13*S1239*24+$N$13)</f>
        <v>-0.32574045918547218</v>
      </c>
      <c r="X1239" s="94">
        <f>(T1239+U1239+V1239+W1239)*$AE$8</f>
        <v>-1.8630346036700023</v>
      </c>
      <c r="Y1239" s="95">
        <f t="shared" si="36"/>
        <v>1.8630346036700023</v>
      </c>
      <c r="Z1239" s="94">
        <f>(0.5*$N$29*Y1239^3)/1000</f>
        <v>3.3301975232298058</v>
      </c>
      <c r="AA1239" s="94">
        <f>(0.5*$I$29*$J$29*$K$29*$M$29*$L$29*$N$29*Y1239^3)*0.82/1000</f>
        <v>10.780523251160886</v>
      </c>
      <c r="AB1239" s="103">
        <f>IF(Y1239&lt;1,0,IF(Y1239&lt;1.05,2,IF(Y1239&lt;1.1,2.28,IF(Y1239&lt;1.15,2.5,IF(Y1239&lt;1.2,3.08,IF(Y1239&lt;1.25,3.44,IF(Y1239&lt;1.3,3.85,IF(Y1239&lt;1.35,4.31,IF(Y1239&lt;1.4,5,IF(Y1239&lt;1.45,5.36,IF(Y1239&lt;1.5,5.75,IF(Y1239&lt;1.55,6.59,IF(Y1239&lt;1.6,7.28,IF(Y1239&lt;1.65,8.01,IF(Y1239&lt;1.7,8.79,IF(Y1239&lt;1.75,10,IF(Y1239&lt;1.8,10.5,IF(Y1239&lt;1.85,11.42,IF(Y1239&lt;1.9,12.38,IF(Y1239&lt;1.95,13.4,IF(Y1239&lt;2,14.26,IF(Y1239&lt;2.05,15.57,IF(Y1239&lt;2.1,16.72,IF(Y1239&lt;2.15,17.92,IF(Y1239&lt;2.2,19.17,IF(Y1239&lt;2.25,20,IF(Y1239&lt;3,25,IF(Y1239&lt;10,0,0))))))))))))))))))))))))))))</f>
        <v>12.38</v>
      </c>
      <c r="AC1239" s="12"/>
    </row>
    <row r="1240" spans="17:29" x14ac:dyDescent="0.25">
      <c r="Q1240" s="91"/>
      <c r="R1240" s="92">
        <v>41665</v>
      </c>
      <c r="S1240" s="93">
        <v>25.708333333329701</v>
      </c>
      <c r="T1240" s="94">
        <f>$L$10*COS($M$10*S1240*24+$N$10)</f>
        <v>0.12137485026841958</v>
      </c>
      <c r="U1240" s="94">
        <f>$L$11*COS($M$11*S1240*24+$N$11)</f>
        <v>-6.0710479843570288E-2</v>
      </c>
      <c r="V1240" s="94">
        <f>$L$12*COS($M$12*S1240*24+$N$12)</f>
        <v>-1.1055275982932109</v>
      </c>
      <c r="W1240" s="94">
        <f>$L$13*COS($M$13*S1240*24+$N$13)</f>
        <v>-0.39119783280246961</v>
      </c>
      <c r="X1240" s="94">
        <f>(T1240+U1240+V1240+W1240)*$AE$8</f>
        <v>-1.7950763258385392</v>
      </c>
      <c r="Y1240" s="95">
        <f t="shared" si="36"/>
        <v>1.7950763258385392</v>
      </c>
      <c r="Z1240" s="94">
        <f>(0.5*$N$29*Y1240^3)/1000</f>
        <v>2.9789004289903884</v>
      </c>
      <c r="AA1240" s="94">
        <f>(0.5*$I$29*$J$29*$K$29*$M$29*$L$29*$N$29*Y1240^3)*0.82/1000</f>
        <v>9.643303471824705</v>
      </c>
      <c r="AB1240" s="103">
        <f>IF(Y1240&lt;1,0,IF(Y1240&lt;1.05,2,IF(Y1240&lt;1.1,2.28,IF(Y1240&lt;1.15,2.5,IF(Y1240&lt;1.2,3.08,IF(Y1240&lt;1.25,3.44,IF(Y1240&lt;1.3,3.85,IF(Y1240&lt;1.35,4.31,IF(Y1240&lt;1.4,5,IF(Y1240&lt;1.45,5.36,IF(Y1240&lt;1.5,5.75,IF(Y1240&lt;1.55,6.59,IF(Y1240&lt;1.6,7.28,IF(Y1240&lt;1.65,8.01,IF(Y1240&lt;1.7,8.79,IF(Y1240&lt;1.75,10,IF(Y1240&lt;1.8,10.5,IF(Y1240&lt;1.85,11.42,IF(Y1240&lt;1.9,12.38,IF(Y1240&lt;1.95,13.4,IF(Y1240&lt;2,14.26,IF(Y1240&lt;2.05,15.57,IF(Y1240&lt;2.1,16.72,IF(Y1240&lt;2.15,17.92,IF(Y1240&lt;2.2,19.17,IF(Y1240&lt;2.25,20,IF(Y1240&lt;3,25,IF(Y1240&lt;10,0,0))))))))))))))))))))))))))))</f>
        <v>10.5</v>
      </c>
      <c r="AC1240" s="12"/>
    </row>
    <row r="1241" spans="17:29" x14ac:dyDescent="0.25">
      <c r="Q1241" s="91"/>
      <c r="R1241" s="92">
        <v>41665</v>
      </c>
      <c r="S1241" s="93">
        <v>25.729166666663001</v>
      </c>
      <c r="T1241" s="94">
        <f>$L$10*COS($M$10*S1241*24+$N$10)</f>
        <v>0.11593591073830709</v>
      </c>
      <c r="U1241" s="94">
        <f>$L$11*COS($M$11*S1241*24+$N$11)</f>
        <v>-7.2664166877650913E-2</v>
      </c>
      <c r="V1241" s="94">
        <f>$L$12*COS($M$12*S1241*24+$N$12)</f>
        <v>-0.89870623051495424</v>
      </c>
      <c r="W1241" s="94">
        <f>$L$13*COS($M$13*S1241*24+$N$13)</f>
        <v>-0.42999572059904306</v>
      </c>
      <c r="X1241" s="94">
        <f>(T1241+U1241+V1241+W1241)*$AE$8</f>
        <v>-1.6067877590666766</v>
      </c>
      <c r="Y1241" s="95">
        <f t="shared" si="36"/>
        <v>1.6067877590666766</v>
      </c>
      <c r="Z1241" s="94">
        <f>(0.5*$N$29*Y1241^3)/1000</f>
        <v>2.1364009998400904</v>
      </c>
      <c r="AA1241" s="94">
        <f>(0.5*$I$29*$J$29*$K$29*$M$29*$L$29*$N$29*Y1241^3)*0.82/1000</f>
        <v>6.9159623391474518</v>
      </c>
      <c r="AB1241" s="103">
        <f>IF(Y1241&lt;1,0,IF(Y1241&lt;1.05,2,IF(Y1241&lt;1.1,2.28,IF(Y1241&lt;1.15,2.5,IF(Y1241&lt;1.2,3.08,IF(Y1241&lt;1.25,3.44,IF(Y1241&lt;1.3,3.85,IF(Y1241&lt;1.35,4.31,IF(Y1241&lt;1.4,5,IF(Y1241&lt;1.45,5.36,IF(Y1241&lt;1.5,5.75,IF(Y1241&lt;1.55,6.59,IF(Y1241&lt;1.6,7.28,IF(Y1241&lt;1.65,8.01,IF(Y1241&lt;1.7,8.79,IF(Y1241&lt;1.75,10,IF(Y1241&lt;1.8,10.5,IF(Y1241&lt;1.85,11.42,IF(Y1241&lt;1.9,12.38,IF(Y1241&lt;1.95,13.4,IF(Y1241&lt;2,14.26,IF(Y1241&lt;2.05,15.57,IF(Y1241&lt;2.1,16.72,IF(Y1241&lt;2.15,17.92,IF(Y1241&lt;2.2,19.17,IF(Y1241&lt;2.25,20,IF(Y1241&lt;3,25,IF(Y1241&lt;10,0,0))))))))))))))))))))))))))))</f>
        <v>8.01</v>
      </c>
      <c r="AC1241" s="12"/>
    </row>
    <row r="1242" spans="17:29" x14ac:dyDescent="0.25">
      <c r="Q1242" s="91"/>
      <c r="R1242" s="92">
        <v>41665</v>
      </c>
      <c r="S1242" s="93">
        <v>25.749999999996401</v>
      </c>
      <c r="T1242" s="94">
        <f>$L$10*COS($M$10*S1242*24+$N$10)</f>
        <v>0.10878008453563975</v>
      </c>
      <c r="U1242" s="94">
        <f>$L$11*COS($M$11*S1242*24+$N$11)</f>
        <v>-8.3367275874622476E-2</v>
      </c>
      <c r="V1242" s="94">
        <f>$L$12*COS($M$12*S1242*24+$N$12)</f>
        <v>-0.63468993820148667</v>
      </c>
      <c r="W1242" s="94">
        <f>$L$13*COS($M$13*S1242*24+$N$13)</f>
        <v>-0.43949011063837862</v>
      </c>
      <c r="X1242" s="94">
        <f>(T1242+U1242+V1242+W1242)*$AE$8</f>
        <v>-1.3109590502235602</v>
      </c>
      <c r="Y1242" s="95">
        <f t="shared" si="36"/>
        <v>1.3109590502235602</v>
      </c>
      <c r="Z1242" s="94">
        <f>(0.5*$N$29*Y1242^3)/1000</f>
        <v>1.1603115283445844</v>
      </c>
      <c r="AA1242" s="94">
        <f>(0.5*$I$29*$J$29*$K$29*$M$29*$L$29*$N$29*Y1242^3)*0.82/1000</f>
        <v>3.756163207333461</v>
      </c>
      <c r="AB1242" s="103">
        <f>IF(Y1242&lt;1,0,IF(Y1242&lt;1.05,2,IF(Y1242&lt;1.1,2.28,IF(Y1242&lt;1.15,2.5,IF(Y1242&lt;1.2,3.08,IF(Y1242&lt;1.25,3.44,IF(Y1242&lt;1.3,3.85,IF(Y1242&lt;1.35,4.31,IF(Y1242&lt;1.4,5,IF(Y1242&lt;1.45,5.36,IF(Y1242&lt;1.5,5.75,IF(Y1242&lt;1.55,6.59,IF(Y1242&lt;1.6,7.28,IF(Y1242&lt;1.65,8.01,IF(Y1242&lt;1.7,8.79,IF(Y1242&lt;1.75,10,IF(Y1242&lt;1.8,10.5,IF(Y1242&lt;1.85,11.42,IF(Y1242&lt;1.9,12.38,IF(Y1242&lt;1.95,13.4,IF(Y1242&lt;2,14.26,IF(Y1242&lt;2.05,15.57,IF(Y1242&lt;2.1,16.72,IF(Y1242&lt;2.15,17.92,IF(Y1242&lt;2.2,19.17,IF(Y1242&lt;2.25,20,IF(Y1242&lt;3,25,IF(Y1242&lt;10,0,0))))))))))))))))))))))))))))</f>
        <v>4.3099999999999996</v>
      </c>
      <c r="AC1242" s="12"/>
    </row>
    <row r="1243" spans="17:29" x14ac:dyDescent="0.25">
      <c r="Q1243" s="91"/>
      <c r="R1243" s="92">
        <v>41665</v>
      </c>
      <c r="S1243" s="93">
        <v>25.770833333329701</v>
      </c>
      <c r="T1243" s="94">
        <f>$L$10*COS($M$10*S1243*24+$N$10)</f>
        <v>0.10001334178277199</v>
      </c>
      <c r="U1243" s="94">
        <f>$L$11*COS($M$11*S1243*24+$N$11)</f>
        <v>-9.2635602244745055E-2</v>
      </c>
      <c r="V1243" s="94">
        <f>$L$12*COS($M$12*S1243*24+$N$12)</f>
        <v>-0.33028108836004716</v>
      </c>
      <c r="W1243" s="94">
        <f>$L$13*COS($M$13*S1243*24+$N$13)</f>
        <v>-0.41903397592943631</v>
      </c>
      <c r="X1243" s="94">
        <f>(T1243+U1243+V1243+W1243)*$AE$8</f>
        <v>-0.92742165593932058</v>
      </c>
      <c r="Y1243" s="95">
        <f t="shared" si="36"/>
        <v>0.92742165593932058</v>
      </c>
      <c r="Z1243" s="94">
        <f>(0.5*$N$29*Y1243^3)/1000</f>
        <v>0.41080803304042823</v>
      </c>
      <c r="AA1243" s="94">
        <f>(0.5*$I$29*$J$29*$K$29*$M$29*$L$29*$N$29*Y1243^3)*0.82/1000</f>
        <v>1.3298687303270795</v>
      </c>
      <c r="AB1243" s="103">
        <f>IF(Y1243&lt;1,0,IF(Y1243&lt;1.05,2,IF(Y1243&lt;1.1,2.28,IF(Y1243&lt;1.15,2.5,IF(Y1243&lt;1.2,3.08,IF(Y1243&lt;1.25,3.44,IF(Y1243&lt;1.3,3.85,IF(Y1243&lt;1.35,4.31,IF(Y1243&lt;1.4,5,IF(Y1243&lt;1.45,5.36,IF(Y1243&lt;1.5,5.75,IF(Y1243&lt;1.55,6.59,IF(Y1243&lt;1.6,7.28,IF(Y1243&lt;1.65,8.01,IF(Y1243&lt;1.7,8.79,IF(Y1243&lt;1.75,10,IF(Y1243&lt;1.8,10.5,IF(Y1243&lt;1.85,11.42,IF(Y1243&lt;1.9,12.38,IF(Y1243&lt;1.95,13.4,IF(Y1243&lt;2,14.26,IF(Y1243&lt;2.05,15.57,IF(Y1243&lt;2.1,16.72,IF(Y1243&lt;2.15,17.92,IF(Y1243&lt;2.2,19.17,IF(Y1243&lt;2.25,20,IF(Y1243&lt;3,25,IF(Y1243&lt;10,0,0))))))))))))))))))))))))))))</f>
        <v>0</v>
      </c>
      <c r="AC1243" s="12"/>
    </row>
    <row r="1244" spans="17:29" x14ac:dyDescent="0.25">
      <c r="Q1244" s="91"/>
      <c r="R1244" s="92">
        <v>41665</v>
      </c>
      <c r="S1244" s="93">
        <v>25.791666666663001</v>
      </c>
      <c r="T1244" s="94">
        <f>$L$10*COS($M$10*S1244*24+$N$10)</f>
        <v>8.9765508550798137E-2</v>
      </c>
      <c r="U1244" s="94">
        <f>$L$11*COS($M$11*S1244*24+$N$11)</f>
        <v>-0.10030963455487847</v>
      </c>
      <c r="V1244" s="94">
        <f>$L$12*COS($M$12*S1244*24+$N$12)</f>
        <v>-4.8526869874156806E-3</v>
      </c>
      <c r="W1244" s="94">
        <f>$L$13*COS($M$13*S1244*24+$N$13)</f>
        <v>-0.37002136824738679</v>
      </c>
      <c r="X1244" s="94">
        <f>(T1244+U1244+V1244+W1244)*$AE$8</f>
        <v>-0.48177272654860354</v>
      </c>
      <c r="Y1244" s="95">
        <f t="shared" si="36"/>
        <v>0.48177272654860354</v>
      </c>
      <c r="Z1244" s="94">
        <f>(0.5*$N$29*Y1244^3)/1000</f>
        <v>5.7588247315129029E-2</v>
      </c>
      <c r="AA1244" s="94">
        <f>(0.5*$I$29*$J$29*$K$29*$M$29*$L$29*$N$29*Y1244^3)*0.82/1000</f>
        <v>0.18642480959274632</v>
      </c>
      <c r="AB1244" s="103">
        <f>IF(Y1244&lt;1,0,IF(Y1244&lt;1.05,2,IF(Y1244&lt;1.1,2.28,IF(Y1244&lt;1.15,2.5,IF(Y1244&lt;1.2,3.08,IF(Y1244&lt;1.25,3.44,IF(Y1244&lt;1.3,3.85,IF(Y1244&lt;1.35,4.31,IF(Y1244&lt;1.4,5,IF(Y1244&lt;1.45,5.36,IF(Y1244&lt;1.5,5.75,IF(Y1244&lt;1.55,6.59,IF(Y1244&lt;1.6,7.28,IF(Y1244&lt;1.65,8.01,IF(Y1244&lt;1.7,8.79,IF(Y1244&lt;1.75,10,IF(Y1244&lt;1.8,10.5,IF(Y1244&lt;1.85,11.42,IF(Y1244&lt;1.9,12.38,IF(Y1244&lt;1.95,13.4,IF(Y1244&lt;2,14.26,IF(Y1244&lt;2.05,15.57,IF(Y1244&lt;2.1,16.72,IF(Y1244&lt;2.15,17.92,IF(Y1244&lt;2.2,19.17,IF(Y1244&lt;2.25,20,IF(Y1244&lt;3,25,IF(Y1244&lt;10,0,0))))))))))))))))))))))))))))</f>
        <v>0</v>
      </c>
      <c r="AC1244" s="12"/>
    </row>
    <row r="1245" spans="17:29" x14ac:dyDescent="0.25">
      <c r="Q1245" s="91"/>
      <c r="R1245" s="92">
        <v>41665</v>
      </c>
      <c r="S1245" s="93">
        <v>25.812499999996401</v>
      </c>
      <c r="T1245" s="94">
        <f>$L$10*COS($M$10*S1245*24+$N$10)</f>
        <v>7.818834427455941E-2</v>
      </c>
      <c r="U1245" s="94">
        <f>$L$11*COS($M$11*S1245*24+$N$11)</f>
        <v>-0.1062572997809538</v>
      </c>
      <c r="V1245" s="94">
        <f>$L$12*COS($M$12*S1245*24+$N$12)</f>
        <v>0.32088454619027096</v>
      </c>
      <c r="W1245" s="94">
        <f>$L$13*COS($M$13*S1245*24+$N$13)</f>
        <v>-0.29579241580816068</v>
      </c>
      <c r="X1245" s="94">
        <f>(T1245+U1245+V1245+W1245)*$AE$8</f>
        <v>-3.7210314053551241E-3</v>
      </c>
      <c r="Y1245" s="95">
        <f t="shared" si="36"/>
        <v>3.7210314053551241E-3</v>
      </c>
      <c r="Z1245" s="94">
        <f>(0.5*$N$29*Y1245^3)/1000</f>
        <v>2.6533664619425487E-8</v>
      </c>
      <c r="AA1245" s="94">
        <f>(0.5*$I$29*$J$29*$K$29*$M$29*$L$29*$N$29*Y1245^3)*0.82/1000</f>
        <v>8.5894841483996355E-8</v>
      </c>
      <c r="AB1245" s="103">
        <f>IF(Y1245&lt;1,0,IF(Y1245&lt;1.05,2,IF(Y1245&lt;1.1,2.28,IF(Y1245&lt;1.15,2.5,IF(Y1245&lt;1.2,3.08,IF(Y1245&lt;1.25,3.44,IF(Y1245&lt;1.3,3.85,IF(Y1245&lt;1.35,4.31,IF(Y1245&lt;1.4,5,IF(Y1245&lt;1.45,5.36,IF(Y1245&lt;1.5,5.75,IF(Y1245&lt;1.55,6.59,IF(Y1245&lt;1.6,7.28,IF(Y1245&lt;1.65,8.01,IF(Y1245&lt;1.7,8.79,IF(Y1245&lt;1.75,10,IF(Y1245&lt;1.8,10.5,IF(Y1245&lt;1.85,11.42,IF(Y1245&lt;1.9,12.38,IF(Y1245&lt;1.95,13.4,IF(Y1245&lt;2,14.26,IF(Y1245&lt;2.05,15.57,IF(Y1245&lt;2.1,16.72,IF(Y1245&lt;2.15,17.92,IF(Y1245&lt;2.2,19.17,IF(Y1245&lt;2.25,20,IF(Y1245&lt;3,25,IF(Y1245&lt;10,0,0))))))))))))))))))))))))))))</f>
        <v>0</v>
      </c>
      <c r="AC1245" s="12"/>
    </row>
    <row r="1246" spans="17:29" x14ac:dyDescent="0.25">
      <c r="Q1246" s="91"/>
      <c r="R1246" s="92">
        <v>41665</v>
      </c>
      <c r="S1246" s="93">
        <v>25.833333333329701</v>
      </c>
      <c r="T1246" s="94">
        <f>$L$10*COS($M$10*S1246*24+$N$10)</f>
        <v>6.5453294358141428E-2</v>
      </c>
      <c r="U1246" s="94">
        <f>$L$11*COS($M$11*S1246*24+$N$11)</f>
        <v>-0.11037623633502319</v>
      </c>
      <c r="V1246" s="94">
        <f>$L$12*COS($M$12*S1246*24+$N$12)</f>
        <v>0.62620023695324389</v>
      </c>
      <c r="W1246" s="94">
        <f>$L$13*COS($M$13*S1246*24+$N$13)</f>
        <v>-0.20140569905206729</v>
      </c>
      <c r="X1246" s="94">
        <f>(T1246+U1246+V1246+W1246)*$AE$8</f>
        <v>0.47483949490536859</v>
      </c>
      <c r="Y1246" s="95">
        <f t="shared" si="36"/>
        <v>0.47483949490536859</v>
      </c>
      <c r="Z1246" s="94">
        <f>(0.5*$N$29*Y1246^3)/1000</f>
        <v>5.5137583957620924E-2</v>
      </c>
      <c r="AA1246" s="94">
        <f>(0.5*$I$29*$J$29*$K$29*$M$29*$L$29*$N$29*Y1246^3)*0.82/1000</f>
        <v>0.17849151641055661</v>
      </c>
      <c r="AB1246" s="103">
        <f>IF(Y1246&lt;1,0,IF(Y1246&lt;1.05,2,IF(Y1246&lt;1.1,2.28,IF(Y1246&lt;1.15,2.5,IF(Y1246&lt;1.2,3.08,IF(Y1246&lt;1.25,3.44,IF(Y1246&lt;1.3,3.85,IF(Y1246&lt;1.35,4.31,IF(Y1246&lt;1.4,5,IF(Y1246&lt;1.45,5.36,IF(Y1246&lt;1.5,5.75,IF(Y1246&lt;1.55,6.59,IF(Y1246&lt;1.6,7.28,IF(Y1246&lt;1.65,8.01,IF(Y1246&lt;1.7,8.79,IF(Y1246&lt;1.75,10,IF(Y1246&lt;1.8,10.5,IF(Y1246&lt;1.85,11.42,IF(Y1246&lt;1.9,12.38,IF(Y1246&lt;1.95,13.4,IF(Y1246&lt;2,14.26,IF(Y1246&lt;2.05,15.57,IF(Y1246&lt;2.1,16.72,IF(Y1246&lt;2.15,17.92,IF(Y1246&lt;2.2,19.17,IF(Y1246&lt;2.25,20,IF(Y1246&lt;3,25,IF(Y1246&lt;10,0,0))))))))))))))))))))))))))))</f>
        <v>0</v>
      </c>
      <c r="AC1246" s="12"/>
    </row>
    <row r="1247" spans="17:29" x14ac:dyDescent="0.25">
      <c r="Q1247" s="91"/>
      <c r="R1247" s="92">
        <v>41665</v>
      </c>
      <c r="S1247" s="93">
        <v>25.854166666663001</v>
      </c>
      <c r="T1247" s="94">
        <f>$L$10*COS($M$10*S1247*24+$N$10)</f>
        <v>5.174895125172007E-2</v>
      </c>
      <c r="U1247" s="94">
        <f>$L$11*COS($M$11*S1247*24+$N$11)</f>
        <v>-0.11259555574743296</v>
      </c>
      <c r="V1247" s="94">
        <f>$L$12*COS($M$12*S1247*24+$N$12)</f>
        <v>0.89166366667747798</v>
      </c>
      <c r="W1247" s="94">
        <f>$L$13*COS($M$13*S1247*24+$N$13)</f>
        <v>-9.3293516744252444E-2</v>
      </c>
      <c r="X1247" s="94">
        <f>(T1247+U1247+V1247+W1247)*$AE$8</f>
        <v>0.92190443179689074</v>
      </c>
      <c r="Y1247" s="95">
        <f t="shared" si="36"/>
        <v>0.92190443179689074</v>
      </c>
      <c r="Z1247" s="94">
        <f>(0.5*$N$29*Y1247^3)/1000</f>
        <v>0.40351988138424394</v>
      </c>
      <c r="AA1247" s="94">
        <f>(0.5*$I$29*$J$29*$K$29*$M$29*$L$29*$N$29*Y1247^3)*0.82/1000</f>
        <v>1.3062755086519637</v>
      </c>
      <c r="AB1247" s="103">
        <f>IF(Y1247&lt;1,0,IF(Y1247&lt;1.05,2,IF(Y1247&lt;1.1,2.28,IF(Y1247&lt;1.15,2.5,IF(Y1247&lt;1.2,3.08,IF(Y1247&lt;1.25,3.44,IF(Y1247&lt;1.3,3.85,IF(Y1247&lt;1.35,4.31,IF(Y1247&lt;1.4,5,IF(Y1247&lt;1.45,5.36,IF(Y1247&lt;1.5,5.75,IF(Y1247&lt;1.55,6.59,IF(Y1247&lt;1.6,7.28,IF(Y1247&lt;1.65,8.01,IF(Y1247&lt;1.7,8.79,IF(Y1247&lt;1.75,10,IF(Y1247&lt;1.8,10.5,IF(Y1247&lt;1.85,11.42,IF(Y1247&lt;1.9,12.38,IF(Y1247&lt;1.95,13.4,IF(Y1247&lt;2,14.26,IF(Y1247&lt;2.05,15.57,IF(Y1247&lt;2.1,16.72,IF(Y1247&lt;2.15,17.92,IF(Y1247&lt;2.2,19.17,IF(Y1247&lt;2.25,20,IF(Y1247&lt;3,25,IF(Y1247&lt;10,0,0))))))))))))))))))))))))))))</f>
        <v>0</v>
      </c>
      <c r="AC1247" s="12"/>
    </row>
    <row r="1248" spans="17:29" x14ac:dyDescent="0.25">
      <c r="Q1248" s="91"/>
      <c r="R1248" s="92">
        <v>41665</v>
      </c>
      <c r="S1248" s="93">
        <v>25.874999999996401</v>
      </c>
      <c r="T1248" s="94">
        <f>$L$10*COS($M$10*S1248*24+$N$10)</f>
        <v>3.7278261599492504E-2</v>
      </c>
      <c r="U1248" s="94">
        <f>$L$11*COS($M$11*S1248*24+$N$11)</f>
        <v>-0.11287706268430524</v>
      </c>
      <c r="V1248" s="94">
        <f>$L$12*COS($M$12*S1248*24+$N$12)</f>
        <v>1.1003803705052728</v>
      </c>
      <c r="W1248" s="94">
        <f>$L$13*COS($M$13*S1248*24+$N$13)</f>
        <v>2.1176464555387943E-2</v>
      </c>
      <c r="X1248" s="94">
        <f>(T1248+U1248+V1248+W1248)*$AE$8</f>
        <v>1.3074475424698102</v>
      </c>
      <c r="Y1248" s="95">
        <f t="shared" si="36"/>
        <v>1.3074475424698102</v>
      </c>
      <c r="Z1248" s="94">
        <f>(0.5*$N$29*Y1248^3)/1000</f>
        <v>1.1510125217420824</v>
      </c>
      <c r="AA1248" s="94">
        <f>(0.5*$I$29*$J$29*$K$29*$M$29*$L$29*$N$29*Y1248^3)*0.82/1000</f>
        <v>3.7260604412988063</v>
      </c>
      <c r="AB1248" s="103">
        <f>IF(Y1248&lt;1,0,IF(Y1248&lt;1.05,2,IF(Y1248&lt;1.1,2.28,IF(Y1248&lt;1.15,2.5,IF(Y1248&lt;1.2,3.08,IF(Y1248&lt;1.25,3.44,IF(Y1248&lt;1.3,3.85,IF(Y1248&lt;1.35,4.31,IF(Y1248&lt;1.4,5,IF(Y1248&lt;1.45,5.36,IF(Y1248&lt;1.5,5.75,IF(Y1248&lt;1.55,6.59,IF(Y1248&lt;1.6,7.28,IF(Y1248&lt;1.65,8.01,IF(Y1248&lt;1.7,8.79,IF(Y1248&lt;1.75,10,IF(Y1248&lt;1.8,10.5,IF(Y1248&lt;1.85,11.42,IF(Y1248&lt;1.9,12.38,IF(Y1248&lt;1.95,13.4,IF(Y1248&lt;2,14.26,IF(Y1248&lt;2.05,15.57,IF(Y1248&lt;2.1,16.72,IF(Y1248&lt;2.15,17.92,IF(Y1248&lt;2.2,19.17,IF(Y1248&lt;2.25,20,IF(Y1248&lt;3,25,IF(Y1248&lt;10,0,0))))))))))))))))))))))))))))</f>
        <v>4.3099999999999996</v>
      </c>
      <c r="AC1248" s="12"/>
    </row>
    <row r="1249" spans="17:29" x14ac:dyDescent="0.25">
      <c r="Q1249" s="91"/>
      <c r="R1249" s="92">
        <v>41665</v>
      </c>
      <c r="S1249" s="93">
        <v>25.895833333329701</v>
      </c>
      <c r="T1249" s="94">
        <f>$L$10*COS($M$10*S1249*24+$N$10)</f>
        <v>2.2255520817467751E-2</v>
      </c>
      <c r="U1249" s="94">
        <f>$L$11*COS($M$11*S1249*24+$N$11)</f>
        <v>-0.11121591230384409</v>
      </c>
      <c r="V1249" s="94">
        <f>$L$12*COS($M$12*S1249*24+$N$12)</f>
        <v>1.2390673247734825</v>
      </c>
      <c r="W1249" s="94">
        <f>$L$13*COS($M$13*S1249*24+$N$13)</f>
        <v>0.13420330479078368</v>
      </c>
      <c r="X1249" s="94">
        <f>(T1249+U1249+V1249+W1249)*$AE$8</f>
        <v>1.6053877975973623</v>
      </c>
      <c r="Y1249" s="95">
        <f t="shared" si="36"/>
        <v>1.6053877975973623</v>
      </c>
      <c r="Z1249" s="94">
        <f>(0.5*$N$29*Y1249^3)/1000</f>
        <v>2.1308216557157564</v>
      </c>
      <c r="AA1249" s="94">
        <f>(0.5*$I$29*$J$29*$K$29*$M$29*$L$29*$N$29*Y1249^3)*0.82/1000</f>
        <v>6.897900873231678</v>
      </c>
      <c r="AB1249" s="103">
        <f>IF(Y1249&lt;1,0,IF(Y1249&lt;1.05,2,IF(Y1249&lt;1.1,2.28,IF(Y1249&lt;1.15,2.5,IF(Y1249&lt;1.2,3.08,IF(Y1249&lt;1.25,3.44,IF(Y1249&lt;1.3,3.85,IF(Y1249&lt;1.35,4.31,IF(Y1249&lt;1.4,5,IF(Y1249&lt;1.45,5.36,IF(Y1249&lt;1.5,5.75,IF(Y1249&lt;1.55,6.59,IF(Y1249&lt;1.6,7.28,IF(Y1249&lt;1.65,8.01,IF(Y1249&lt;1.7,8.79,IF(Y1249&lt;1.75,10,IF(Y1249&lt;1.8,10.5,IF(Y1249&lt;1.85,11.42,IF(Y1249&lt;1.9,12.38,IF(Y1249&lt;1.95,13.4,IF(Y1249&lt;2,14.26,IF(Y1249&lt;2.05,15.57,IF(Y1249&lt;2.1,16.72,IF(Y1249&lt;2.15,17.92,IF(Y1249&lt;2.2,19.17,IF(Y1249&lt;2.25,20,IF(Y1249&lt;3,25,IF(Y1249&lt;10,0,0))))))))))))))))))))))))))))</f>
        <v>8.01</v>
      </c>
      <c r="AC1249" s="12"/>
    </row>
    <row r="1250" spans="17:29" x14ac:dyDescent="0.25">
      <c r="Q1250" s="91"/>
      <c r="R1250" s="92">
        <v>41665</v>
      </c>
      <c r="S1250" s="93">
        <v>25.916666666663001</v>
      </c>
      <c r="T1250" s="94">
        <f>$L$10*COS($M$10*S1250*24+$N$10)</f>
        <v>6.9031996074451745E-3</v>
      </c>
      <c r="U1250" s="94">
        <f>$L$11*COS($M$11*S1250*24+$N$11)</f>
        <v>-0.10764069363791938</v>
      </c>
      <c r="V1250" s="94">
        <f>$L$12*COS($M$12*S1250*24+$N$12)</f>
        <v>1.298898297268674</v>
      </c>
      <c r="W1250" s="94">
        <f>$L$13*COS($M$13*S1250*24+$N$13)</f>
        <v>0.23808441158616592</v>
      </c>
      <c r="X1250" s="94">
        <f>(T1250+U1250+V1250+W1250)*$AE$8</f>
        <v>1.7953065185304573</v>
      </c>
      <c r="Y1250" s="95">
        <f t="shared" si="36"/>
        <v>1.7953065185304573</v>
      </c>
      <c r="Z1250" s="94">
        <f>(0.5*$N$29*Y1250^3)/1000</f>
        <v>2.9800465792177371</v>
      </c>
      <c r="AA1250" s="94">
        <f>(0.5*$I$29*$J$29*$K$29*$M$29*$L$29*$N$29*Y1250^3)*0.82/1000</f>
        <v>9.6470137920351604</v>
      </c>
      <c r="AB1250" s="103">
        <f>IF(Y1250&lt;1,0,IF(Y1250&lt;1.05,2,IF(Y1250&lt;1.1,2.28,IF(Y1250&lt;1.15,2.5,IF(Y1250&lt;1.2,3.08,IF(Y1250&lt;1.25,3.44,IF(Y1250&lt;1.3,3.85,IF(Y1250&lt;1.35,4.31,IF(Y1250&lt;1.4,5,IF(Y1250&lt;1.45,5.36,IF(Y1250&lt;1.5,5.75,IF(Y1250&lt;1.55,6.59,IF(Y1250&lt;1.6,7.28,IF(Y1250&lt;1.65,8.01,IF(Y1250&lt;1.7,8.79,IF(Y1250&lt;1.75,10,IF(Y1250&lt;1.8,10.5,IF(Y1250&lt;1.85,11.42,IF(Y1250&lt;1.9,12.38,IF(Y1250&lt;1.95,13.4,IF(Y1250&lt;2,14.26,IF(Y1250&lt;2.05,15.57,IF(Y1250&lt;2.1,16.72,IF(Y1250&lt;2.15,17.92,IF(Y1250&lt;2.2,19.17,IF(Y1250&lt;2.25,20,IF(Y1250&lt;3,25,IF(Y1250&lt;10,0,0))))))))))))))))))))))))))))</f>
        <v>10.5</v>
      </c>
      <c r="AC1250" s="12"/>
    </row>
    <row r="1251" spans="17:29" x14ac:dyDescent="0.25">
      <c r="Q1251" s="91"/>
      <c r="R1251" s="92">
        <v>41665</v>
      </c>
      <c r="S1251" s="93">
        <v>25.937499999996302</v>
      </c>
      <c r="T1251" s="94">
        <f>$L$10*COS($M$10*S1251*24+$N$10)</f>
        <v>-8.5513505955466564E-3</v>
      </c>
      <c r="U1251" s="94">
        <f>$L$11*COS($M$11*S1251*24+$N$11)</f>
        <v>-0.1022129375639082</v>
      </c>
      <c r="V1251" s="94">
        <f>$L$12*COS($M$12*S1251*24+$N$12)</f>
        <v>1.2760655610157168</v>
      </c>
      <c r="W1251" s="94">
        <f>$L$13*COS($M$13*S1251*24+$N$13)</f>
        <v>0.32574045918511596</v>
      </c>
      <c r="X1251" s="94">
        <f>(T1251+U1251+V1251+W1251)*$AE$8</f>
        <v>1.8638021650517222</v>
      </c>
      <c r="Y1251" s="95">
        <f t="shared" si="36"/>
        <v>1.8638021650517222</v>
      </c>
      <c r="Z1251" s="94">
        <f>(0.5*$N$29*Y1251^3)/1000</f>
        <v>3.3343152958128588</v>
      </c>
      <c r="AA1251" s="94">
        <f>(0.5*$I$29*$J$29*$K$29*$M$29*$L$29*$N$29*Y1251^3)*0.82/1000</f>
        <v>10.793853314247217</v>
      </c>
      <c r="AB1251" s="103">
        <f>IF(Y1251&lt;1,0,IF(Y1251&lt;1.05,2,IF(Y1251&lt;1.1,2.28,IF(Y1251&lt;1.15,2.5,IF(Y1251&lt;1.2,3.08,IF(Y1251&lt;1.25,3.44,IF(Y1251&lt;1.3,3.85,IF(Y1251&lt;1.35,4.31,IF(Y1251&lt;1.4,5,IF(Y1251&lt;1.45,5.36,IF(Y1251&lt;1.5,5.75,IF(Y1251&lt;1.55,6.59,IF(Y1251&lt;1.6,7.28,IF(Y1251&lt;1.65,8.01,IF(Y1251&lt;1.7,8.79,IF(Y1251&lt;1.75,10,IF(Y1251&lt;1.8,10.5,IF(Y1251&lt;1.85,11.42,IF(Y1251&lt;1.9,12.38,IF(Y1251&lt;1.95,13.4,IF(Y1251&lt;2,14.26,IF(Y1251&lt;2.05,15.57,IF(Y1251&lt;2.1,16.72,IF(Y1251&lt;2.15,17.92,IF(Y1251&lt;2.2,19.17,IF(Y1251&lt;2.25,20,IF(Y1251&lt;3,25,IF(Y1251&lt;10,0,0))))))))))))))))))))))))))))</f>
        <v>12.38</v>
      </c>
      <c r="AC1251" s="12"/>
    </row>
    <row r="1252" spans="17:29" x14ac:dyDescent="0.25">
      <c r="Q1252" s="91"/>
      <c r="R1252" s="92">
        <v>41665</v>
      </c>
      <c r="S1252" s="93">
        <v>25.958333333329701</v>
      </c>
      <c r="T1252" s="94">
        <f>$L$10*COS($M$10*S1252*24+$N$10)</f>
        <v>-2.387926445464985E-2</v>
      </c>
      <c r="U1252" s="94">
        <f>$L$11*COS($M$11*S1252*24+$N$11)</f>
        <v>-9.502605783477551E-2</v>
      </c>
      <c r="V1252" s="94">
        <f>$L$12*COS($M$12*S1252*24+$N$12)</f>
        <v>1.1720222233614981</v>
      </c>
      <c r="W1252" s="94">
        <f>$L$13*COS($M$13*S1252*24+$N$13)</f>
        <v>0.39119783280246745</v>
      </c>
      <c r="X1252" s="94">
        <f>(T1252+U1252+V1252+W1252)*$AE$8</f>
        <v>1.8053934173431752</v>
      </c>
      <c r="Y1252" s="95">
        <f t="shared" si="36"/>
        <v>1.8053934173431752</v>
      </c>
      <c r="Z1252" s="94">
        <f>(0.5*$N$29*Y1252^3)/1000</f>
        <v>3.0305593457059476</v>
      </c>
      <c r="AA1252" s="94">
        <f>(0.5*$I$29*$J$29*$K$29*$M$29*$L$29*$N$29*Y1252^3)*0.82/1000</f>
        <v>9.8105338384612608</v>
      </c>
      <c r="AB1252" s="103">
        <f>IF(Y1252&lt;1,0,IF(Y1252&lt;1.05,2,IF(Y1252&lt;1.1,2.28,IF(Y1252&lt;1.15,2.5,IF(Y1252&lt;1.2,3.08,IF(Y1252&lt;1.25,3.44,IF(Y1252&lt;1.3,3.85,IF(Y1252&lt;1.35,4.31,IF(Y1252&lt;1.4,5,IF(Y1252&lt;1.45,5.36,IF(Y1252&lt;1.5,5.75,IF(Y1252&lt;1.55,6.59,IF(Y1252&lt;1.6,7.28,IF(Y1252&lt;1.65,8.01,IF(Y1252&lt;1.7,8.79,IF(Y1252&lt;1.75,10,IF(Y1252&lt;1.8,10.5,IF(Y1252&lt;1.85,11.42,IF(Y1252&lt;1.9,12.38,IF(Y1252&lt;1.95,13.4,IF(Y1252&lt;2,14.26,IF(Y1252&lt;2.05,15.57,IF(Y1252&lt;2.1,16.72,IF(Y1252&lt;2.15,17.92,IF(Y1252&lt;2.2,19.17,IF(Y1252&lt;2.25,20,IF(Y1252&lt;3,25,IF(Y1252&lt;10,0,0))))))))))))))))))))))))))))</f>
        <v>11.42</v>
      </c>
      <c r="AC1252" s="12"/>
    </row>
    <row r="1253" spans="17:29" x14ac:dyDescent="0.25">
      <c r="Q1253" s="91"/>
      <c r="R1253" s="92">
        <v>41665</v>
      </c>
      <c r="S1253" s="93">
        <v>25.979166666663001</v>
      </c>
      <c r="T1253" s="94">
        <f>$L$10*COS($M$10*S1253*24+$N$10)</f>
        <v>-3.8853551981416712E-2</v>
      </c>
      <c r="U1253" s="94">
        <f>$L$11*COS($M$11*S1253*24+$N$11)</f>
        <v>-8.6203743392902252E-2</v>
      </c>
      <c r="V1253" s="94">
        <f>$L$12*COS($M$12*S1253*24+$N$12)</f>
        <v>0.99338974818848513</v>
      </c>
      <c r="W1253" s="94">
        <f>$L$13*COS($M$13*S1253*24+$N$13)</f>
        <v>0.42999572059904206</v>
      </c>
      <c r="X1253" s="94">
        <f>(T1253+U1253+V1253+W1253)*$AE$8</f>
        <v>1.6229102167665101</v>
      </c>
      <c r="Y1253" s="95">
        <f t="shared" si="36"/>
        <v>1.6229102167665101</v>
      </c>
      <c r="Z1253" s="94">
        <f>(0.5*$N$29*Y1253^3)/1000</f>
        <v>2.2013581807615084</v>
      </c>
      <c r="AA1253" s="94">
        <f>(0.5*$I$29*$J$29*$K$29*$M$29*$L$29*$N$29*Y1253^3)*0.82/1000</f>
        <v>7.1262418779341026</v>
      </c>
      <c r="AB1253" s="103">
        <f>IF(Y1253&lt;1,0,IF(Y1253&lt;1.05,2,IF(Y1253&lt;1.1,2.28,IF(Y1253&lt;1.15,2.5,IF(Y1253&lt;1.2,3.08,IF(Y1253&lt;1.25,3.44,IF(Y1253&lt;1.3,3.85,IF(Y1253&lt;1.35,4.31,IF(Y1253&lt;1.4,5,IF(Y1253&lt;1.45,5.36,IF(Y1253&lt;1.5,5.75,IF(Y1253&lt;1.55,6.59,IF(Y1253&lt;1.6,7.28,IF(Y1253&lt;1.65,8.01,IF(Y1253&lt;1.7,8.79,IF(Y1253&lt;1.75,10,IF(Y1253&lt;1.8,10.5,IF(Y1253&lt;1.85,11.42,IF(Y1253&lt;1.9,12.38,IF(Y1253&lt;1.95,13.4,IF(Y1253&lt;2,14.26,IF(Y1253&lt;2.05,15.57,IF(Y1253&lt;2.1,16.72,IF(Y1253&lt;2.15,17.92,IF(Y1253&lt;2.2,19.17,IF(Y1253&lt;2.25,20,IF(Y1253&lt;3,25,IF(Y1253&lt;10,0,0))))))))))))))))))))))))))))</f>
        <v>8.01</v>
      </c>
      <c r="AC1253" s="12"/>
    </row>
    <row r="1254" spans="17:29" x14ac:dyDescent="0.25">
      <c r="Q1254" s="91"/>
      <c r="R1254" s="92">
        <v>41666</v>
      </c>
      <c r="S1254" s="93">
        <v>25.999999999996302</v>
      </c>
      <c r="T1254" s="94">
        <f>$L$10*COS($M$10*S1254*24+$N$10)</f>
        <v>-5.3252460014878655E-2</v>
      </c>
      <c r="U1254" s="94">
        <f>$L$11*COS($M$11*S1254*24+$N$11)</f>
        <v>-7.5897829635979422E-2</v>
      </c>
      <c r="V1254" s="94">
        <f>$L$12*COS($M$12*S1254*24+$N$12)</f>
        <v>0.75153655666660468</v>
      </c>
      <c r="W1254" s="94">
        <f>$L$13*COS($M$13*S1254*24+$N$13)</f>
        <v>0.43949011063840537</v>
      </c>
      <c r="X1254" s="94">
        <f>(T1254+U1254+V1254+W1254)*$AE$8</f>
        <v>1.32734547206769</v>
      </c>
      <c r="Y1254" s="95">
        <f t="shared" si="36"/>
        <v>1.32734547206769</v>
      </c>
      <c r="Z1254" s="94">
        <f>(0.5*$N$29*Y1254^3)/1000</f>
        <v>1.2043678314655906</v>
      </c>
      <c r="AA1254" s="94">
        <f>(0.5*$I$29*$J$29*$K$29*$M$29*$L$29*$N$29*Y1254^3)*0.82/1000</f>
        <v>3.8987823753687447</v>
      </c>
      <c r="AB1254" s="103">
        <f>IF(Y1254&lt;1,0,IF(Y1254&lt;1.05,2,IF(Y1254&lt;1.1,2.28,IF(Y1254&lt;1.15,2.5,IF(Y1254&lt;1.2,3.08,IF(Y1254&lt;1.25,3.44,IF(Y1254&lt;1.3,3.85,IF(Y1254&lt;1.35,4.31,IF(Y1254&lt;1.4,5,IF(Y1254&lt;1.45,5.36,IF(Y1254&lt;1.5,5.75,IF(Y1254&lt;1.55,6.59,IF(Y1254&lt;1.6,7.28,IF(Y1254&lt;1.65,8.01,IF(Y1254&lt;1.7,8.79,IF(Y1254&lt;1.75,10,IF(Y1254&lt;1.8,10.5,IF(Y1254&lt;1.85,11.42,IF(Y1254&lt;1.9,12.38,IF(Y1254&lt;1.95,13.4,IF(Y1254&lt;2,14.26,IF(Y1254&lt;2.05,15.57,IF(Y1254&lt;2.1,16.72,IF(Y1254&lt;2.15,17.92,IF(Y1254&lt;2.2,19.17,IF(Y1254&lt;2.25,20,IF(Y1254&lt;3,25,IF(Y1254&lt;10,0,0))))))))))))))))))))))))))))</f>
        <v>4.3099999999999996</v>
      </c>
      <c r="AC1254" s="12"/>
    </row>
    <row r="1255" spans="17:29" x14ac:dyDescent="0.25">
      <c r="Q1255" s="91"/>
      <c r="R1255" s="92">
        <v>41666</v>
      </c>
      <c r="S1255" s="93">
        <v>26.020833333329701</v>
      </c>
      <c r="T1255" s="94">
        <f>$L$10*COS($M$10*S1255*24+$N$10)</f>
        <v>-6.6862756148119457E-2</v>
      </c>
      <c r="U1255" s="94">
        <f>$L$11*COS($M$11*S1255*24+$N$11)</f>
        <v>-6.4285685271953233E-2</v>
      </c>
      <c r="V1255" s="94">
        <f>$L$12*COS($M$12*S1255*24+$N$12)</f>
        <v>0.46185452499119056</v>
      </c>
      <c r="W1255" s="94">
        <f>$L$13*COS($M$13*S1255*24+$N$13)</f>
        <v>0.41903397592943775</v>
      </c>
      <c r="X1255" s="94">
        <f>(T1255+U1255+V1255+W1255)*$AE$8</f>
        <v>0.93717507437569458</v>
      </c>
      <c r="Y1255" s="95">
        <f t="shared" si="36"/>
        <v>0.93717507437569458</v>
      </c>
      <c r="Z1255" s="94">
        <f>(0.5*$N$29*Y1255^3)/1000</f>
        <v>0.42390585692638338</v>
      </c>
      <c r="AA1255" s="94">
        <f>(0.5*$I$29*$J$29*$K$29*$M$29*$L$29*$N$29*Y1255^3)*0.82/1000</f>
        <v>1.3722690366023675</v>
      </c>
      <c r="AB1255" s="103">
        <f>IF(Y1255&lt;1,0,IF(Y1255&lt;1.05,2,IF(Y1255&lt;1.1,2.28,IF(Y1255&lt;1.15,2.5,IF(Y1255&lt;1.2,3.08,IF(Y1255&lt;1.25,3.44,IF(Y1255&lt;1.3,3.85,IF(Y1255&lt;1.35,4.31,IF(Y1255&lt;1.4,5,IF(Y1255&lt;1.45,5.36,IF(Y1255&lt;1.5,5.75,IF(Y1255&lt;1.55,6.59,IF(Y1255&lt;1.6,7.28,IF(Y1255&lt;1.65,8.01,IF(Y1255&lt;1.7,8.79,IF(Y1255&lt;1.75,10,IF(Y1255&lt;1.8,10.5,IF(Y1255&lt;1.85,11.42,IF(Y1255&lt;1.9,12.38,IF(Y1255&lt;1.95,13.4,IF(Y1255&lt;2,14.26,IF(Y1255&lt;2.05,15.57,IF(Y1255&lt;2.1,16.72,IF(Y1255&lt;2.15,17.92,IF(Y1255&lt;2.2,19.17,IF(Y1255&lt;2.25,20,IF(Y1255&lt;3,25,IF(Y1255&lt;10,0,0))))))))))))))))))))))))))))</f>
        <v>0</v>
      </c>
      <c r="AC1255" s="12"/>
    </row>
    <row r="1256" spans="17:29" x14ac:dyDescent="0.25">
      <c r="Q1256" s="91"/>
      <c r="R1256" s="92">
        <v>41666</v>
      </c>
      <c r="S1256" s="93">
        <v>26.041666666663001</v>
      </c>
      <c r="T1256" s="94">
        <f>$L$10*COS($M$10*S1256*24+$N$10)</f>
        <v>-7.9482886471686831E-2</v>
      </c>
      <c r="U1256" s="94">
        <f>$L$11*COS($M$11*S1256*24+$N$11)</f>
        <v>-5.1567159736082238E-2</v>
      </c>
      <c r="V1256" s="94">
        <f>$L$12*COS($M$12*S1256*24+$N$12)</f>
        <v>0.14277942380716152</v>
      </c>
      <c r="W1256" s="94">
        <f>$L$13*COS($M$13*S1256*24+$N$13)</f>
        <v>0.37002136824738935</v>
      </c>
      <c r="X1256" s="94">
        <f>(T1256+U1256+V1256+W1256)*$AE$8</f>
        <v>0.47718843230847729</v>
      </c>
      <c r="Y1256" s="95">
        <f t="shared" si="36"/>
        <v>0.47718843230847729</v>
      </c>
      <c r="Z1256" s="94">
        <f>(0.5*$N$29*Y1256^3)/1000</f>
        <v>5.5959902709402029E-2</v>
      </c>
      <c r="AA1256" s="94">
        <f>(0.5*$I$29*$J$29*$K$29*$M$29*$L$29*$N$29*Y1256^3)*0.82/1000</f>
        <v>0.18115352860701156</v>
      </c>
      <c r="AB1256" s="103">
        <f>IF(Y1256&lt;1,0,IF(Y1256&lt;1.05,2,IF(Y1256&lt;1.1,2.28,IF(Y1256&lt;1.15,2.5,IF(Y1256&lt;1.2,3.08,IF(Y1256&lt;1.25,3.44,IF(Y1256&lt;1.3,3.85,IF(Y1256&lt;1.35,4.31,IF(Y1256&lt;1.4,5,IF(Y1256&lt;1.45,5.36,IF(Y1256&lt;1.5,5.75,IF(Y1256&lt;1.55,6.59,IF(Y1256&lt;1.6,7.28,IF(Y1256&lt;1.65,8.01,IF(Y1256&lt;1.7,8.79,IF(Y1256&lt;1.75,10,IF(Y1256&lt;1.8,10.5,IF(Y1256&lt;1.85,11.42,IF(Y1256&lt;1.9,12.38,IF(Y1256&lt;1.95,13.4,IF(Y1256&lt;2,14.26,IF(Y1256&lt;2.05,15.57,IF(Y1256&lt;2.1,16.72,IF(Y1256&lt;2.15,17.92,IF(Y1256&lt;2.2,19.17,IF(Y1256&lt;2.25,20,IF(Y1256&lt;3,25,IF(Y1256&lt;10,0,0))))))))))))))))))))))))))))</f>
        <v>0</v>
      </c>
      <c r="AC1256" s="12"/>
    </row>
    <row r="1257" spans="17:29" x14ac:dyDescent="0.25">
      <c r="Q1257" s="91"/>
      <c r="R1257" s="92">
        <v>41666</v>
      </c>
      <c r="S1257" s="93">
        <v>26.062499999996302</v>
      </c>
      <c r="T1257" s="94">
        <f>$L$10*COS($M$10*S1257*24+$N$10)</f>
        <v>-9.0925960371519052E-2</v>
      </c>
      <c r="U1257" s="94">
        <f>$L$11*COS($M$11*S1257*24+$N$11)</f>
        <v>-3.7961143705572221E-2</v>
      </c>
      <c r="V1257" s="94">
        <f>$L$12*COS($M$12*S1257*24+$N$12)</f>
        <v>-0.18538236009070461</v>
      </c>
      <c r="W1257" s="94">
        <f>$L$13*COS($M$13*S1257*24+$N$13)</f>
        <v>0.29579241580857152</v>
      </c>
      <c r="X1257" s="94">
        <f>(T1257+U1257+V1257+W1257)*$AE$8</f>
        <v>-2.309631044903046E-2</v>
      </c>
      <c r="Y1257" s="95">
        <f t="shared" si="36"/>
        <v>2.309631044903046E-2</v>
      </c>
      <c r="Z1257" s="94">
        <f>(0.5*$N$29*Y1257^3)/1000</f>
        <v>6.3450500837102108E-6</v>
      </c>
      <c r="AA1257" s="94">
        <f>(0.5*$I$29*$J$29*$K$29*$M$29*$L$29*$N$29*Y1257^3)*0.82/1000</f>
        <v>2.0540211047564936E-5</v>
      </c>
      <c r="AB1257" s="103">
        <f>IF(Y1257&lt;1,0,IF(Y1257&lt;1.05,2,IF(Y1257&lt;1.1,2.28,IF(Y1257&lt;1.15,2.5,IF(Y1257&lt;1.2,3.08,IF(Y1257&lt;1.25,3.44,IF(Y1257&lt;1.3,3.85,IF(Y1257&lt;1.35,4.31,IF(Y1257&lt;1.4,5,IF(Y1257&lt;1.45,5.36,IF(Y1257&lt;1.5,5.75,IF(Y1257&lt;1.55,6.59,IF(Y1257&lt;1.6,7.28,IF(Y1257&lt;1.65,8.01,IF(Y1257&lt;1.7,8.79,IF(Y1257&lt;1.75,10,IF(Y1257&lt;1.8,10.5,IF(Y1257&lt;1.85,11.42,IF(Y1257&lt;1.9,12.38,IF(Y1257&lt;1.95,13.4,IF(Y1257&lt;2,14.26,IF(Y1257&lt;2.05,15.57,IF(Y1257&lt;2.1,16.72,IF(Y1257&lt;2.15,17.92,IF(Y1257&lt;2.2,19.17,IF(Y1257&lt;2.25,20,IF(Y1257&lt;3,25,IF(Y1257&lt;10,0,0))))))))))))))))))))))))))))</f>
        <v>0</v>
      </c>
      <c r="AC1257" s="12"/>
    </row>
    <row r="1258" spans="17:29" x14ac:dyDescent="0.25">
      <c r="Q1258" s="91"/>
      <c r="R1258" s="92">
        <v>41666</v>
      </c>
      <c r="S1258" s="93">
        <v>26.083333333329701</v>
      </c>
      <c r="T1258" s="94">
        <f>$L$10*COS($M$10*S1258*24+$N$10)</f>
        <v>-0.10102251817855264</v>
      </c>
      <c r="U1258" s="94">
        <f>$L$11*COS($M$11*S1258*24+$N$11)</f>
        <v>-2.3701801907649232E-2</v>
      </c>
      <c r="V1258" s="94">
        <f>$L$12*COS($M$12*S1258*24+$N$12)</f>
        <v>-0.50174615067997574</v>
      </c>
      <c r="W1258" s="94">
        <f>$L$13*COS($M$13*S1258*24+$N$13)</f>
        <v>0.20140569905204925</v>
      </c>
      <c r="X1258" s="94">
        <f>(T1258+U1258+V1258+W1258)*$AE$8</f>
        <v>-0.53133096464266039</v>
      </c>
      <c r="Y1258" s="95">
        <f t="shared" si="36"/>
        <v>0.53133096464266039</v>
      </c>
      <c r="Z1258" s="94">
        <f>(0.5*$N$29*Y1258^3)/1000</f>
        <v>7.7250732790651477E-2</v>
      </c>
      <c r="AA1258" s="94">
        <f>(0.5*$I$29*$J$29*$K$29*$M$29*$L$29*$N$29*Y1258^3)*0.82/1000</f>
        <v>0.25007625379864473</v>
      </c>
      <c r="AB1258" s="103">
        <f>IF(Y1258&lt;1,0,IF(Y1258&lt;1.05,2,IF(Y1258&lt;1.1,2.28,IF(Y1258&lt;1.15,2.5,IF(Y1258&lt;1.2,3.08,IF(Y1258&lt;1.25,3.44,IF(Y1258&lt;1.3,3.85,IF(Y1258&lt;1.35,4.31,IF(Y1258&lt;1.4,5,IF(Y1258&lt;1.45,5.36,IF(Y1258&lt;1.5,5.75,IF(Y1258&lt;1.55,6.59,IF(Y1258&lt;1.6,7.28,IF(Y1258&lt;1.65,8.01,IF(Y1258&lt;1.7,8.79,IF(Y1258&lt;1.75,10,IF(Y1258&lt;1.8,10.5,IF(Y1258&lt;1.85,11.42,IF(Y1258&lt;1.9,12.38,IF(Y1258&lt;1.95,13.4,IF(Y1258&lt;2,14.26,IF(Y1258&lt;2.05,15.57,IF(Y1258&lt;2.1,16.72,IF(Y1258&lt;2.15,17.92,IF(Y1258&lt;2.2,19.17,IF(Y1258&lt;2.25,20,IF(Y1258&lt;3,25,IF(Y1258&lt;10,0,0))))))))))))))))))))))))))))</f>
        <v>0</v>
      </c>
      <c r="AC1258" s="12"/>
    </row>
    <row r="1259" spans="17:29" x14ac:dyDescent="0.25">
      <c r="Q1259" s="91"/>
      <c r="R1259" s="92">
        <v>41666</v>
      </c>
      <c r="S1259" s="93">
        <v>26.104166666663001</v>
      </c>
      <c r="T1259" s="94">
        <f>$L$10*COS($M$10*S1259*24+$N$10)</f>
        <v>-0.1096230406848176</v>
      </c>
      <c r="U1259" s="94">
        <f>$L$11*COS($M$11*S1259*24+$N$11)</f>
        <v>-9.0345430554857088E-3</v>
      </c>
      <c r="V1259" s="94">
        <f>$L$12*COS($M$12*S1259*24+$N$12)</f>
        <v>-0.78617811276925798</v>
      </c>
      <c r="W1259" s="94">
        <f>$L$13*COS($M$13*S1259*24+$N$13)</f>
        <v>9.329351674425708E-2</v>
      </c>
      <c r="X1259" s="94">
        <f>(T1259+U1259+V1259+W1259)*$AE$8</f>
        <v>-1.0144277247066302</v>
      </c>
      <c r="Y1259" s="95">
        <f t="shared" si="36"/>
        <v>1.0144277247066302</v>
      </c>
      <c r="Z1259" s="94">
        <f>(0.5*$N$29*Y1259^3)/1000</f>
        <v>0.53761398737893829</v>
      </c>
      <c r="AA1259" s="94">
        <f>(0.5*$I$29*$J$29*$K$29*$M$29*$L$29*$N$29*Y1259^3)*0.82/1000</f>
        <v>1.7403652638198222</v>
      </c>
      <c r="AB1259" s="103">
        <f>IF(Y1259&lt;1,0,IF(Y1259&lt;1.05,2,IF(Y1259&lt;1.1,2.28,IF(Y1259&lt;1.15,2.5,IF(Y1259&lt;1.2,3.08,IF(Y1259&lt;1.25,3.44,IF(Y1259&lt;1.3,3.85,IF(Y1259&lt;1.35,4.31,IF(Y1259&lt;1.4,5,IF(Y1259&lt;1.45,5.36,IF(Y1259&lt;1.5,5.75,IF(Y1259&lt;1.55,6.59,IF(Y1259&lt;1.6,7.28,IF(Y1259&lt;1.65,8.01,IF(Y1259&lt;1.7,8.79,IF(Y1259&lt;1.75,10,IF(Y1259&lt;1.8,10.5,IF(Y1259&lt;1.85,11.42,IF(Y1259&lt;1.9,12.38,IF(Y1259&lt;1.95,13.4,IF(Y1259&lt;2,14.26,IF(Y1259&lt;2.05,15.57,IF(Y1259&lt;2.1,16.72,IF(Y1259&lt;2.15,17.92,IF(Y1259&lt;2.2,19.17,IF(Y1259&lt;2.25,20,IF(Y1259&lt;3,25,IF(Y1259&lt;10,0,0))))))))))))))))))))))))))))</f>
        <v>2</v>
      </c>
      <c r="AC1259" s="12"/>
    </row>
    <row r="1260" spans="17:29" x14ac:dyDescent="0.25">
      <c r="Q1260" s="91"/>
      <c r="R1260" s="92">
        <v>41666</v>
      </c>
      <c r="S1260" s="93">
        <v>26.124999999996302</v>
      </c>
      <c r="T1260" s="94">
        <f>$L$10*COS($M$10*S1260*24+$N$10)</f>
        <v>-0.11660016336307592</v>
      </c>
      <c r="U1260" s="94">
        <f>$L$11*COS($M$11*S1260*24+$N$11)</f>
        <v>5.788203729821903E-3</v>
      </c>
      <c r="V1260" s="94">
        <f>$L$12*COS($M$12*S1260*24+$N$12)</f>
        <v>-1.0205765975071688</v>
      </c>
      <c r="W1260" s="94">
        <f>$L$13*COS($M$13*S1260*24+$N$13)</f>
        <v>-2.1176464554833598E-2</v>
      </c>
      <c r="X1260" s="94">
        <f>(T1260+U1260+V1260+W1260)*$AE$8</f>
        <v>-1.4407062771190704</v>
      </c>
      <c r="Y1260" s="95">
        <f t="shared" si="36"/>
        <v>1.4407062771190704</v>
      </c>
      <c r="Z1260" s="94">
        <f>(0.5*$N$29*Y1260^3)/1000</f>
        <v>1.5400455784542615</v>
      </c>
      <c r="AA1260" s="94">
        <f>(0.5*$I$29*$J$29*$K$29*$M$29*$L$29*$N$29*Y1260^3)*0.82/1000</f>
        <v>4.9854391670652856</v>
      </c>
      <c r="AB1260" s="103">
        <f>IF(Y1260&lt;1,0,IF(Y1260&lt;1.05,2,IF(Y1260&lt;1.1,2.28,IF(Y1260&lt;1.15,2.5,IF(Y1260&lt;1.2,3.08,IF(Y1260&lt;1.25,3.44,IF(Y1260&lt;1.3,3.85,IF(Y1260&lt;1.35,4.31,IF(Y1260&lt;1.4,5,IF(Y1260&lt;1.45,5.36,IF(Y1260&lt;1.5,5.75,IF(Y1260&lt;1.55,6.59,IF(Y1260&lt;1.6,7.28,IF(Y1260&lt;1.65,8.01,IF(Y1260&lt;1.7,8.79,IF(Y1260&lt;1.75,10,IF(Y1260&lt;1.8,10.5,IF(Y1260&lt;1.85,11.42,IF(Y1260&lt;1.9,12.38,IF(Y1260&lt;1.95,13.4,IF(Y1260&lt;2,14.26,IF(Y1260&lt;2.05,15.57,IF(Y1260&lt;2.1,16.72,IF(Y1260&lt;2.15,17.92,IF(Y1260&lt;2.2,19.17,IF(Y1260&lt;2.25,20,IF(Y1260&lt;3,25,IF(Y1260&lt;10,0,0))))))))))))))))))))))))))))</f>
        <v>5.36</v>
      </c>
      <c r="AC1260" s="12"/>
    </row>
    <row r="1261" spans="17:29" x14ac:dyDescent="0.25">
      <c r="Q1261" s="91"/>
      <c r="R1261" s="92">
        <v>41666</v>
      </c>
      <c r="S1261" s="93">
        <v>26.145833333329701</v>
      </c>
      <c r="T1261" s="94">
        <f>$L$10*COS($M$10*S1261*24+$N$10)</f>
        <v>-0.12185056249886822</v>
      </c>
      <c r="U1261" s="94">
        <f>$L$11*COS($M$11*S1261*24+$N$11)</f>
        <v>2.0511333320504897E-2</v>
      </c>
      <c r="V1261" s="94">
        <f>$L$12*COS($M$12*S1261*24+$N$12)</f>
        <v>-1.1900241566891241</v>
      </c>
      <c r="W1261" s="94">
        <f>$L$13*COS($M$13*S1261*24+$N$13)</f>
        <v>-0.13420330479077919</v>
      </c>
      <c r="X1261" s="94">
        <f>(T1261+U1261+V1261+W1261)*$AE$8</f>
        <v>-1.7819583633228331</v>
      </c>
      <c r="Y1261" s="95">
        <f t="shared" si="36"/>
        <v>1.7819583633228331</v>
      </c>
      <c r="Z1261" s="94">
        <f>(0.5*$N$29*Y1261^3)/1000</f>
        <v>2.9140693680694501</v>
      </c>
      <c r="AA1261" s="94">
        <f>(0.5*$I$29*$J$29*$K$29*$M$29*$L$29*$N$29*Y1261^3)*0.82/1000</f>
        <v>9.4334322090001024</v>
      </c>
      <c r="AB1261" s="103">
        <f>IF(Y1261&lt;1,0,IF(Y1261&lt;1.05,2,IF(Y1261&lt;1.1,2.28,IF(Y1261&lt;1.15,2.5,IF(Y1261&lt;1.2,3.08,IF(Y1261&lt;1.25,3.44,IF(Y1261&lt;1.3,3.85,IF(Y1261&lt;1.35,4.31,IF(Y1261&lt;1.4,5,IF(Y1261&lt;1.45,5.36,IF(Y1261&lt;1.5,5.75,IF(Y1261&lt;1.55,6.59,IF(Y1261&lt;1.6,7.28,IF(Y1261&lt;1.65,8.01,IF(Y1261&lt;1.7,8.79,IF(Y1261&lt;1.75,10,IF(Y1261&lt;1.8,10.5,IF(Y1261&lt;1.85,11.42,IF(Y1261&lt;1.9,12.38,IF(Y1261&lt;1.95,13.4,IF(Y1261&lt;2,14.26,IF(Y1261&lt;2.05,15.57,IF(Y1261&lt;2.1,16.72,IF(Y1261&lt;2.15,17.92,IF(Y1261&lt;2.2,19.17,IF(Y1261&lt;2.25,20,IF(Y1261&lt;3,25,IF(Y1261&lt;10,0,0))))))))))))))))))))))))))))</f>
        <v>10.5</v>
      </c>
      <c r="AC1261" s="12"/>
    </row>
    <row r="1262" spans="17:29" x14ac:dyDescent="0.25">
      <c r="Q1262" s="91"/>
      <c r="R1262" s="92">
        <v>41666</v>
      </c>
      <c r="S1262" s="93">
        <v>26.166666666663001</v>
      </c>
      <c r="T1262" s="94">
        <f>$L$10*COS($M$10*S1262*24+$N$10)</f>
        <v>-0.12529648530403839</v>
      </c>
      <c r="U1262" s="94">
        <f>$L$11*COS($M$11*S1262*24+$N$11)</f>
        <v>3.4881455038520005E-2</v>
      </c>
      <c r="V1262" s="94">
        <f>$L$12*COS($M$12*S1262*24+$N$12)</f>
        <v>-1.2837369100745222</v>
      </c>
      <c r="W1262" s="94">
        <f>$L$13*COS($M$13*S1262*24+$N$13)</f>
        <v>-0.23808441158618296</v>
      </c>
      <c r="X1262" s="94">
        <f>(T1262+U1262+V1262+W1262)*$AE$8</f>
        <v>-2.0152954399077796</v>
      </c>
      <c r="Y1262" s="95">
        <f t="shared" si="36"/>
        <v>2.0152954399077796</v>
      </c>
      <c r="Z1262" s="94">
        <f>(0.5*$N$29*Y1262^3)/1000</f>
        <v>4.2152505684827757</v>
      </c>
      <c r="AA1262" s="94">
        <f>(0.5*$I$29*$J$29*$K$29*$M$29*$L$29*$N$29*Y1262^3)*0.82/1000</f>
        <v>13.645619049925005</v>
      </c>
      <c r="AB1262" s="103">
        <f>IF(Y1262&lt;1,0,IF(Y1262&lt;1.05,2,IF(Y1262&lt;1.1,2.28,IF(Y1262&lt;1.15,2.5,IF(Y1262&lt;1.2,3.08,IF(Y1262&lt;1.25,3.44,IF(Y1262&lt;1.3,3.85,IF(Y1262&lt;1.35,4.31,IF(Y1262&lt;1.4,5,IF(Y1262&lt;1.45,5.36,IF(Y1262&lt;1.5,5.75,IF(Y1262&lt;1.55,6.59,IF(Y1262&lt;1.6,7.28,IF(Y1262&lt;1.65,8.01,IF(Y1262&lt;1.7,8.79,IF(Y1262&lt;1.75,10,IF(Y1262&lt;1.8,10.5,IF(Y1262&lt;1.85,11.42,IF(Y1262&lt;1.9,12.38,IF(Y1262&lt;1.95,13.4,IF(Y1262&lt;2,14.26,IF(Y1262&lt;2.05,15.57,IF(Y1262&lt;2.1,16.72,IF(Y1262&lt;2.15,17.92,IF(Y1262&lt;2.2,19.17,IF(Y1262&lt;2.25,20,IF(Y1262&lt;3,25,IF(Y1262&lt;10,0,0))))))))))))))))))))))))))))</f>
        <v>15.57</v>
      </c>
      <c r="AC1262" s="12"/>
    </row>
    <row r="1263" spans="17:29" x14ac:dyDescent="0.25">
      <c r="Q1263" s="91"/>
      <c r="R1263" s="92">
        <v>41666</v>
      </c>
      <c r="S1263" s="93">
        <v>26.187499999996302</v>
      </c>
      <c r="T1263" s="94">
        <f>$L$10*COS($M$10*S1263*24+$N$10)</f>
        <v>-0.12688690135239902</v>
      </c>
      <c r="U1263" s="94">
        <f>$L$11*COS($M$11*S1263*24+$N$11)</f>
        <v>4.8651253606214237E-2</v>
      </c>
      <c r="V1263" s="94">
        <f>$L$12*COS($M$12*S1263*24+$N$12)</f>
        <v>-1.2957508466497092</v>
      </c>
      <c r="W1263" s="94">
        <f>$L$13*COS($M$13*S1263*24+$N$13)</f>
        <v>-0.32574045918511274</v>
      </c>
      <c r="X1263" s="94">
        <f>(T1263+U1263+V1263+W1263)*$AE$8</f>
        <v>-2.1246586919762582</v>
      </c>
      <c r="Y1263" s="95">
        <f t="shared" si="36"/>
        <v>2.1246586919762582</v>
      </c>
      <c r="Z1263" s="94">
        <f>(0.5*$N$29*Y1263^3)/1000</f>
        <v>4.9394063083855109</v>
      </c>
      <c r="AA1263" s="94">
        <f>(0.5*$I$29*$J$29*$K$29*$M$29*$L$29*$N$29*Y1263^3)*0.82/1000</f>
        <v>15.989857713555869</v>
      </c>
      <c r="AB1263" s="103">
        <f>IF(Y1263&lt;1,0,IF(Y1263&lt;1.05,2,IF(Y1263&lt;1.1,2.28,IF(Y1263&lt;1.15,2.5,IF(Y1263&lt;1.2,3.08,IF(Y1263&lt;1.25,3.44,IF(Y1263&lt;1.3,3.85,IF(Y1263&lt;1.35,4.31,IF(Y1263&lt;1.4,5,IF(Y1263&lt;1.45,5.36,IF(Y1263&lt;1.5,5.75,IF(Y1263&lt;1.55,6.59,IF(Y1263&lt;1.6,7.28,IF(Y1263&lt;1.65,8.01,IF(Y1263&lt;1.7,8.79,IF(Y1263&lt;1.75,10,IF(Y1263&lt;1.8,10.5,IF(Y1263&lt;1.85,11.42,IF(Y1263&lt;1.9,12.38,IF(Y1263&lt;1.95,13.4,IF(Y1263&lt;2,14.26,IF(Y1263&lt;2.05,15.57,IF(Y1263&lt;2.1,16.72,IF(Y1263&lt;2.15,17.92,IF(Y1263&lt;2.2,19.17,IF(Y1263&lt;2.25,20,IF(Y1263&lt;3,25,IF(Y1263&lt;10,0,0))))))))))))))))))))))))))))</f>
        <v>17.920000000000002</v>
      </c>
      <c r="AC1263" s="12"/>
    </row>
    <row r="1264" spans="17:29" x14ac:dyDescent="0.25">
      <c r="Q1264" s="91"/>
      <c r="R1264" s="92">
        <v>41666</v>
      </c>
      <c r="S1264" s="93">
        <v>26.208333333329598</v>
      </c>
      <c r="T1264" s="94">
        <f>$L$10*COS($M$10*S1264*24+$N$10)</f>
        <v>-0.12659825828558446</v>
      </c>
      <c r="U1264" s="94">
        <f>$L$11*COS($M$11*S1264*24+$N$11)</f>
        <v>6.1583745536335888E-2</v>
      </c>
      <c r="V1264" s="94">
        <f>$L$12*COS($M$12*S1264*24+$N$12)</f>
        <v>-1.2253013826470212</v>
      </c>
      <c r="W1264" s="94">
        <f>$L$13*COS($M$13*S1264*24+$N$13)</f>
        <v>-0.39119783280221337</v>
      </c>
      <c r="X1264" s="94">
        <f>(T1264+U1264+V1264+W1264)*$AE$8</f>
        <v>-2.101892160248104</v>
      </c>
      <c r="Y1264" s="95">
        <f t="shared" si="36"/>
        <v>2.101892160248104</v>
      </c>
      <c r="Z1264" s="94">
        <f>(0.5*$N$29*Y1264^3)/1000</f>
        <v>4.7823187589186098</v>
      </c>
      <c r="AA1264" s="94">
        <f>(0.5*$I$29*$J$29*$K$29*$M$29*$L$29*$N$29*Y1264^3)*0.82/1000</f>
        <v>15.481333529124496</v>
      </c>
      <c r="AB1264" s="103">
        <f>IF(Y1264&lt;1,0,IF(Y1264&lt;1.05,2,IF(Y1264&lt;1.1,2.28,IF(Y1264&lt;1.15,2.5,IF(Y1264&lt;1.2,3.08,IF(Y1264&lt;1.25,3.44,IF(Y1264&lt;1.3,3.85,IF(Y1264&lt;1.35,4.31,IF(Y1264&lt;1.4,5,IF(Y1264&lt;1.45,5.36,IF(Y1264&lt;1.5,5.75,IF(Y1264&lt;1.55,6.59,IF(Y1264&lt;1.6,7.28,IF(Y1264&lt;1.65,8.01,IF(Y1264&lt;1.7,8.79,IF(Y1264&lt;1.75,10,IF(Y1264&lt;1.8,10.5,IF(Y1264&lt;1.85,11.42,IF(Y1264&lt;1.9,12.38,IF(Y1264&lt;1.95,13.4,IF(Y1264&lt;2,14.26,IF(Y1264&lt;2.05,15.57,IF(Y1264&lt;2.1,16.72,IF(Y1264&lt;2.15,17.92,IF(Y1264&lt;2.2,19.17,IF(Y1264&lt;2.25,20,IF(Y1264&lt;3,25,IF(Y1264&lt;10,0,0))))))))))))))))))))))))))))</f>
        <v>17.920000000000002</v>
      </c>
      <c r="AC1264" s="12"/>
    </row>
    <row r="1265" spans="17:29" x14ac:dyDescent="0.25">
      <c r="Q1265" s="91"/>
      <c r="R1265" s="92">
        <v>41666</v>
      </c>
      <c r="S1265" s="93">
        <v>26.229166666663001</v>
      </c>
      <c r="T1265" s="94">
        <f>$L$10*COS($M$10*S1265*24+$N$10)</f>
        <v>-0.12443483059826757</v>
      </c>
      <c r="U1265" s="94">
        <f>$L$11*COS($M$11*S1265*24+$N$11)</f>
        <v>7.3456357708396036E-2</v>
      </c>
      <c r="V1265" s="94">
        <f>$L$12*COS($M$12*S1265*24+$N$12)</f>
        <v>-1.0768720207277525</v>
      </c>
      <c r="W1265" s="94">
        <f>$L$13*COS($M$13*S1265*24+$N$13)</f>
        <v>-0.42999572059904106</v>
      </c>
      <c r="X1265" s="94">
        <f>(T1265+U1265+V1265+W1265)*$AE$8</f>
        <v>-1.9473077677708313</v>
      </c>
      <c r="Y1265" s="95">
        <f t="shared" si="36"/>
        <v>1.9473077677708313</v>
      </c>
      <c r="Z1265" s="94">
        <f>(0.5*$N$29*Y1265^3)/1000</f>
        <v>3.8028659575426431</v>
      </c>
      <c r="AA1265" s="94">
        <f>(0.5*$I$29*$J$29*$K$29*$M$29*$L$29*$N$29*Y1265^3)*0.82/1000</f>
        <v>12.310646617914625</v>
      </c>
      <c r="AB1265" s="103">
        <f>IF(Y1265&lt;1,0,IF(Y1265&lt;1.05,2,IF(Y1265&lt;1.1,2.28,IF(Y1265&lt;1.15,2.5,IF(Y1265&lt;1.2,3.08,IF(Y1265&lt;1.25,3.44,IF(Y1265&lt;1.3,3.85,IF(Y1265&lt;1.35,4.31,IF(Y1265&lt;1.4,5,IF(Y1265&lt;1.45,5.36,IF(Y1265&lt;1.5,5.75,IF(Y1265&lt;1.55,6.59,IF(Y1265&lt;1.6,7.28,IF(Y1265&lt;1.65,8.01,IF(Y1265&lt;1.7,8.79,IF(Y1265&lt;1.75,10,IF(Y1265&lt;1.8,10.5,IF(Y1265&lt;1.85,11.42,IF(Y1265&lt;1.9,12.38,IF(Y1265&lt;1.95,13.4,IF(Y1265&lt;2,14.26,IF(Y1265&lt;2.05,15.57,IF(Y1265&lt;2.1,16.72,IF(Y1265&lt;2.15,17.92,IF(Y1265&lt;2.2,19.17,IF(Y1265&lt;2.25,20,IF(Y1265&lt;3,25,IF(Y1265&lt;10,0,0))))))))))))))))))))))))))))</f>
        <v>13.4</v>
      </c>
      <c r="AC1265" s="12"/>
    </row>
    <row r="1266" spans="17:29" x14ac:dyDescent="0.25">
      <c r="Q1266" s="91"/>
      <c r="R1266" s="92">
        <v>41666</v>
      </c>
      <c r="S1266" s="93">
        <v>26.249999999996302</v>
      </c>
      <c r="T1266" s="94">
        <f>$L$10*COS($M$10*S1266*24+$N$10)</f>
        <v>-0.12042865633752084</v>
      </c>
      <c r="U1266" s="94">
        <f>$L$11*COS($M$11*S1266*24+$N$11)</f>
        <v>8.4064757936770915E-2</v>
      </c>
      <c r="V1266" s="94">
        <f>$L$12*COS($M$12*S1266*24+$N$12)</f>
        <v>-0.85990901359011163</v>
      </c>
      <c r="W1266" s="94">
        <f>$L$13*COS($M$13*S1266*24+$N$13)</f>
        <v>-0.43949011063840554</v>
      </c>
      <c r="X1266" s="94">
        <f>(T1266+U1266+V1266+W1266)*$AE$8</f>
        <v>-1.669703778286584</v>
      </c>
      <c r="Y1266" s="95">
        <f t="shared" si="36"/>
        <v>1.669703778286584</v>
      </c>
      <c r="Z1266" s="94">
        <f>(0.5*$N$29*Y1266^3)/1000</f>
        <v>2.3973172963098555</v>
      </c>
      <c r="AA1266" s="94">
        <f>(0.5*$I$29*$J$29*$K$29*$M$29*$L$29*$N$29*Y1266^3)*0.82/1000</f>
        <v>7.7606011874674961</v>
      </c>
      <c r="AB1266" s="103">
        <f>IF(Y1266&lt;1,0,IF(Y1266&lt;1.05,2,IF(Y1266&lt;1.1,2.28,IF(Y1266&lt;1.15,2.5,IF(Y1266&lt;1.2,3.08,IF(Y1266&lt;1.25,3.44,IF(Y1266&lt;1.3,3.85,IF(Y1266&lt;1.35,4.31,IF(Y1266&lt;1.4,5,IF(Y1266&lt;1.45,5.36,IF(Y1266&lt;1.5,5.75,IF(Y1266&lt;1.55,6.59,IF(Y1266&lt;1.6,7.28,IF(Y1266&lt;1.65,8.01,IF(Y1266&lt;1.7,8.79,IF(Y1266&lt;1.75,10,IF(Y1266&lt;1.8,10.5,IF(Y1266&lt;1.85,11.42,IF(Y1266&lt;1.9,12.38,IF(Y1266&lt;1.95,13.4,IF(Y1266&lt;2,14.26,IF(Y1266&lt;2.05,15.57,IF(Y1266&lt;2.1,16.72,IF(Y1266&lt;2.15,17.92,IF(Y1266&lt;2.2,19.17,IF(Y1266&lt;2.25,20,IF(Y1266&lt;3,25,IF(Y1266&lt;10,0,0))))))))))))))))))))))))))))</f>
        <v>8.7899999999999991</v>
      </c>
      <c r="AC1266" s="12"/>
    </row>
    <row r="1267" spans="17:29" x14ac:dyDescent="0.25">
      <c r="Q1267" s="91"/>
      <c r="R1267" s="92">
        <v>41666</v>
      </c>
      <c r="S1267" s="93">
        <v>26.270833333329598</v>
      </c>
      <c r="T1267" s="94">
        <f>$L$10*COS($M$10*S1267*24+$N$10)</f>
        <v>-0.11463906265359283</v>
      </c>
      <c r="U1267" s="94">
        <f>$L$11*COS($M$11*S1267*24+$N$11)</f>
        <v>9.3226371605936512E-2</v>
      </c>
      <c r="V1267" s="94">
        <f>$L$12*COS($M$12*S1267*24+$N$12)</f>
        <v>-0.5882201911991064</v>
      </c>
      <c r="W1267" s="94">
        <f>$L$13*COS($M$13*S1267*24+$N$13)</f>
        <v>-0.41903397592961467</v>
      </c>
      <c r="X1267" s="94">
        <f>(T1267+U1267+V1267+W1267)*$AE$8</f>
        <v>-1.2858335727204717</v>
      </c>
      <c r="Y1267" s="95">
        <f t="shared" si="36"/>
        <v>1.2858335727204717</v>
      </c>
      <c r="Z1267" s="94">
        <f>(0.5*$N$29*Y1267^3)/1000</f>
        <v>1.0948673670616544</v>
      </c>
      <c r="AA1267" s="94">
        <f>(0.5*$I$29*$J$29*$K$29*$M$29*$L$29*$N$29*Y1267^3)*0.82/1000</f>
        <v>3.5443072145756815</v>
      </c>
      <c r="AB1267" s="103">
        <f>IF(Y1267&lt;1,0,IF(Y1267&lt;1.05,2,IF(Y1267&lt;1.1,2.28,IF(Y1267&lt;1.15,2.5,IF(Y1267&lt;1.2,3.08,IF(Y1267&lt;1.25,3.44,IF(Y1267&lt;1.3,3.85,IF(Y1267&lt;1.35,4.31,IF(Y1267&lt;1.4,5,IF(Y1267&lt;1.45,5.36,IF(Y1267&lt;1.5,5.75,IF(Y1267&lt;1.55,6.59,IF(Y1267&lt;1.6,7.28,IF(Y1267&lt;1.65,8.01,IF(Y1267&lt;1.7,8.79,IF(Y1267&lt;1.75,10,IF(Y1267&lt;1.8,10.5,IF(Y1267&lt;1.85,11.42,IF(Y1267&lt;1.9,12.38,IF(Y1267&lt;1.95,13.4,IF(Y1267&lt;2,14.26,IF(Y1267&lt;2.05,15.57,IF(Y1267&lt;2.1,16.72,IF(Y1267&lt;2.15,17.92,IF(Y1267&lt;2.2,19.17,IF(Y1267&lt;2.25,20,IF(Y1267&lt;3,25,IF(Y1267&lt;10,0,0))))))))))))))))))))))))))))</f>
        <v>3.85</v>
      </c>
      <c r="AC1267" s="12"/>
    </row>
    <row r="1268" spans="17:29" x14ac:dyDescent="0.25">
      <c r="Q1268" s="91"/>
      <c r="R1268" s="92">
        <v>41666</v>
      </c>
      <c r="S1268" s="93">
        <v>26.291666666663001</v>
      </c>
      <c r="T1268" s="94">
        <f>$L$10*COS($M$10*S1268*24+$N$10)</f>
        <v>-0.10715178722833832</v>
      </c>
      <c r="U1268" s="94">
        <f>$L$11*COS($M$11*S1268*24+$N$11)</f>
        <v>0.10078352384903942</v>
      </c>
      <c r="V1268" s="94">
        <f>$L$12*COS($M$12*S1268*24+$N$12)</f>
        <v>-0.27909621112905814</v>
      </c>
      <c r="W1268" s="94">
        <f>$L$13*COS($M$13*S1268*24+$N$13)</f>
        <v>-0.37002136824737841</v>
      </c>
      <c r="X1268" s="94">
        <f>(T1268+U1268+V1268+W1268)*$AE$8</f>
        <v>-0.81935730344466939</v>
      </c>
      <c r="Y1268" s="95">
        <f t="shared" si="36"/>
        <v>0.81935730344466939</v>
      </c>
      <c r="Z1268" s="94">
        <f>(0.5*$N$29*Y1268^3)/1000</f>
        <v>0.28328737270947707</v>
      </c>
      <c r="AA1268" s="94">
        <f>(0.5*$I$29*$J$29*$K$29*$M$29*$L$29*$N$29*Y1268^3)*0.82/1000</f>
        <v>0.91705854891540384</v>
      </c>
      <c r="AB1268" s="103">
        <f>IF(Y1268&lt;1,0,IF(Y1268&lt;1.05,2,IF(Y1268&lt;1.1,2.28,IF(Y1268&lt;1.15,2.5,IF(Y1268&lt;1.2,3.08,IF(Y1268&lt;1.25,3.44,IF(Y1268&lt;1.3,3.85,IF(Y1268&lt;1.35,4.31,IF(Y1268&lt;1.4,5,IF(Y1268&lt;1.45,5.36,IF(Y1268&lt;1.5,5.75,IF(Y1268&lt;1.55,6.59,IF(Y1268&lt;1.6,7.28,IF(Y1268&lt;1.65,8.01,IF(Y1268&lt;1.7,8.79,IF(Y1268&lt;1.75,10,IF(Y1268&lt;1.8,10.5,IF(Y1268&lt;1.85,11.42,IF(Y1268&lt;1.9,12.38,IF(Y1268&lt;1.95,13.4,IF(Y1268&lt;2,14.26,IF(Y1268&lt;2.05,15.57,IF(Y1268&lt;2.1,16.72,IF(Y1268&lt;2.15,17.92,IF(Y1268&lt;2.2,19.17,IF(Y1268&lt;2.25,20,IF(Y1268&lt;3,25,IF(Y1268&lt;10,0,0))))))))))))))))))))))))))))</f>
        <v>0</v>
      </c>
      <c r="AC1268" s="12"/>
    </row>
    <row r="1269" spans="17:29" x14ac:dyDescent="0.25">
      <c r="Q1269" s="91"/>
      <c r="R1269" s="92">
        <v>41666</v>
      </c>
      <c r="S1269" s="93">
        <v>26.312499999996302</v>
      </c>
      <c r="T1269" s="94">
        <f>$L$10*COS($M$10*S1269*24+$N$10)</f>
        <v>-9.8077708592123336E-2</v>
      </c>
      <c r="U1269" s="94">
        <f>$L$11*COS($M$11*S1269*24+$N$11)</f>
        <v>0.10660615319244465</v>
      </c>
      <c r="V1269" s="94">
        <f>$L$12*COS($M$12*S1269*24+$N$12)</f>
        <v>4.7789843120337107E-2</v>
      </c>
      <c r="W1269" s="94">
        <f>$L$13*COS($M$13*S1269*24+$N$13)</f>
        <v>-0.29579241580857502</v>
      </c>
      <c r="X1269" s="94">
        <f>(T1269+U1269+V1269+W1269)*$AE$8</f>
        <v>-0.29934266010989574</v>
      </c>
      <c r="Y1269" s="95">
        <f t="shared" si="36"/>
        <v>0.29934266010989574</v>
      </c>
      <c r="Z1269" s="94">
        <f>(0.5*$N$29*Y1269^3)/1000</f>
        <v>1.3813797018374992E-2</v>
      </c>
      <c r="AA1269" s="94">
        <f>(0.5*$I$29*$J$29*$K$29*$M$29*$L$29*$N$29*Y1269^3)*0.82/1000</f>
        <v>4.4718056182738941E-2</v>
      </c>
      <c r="AB1269" s="103">
        <f>IF(Y1269&lt;1,0,IF(Y1269&lt;1.05,2,IF(Y1269&lt;1.1,2.28,IF(Y1269&lt;1.15,2.5,IF(Y1269&lt;1.2,3.08,IF(Y1269&lt;1.25,3.44,IF(Y1269&lt;1.3,3.85,IF(Y1269&lt;1.35,4.31,IF(Y1269&lt;1.4,5,IF(Y1269&lt;1.45,5.36,IF(Y1269&lt;1.5,5.75,IF(Y1269&lt;1.55,6.59,IF(Y1269&lt;1.6,7.28,IF(Y1269&lt;1.65,8.01,IF(Y1269&lt;1.7,8.79,IF(Y1269&lt;1.75,10,IF(Y1269&lt;1.8,10.5,IF(Y1269&lt;1.85,11.42,IF(Y1269&lt;1.9,12.38,IF(Y1269&lt;1.95,13.4,IF(Y1269&lt;2,14.26,IF(Y1269&lt;2.05,15.57,IF(Y1269&lt;2.1,16.72,IF(Y1269&lt;2.15,17.92,IF(Y1269&lt;2.2,19.17,IF(Y1269&lt;2.25,20,IF(Y1269&lt;3,25,IF(Y1269&lt;10,0,0))))))))))))))))))))))))))))</f>
        <v>0</v>
      </c>
      <c r="AC1269" s="12"/>
    </row>
    <row r="1270" spans="17:29" x14ac:dyDescent="0.25">
      <c r="Q1270" s="91"/>
      <c r="R1270" s="92">
        <v>41666</v>
      </c>
      <c r="S1270" s="93">
        <v>26.333333333329598</v>
      </c>
      <c r="T1270" s="94">
        <f>$L$10*COS($M$10*S1270*24+$N$10)</f>
        <v>-8.7551204131325236E-2</v>
      </c>
      <c r="U1270" s="94">
        <f>$L$11*COS($M$11*S1270*24+$N$11)</f>
        <v>0.11059404996356174</v>
      </c>
      <c r="V1270" s="94">
        <f>$L$12*COS($M$12*S1270*24+$N$12)</f>
        <v>0.37163448475011585</v>
      </c>
      <c r="W1270" s="94">
        <f>$L$13*COS($M$13*S1270*24+$N$13)</f>
        <v>-0.20140569905256495</v>
      </c>
      <c r="X1270" s="94">
        <f>(T1270+U1270+V1270+W1270)*$AE$8</f>
        <v>0.24158953941223421</v>
      </c>
      <c r="Y1270" s="95">
        <f t="shared" si="36"/>
        <v>0.24158953941223421</v>
      </c>
      <c r="Z1270" s="94">
        <f>(0.5*$N$29*Y1270^3)/1000</f>
        <v>7.2617552361690972E-3</v>
      </c>
      <c r="AA1270" s="94">
        <f>(0.5*$I$29*$J$29*$K$29*$M$29*$L$29*$N$29*Y1270^3)*0.82/1000</f>
        <v>2.3507771122186986E-2</v>
      </c>
      <c r="AB1270" s="103">
        <f>IF(Y1270&lt;1,0,IF(Y1270&lt;1.05,2,IF(Y1270&lt;1.1,2.28,IF(Y1270&lt;1.15,2.5,IF(Y1270&lt;1.2,3.08,IF(Y1270&lt;1.25,3.44,IF(Y1270&lt;1.3,3.85,IF(Y1270&lt;1.35,4.31,IF(Y1270&lt;1.4,5,IF(Y1270&lt;1.45,5.36,IF(Y1270&lt;1.5,5.75,IF(Y1270&lt;1.55,6.59,IF(Y1270&lt;1.6,7.28,IF(Y1270&lt;1.65,8.01,IF(Y1270&lt;1.7,8.79,IF(Y1270&lt;1.75,10,IF(Y1270&lt;1.8,10.5,IF(Y1270&lt;1.85,11.42,IF(Y1270&lt;1.9,12.38,IF(Y1270&lt;1.95,13.4,IF(Y1270&lt;2,14.26,IF(Y1270&lt;2.05,15.57,IF(Y1270&lt;2.1,16.72,IF(Y1270&lt;2.15,17.92,IF(Y1270&lt;2.2,19.17,IF(Y1270&lt;2.25,20,IF(Y1270&lt;3,25,IF(Y1270&lt;10,0,0))))))))))))))))))))))))))))</f>
        <v>0</v>
      </c>
      <c r="AC1270" s="12"/>
    </row>
    <row r="1271" spans="17:29" x14ac:dyDescent="0.25">
      <c r="Q1271" s="91"/>
      <c r="R1271" s="92">
        <v>41666</v>
      </c>
      <c r="S1271" s="93">
        <v>26.354166666663001</v>
      </c>
      <c r="T1271" s="94">
        <f>$L$10*COS($M$10*S1271*24+$N$10)</f>
        <v>-7.5728160103231648E-2</v>
      </c>
      <c r="U1271" s="94">
        <f>$L$11*COS($M$11*S1271*24+$N$11)</f>
        <v>0.11267858093737002</v>
      </c>
      <c r="V1271" s="94">
        <f>$L$12*COS($M$12*S1271*24+$N$12)</f>
        <v>0.671827786724707</v>
      </c>
      <c r="W1271" s="94">
        <f>$L$13*COS($M$13*S1271*24+$N$13)</f>
        <v>-9.3293516744261715E-2</v>
      </c>
      <c r="X1271" s="94">
        <f>(T1271+U1271+V1271+W1271)*$AE$8</f>
        <v>0.7693558635182296</v>
      </c>
      <c r="Y1271" s="95">
        <f t="shared" si="36"/>
        <v>0.7693558635182296</v>
      </c>
      <c r="Z1271" s="94">
        <f>(0.5*$N$29*Y1271^3)/1000</f>
        <v>0.23452493979872815</v>
      </c>
      <c r="AA1271" s="94">
        <f>(0.5*$I$29*$J$29*$K$29*$M$29*$L$29*$N$29*Y1271^3)*0.82/1000</f>
        <v>0.75920468646112382</v>
      </c>
      <c r="AB1271" s="103">
        <f>IF(Y1271&lt;1,0,IF(Y1271&lt;1.05,2,IF(Y1271&lt;1.1,2.28,IF(Y1271&lt;1.15,2.5,IF(Y1271&lt;1.2,3.08,IF(Y1271&lt;1.25,3.44,IF(Y1271&lt;1.3,3.85,IF(Y1271&lt;1.35,4.31,IF(Y1271&lt;1.4,5,IF(Y1271&lt;1.45,5.36,IF(Y1271&lt;1.5,5.75,IF(Y1271&lt;1.55,6.59,IF(Y1271&lt;1.6,7.28,IF(Y1271&lt;1.65,8.01,IF(Y1271&lt;1.7,8.79,IF(Y1271&lt;1.75,10,IF(Y1271&lt;1.8,10.5,IF(Y1271&lt;1.85,11.42,IF(Y1271&lt;1.9,12.38,IF(Y1271&lt;1.95,13.4,IF(Y1271&lt;2,14.26,IF(Y1271&lt;2.05,15.57,IF(Y1271&lt;2.1,16.72,IF(Y1271&lt;2.15,17.92,IF(Y1271&lt;2.2,19.17,IF(Y1271&lt;2.25,20,IF(Y1271&lt;3,25,IF(Y1271&lt;10,0,0))))))))))))))))))))))))))))</f>
        <v>0</v>
      </c>
      <c r="AC1271" s="12"/>
    </row>
    <row r="1272" spans="17:29" x14ac:dyDescent="0.25">
      <c r="Q1272" s="91"/>
      <c r="R1272" s="92">
        <v>41666</v>
      </c>
      <c r="S1272" s="93">
        <v>26.374999999996302</v>
      </c>
      <c r="T1272" s="94">
        <f>$L$10*COS($M$10*S1272*24+$N$10)</f>
        <v>-6.2783663127716716E-2</v>
      </c>
      <c r="U1272" s="94">
        <f>$L$11*COS($M$11*S1272*24+$N$11)</f>
        <v>0.11282387054043232</v>
      </c>
      <c r="V1272" s="94">
        <f>$L$12*COS($M$12*S1272*24+$N$12)</f>
        <v>0.92926502641980291</v>
      </c>
      <c r="W1272" s="94">
        <f>$L$13*COS($M$13*S1272*24+$N$13)</f>
        <v>2.1176464554803879E-2</v>
      </c>
      <c r="X1272" s="94">
        <f>(T1272+U1272+V1272+W1272)*$AE$8</f>
        <v>1.2506021229841529</v>
      </c>
      <c r="Y1272" s="95">
        <f t="shared" si="36"/>
        <v>1.2506021229841529</v>
      </c>
      <c r="Z1272" s="94">
        <f>(0.5*$N$29*Y1272^3)/1000</f>
        <v>1.0073136378075767</v>
      </c>
      <c r="AA1272" s="94">
        <f>(0.5*$I$29*$J$29*$K$29*$M$29*$L$29*$N$29*Y1272^3)*0.82/1000</f>
        <v>3.2608780764043179</v>
      </c>
      <c r="AB1272" s="103">
        <f>IF(Y1272&lt;1,0,IF(Y1272&lt;1.05,2,IF(Y1272&lt;1.1,2.28,IF(Y1272&lt;1.15,2.5,IF(Y1272&lt;1.2,3.08,IF(Y1272&lt;1.25,3.44,IF(Y1272&lt;1.3,3.85,IF(Y1272&lt;1.35,4.31,IF(Y1272&lt;1.4,5,IF(Y1272&lt;1.45,5.36,IF(Y1272&lt;1.5,5.75,IF(Y1272&lt;1.55,6.59,IF(Y1272&lt;1.6,7.28,IF(Y1272&lt;1.65,8.01,IF(Y1272&lt;1.7,8.79,IF(Y1272&lt;1.75,10,IF(Y1272&lt;1.8,10.5,IF(Y1272&lt;1.85,11.42,IF(Y1272&lt;1.9,12.38,IF(Y1272&lt;1.95,13.4,IF(Y1272&lt;2,14.26,IF(Y1272&lt;2.05,15.57,IF(Y1272&lt;2.1,16.72,IF(Y1272&lt;2.15,17.92,IF(Y1272&lt;2.2,19.17,IF(Y1272&lt;2.25,20,IF(Y1272&lt;3,25,IF(Y1272&lt;10,0,0))))))))))))))))))))))))))))</f>
        <v>3.85</v>
      </c>
      <c r="AC1272" s="12"/>
    </row>
    <row r="1273" spans="17:29" x14ac:dyDescent="0.25">
      <c r="Q1273" s="91"/>
      <c r="R1273" s="92">
        <v>41666</v>
      </c>
      <c r="S1273" s="93">
        <v>26.395833333329598</v>
      </c>
      <c r="T1273" s="94">
        <f>$L$10*COS($M$10*S1273*24+$N$10)</f>
        <v>-4.890940734158844E-2</v>
      </c>
      <c r="U1273" s="94">
        <f>$L$11*COS($M$11*S1273*24+$N$11)</f>
        <v>0.11102741828326</v>
      </c>
      <c r="V1273" s="94">
        <f>$L$12*COS($M$12*S1273*24+$N$12)</f>
        <v>1.1275625369649067</v>
      </c>
      <c r="W1273" s="94">
        <f>$L$13*COS($M$13*S1273*24+$N$13)</f>
        <v>0.13420330479025064</v>
      </c>
      <c r="X1273" s="94">
        <f>(T1273+U1273+V1273+W1273)*$AE$8</f>
        <v>1.6548548158710361</v>
      </c>
      <c r="Y1273" s="95">
        <f t="shared" si="36"/>
        <v>1.6548548158710361</v>
      </c>
      <c r="Z1273" s="94">
        <f>(0.5*$N$29*Y1273^3)/1000</f>
        <v>2.3339251477490452</v>
      </c>
      <c r="AA1273" s="94">
        <f>(0.5*$I$29*$J$29*$K$29*$M$29*$L$29*$N$29*Y1273^3)*0.82/1000</f>
        <v>7.5553879751178394</v>
      </c>
      <c r="AB1273" s="103">
        <f>IF(Y1273&lt;1,0,IF(Y1273&lt;1.05,2,IF(Y1273&lt;1.1,2.28,IF(Y1273&lt;1.15,2.5,IF(Y1273&lt;1.2,3.08,IF(Y1273&lt;1.25,3.44,IF(Y1273&lt;1.3,3.85,IF(Y1273&lt;1.35,4.31,IF(Y1273&lt;1.4,5,IF(Y1273&lt;1.45,5.36,IF(Y1273&lt;1.5,5.75,IF(Y1273&lt;1.55,6.59,IF(Y1273&lt;1.6,7.28,IF(Y1273&lt;1.65,8.01,IF(Y1273&lt;1.7,8.79,IF(Y1273&lt;1.75,10,IF(Y1273&lt;1.8,10.5,IF(Y1273&lt;1.85,11.42,IF(Y1273&lt;1.9,12.38,IF(Y1273&lt;1.95,13.4,IF(Y1273&lt;2,14.26,IF(Y1273&lt;2.05,15.57,IF(Y1273&lt;2.1,16.72,IF(Y1273&lt;2.15,17.92,IF(Y1273&lt;2.2,19.17,IF(Y1273&lt;2.25,20,IF(Y1273&lt;3,25,IF(Y1273&lt;10,0,0))))))))))))))))))))))))))))</f>
        <v>8.7899999999999991</v>
      </c>
      <c r="AC1273" s="12"/>
    </row>
    <row r="1274" spans="17:29" x14ac:dyDescent="0.25">
      <c r="Q1274" s="91"/>
      <c r="R1274" s="92">
        <v>41666</v>
      </c>
      <c r="S1274" s="93">
        <v>26.416666666662898</v>
      </c>
      <c r="T1274" s="94">
        <f>$L$10*COS($M$10*S1274*24+$N$10)</f>
        <v>-3.4310855613929069E-2</v>
      </c>
      <c r="U1274" s="94">
        <f>$L$11*COS($M$11*S1274*24+$N$11)</f>
        <v>0.1073201417946384</v>
      </c>
      <c r="V1274" s="94">
        <f>$L$12*COS($M$12*S1274*24+$N$12)</f>
        <v>1.2541003867675782</v>
      </c>
      <c r="W1274" s="94">
        <f>$L$13*COS($M$13*S1274*24+$N$13)</f>
        <v>0.23808441158569518</v>
      </c>
      <c r="X1274" s="94">
        <f>(T1274+U1274+V1274+W1274)*$AE$8</f>
        <v>1.9564926056674783</v>
      </c>
      <c r="Y1274" s="95">
        <f t="shared" si="36"/>
        <v>1.9564926056674783</v>
      </c>
      <c r="Z1274" s="94">
        <f>(0.5*$N$29*Y1274^3)/1000</f>
        <v>3.8569309307605519</v>
      </c>
      <c r="AA1274" s="94">
        <f>(0.5*$I$29*$J$29*$K$29*$M$29*$L$29*$N$29*Y1274^3)*0.82/1000</f>
        <v>12.485665876316984</v>
      </c>
      <c r="AB1274" s="103">
        <f>IF(Y1274&lt;1,0,IF(Y1274&lt;1.05,2,IF(Y1274&lt;1.1,2.28,IF(Y1274&lt;1.15,2.5,IF(Y1274&lt;1.2,3.08,IF(Y1274&lt;1.25,3.44,IF(Y1274&lt;1.3,3.85,IF(Y1274&lt;1.35,4.31,IF(Y1274&lt;1.4,5,IF(Y1274&lt;1.45,5.36,IF(Y1274&lt;1.5,5.75,IF(Y1274&lt;1.55,6.59,IF(Y1274&lt;1.6,7.28,IF(Y1274&lt;1.65,8.01,IF(Y1274&lt;1.7,8.79,IF(Y1274&lt;1.75,10,IF(Y1274&lt;1.8,10.5,IF(Y1274&lt;1.85,11.42,IF(Y1274&lt;1.9,12.38,IF(Y1274&lt;1.95,13.4,IF(Y1274&lt;2,14.26,IF(Y1274&lt;2.05,15.57,IF(Y1274&lt;2.1,16.72,IF(Y1274&lt;2.15,17.92,IF(Y1274&lt;2.2,19.17,IF(Y1274&lt;2.25,20,IF(Y1274&lt;3,25,IF(Y1274&lt;10,0,0))))))))))))))))))))))))))))</f>
        <v>14.26</v>
      </c>
      <c r="AC1274" s="12"/>
    </row>
    <row r="1275" spans="17:29" x14ac:dyDescent="0.25">
      <c r="Q1275" s="91"/>
      <c r="R1275" s="92">
        <v>41666</v>
      </c>
      <c r="S1275" s="93">
        <v>26.437499999996302</v>
      </c>
      <c r="T1275" s="94">
        <f>$L$10*COS($M$10*S1275*24+$N$10)</f>
        <v>-1.9204196860926323E-2</v>
      </c>
      <c r="U1275" s="94">
        <f>$L$11*COS($M$11*S1275*24+$N$11)</f>
        <v>0.10176584471742434</v>
      </c>
      <c r="V1275" s="94">
        <f>$L$12*COS($M$12*S1275*24+$N$12)</f>
        <v>1.3008255296549691</v>
      </c>
      <c r="W1275" s="94">
        <f>$L$13*COS($M$13*S1275*24+$N$13)</f>
        <v>0.32574045918512634</v>
      </c>
      <c r="X1275" s="94">
        <f>(T1275+U1275+V1275+W1275)*$AE$8</f>
        <v>2.1364095458707419</v>
      </c>
      <c r="Y1275" s="95">
        <f t="shared" si="36"/>
        <v>2.1364095458707419</v>
      </c>
      <c r="Z1275" s="94">
        <f>(0.5*$N$29*Y1275^3)/1000</f>
        <v>5.0218155653057934</v>
      </c>
      <c r="AA1275" s="94">
        <f>(0.5*$I$29*$J$29*$K$29*$M$29*$L$29*$N$29*Y1275^3)*0.82/1000</f>
        <v>16.256633153794127</v>
      </c>
      <c r="AB1275" s="103">
        <f>IF(Y1275&lt;1,0,IF(Y1275&lt;1.05,2,IF(Y1275&lt;1.1,2.28,IF(Y1275&lt;1.15,2.5,IF(Y1275&lt;1.2,3.08,IF(Y1275&lt;1.25,3.44,IF(Y1275&lt;1.3,3.85,IF(Y1275&lt;1.35,4.31,IF(Y1275&lt;1.4,5,IF(Y1275&lt;1.45,5.36,IF(Y1275&lt;1.5,5.75,IF(Y1275&lt;1.55,6.59,IF(Y1275&lt;1.6,7.28,IF(Y1275&lt;1.65,8.01,IF(Y1275&lt;1.7,8.79,IF(Y1275&lt;1.75,10,IF(Y1275&lt;1.8,10.5,IF(Y1275&lt;1.85,11.42,IF(Y1275&lt;1.9,12.38,IF(Y1275&lt;1.95,13.4,IF(Y1275&lt;2,14.26,IF(Y1275&lt;2.05,15.57,IF(Y1275&lt;2.1,16.72,IF(Y1275&lt;2.15,17.92,IF(Y1275&lt;2.2,19.17,IF(Y1275&lt;2.25,20,IF(Y1275&lt;3,25,IF(Y1275&lt;10,0,0))))))))))))))))))))))))))))</f>
        <v>17.920000000000002</v>
      </c>
      <c r="AC1275" s="12"/>
    </row>
    <row r="1276" spans="17:29" x14ac:dyDescent="0.25">
      <c r="Q1276" s="91"/>
      <c r="R1276" s="92">
        <v>41666</v>
      </c>
      <c r="S1276" s="93">
        <v>26.458333333329598</v>
      </c>
      <c r="T1276" s="94">
        <f>$L$10*COS($M$10*S1276*24+$N$10)</f>
        <v>-3.8131445198827723E-3</v>
      </c>
      <c r="U1276" s="94">
        <f>$L$11*COS($M$11*S1276*24+$N$11)</f>
        <v>9.4460118623633987E-2</v>
      </c>
      <c r="V1276" s="94">
        <f>$L$12*COS($M$12*S1276*24+$N$12)</f>
        <v>1.2647643120226715</v>
      </c>
      <c r="W1276" s="94">
        <f>$L$13*COS($M$13*S1276*24+$N$13)</f>
        <v>0.39119783280221121</v>
      </c>
      <c r="X1276" s="94">
        <f>(T1276+U1276+V1276+W1276)*$AE$8</f>
        <v>2.1832613986607923</v>
      </c>
      <c r="Y1276" s="95">
        <f t="shared" si="36"/>
        <v>2.1832613986607923</v>
      </c>
      <c r="Z1276" s="94">
        <f>(0.5*$N$29*Y1276^3)/1000</f>
        <v>5.3595020060945329</v>
      </c>
      <c r="AA1276" s="94">
        <f>(0.5*$I$29*$J$29*$K$29*$M$29*$L$29*$N$29*Y1276^3)*0.82/1000</f>
        <v>17.349792493782488</v>
      </c>
      <c r="AB1276" s="103">
        <f>IF(Y1276&lt;1,0,IF(Y1276&lt;1.05,2,IF(Y1276&lt;1.1,2.28,IF(Y1276&lt;1.15,2.5,IF(Y1276&lt;1.2,3.08,IF(Y1276&lt;1.25,3.44,IF(Y1276&lt;1.3,3.85,IF(Y1276&lt;1.35,4.31,IF(Y1276&lt;1.4,5,IF(Y1276&lt;1.45,5.36,IF(Y1276&lt;1.5,5.75,IF(Y1276&lt;1.55,6.59,IF(Y1276&lt;1.6,7.28,IF(Y1276&lt;1.65,8.01,IF(Y1276&lt;1.7,8.79,IF(Y1276&lt;1.75,10,IF(Y1276&lt;1.8,10.5,IF(Y1276&lt;1.85,11.42,IF(Y1276&lt;1.9,12.38,IF(Y1276&lt;1.95,13.4,IF(Y1276&lt;2,14.26,IF(Y1276&lt;2.05,15.57,IF(Y1276&lt;2.1,16.72,IF(Y1276&lt;2.15,17.92,IF(Y1276&lt;2.2,19.17,IF(Y1276&lt;2.25,20,IF(Y1276&lt;3,25,IF(Y1276&lt;10,0,0))))))))))))))))))))))))))))</f>
        <v>19.170000000000002</v>
      </c>
      <c r="AC1276" s="12"/>
    </row>
    <row r="1277" spans="17:29" x14ac:dyDescent="0.25">
      <c r="Q1277" s="91"/>
      <c r="R1277" s="92">
        <v>41666</v>
      </c>
      <c r="S1277" s="93">
        <v>26.479166666662898</v>
      </c>
      <c r="T1277" s="94">
        <f>$L$10*COS($M$10*S1277*24+$N$10)</f>
        <v>1.1634376407683071E-2</v>
      </c>
      <c r="U1277" s="94">
        <f>$L$11*COS($M$11*S1277*24+$N$11)</f>
        <v>8.5528697846829427E-2</v>
      </c>
      <c r="V1277" s="94">
        <f>$L$12*COS($M$12*S1277*24+$N$12)</f>
        <v>1.1482117203205282</v>
      </c>
      <c r="W1277" s="94">
        <f>$L$13*COS($M$13*S1277*24+$N$13)</f>
        <v>0.42999572059891811</v>
      </c>
      <c r="X1277" s="94">
        <f>(T1277+U1277+V1277+W1277)*$AE$8</f>
        <v>2.0942131439674485</v>
      </c>
      <c r="Y1277" s="95">
        <f t="shared" si="36"/>
        <v>2.0942131439674485</v>
      </c>
      <c r="Z1277" s="94">
        <f>(0.5*$N$29*Y1277^3)/1000</f>
        <v>4.7300950968154725</v>
      </c>
      <c r="AA1277" s="94">
        <f>(0.5*$I$29*$J$29*$K$29*$M$29*$L$29*$N$29*Y1277^3)*0.82/1000</f>
        <v>15.312274967391609</v>
      </c>
      <c r="AB1277" s="103">
        <f>IF(Y1277&lt;1,0,IF(Y1277&lt;1.05,2,IF(Y1277&lt;1.1,2.28,IF(Y1277&lt;1.15,2.5,IF(Y1277&lt;1.2,3.08,IF(Y1277&lt;1.25,3.44,IF(Y1277&lt;1.3,3.85,IF(Y1277&lt;1.35,4.31,IF(Y1277&lt;1.4,5,IF(Y1277&lt;1.45,5.36,IF(Y1277&lt;1.5,5.75,IF(Y1277&lt;1.55,6.59,IF(Y1277&lt;1.6,7.28,IF(Y1277&lt;1.65,8.01,IF(Y1277&lt;1.7,8.79,IF(Y1277&lt;1.75,10,IF(Y1277&lt;1.8,10.5,IF(Y1277&lt;1.85,11.42,IF(Y1277&lt;1.9,12.38,IF(Y1277&lt;1.95,13.4,IF(Y1277&lt;2,14.26,IF(Y1277&lt;2.05,15.57,IF(Y1277&lt;2.1,16.72,IF(Y1277&lt;2.15,17.92,IF(Y1277&lt;2.2,19.17,IF(Y1277&lt;2.25,20,IF(Y1277&lt;3,25,IF(Y1277&lt;10,0,0))))))))))))))))))))))))))))</f>
        <v>16.72</v>
      </c>
      <c r="AC1277" s="12"/>
    </row>
    <row r="1278" spans="17:29" x14ac:dyDescent="0.25">
      <c r="Q1278" s="91"/>
      <c r="R1278" s="92">
        <v>41666</v>
      </c>
      <c r="S1278" s="93">
        <v>26.499999999996302</v>
      </c>
      <c r="T1278" s="94">
        <f>$L$10*COS($M$10*S1278*24+$N$10)</f>
        <v>2.6909604680960937E-2</v>
      </c>
      <c r="U1278" s="94">
        <f>$L$11*COS($M$11*S1278*24+$N$11)</f>
        <v>7.5125295546331003E-2</v>
      </c>
      <c r="V1278" s="94">
        <f>$L$12*COS($M$12*S1278*24+$N$12)</f>
        <v>0.95858532489509352</v>
      </c>
      <c r="W1278" s="94">
        <f>$L$13*COS($M$13*S1278*24+$N$13)</f>
        <v>0.43949011063840582</v>
      </c>
      <c r="X1278" s="94">
        <f>(T1278+U1278+V1278+W1278)*$AE$8</f>
        <v>1.8751379197009892</v>
      </c>
      <c r="Y1278" s="95">
        <f t="shared" si="36"/>
        <v>1.8751379197009892</v>
      </c>
      <c r="Z1278" s="94">
        <f>(0.5*$N$29*Y1278^3)/1000</f>
        <v>3.3955245759811361</v>
      </c>
      <c r="AA1278" s="94">
        <f>(0.5*$I$29*$J$29*$K$29*$M$29*$L$29*$N$29*Y1278^3)*0.82/1000</f>
        <v>10.992000139904862</v>
      </c>
      <c r="AB1278" s="103">
        <f>IF(Y1278&lt;1,0,IF(Y1278&lt;1.05,2,IF(Y1278&lt;1.1,2.28,IF(Y1278&lt;1.15,2.5,IF(Y1278&lt;1.2,3.08,IF(Y1278&lt;1.25,3.44,IF(Y1278&lt;1.3,3.85,IF(Y1278&lt;1.35,4.31,IF(Y1278&lt;1.4,5,IF(Y1278&lt;1.45,5.36,IF(Y1278&lt;1.5,5.75,IF(Y1278&lt;1.55,6.59,IF(Y1278&lt;1.6,7.28,IF(Y1278&lt;1.65,8.01,IF(Y1278&lt;1.7,8.79,IF(Y1278&lt;1.75,10,IF(Y1278&lt;1.8,10.5,IF(Y1278&lt;1.85,11.42,IF(Y1278&lt;1.9,12.38,IF(Y1278&lt;1.95,13.4,IF(Y1278&lt;2,14.26,IF(Y1278&lt;2.05,15.57,IF(Y1278&lt;2.1,16.72,IF(Y1278&lt;2.15,17.92,IF(Y1278&lt;2.2,19.17,IF(Y1278&lt;2.25,20,IF(Y1278&lt;3,25,IF(Y1278&lt;10,0,0))))))))))))))))))))))))))))</f>
        <v>12.38</v>
      </c>
      <c r="AC1278" s="12"/>
    </row>
    <row r="1279" spans="17:29" x14ac:dyDescent="0.25">
      <c r="Q1279" s="91"/>
      <c r="R1279" s="92">
        <v>41666</v>
      </c>
      <c r="S1279" s="93">
        <v>26.520833333329598</v>
      </c>
      <c r="T1279" s="94">
        <f>$L$10*COS($M$10*S1279*24+$N$10)</f>
        <v>4.1786330528593575E-2</v>
      </c>
      <c r="U1279" s="94">
        <f>$L$11*COS($M$11*S1279*24+$N$11)</f>
        <v>6.3428958245288214E-2</v>
      </c>
      <c r="V1279" s="94">
        <f>$L$12*COS($M$12*S1279*24+$N$12)</f>
        <v>0.7079532154171766</v>
      </c>
      <c r="W1279" s="94">
        <f>$L$13*COS($M$13*S1279*24+$N$13)</f>
        <v>0.41903397592961611</v>
      </c>
      <c r="X1279" s="94">
        <f>(T1279+U1279+V1279+W1279)*$AE$8</f>
        <v>1.540253100150843</v>
      </c>
      <c r="Y1279" s="95">
        <f t="shared" si="36"/>
        <v>1.540253100150843</v>
      </c>
      <c r="Z1279" s="94">
        <f>(0.5*$N$29*Y1279^3)/1000</f>
        <v>1.881843502256469</v>
      </c>
      <c r="AA1279" s="94">
        <f>(0.5*$I$29*$J$29*$K$29*$M$29*$L$29*$N$29*Y1279^3)*0.82/1000</f>
        <v>6.0919082095305308</v>
      </c>
      <c r="AB1279" s="103">
        <f>IF(Y1279&lt;1,0,IF(Y1279&lt;1.05,2,IF(Y1279&lt;1.1,2.28,IF(Y1279&lt;1.15,2.5,IF(Y1279&lt;1.2,3.08,IF(Y1279&lt;1.25,3.44,IF(Y1279&lt;1.3,3.85,IF(Y1279&lt;1.35,4.31,IF(Y1279&lt;1.4,5,IF(Y1279&lt;1.45,5.36,IF(Y1279&lt;1.5,5.75,IF(Y1279&lt;1.55,6.59,IF(Y1279&lt;1.6,7.28,IF(Y1279&lt;1.65,8.01,IF(Y1279&lt;1.7,8.79,IF(Y1279&lt;1.75,10,IF(Y1279&lt;1.8,10.5,IF(Y1279&lt;1.85,11.42,IF(Y1279&lt;1.9,12.38,IF(Y1279&lt;1.95,13.4,IF(Y1279&lt;2,14.26,IF(Y1279&lt;2.05,15.57,IF(Y1279&lt;2.1,16.72,IF(Y1279&lt;2.15,17.92,IF(Y1279&lt;2.2,19.17,IF(Y1279&lt;2.25,20,IF(Y1279&lt;3,25,IF(Y1279&lt;10,0,0))))))))))))))))))))))))))))</f>
        <v>6.59</v>
      </c>
      <c r="AC1279" s="12"/>
    </row>
    <row r="1280" spans="17:29" x14ac:dyDescent="0.25">
      <c r="Q1280" s="91"/>
      <c r="R1280" s="92">
        <v>41666</v>
      </c>
      <c r="S1280" s="93">
        <v>26.541666666662898</v>
      </c>
      <c r="T1280" s="94">
        <f>$L$10*COS($M$10*S1280*24+$N$10)</f>
        <v>5.6044245573596767E-2</v>
      </c>
      <c r="U1280" s="94">
        <f>$L$11*COS($M$11*S1280*24+$N$11)</f>
        <v>5.0640984371364488E-2</v>
      </c>
      <c r="V1280" s="94">
        <f>$L$12*COS($M$12*S1280*24+$N$12)</f>
        <v>0.41226597072996635</v>
      </c>
      <c r="W1280" s="94">
        <f>$L$13*COS($M$13*S1280*24+$N$13)</f>
        <v>0.37002136824769222</v>
      </c>
      <c r="X1280" s="94">
        <f>(T1280+U1280+V1280+W1280)*$AE$8</f>
        <v>1.1112157111532748</v>
      </c>
      <c r="Y1280" s="95">
        <f t="shared" si="36"/>
        <v>1.1112157111532748</v>
      </c>
      <c r="Z1280" s="94">
        <f>(0.5*$N$29*Y1280^3)/1000</f>
        <v>0.70664672160683661</v>
      </c>
      <c r="AA1280" s="94">
        <f>(0.5*$I$29*$J$29*$K$29*$M$29*$L$29*$N$29*Y1280^3)*0.82/1000</f>
        <v>2.2875584284414301</v>
      </c>
      <c r="AB1280" s="103">
        <f>IF(Y1280&lt;1,0,IF(Y1280&lt;1.05,2,IF(Y1280&lt;1.1,2.28,IF(Y1280&lt;1.15,2.5,IF(Y1280&lt;1.2,3.08,IF(Y1280&lt;1.25,3.44,IF(Y1280&lt;1.3,3.85,IF(Y1280&lt;1.35,4.31,IF(Y1280&lt;1.4,5,IF(Y1280&lt;1.45,5.36,IF(Y1280&lt;1.5,5.75,IF(Y1280&lt;1.55,6.59,IF(Y1280&lt;1.6,7.28,IF(Y1280&lt;1.65,8.01,IF(Y1280&lt;1.7,8.79,IF(Y1280&lt;1.75,10,IF(Y1280&lt;1.8,10.5,IF(Y1280&lt;1.85,11.42,IF(Y1280&lt;1.9,12.38,IF(Y1280&lt;1.95,13.4,IF(Y1280&lt;2,14.26,IF(Y1280&lt;2.05,15.57,IF(Y1280&lt;2.1,16.72,IF(Y1280&lt;2.15,17.92,IF(Y1280&lt;2.2,19.17,IF(Y1280&lt;2.25,20,IF(Y1280&lt;3,25,IF(Y1280&lt;10,0,0))))))))))))))))))))))))))))</f>
        <v>2.5</v>
      </c>
      <c r="AC1280" s="12"/>
    </row>
    <row r="1281" spans="17:29" x14ac:dyDescent="0.25">
      <c r="Q1281" s="91"/>
      <c r="R1281" s="92">
        <v>41666</v>
      </c>
      <c r="S1281" s="93">
        <v>26.562499999996302</v>
      </c>
      <c r="T1281" s="94">
        <f>$L$10*COS($M$10*S1281*24+$N$10)</f>
        <v>6.9472205364211198E-2</v>
      </c>
      <c r="U1281" s="94">
        <f>$L$11*COS($M$11*S1281*24+$N$11)</f>
        <v>3.6981459834134964E-2</v>
      </c>
      <c r="V1281" s="94">
        <f>$L$12*COS($M$12*S1281*24+$N$12)</f>
        <v>9.0341541649670731E-2</v>
      </c>
      <c r="W1281" s="94">
        <f>$L$13*COS($M$13*S1281*24+$N$13)</f>
        <v>0.29579241580856003</v>
      </c>
      <c r="X1281" s="94">
        <f>(T1281+U1281+V1281+W1281)*$AE$8</f>
        <v>0.61573452832072118</v>
      </c>
      <c r="Y1281" s="95">
        <f t="shared" si="36"/>
        <v>0.61573452832072118</v>
      </c>
      <c r="Z1281" s="94">
        <f>(0.5*$N$29*Y1281^3)/1000</f>
        <v>0.12022305320376642</v>
      </c>
      <c r="AA1281" s="94">
        <f>(0.5*$I$29*$J$29*$K$29*$M$29*$L$29*$N$29*Y1281^3)*0.82/1000</f>
        <v>0.38918635046360839</v>
      </c>
      <c r="AB1281" s="103">
        <f>IF(Y1281&lt;1,0,IF(Y1281&lt;1.05,2,IF(Y1281&lt;1.1,2.28,IF(Y1281&lt;1.15,2.5,IF(Y1281&lt;1.2,3.08,IF(Y1281&lt;1.25,3.44,IF(Y1281&lt;1.3,3.85,IF(Y1281&lt;1.35,4.31,IF(Y1281&lt;1.4,5,IF(Y1281&lt;1.45,5.36,IF(Y1281&lt;1.5,5.75,IF(Y1281&lt;1.55,6.59,IF(Y1281&lt;1.6,7.28,IF(Y1281&lt;1.65,8.01,IF(Y1281&lt;1.7,8.79,IF(Y1281&lt;1.75,10,IF(Y1281&lt;1.8,10.5,IF(Y1281&lt;1.85,11.42,IF(Y1281&lt;1.9,12.38,IF(Y1281&lt;1.95,13.4,IF(Y1281&lt;2,14.26,IF(Y1281&lt;2.05,15.57,IF(Y1281&lt;2.1,16.72,IF(Y1281&lt;2.15,17.92,IF(Y1281&lt;2.2,19.17,IF(Y1281&lt;2.25,20,IF(Y1281&lt;3,25,IF(Y1281&lt;10,0,0))))))))))))))))))))))))))))</f>
        <v>0</v>
      </c>
      <c r="AC1281" s="12"/>
    </row>
    <row r="1282" spans="17:29" x14ac:dyDescent="0.25">
      <c r="Q1282" s="91"/>
      <c r="R1282" s="92">
        <v>41666</v>
      </c>
      <c r="S1282" s="93">
        <v>26.583333333329598</v>
      </c>
      <c r="T1282" s="94">
        <f>$L$10*COS($M$10*S1282*24+$N$10)</f>
        <v>8.1871356196944078E-2</v>
      </c>
      <c r="U1282" s="94">
        <f>$L$11*COS($M$11*S1282*24+$N$11)</f>
        <v>2.2685470262858751E-2</v>
      </c>
      <c r="V1282" s="94">
        <f>$L$12*COS($M$12*S1282*24+$N$12)</f>
        <v>-0.23733234980223011</v>
      </c>
      <c r="W1282" s="94">
        <f>$L$13*COS($M$13*S1282*24+$N$13)</f>
        <v>0.20140569905256914</v>
      </c>
      <c r="X1282" s="94">
        <f>(T1282+U1282+V1282+W1282)*$AE$8</f>
        <v>8.5787719637677312E-2</v>
      </c>
      <c r="Y1282" s="95">
        <f t="shared" si="36"/>
        <v>8.5787719637677312E-2</v>
      </c>
      <c r="Z1282" s="94">
        <f>(0.5*$N$29*Y1282^3)/1000</f>
        <v>3.2514913309818671E-4</v>
      </c>
      <c r="AA1282" s="94">
        <f>(0.5*$I$29*$J$29*$K$29*$M$29*$L$29*$N$29*Y1282^3)*0.82/1000</f>
        <v>1.0525735380585472E-3</v>
      </c>
      <c r="AB1282" s="103">
        <f>IF(Y1282&lt;1,0,IF(Y1282&lt;1.05,2,IF(Y1282&lt;1.1,2.28,IF(Y1282&lt;1.15,2.5,IF(Y1282&lt;1.2,3.08,IF(Y1282&lt;1.25,3.44,IF(Y1282&lt;1.3,3.85,IF(Y1282&lt;1.35,4.31,IF(Y1282&lt;1.4,5,IF(Y1282&lt;1.45,5.36,IF(Y1282&lt;1.5,5.75,IF(Y1282&lt;1.55,6.59,IF(Y1282&lt;1.6,7.28,IF(Y1282&lt;1.65,8.01,IF(Y1282&lt;1.7,8.79,IF(Y1282&lt;1.75,10,IF(Y1282&lt;1.8,10.5,IF(Y1282&lt;1.85,11.42,IF(Y1282&lt;1.9,12.38,IF(Y1282&lt;1.95,13.4,IF(Y1282&lt;2,14.26,IF(Y1282&lt;2.05,15.57,IF(Y1282&lt;2.1,16.72,IF(Y1282&lt;2.15,17.92,IF(Y1282&lt;2.2,19.17,IF(Y1282&lt;2.25,20,IF(Y1282&lt;3,25,IF(Y1282&lt;10,0,0))))))))))))))))))))))))))))</f>
        <v>0</v>
      </c>
      <c r="AC1282" s="12"/>
    </row>
    <row r="1283" spans="17:29" x14ac:dyDescent="0.25">
      <c r="Q1283" s="91"/>
      <c r="R1283" s="92">
        <v>41666</v>
      </c>
      <c r="S1283" s="93">
        <v>26.604166666662898</v>
      </c>
      <c r="T1283" s="94">
        <f>$L$10*COS($M$10*S1283*24+$N$10)</f>
        <v>9.3058079927318293E-2</v>
      </c>
      <c r="U1283" s="94">
        <f>$L$11*COS($M$11*S1283*24+$N$11)</f>
        <v>7.9990550926662372E-3</v>
      </c>
      <c r="V1283" s="94">
        <f>$L$12*COS($M$12*S1283*24+$N$12)</f>
        <v>-0.5499020777628677</v>
      </c>
      <c r="W1283" s="94">
        <f>$L$13*COS($M$13*S1283*24+$N$13)</f>
        <v>9.3293516744828539E-2</v>
      </c>
      <c r="X1283" s="94">
        <f>(T1283+U1283+V1283+W1283)*$AE$8</f>
        <v>-0.44443928249756826</v>
      </c>
      <c r="Y1283" s="95">
        <f t="shared" si="36"/>
        <v>0.44443928249756826</v>
      </c>
      <c r="Z1283" s="94">
        <f>(0.5*$N$29*Y1283^3)/1000</f>
        <v>4.5211044696018159E-2</v>
      </c>
      <c r="AA1283" s="94">
        <f>(0.5*$I$29*$J$29*$K$29*$M$29*$L$29*$N$29*Y1283^3)*0.82/1000</f>
        <v>0.14635730017659496</v>
      </c>
      <c r="AB1283" s="103">
        <f>IF(Y1283&lt;1,0,IF(Y1283&lt;1.05,2,IF(Y1283&lt;1.1,2.28,IF(Y1283&lt;1.15,2.5,IF(Y1283&lt;1.2,3.08,IF(Y1283&lt;1.25,3.44,IF(Y1283&lt;1.3,3.85,IF(Y1283&lt;1.35,4.31,IF(Y1283&lt;1.4,5,IF(Y1283&lt;1.45,5.36,IF(Y1283&lt;1.5,5.75,IF(Y1283&lt;1.55,6.59,IF(Y1283&lt;1.6,7.28,IF(Y1283&lt;1.65,8.01,IF(Y1283&lt;1.7,8.79,IF(Y1283&lt;1.75,10,IF(Y1283&lt;1.8,10.5,IF(Y1283&lt;1.85,11.42,IF(Y1283&lt;1.9,12.38,IF(Y1283&lt;1.95,13.4,IF(Y1283&lt;2,14.26,IF(Y1283&lt;2.05,15.57,IF(Y1283&lt;2.1,16.72,IF(Y1283&lt;2.15,17.92,IF(Y1283&lt;2.2,19.17,IF(Y1283&lt;2.25,20,IF(Y1283&lt;3,25,IF(Y1283&lt;10,0,0))))))))))))))))))))))))))))</f>
        <v>0</v>
      </c>
      <c r="AC1283" s="12"/>
    </row>
    <row r="1284" spans="17:29" x14ac:dyDescent="0.25">
      <c r="Q1284" s="91"/>
      <c r="R1284" s="92">
        <v>41666</v>
      </c>
      <c r="S1284" s="93">
        <v>26.624999999996302</v>
      </c>
      <c r="T1284" s="94">
        <f>$L$10*COS($M$10*S1284*24+$N$10)</f>
        <v>0.10286671315773992</v>
      </c>
      <c r="U1284" s="94">
        <f>$L$11*COS($M$11*S1284*24+$N$11)</f>
        <v>-6.8250268678141249E-3</v>
      </c>
      <c r="V1284" s="94">
        <f>$L$12*COS($M$12*S1284*24+$N$12)</f>
        <v>-0.82747526651012149</v>
      </c>
      <c r="W1284" s="94">
        <f>$L$13*COS($M$13*S1284*24+$N$13)</f>
        <v>-2.1176464554824127E-2</v>
      </c>
      <c r="X1284" s="94">
        <f>(T1284+U1284+V1284+W1284)*$AE$8</f>
        <v>-0.94076255596877478</v>
      </c>
      <c r="Y1284" s="95">
        <f t="shared" si="36"/>
        <v>0.94076255596877478</v>
      </c>
      <c r="Z1284" s="94">
        <f>(0.5*$N$29*Y1284^3)/1000</f>
        <v>0.42879261716006445</v>
      </c>
      <c r="AA1284" s="94">
        <f>(0.5*$I$29*$J$29*$K$29*$M$29*$L$29*$N$29*Y1284^3)*0.82/1000</f>
        <v>1.3880884683191244</v>
      </c>
      <c r="AB1284" s="103">
        <f>IF(Y1284&lt;1,0,IF(Y1284&lt;1.05,2,IF(Y1284&lt;1.1,2.28,IF(Y1284&lt;1.15,2.5,IF(Y1284&lt;1.2,3.08,IF(Y1284&lt;1.25,3.44,IF(Y1284&lt;1.3,3.85,IF(Y1284&lt;1.35,4.31,IF(Y1284&lt;1.4,5,IF(Y1284&lt;1.45,5.36,IF(Y1284&lt;1.5,5.75,IF(Y1284&lt;1.55,6.59,IF(Y1284&lt;1.6,7.28,IF(Y1284&lt;1.65,8.01,IF(Y1284&lt;1.7,8.79,IF(Y1284&lt;1.75,10,IF(Y1284&lt;1.8,10.5,IF(Y1284&lt;1.85,11.42,IF(Y1284&lt;1.9,12.38,IF(Y1284&lt;1.95,13.4,IF(Y1284&lt;2,14.26,IF(Y1284&lt;2.05,15.57,IF(Y1284&lt;2.1,16.72,IF(Y1284&lt;2.15,17.92,IF(Y1284&lt;2.2,19.17,IF(Y1284&lt;2.25,20,IF(Y1284&lt;3,25,IF(Y1284&lt;10,0,0))))))))))))))))))))))))))))</f>
        <v>0</v>
      </c>
      <c r="AC1284" s="12"/>
    </row>
    <row r="1285" spans="17:29" x14ac:dyDescent="0.25">
      <c r="Q1285" s="91"/>
      <c r="R1285" s="92">
        <v>41666</v>
      </c>
      <c r="S1285" s="93">
        <v>26.645833333329598</v>
      </c>
      <c r="T1285" s="94">
        <f>$L$10*COS($M$10*S1285*24+$N$10)</f>
        <v>0.11115200053485606</v>
      </c>
      <c r="U1285" s="94">
        <f>$L$11*COS($M$11*S1285*24+$N$11)</f>
        <v>-2.1531647511709842E-2</v>
      </c>
      <c r="V1285" s="94">
        <f>$L$12*COS($M$12*S1285*24+$N$12)</f>
        <v>-1.052386769140073</v>
      </c>
      <c r="W1285" s="94">
        <f>$L$13*COS($M$13*S1285*24+$N$13)</f>
        <v>-0.13420330479024614</v>
      </c>
      <c r="X1285" s="94">
        <f>(T1285+U1285+V1285+W1285)*$AE$8</f>
        <v>-1.3712121511339661</v>
      </c>
      <c r="Y1285" s="95">
        <f t="shared" si="36"/>
        <v>1.3712121511339661</v>
      </c>
      <c r="Z1285" s="94">
        <f>(0.5*$N$29*Y1285^3)/1000</f>
        <v>1.3277649145188881</v>
      </c>
      <c r="AA1285" s="94">
        <f>(0.5*$I$29*$J$29*$K$29*$M$29*$L$29*$N$29*Y1285^3)*0.82/1000</f>
        <v>4.2982437027230835</v>
      </c>
      <c r="AB1285" s="103">
        <f>IF(Y1285&lt;1,0,IF(Y1285&lt;1.05,2,IF(Y1285&lt;1.1,2.28,IF(Y1285&lt;1.15,2.5,IF(Y1285&lt;1.2,3.08,IF(Y1285&lt;1.25,3.44,IF(Y1285&lt;1.3,3.85,IF(Y1285&lt;1.35,4.31,IF(Y1285&lt;1.4,5,IF(Y1285&lt;1.45,5.36,IF(Y1285&lt;1.5,5.75,IF(Y1285&lt;1.55,6.59,IF(Y1285&lt;1.6,7.28,IF(Y1285&lt;1.65,8.01,IF(Y1285&lt;1.7,8.79,IF(Y1285&lt;1.75,10,IF(Y1285&lt;1.8,10.5,IF(Y1285&lt;1.85,11.42,IF(Y1285&lt;1.9,12.38,IF(Y1285&lt;1.95,13.4,IF(Y1285&lt;2,14.26,IF(Y1285&lt;2.05,15.57,IF(Y1285&lt;2.1,16.72,IF(Y1285&lt;2.15,17.92,IF(Y1285&lt;2.2,19.17,IF(Y1285&lt;2.25,20,IF(Y1285&lt;3,25,IF(Y1285&lt;10,0,0))))))))))))))))))))))))))))</f>
        <v>5</v>
      </c>
      <c r="AC1285" s="12"/>
    </row>
    <row r="1286" spans="17:29" x14ac:dyDescent="0.25">
      <c r="Q1286" s="91"/>
      <c r="R1286" s="92">
        <v>41666</v>
      </c>
      <c r="S1286" s="93">
        <v>26.666666666662898</v>
      </c>
      <c r="T1286" s="94">
        <f>$L$10*COS($M$10*S1286*24+$N$10)</f>
        <v>0.11779124582607678</v>
      </c>
      <c r="U1286" s="94">
        <f>$L$11*COS($M$11*S1286*24+$N$11)</f>
        <v>-3.5867700286480536E-2</v>
      </c>
      <c r="V1286" s="94">
        <f>$L$12*COS($M$12*S1286*24+$N$12)</f>
        <v>-1.2103229022915538</v>
      </c>
      <c r="W1286" s="94">
        <f>$L$13*COS($M$13*S1286*24+$N$13)</f>
        <v>-0.23808441158571225</v>
      </c>
      <c r="X1286" s="94">
        <f>(T1286+U1286+V1286+W1286)*$AE$8</f>
        <v>-1.7081047104220874</v>
      </c>
      <c r="Y1286" s="95">
        <f t="shared" si="36"/>
        <v>1.7081047104220874</v>
      </c>
      <c r="Z1286" s="94">
        <f>(0.5*$N$29*Y1286^3)/1000</f>
        <v>2.566555736588457</v>
      </c>
      <c r="AA1286" s="94">
        <f>(0.5*$I$29*$J$29*$K$29*$M$29*$L$29*$N$29*Y1286^3)*0.82/1000</f>
        <v>8.3084602642000362</v>
      </c>
      <c r="AB1286" s="103">
        <f>IF(Y1286&lt;1,0,IF(Y1286&lt;1.05,2,IF(Y1286&lt;1.1,2.28,IF(Y1286&lt;1.15,2.5,IF(Y1286&lt;1.2,3.08,IF(Y1286&lt;1.25,3.44,IF(Y1286&lt;1.3,3.85,IF(Y1286&lt;1.35,4.31,IF(Y1286&lt;1.4,5,IF(Y1286&lt;1.45,5.36,IF(Y1286&lt;1.5,5.75,IF(Y1286&lt;1.55,6.59,IF(Y1286&lt;1.6,7.28,IF(Y1286&lt;1.65,8.01,IF(Y1286&lt;1.7,8.79,IF(Y1286&lt;1.75,10,IF(Y1286&lt;1.8,10.5,IF(Y1286&lt;1.85,11.42,IF(Y1286&lt;1.9,12.38,IF(Y1286&lt;1.95,13.4,IF(Y1286&lt;2,14.26,IF(Y1286&lt;2.05,15.57,IF(Y1286&lt;2.1,16.72,IF(Y1286&lt;2.15,17.92,IF(Y1286&lt;2.2,19.17,IF(Y1286&lt;2.25,20,IF(Y1286&lt;3,25,IF(Y1286&lt;10,0,0))))))))))))))))))))))))))))</f>
        <v>10</v>
      </c>
      <c r="AC1286" s="12"/>
    </row>
    <row r="1287" spans="17:29" x14ac:dyDescent="0.25">
      <c r="Q1287" s="91"/>
      <c r="R1287" s="92">
        <v>41666</v>
      </c>
      <c r="S1287" s="93">
        <v>26.687499999996199</v>
      </c>
      <c r="T1287" s="94">
        <f>$L$10*COS($M$10*S1287*24+$N$10)</f>
        <v>0.12268612891916617</v>
      </c>
      <c r="U1287" s="94">
        <f>$L$11*COS($M$11*S1287*24+$N$11)</f>
        <v>-4.9586456253908569E-2</v>
      </c>
      <c r="V1287" s="94">
        <f>$L$12*COS($M$12*S1287*24+$N$12)</f>
        <v>-1.291232389017654</v>
      </c>
      <c r="W1287" s="94">
        <f>$L$13*COS($M$13*S1287*24+$N$13)</f>
        <v>-0.32574045918473649</v>
      </c>
      <c r="X1287" s="94">
        <f>(T1287+U1287+V1287+W1287)*$AE$8</f>
        <v>-1.9298414694214161</v>
      </c>
      <c r="Y1287" s="95">
        <f t="shared" ref="Y1287:Y1350" si="37">ABS(X1287)</f>
        <v>1.9298414694214161</v>
      </c>
      <c r="Z1287" s="94">
        <f>(0.5*$N$29*Y1287^3)/1000</f>
        <v>3.7014520911345379</v>
      </c>
      <c r="AA1287" s="94">
        <f>(0.5*$I$29*$J$29*$K$29*$M$29*$L$29*$N$29*Y1287^3)*0.82/1000</f>
        <v>11.982349411164449</v>
      </c>
      <c r="AB1287" s="103">
        <f>IF(Y1287&lt;1,0,IF(Y1287&lt;1.05,2,IF(Y1287&lt;1.1,2.28,IF(Y1287&lt;1.15,2.5,IF(Y1287&lt;1.2,3.08,IF(Y1287&lt;1.25,3.44,IF(Y1287&lt;1.3,3.85,IF(Y1287&lt;1.35,4.31,IF(Y1287&lt;1.4,5,IF(Y1287&lt;1.45,5.36,IF(Y1287&lt;1.5,5.75,IF(Y1287&lt;1.55,6.59,IF(Y1287&lt;1.6,7.28,IF(Y1287&lt;1.65,8.01,IF(Y1287&lt;1.7,8.79,IF(Y1287&lt;1.75,10,IF(Y1287&lt;1.8,10.5,IF(Y1287&lt;1.85,11.42,IF(Y1287&lt;1.9,12.38,IF(Y1287&lt;1.95,13.4,IF(Y1287&lt;2,14.26,IF(Y1287&lt;2.05,15.57,IF(Y1287&lt;2.1,16.72,IF(Y1287&lt;2.15,17.92,IF(Y1287&lt;2.2,19.17,IF(Y1287&lt;2.25,20,IF(Y1287&lt;3,25,IF(Y1287&lt;10,0,0))))))))))))))))))))))))))))</f>
        <v>13.4</v>
      </c>
      <c r="AC1287" s="12"/>
    </row>
    <row r="1288" spans="17:29" x14ac:dyDescent="0.25">
      <c r="Q1288" s="91"/>
      <c r="R1288" s="92">
        <v>41666</v>
      </c>
      <c r="S1288" s="93">
        <v>26.708333333329598</v>
      </c>
      <c r="T1288" s="94">
        <f>$L$10*COS($M$10*S1288*24+$N$10)</f>
        <v>0.12576416183786635</v>
      </c>
      <c r="U1288" s="94">
        <f>$L$11*COS($M$11*S1288*24+$N$11)</f>
        <v>-6.2451810389427126E-2</v>
      </c>
      <c r="V1288" s="94">
        <f>$L$12*COS($M$12*S1288*24+$N$12)</f>
        <v>-1.2899660361444143</v>
      </c>
      <c r="W1288" s="94">
        <f>$L$13*COS($M$13*S1288*24+$N$13)</f>
        <v>-0.39119783280220904</v>
      </c>
      <c r="X1288" s="94">
        <f>(T1288+U1288+V1288+W1288)*$AE$8</f>
        <v>-2.02231439687273</v>
      </c>
      <c r="Y1288" s="95">
        <f t="shared" si="37"/>
        <v>2.02231439687273</v>
      </c>
      <c r="Z1288" s="94">
        <f>(0.5*$N$29*Y1288^3)/1000</f>
        <v>4.2594473057000055</v>
      </c>
      <c r="AA1288" s="94">
        <f>(0.5*$I$29*$J$29*$K$29*$M$29*$L$29*$N$29*Y1288^3)*0.82/1000</f>
        <v>13.788692831546733</v>
      </c>
      <c r="AB1288" s="103">
        <f>IF(Y1288&lt;1,0,IF(Y1288&lt;1.05,2,IF(Y1288&lt;1.1,2.28,IF(Y1288&lt;1.15,2.5,IF(Y1288&lt;1.2,3.08,IF(Y1288&lt;1.25,3.44,IF(Y1288&lt;1.3,3.85,IF(Y1288&lt;1.35,4.31,IF(Y1288&lt;1.4,5,IF(Y1288&lt;1.45,5.36,IF(Y1288&lt;1.5,5.75,IF(Y1288&lt;1.55,6.59,IF(Y1288&lt;1.6,7.28,IF(Y1288&lt;1.65,8.01,IF(Y1288&lt;1.7,8.79,IF(Y1288&lt;1.75,10,IF(Y1288&lt;1.8,10.5,IF(Y1288&lt;1.85,11.42,IF(Y1288&lt;1.9,12.38,IF(Y1288&lt;1.95,13.4,IF(Y1288&lt;2,14.26,IF(Y1288&lt;2.05,15.57,IF(Y1288&lt;2.1,16.72,IF(Y1288&lt;2.15,17.92,IF(Y1288&lt;2.2,19.17,IF(Y1288&lt;2.25,20,IF(Y1288&lt;3,25,IF(Y1288&lt;10,0,0))))))))))))))))))))))))))))</f>
        <v>15.57</v>
      </c>
      <c r="AC1288" s="12"/>
    </row>
    <row r="1289" spans="17:29" x14ac:dyDescent="0.25">
      <c r="Q1289" s="91"/>
      <c r="R1289" s="92">
        <v>41666</v>
      </c>
      <c r="S1289" s="93">
        <v>26.729166666662898</v>
      </c>
      <c r="T1289" s="94">
        <f>$L$10*COS($M$10*S1289*24+$N$10)</f>
        <v>0.12697976221114546</v>
      </c>
      <c r="U1289" s="94">
        <f>$L$11*COS($M$11*S1289*24+$N$11)</f>
        <v>-7.4242345039432958E-2</v>
      </c>
      <c r="V1289" s="94">
        <f>$L$12*COS($M$12*S1289*24+$N$12)</f>
        <v>-1.2066044361441799</v>
      </c>
      <c r="W1289" s="94">
        <f>$L$13*COS($M$13*S1289*24+$N$13)</f>
        <v>-0.42999572059892238</v>
      </c>
      <c r="X1289" s="94">
        <f>(T1289+U1289+V1289+W1289)*$AE$8</f>
        <v>-1.9798284244642372</v>
      </c>
      <c r="Y1289" s="95">
        <f t="shared" si="37"/>
        <v>1.9798284244642372</v>
      </c>
      <c r="Z1289" s="94">
        <f>(0.5*$N$29*Y1289^3)/1000</f>
        <v>3.9965927339432135</v>
      </c>
      <c r="AA1289" s="94">
        <f>(0.5*$I$29*$J$29*$K$29*$M$29*$L$29*$N$29*Y1289^3)*0.82/1000</f>
        <v>12.937779393910828</v>
      </c>
      <c r="AB1289" s="103">
        <f>IF(Y1289&lt;1,0,IF(Y1289&lt;1.05,2,IF(Y1289&lt;1.1,2.28,IF(Y1289&lt;1.15,2.5,IF(Y1289&lt;1.2,3.08,IF(Y1289&lt;1.25,3.44,IF(Y1289&lt;1.3,3.85,IF(Y1289&lt;1.35,4.31,IF(Y1289&lt;1.4,5,IF(Y1289&lt;1.45,5.36,IF(Y1289&lt;1.5,5.75,IF(Y1289&lt;1.55,6.59,IF(Y1289&lt;1.6,7.28,IF(Y1289&lt;1.65,8.01,IF(Y1289&lt;1.7,8.79,IF(Y1289&lt;1.75,10,IF(Y1289&lt;1.8,10.5,IF(Y1289&lt;1.85,11.42,IF(Y1289&lt;1.9,12.38,IF(Y1289&lt;1.95,13.4,IF(Y1289&lt;2,14.26,IF(Y1289&lt;2.05,15.57,IF(Y1289&lt;2.1,16.72,IF(Y1289&lt;2.15,17.92,IF(Y1289&lt;2.2,19.17,IF(Y1289&lt;2.25,20,IF(Y1289&lt;3,25,IF(Y1289&lt;10,0,0))))))))))))))))))))))))))))</f>
        <v>14.26</v>
      </c>
      <c r="AC1289" s="12"/>
    </row>
    <row r="1290" spans="17:29" x14ac:dyDescent="0.25">
      <c r="Q1290" s="91"/>
      <c r="R1290" s="92">
        <v>41666</v>
      </c>
      <c r="S1290" s="93">
        <v>26.749999999996199</v>
      </c>
      <c r="T1290" s="94">
        <f>$L$10*COS($M$10*S1290*24+$N$10)</f>
        <v>0.12631492829938409</v>
      </c>
      <c r="U1290" s="94">
        <f>$L$11*COS($M$11*S1290*24+$N$11)</f>
        <v>-8.4755140603950188E-2</v>
      </c>
      <c r="V1290" s="94">
        <f>$L$12*COS($M$12*S1290*24+$N$12)</f>
        <v>-1.0464528381176297</v>
      </c>
      <c r="W1290" s="94">
        <f>$L$13*COS($M$13*S1290*24+$N$13)</f>
        <v>-0.43949011063843374</v>
      </c>
      <c r="X1290" s="94">
        <f>(T1290+U1290+V1290+W1290)*$AE$8</f>
        <v>-1.805478951325787</v>
      </c>
      <c r="Y1290" s="95">
        <f t="shared" si="37"/>
        <v>1.805478951325787</v>
      </c>
      <c r="Z1290" s="94">
        <f>(0.5*$N$29*Y1290^3)/1000</f>
        <v>3.0309901018318932</v>
      </c>
      <c r="AA1290" s="94">
        <f>(0.5*$I$29*$J$29*$K$29*$M$29*$L$29*$N$29*Y1290^3)*0.82/1000</f>
        <v>9.8119282832048356</v>
      </c>
      <c r="AB1290" s="103">
        <f>IF(Y1290&lt;1,0,IF(Y1290&lt;1.05,2,IF(Y1290&lt;1.1,2.28,IF(Y1290&lt;1.15,2.5,IF(Y1290&lt;1.2,3.08,IF(Y1290&lt;1.25,3.44,IF(Y1290&lt;1.3,3.85,IF(Y1290&lt;1.35,4.31,IF(Y1290&lt;1.4,5,IF(Y1290&lt;1.45,5.36,IF(Y1290&lt;1.5,5.75,IF(Y1290&lt;1.55,6.59,IF(Y1290&lt;1.6,7.28,IF(Y1290&lt;1.65,8.01,IF(Y1290&lt;1.7,8.79,IF(Y1290&lt;1.75,10,IF(Y1290&lt;1.8,10.5,IF(Y1290&lt;1.85,11.42,IF(Y1290&lt;1.9,12.38,IF(Y1290&lt;1.95,13.4,IF(Y1290&lt;2,14.26,IF(Y1290&lt;2.05,15.57,IF(Y1290&lt;2.1,16.72,IF(Y1290&lt;2.15,17.92,IF(Y1290&lt;2.2,19.17,IF(Y1290&lt;2.25,20,IF(Y1290&lt;3,25,IF(Y1290&lt;10,0,0))))))))))))))))))))))))))))</f>
        <v>11.42</v>
      </c>
      <c r="AC1290" s="12"/>
    </row>
    <row r="1291" spans="17:29" x14ac:dyDescent="0.25">
      <c r="Q1291" s="91"/>
      <c r="R1291" s="92">
        <v>41666</v>
      </c>
      <c r="S1291" s="93">
        <v>26.770833333329598</v>
      </c>
      <c r="T1291" s="94">
        <f>$L$10*COS($M$10*S1291*24+$N$10)</f>
        <v>0.12377950558077222</v>
      </c>
      <c r="U1291" s="94">
        <f>$L$11*COS($M$11*S1291*24+$N$11)</f>
        <v>-9.3809267860178069E-2</v>
      </c>
      <c r="V1291" s="94">
        <f>$L$12*COS($M$12*S1291*24+$N$12)</f>
        <v>-0.81970351430123456</v>
      </c>
      <c r="W1291" s="94">
        <f>$L$13*COS($M$13*S1291*24+$N$13)</f>
        <v>-0.41903397592960989</v>
      </c>
      <c r="X1291" s="94">
        <f>(T1291+U1291+V1291+W1291)*$AE$8</f>
        <v>-1.5109590656378131</v>
      </c>
      <c r="Y1291" s="95">
        <f t="shared" si="37"/>
        <v>1.5109590656378131</v>
      </c>
      <c r="Z1291" s="94">
        <f>(0.5*$N$29*Y1291^3)/1000</f>
        <v>1.7765004641092133</v>
      </c>
      <c r="AA1291" s="94">
        <f>(0.5*$I$29*$J$29*$K$29*$M$29*$L$29*$N$29*Y1291^3)*0.82/1000</f>
        <v>5.7508914787892866</v>
      </c>
      <c r="AB1291" s="103">
        <f>IF(Y1291&lt;1,0,IF(Y1291&lt;1.05,2,IF(Y1291&lt;1.1,2.28,IF(Y1291&lt;1.15,2.5,IF(Y1291&lt;1.2,3.08,IF(Y1291&lt;1.25,3.44,IF(Y1291&lt;1.3,3.85,IF(Y1291&lt;1.35,4.31,IF(Y1291&lt;1.4,5,IF(Y1291&lt;1.45,5.36,IF(Y1291&lt;1.5,5.75,IF(Y1291&lt;1.55,6.59,IF(Y1291&lt;1.6,7.28,IF(Y1291&lt;1.65,8.01,IF(Y1291&lt;1.7,8.79,IF(Y1291&lt;1.75,10,IF(Y1291&lt;1.8,10.5,IF(Y1291&lt;1.85,11.42,IF(Y1291&lt;1.9,12.38,IF(Y1291&lt;1.95,13.4,IF(Y1291&lt;2,14.26,IF(Y1291&lt;2.05,15.57,IF(Y1291&lt;2.1,16.72,IF(Y1291&lt;2.15,17.92,IF(Y1291&lt;2.2,19.17,IF(Y1291&lt;2.25,20,IF(Y1291&lt;3,25,IF(Y1291&lt;10,0,0))))))))))))))))))))))))))))</f>
        <v>6.59</v>
      </c>
      <c r="AC1291" s="12"/>
    </row>
    <row r="1292" spans="17:29" x14ac:dyDescent="0.25">
      <c r="Q1292" s="91"/>
      <c r="R1292" s="92">
        <v>41666</v>
      </c>
      <c r="S1292" s="93">
        <v>26.791666666662898</v>
      </c>
      <c r="T1292" s="94">
        <f>$L$10*COS($M$10*S1292*24+$N$10)</f>
        <v>0.1194110409503987</v>
      </c>
      <c r="U1292" s="94">
        <f>$L$11*COS($M$11*S1292*24+$N$11)</f>
        <v>-0.10124890182332349</v>
      </c>
      <c r="V1292" s="94">
        <f>$L$12*COS($M$12*S1292*24+$N$12)</f>
        <v>-0.54078710957687448</v>
      </c>
      <c r="W1292" s="94">
        <f>$L$13*COS($M$13*S1292*24+$N$13)</f>
        <v>-0.37002136824769477</v>
      </c>
      <c r="X1292" s="94">
        <f>(T1292+U1292+V1292+W1292)*$AE$8</f>
        <v>-1.1158079233718676</v>
      </c>
      <c r="Y1292" s="95">
        <f t="shared" si="37"/>
        <v>1.1158079233718676</v>
      </c>
      <c r="Z1292" s="94">
        <f>(0.5*$N$29*Y1292^3)/1000</f>
        <v>0.71544384553078799</v>
      </c>
      <c r="AA1292" s="94">
        <f>(0.5*$I$29*$J$29*$K$29*$M$29*$L$29*$N$29*Y1292^3)*0.82/1000</f>
        <v>2.3160364986892032</v>
      </c>
      <c r="AB1292" s="103">
        <f>IF(Y1292&lt;1,0,IF(Y1292&lt;1.05,2,IF(Y1292&lt;1.1,2.28,IF(Y1292&lt;1.15,2.5,IF(Y1292&lt;1.2,3.08,IF(Y1292&lt;1.25,3.44,IF(Y1292&lt;1.3,3.85,IF(Y1292&lt;1.35,4.31,IF(Y1292&lt;1.4,5,IF(Y1292&lt;1.45,5.36,IF(Y1292&lt;1.5,5.75,IF(Y1292&lt;1.55,6.59,IF(Y1292&lt;1.6,7.28,IF(Y1292&lt;1.65,8.01,IF(Y1292&lt;1.7,8.79,IF(Y1292&lt;1.75,10,IF(Y1292&lt;1.8,10.5,IF(Y1292&lt;1.85,11.42,IF(Y1292&lt;1.9,12.38,IF(Y1292&lt;1.95,13.4,IF(Y1292&lt;2,14.26,IF(Y1292&lt;2.05,15.57,IF(Y1292&lt;2.1,16.72,IF(Y1292&lt;2.15,17.92,IF(Y1292&lt;2.2,19.17,IF(Y1292&lt;2.25,20,IF(Y1292&lt;3,25,IF(Y1292&lt;10,0,0))))))))))))))))))))))))))))</f>
        <v>2.5</v>
      </c>
      <c r="AC1292" s="12"/>
    </row>
    <row r="1293" spans="17:29" x14ac:dyDescent="0.25">
      <c r="Q1293" s="91"/>
      <c r="R1293" s="92">
        <v>41666</v>
      </c>
      <c r="S1293" s="93">
        <v>26.812499999996199</v>
      </c>
      <c r="T1293" s="94">
        <f>$L$10*COS($M$10*S1293*24+$N$10)</f>
        <v>0.11327422669087574</v>
      </c>
      <c r="U1293" s="94">
        <f>$L$11*COS($M$11*S1293*24+$N$11)</f>
        <v>-0.10694600355430768</v>
      </c>
      <c r="V1293" s="94">
        <f>$L$12*COS($M$12*S1293*24+$N$12)</f>
        <v>-0.22745425499279981</v>
      </c>
      <c r="W1293" s="94">
        <f>$L$13*COS($M$13*S1293*24+$N$13)</f>
        <v>-0.29579241580898941</v>
      </c>
      <c r="X1293" s="94">
        <f>(T1293+U1293+V1293+W1293)*$AE$8</f>
        <v>-0.64614805958152632</v>
      </c>
      <c r="Y1293" s="95">
        <f t="shared" si="37"/>
        <v>0.64614805958152632</v>
      </c>
      <c r="Z1293" s="94">
        <f>(0.5*$N$29*Y1293^3)/1000</f>
        <v>0.13893234381294342</v>
      </c>
      <c r="AA1293" s="94">
        <f>(0.5*$I$29*$J$29*$K$29*$M$29*$L$29*$N$29*Y1293^3)*0.82/1000</f>
        <v>0.44975211000730758</v>
      </c>
      <c r="AB1293" s="103">
        <f>IF(Y1293&lt;1,0,IF(Y1293&lt;1.05,2,IF(Y1293&lt;1.1,2.28,IF(Y1293&lt;1.15,2.5,IF(Y1293&lt;1.2,3.08,IF(Y1293&lt;1.25,3.44,IF(Y1293&lt;1.3,3.85,IF(Y1293&lt;1.35,4.31,IF(Y1293&lt;1.4,5,IF(Y1293&lt;1.45,5.36,IF(Y1293&lt;1.5,5.75,IF(Y1293&lt;1.55,6.59,IF(Y1293&lt;1.6,7.28,IF(Y1293&lt;1.65,8.01,IF(Y1293&lt;1.7,8.79,IF(Y1293&lt;1.75,10,IF(Y1293&lt;1.8,10.5,IF(Y1293&lt;1.85,11.42,IF(Y1293&lt;1.9,12.38,IF(Y1293&lt;1.95,13.4,IF(Y1293&lt;2,14.26,IF(Y1293&lt;2.05,15.57,IF(Y1293&lt;2.1,16.72,IF(Y1293&lt;2.15,17.92,IF(Y1293&lt;2.2,19.17,IF(Y1293&lt;2.25,20,IF(Y1293&lt;3,25,IF(Y1293&lt;10,0,0))))))))))))))))))))))))))))</f>
        <v>0</v>
      </c>
      <c r="AC1293" s="12"/>
    </row>
    <row r="1294" spans="17:29" x14ac:dyDescent="0.25">
      <c r="Q1294" s="91"/>
      <c r="R1294" s="92">
        <v>41666</v>
      </c>
      <c r="S1294" s="93">
        <v>26.833333333329598</v>
      </c>
      <c r="T1294" s="94">
        <f>$L$10*COS($M$10*S1294*24+$N$10)</f>
        <v>0.10545994244891614</v>
      </c>
      <c r="U1294" s="94">
        <f>$L$11*COS($M$11*S1294*24+$N$11)</f>
        <v>-0.1108025237586191</v>
      </c>
      <c r="V1294" s="94">
        <f>$L$12*COS($M$12*S1294*24+$N$12)</f>
        <v>0.10035410728098422</v>
      </c>
      <c r="W1294" s="94">
        <f>$L$13*COS($M$13*S1294*24+$N$13)</f>
        <v>-0.20140569905257336</v>
      </c>
      <c r="X1294" s="94">
        <f>(T1294+U1294+V1294+W1294)*$AE$8</f>
        <v>-0.13299271635161511</v>
      </c>
      <c r="Y1294" s="95">
        <f t="shared" si="37"/>
        <v>0.13299271635161511</v>
      </c>
      <c r="Z1294" s="94">
        <f>(0.5*$N$29*Y1294^3)/1000</f>
        <v>1.2114090073961424E-3</v>
      </c>
      <c r="AA1294" s="94">
        <f>(0.5*$I$29*$J$29*$K$29*$M$29*$L$29*$N$29*Y1294^3)*0.82/1000</f>
        <v>3.9215760866442269E-3</v>
      </c>
      <c r="AB1294" s="103">
        <f>IF(Y1294&lt;1,0,IF(Y1294&lt;1.05,2,IF(Y1294&lt;1.1,2.28,IF(Y1294&lt;1.15,2.5,IF(Y1294&lt;1.2,3.08,IF(Y1294&lt;1.25,3.44,IF(Y1294&lt;1.3,3.85,IF(Y1294&lt;1.35,4.31,IF(Y1294&lt;1.4,5,IF(Y1294&lt;1.45,5.36,IF(Y1294&lt;1.5,5.75,IF(Y1294&lt;1.55,6.59,IF(Y1294&lt;1.6,7.28,IF(Y1294&lt;1.65,8.01,IF(Y1294&lt;1.7,8.79,IF(Y1294&lt;1.75,10,IF(Y1294&lt;1.8,10.5,IF(Y1294&lt;1.85,11.42,IF(Y1294&lt;1.9,12.38,IF(Y1294&lt;1.95,13.4,IF(Y1294&lt;2,14.26,IF(Y1294&lt;2.05,15.57,IF(Y1294&lt;2.1,16.72,IF(Y1294&lt;2.15,17.92,IF(Y1294&lt;2.2,19.17,IF(Y1294&lt;2.25,20,IF(Y1294&lt;3,25,IF(Y1294&lt;10,0,0))))))))))))))))))))))))))))</f>
        <v>0</v>
      </c>
      <c r="AC1294" s="12"/>
    </row>
    <row r="1295" spans="17:29" x14ac:dyDescent="0.25">
      <c r="Q1295" s="91"/>
      <c r="R1295" s="92">
        <v>41666</v>
      </c>
      <c r="S1295" s="93">
        <v>26.854166666662898</v>
      </c>
      <c r="T1295" s="94">
        <f>$L$10*COS($M$10*S1295*24+$N$10)</f>
        <v>9.6083909405242071E-2</v>
      </c>
      <c r="U1295" s="94">
        <f>$L$11*COS($M$11*S1295*24+$N$11)</f>
        <v>-0.11275209025203693</v>
      </c>
      <c r="V1295" s="94">
        <f>$L$12*COS($M$12*S1295*24+$N$12)</f>
        <v>0.42177579346520372</v>
      </c>
      <c r="W1295" s="94">
        <f>$L$13*COS($M$13*S1295*24+$N$13)</f>
        <v>-9.3293516744808722E-2</v>
      </c>
      <c r="X1295" s="94">
        <f>(T1295+U1295+V1295+W1295)*$AE$8</f>
        <v>0.3897676198420002</v>
      </c>
      <c r="Y1295" s="95">
        <f t="shared" si="37"/>
        <v>0.3897676198420002</v>
      </c>
      <c r="Z1295" s="94">
        <f>(0.5*$N$29*Y1295^3)/1000</f>
        <v>3.0494709472522429E-2</v>
      </c>
      <c r="AA1295" s="94">
        <f>(0.5*$I$29*$J$29*$K$29*$M$29*$L$29*$N$29*Y1295^3)*0.82/1000</f>
        <v>9.8717545194462117E-2</v>
      </c>
      <c r="AB1295" s="103">
        <f>IF(Y1295&lt;1,0,IF(Y1295&lt;1.05,2,IF(Y1295&lt;1.1,2.28,IF(Y1295&lt;1.15,2.5,IF(Y1295&lt;1.2,3.08,IF(Y1295&lt;1.25,3.44,IF(Y1295&lt;1.3,3.85,IF(Y1295&lt;1.35,4.31,IF(Y1295&lt;1.4,5,IF(Y1295&lt;1.45,5.36,IF(Y1295&lt;1.5,5.75,IF(Y1295&lt;1.55,6.59,IF(Y1295&lt;1.6,7.28,IF(Y1295&lt;1.65,8.01,IF(Y1295&lt;1.7,8.79,IF(Y1295&lt;1.75,10,IF(Y1295&lt;1.8,10.5,IF(Y1295&lt;1.85,11.42,IF(Y1295&lt;1.9,12.38,IF(Y1295&lt;1.95,13.4,IF(Y1295&lt;2,14.26,IF(Y1295&lt;2.05,15.57,IF(Y1295&lt;2.1,16.72,IF(Y1295&lt;2.15,17.92,IF(Y1295&lt;2.2,19.17,IF(Y1295&lt;2.25,20,IF(Y1295&lt;3,25,IF(Y1295&lt;10,0,0))))))))))))))))))))))))))))</f>
        <v>0</v>
      </c>
      <c r="AC1295" s="12"/>
    </row>
    <row r="1296" spans="17:29" x14ac:dyDescent="0.25">
      <c r="Q1296" s="91"/>
      <c r="R1296" s="92">
        <v>41666</v>
      </c>
      <c r="S1296" s="93">
        <v>26.874999999996199</v>
      </c>
      <c r="T1296" s="94">
        <f>$L$10*COS($M$10*S1296*24+$N$10)</f>
        <v>8.5284976567618048E-2</v>
      </c>
      <c r="U1296" s="94">
        <f>$L$11*COS($M$11*S1296*24+$N$11)</f>
        <v>-0.11276115025137019</v>
      </c>
      <c r="V1296" s="94">
        <f>$L$12*COS($M$12*S1296*24+$N$12)</f>
        <v>0.71635507680591937</v>
      </c>
      <c r="W1296" s="94">
        <f>$L$13*COS($M$13*S1296*24+$N$13)</f>
        <v>2.1176464554244798E-2</v>
      </c>
      <c r="X1296" s="94">
        <f>(T1296+U1296+V1296+W1296)*$AE$8</f>
        <v>0.88756920959551511</v>
      </c>
      <c r="Y1296" s="95">
        <f t="shared" si="37"/>
        <v>0.88756920959551511</v>
      </c>
      <c r="Z1296" s="94">
        <f>(0.5*$N$29*Y1296^3)/1000</f>
        <v>0.36009236449111232</v>
      </c>
      <c r="AA1296" s="94">
        <f>(0.5*$I$29*$J$29*$K$29*$M$29*$L$29*$N$29*Y1296^3)*0.82/1000</f>
        <v>1.1656918488717685</v>
      </c>
      <c r="AB1296" s="103">
        <f>IF(Y1296&lt;1,0,IF(Y1296&lt;1.05,2,IF(Y1296&lt;1.1,2.28,IF(Y1296&lt;1.15,2.5,IF(Y1296&lt;1.2,3.08,IF(Y1296&lt;1.25,3.44,IF(Y1296&lt;1.3,3.85,IF(Y1296&lt;1.35,4.31,IF(Y1296&lt;1.4,5,IF(Y1296&lt;1.45,5.36,IF(Y1296&lt;1.5,5.75,IF(Y1296&lt;1.55,6.59,IF(Y1296&lt;1.6,7.28,IF(Y1296&lt;1.65,8.01,IF(Y1296&lt;1.7,8.79,IF(Y1296&lt;1.75,10,IF(Y1296&lt;1.8,10.5,IF(Y1296&lt;1.85,11.42,IF(Y1296&lt;1.9,12.38,IF(Y1296&lt;1.95,13.4,IF(Y1296&lt;2,14.26,IF(Y1296&lt;2.05,15.57,IF(Y1296&lt;2.1,16.72,IF(Y1296&lt;2.15,17.92,IF(Y1296&lt;2.2,19.17,IF(Y1296&lt;2.25,20,IF(Y1296&lt;3,25,IF(Y1296&lt;10,0,0))))))))))))))))))))))))))))</f>
        <v>0</v>
      </c>
      <c r="AC1296" s="12"/>
    </row>
    <row r="1297" spans="17:29" x14ac:dyDescent="0.25">
      <c r="Q1297" s="91"/>
      <c r="R1297" s="92">
        <v>41666</v>
      </c>
      <c r="S1297" s="93">
        <v>26.895833333329499</v>
      </c>
      <c r="T1297" s="94">
        <f>$L$10*COS($M$10*S1297*24+$N$10)</f>
        <v>7.3223064565878945E-2</v>
      </c>
      <c r="U1297" s="94">
        <f>$L$11*COS($M$11*S1297*24+$N$11)</f>
        <v>-0.1108295478305735</v>
      </c>
      <c r="V1297" s="94">
        <f>$L$12*COS($M$12*S1297*24+$N$12)</f>
        <v>0.96534451869879978</v>
      </c>
      <c r="W1297" s="94">
        <f>$L$13*COS($M$13*S1297*24+$N$13)</f>
        <v>0.13420330478971756</v>
      </c>
      <c r="X1297" s="94">
        <f>(T1297+U1297+V1297+W1297)*$AE$8</f>
        <v>1.3274266752797788</v>
      </c>
      <c r="Y1297" s="95">
        <f t="shared" si="37"/>
        <v>1.3274266752797788</v>
      </c>
      <c r="Z1297" s="94">
        <f>(0.5*$N$29*Y1297^3)/1000</f>
        <v>1.2045888843602599</v>
      </c>
      <c r="AA1297" s="94">
        <f>(0.5*$I$29*$J$29*$K$29*$M$29*$L$29*$N$29*Y1297^3)*0.82/1000</f>
        <v>3.8994979683190421</v>
      </c>
      <c r="AB1297" s="103">
        <f>IF(Y1297&lt;1,0,IF(Y1297&lt;1.05,2,IF(Y1297&lt;1.1,2.28,IF(Y1297&lt;1.15,2.5,IF(Y1297&lt;1.2,3.08,IF(Y1297&lt;1.25,3.44,IF(Y1297&lt;1.3,3.85,IF(Y1297&lt;1.35,4.31,IF(Y1297&lt;1.4,5,IF(Y1297&lt;1.45,5.36,IF(Y1297&lt;1.5,5.75,IF(Y1297&lt;1.55,6.59,IF(Y1297&lt;1.6,7.28,IF(Y1297&lt;1.65,8.01,IF(Y1297&lt;1.7,8.79,IF(Y1297&lt;1.75,10,IF(Y1297&lt;1.8,10.5,IF(Y1297&lt;1.85,11.42,IF(Y1297&lt;1.9,12.38,IF(Y1297&lt;1.95,13.4,IF(Y1297&lt;2,14.26,IF(Y1297&lt;2.05,15.57,IF(Y1297&lt;2.1,16.72,IF(Y1297&lt;2.15,17.92,IF(Y1297&lt;2.2,19.17,IF(Y1297&lt;2.25,20,IF(Y1297&lt;3,25,IF(Y1297&lt;10,0,0))))))))))))))))))))))))))))</f>
        <v>4.3099999999999996</v>
      </c>
      <c r="AC1297" s="12"/>
    </row>
    <row r="1298" spans="17:29" x14ac:dyDescent="0.25">
      <c r="Q1298" s="91"/>
      <c r="R1298" s="92">
        <v>41666</v>
      </c>
      <c r="S1298" s="93">
        <v>26.916666666662898</v>
      </c>
      <c r="T1298" s="94">
        <f>$L$10*COS($M$10*S1298*24+$N$10)</f>
        <v>6.0076797398593292E-2</v>
      </c>
      <c r="U1298" s="94">
        <f>$L$11*COS($M$11*S1298*24+$N$11)</f>
        <v>-0.10699052660429387</v>
      </c>
      <c r="V1298" s="94">
        <f>$L$12*COS($M$12*S1298*24+$N$12)</f>
        <v>1.1528980819688799</v>
      </c>
      <c r="W1298" s="94">
        <f>$L$13*COS($M$13*S1298*24+$N$13)</f>
        <v>0.23808441158568719</v>
      </c>
      <c r="X1298" s="94">
        <f>(T1298+U1298+V1298+W1298)*$AE$8</f>
        <v>1.6800859554360834</v>
      </c>
      <c r="Y1298" s="95">
        <f t="shared" si="37"/>
        <v>1.6800859554360834</v>
      </c>
      <c r="Z1298" s="94">
        <f>(0.5*$N$29*Y1298^3)/1000</f>
        <v>2.4423153171397236</v>
      </c>
      <c r="AA1298" s="94">
        <f>(0.5*$I$29*$J$29*$K$29*$M$29*$L$29*$N$29*Y1298^3)*0.82/1000</f>
        <v>7.906268886283792</v>
      </c>
      <c r="AB1298" s="103">
        <f>IF(Y1298&lt;1,0,IF(Y1298&lt;1.05,2,IF(Y1298&lt;1.1,2.28,IF(Y1298&lt;1.15,2.5,IF(Y1298&lt;1.2,3.08,IF(Y1298&lt;1.25,3.44,IF(Y1298&lt;1.3,3.85,IF(Y1298&lt;1.35,4.31,IF(Y1298&lt;1.4,5,IF(Y1298&lt;1.45,5.36,IF(Y1298&lt;1.5,5.75,IF(Y1298&lt;1.55,6.59,IF(Y1298&lt;1.6,7.28,IF(Y1298&lt;1.65,8.01,IF(Y1298&lt;1.7,8.79,IF(Y1298&lt;1.75,10,IF(Y1298&lt;1.8,10.5,IF(Y1298&lt;1.85,11.42,IF(Y1298&lt;1.9,12.38,IF(Y1298&lt;1.95,13.4,IF(Y1298&lt;2,14.26,IF(Y1298&lt;2.05,15.57,IF(Y1298&lt;2.1,16.72,IF(Y1298&lt;2.15,17.92,IF(Y1298&lt;2.2,19.17,IF(Y1298&lt;2.25,20,IF(Y1298&lt;3,25,IF(Y1298&lt;10,0,0))))))))))))))))))))))))))))</f>
        <v>8.7899999999999991</v>
      </c>
      <c r="AC1298" s="12"/>
    </row>
    <row r="1299" spans="17:29" x14ac:dyDescent="0.25">
      <c r="Q1299" s="91"/>
      <c r="R1299" s="92">
        <v>41666</v>
      </c>
      <c r="S1299" s="93">
        <v>26.937499999996199</v>
      </c>
      <c r="T1299" s="94">
        <f>$L$10*COS($M$10*S1299*24+$N$10)</f>
        <v>4.6040857203191482E-2</v>
      </c>
      <c r="U1299" s="94">
        <f>$L$11*COS($M$11*S1299*24+$N$11)</f>
        <v>-0.10131015759266036</v>
      </c>
      <c r="V1299" s="94">
        <f>$L$12*COS($M$12*S1299*24+$N$12)</f>
        <v>1.2670795948898337</v>
      </c>
      <c r="W1299" s="94">
        <f>$L$13*COS($M$13*S1299*24+$N$13)</f>
        <v>0.32574045918473327</v>
      </c>
      <c r="X1299" s="94">
        <f>(T1299+U1299+V1299+W1299)*$AE$8</f>
        <v>1.9219384421063725</v>
      </c>
      <c r="Y1299" s="95">
        <f t="shared" si="37"/>
        <v>1.9219384421063725</v>
      </c>
      <c r="Z1299" s="94">
        <f>(0.5*$N$29*Y1299^3)/1000</f>
        <v>3.6561638439261577</v>
      </c>
      <c r="AA1299" s="94">
        <f>(0.5*$I$29*$J$29*$K$29*$M$29*$L$29*$N$29*Y1299^3)*0.82/1000</f>
        <v>11.83574219083334</v>
      </c>
      <c r="AB1299" s="103">
        <f>IF(Y1299&lt;1,0,IF(Y1299&lt;1.05,2,IF(Y1299&lt;1.1,2.28,IF(Y1299&lt;1.15,2.5,IF(Y1299&lt;1.2,3.08,IF(Y1299&lt;1.25,3.44,IF(Y1299&lt;1.3,3.85,IF(Y1299&lt;1.35,4.31,IF(Y1299&lt;1.4,5,IF(Y1299&lt;1.45,5.36,IF(Y1299&lt;1.5,5.75,IF(Y1299&lt;1.55,6.59,IF(Y1299&lt;1.6,7.28,IF(Y1299&lt;1.65,8.01,IF(Y1299&lt;1.7,8.79,IF(Y1299&lt;1.75,10,IF(Y1299&lt;1.8,10.5,IF(Y1299&lt;1.85,11.42,IF(Y1299&lt;1.9,12.38,IF(Y1299&lt;1.95,13.4,IF(Y1299&lt;2,14.26,IF(Y1299&lt;2.05,15.57,IF(Y1299&lt;2.1,16.72,IF(Y1299&lt;2.15,17.92,IF(Y1299&lt;2.2,19.17,IF(Y1299&lt;2.25,20,IF(Y1299&lt;3,25,IF(Y1299&lt;10,0,0))))))))))))))))))))))))))))</f>
        <v>13.4</v>
      </c>
      <c r="AC1299" s="12"/>
    </row>
    <row r="1300" spans="17:29" x14ac:dyDescent="0.25">
      <c r="Q1300" s="91"/>
      <c r="R1300" s="92">
        <v>41666</v>
      </c>
      <c r="S1300" s="93">
        <v>26.958333333329499</v>
      </c>
      <c r="T1300" s="94">
        <f>$L$10*COS($M$10*S1300*24+$N$10)</f>
        <v>3.1323101221633148E-2</v>
      </c>
      <c r="U1300" s="94">
        <f>$L$11*COS($M$11*S1300*24+$N$11)</f>
        <v>-9.3886202113712292E-2</v>
      </c>
      <c r="V1300" s="94">
        <f>$L$12*COS($M$12*S1300*24+$N$12)</f>
        <v>1.3006223858931856</v>
      </c>
      <c r="W1300" s="94">
        <f>$L$13*COS($M$13*S1300*24+$N$13)</f>
        <v>0.39119783280195503</v>
      </c>
      <c r="X1300" s="94">
        <f>(T1300+U1300+V1300+W1300)*$AE$8</f>
        <v>2.0365713972538266</v>
      </c>
      <c r="Y1300" s="95">
        <f t="shared" si="37"/>
        <v>2.0365713972538266</v>
      </c>
      <c r="Z1300" s="94">
        <f>(0.5*$N$29*Y1300^3)/1000</f>
        <v>4.3501691985745472</v>
      </c>
      <c r="AA1300" s="94">
        <f>(0.5*$I$29*$J$29*$K$29*$M$29*$L$29*$N$29*Y1300^3)*0.82/1000</f>
        <v>14.082377956438297</v>
      </c>
      <c r="AB1300" s="103">
        <f>IF(Y1300&lt;1,0,IF(Y1300&lt;1.05,2,IF(Y1300&lt;1.1,2.28,IF(Y1300&lt;1.15,2.5,IF(Y1300&lt;1.2,3.08,IF(Y1300&lt;1.25,3.44,IF(Y1300&lt;1.3,3.85,IF(Y1300&lt;1.35,4.31,IF(Y1300&lt;1.4,5,IF(Y1300&lt;1.45,5.36,IF(Y1300&lt;1.5,5.75,IF(Y1300&lt;1.55,6.59,IF(Y1300&lt;1.6,7.28,IF(Y1300&lt;1.65,8.01,IF(Y1300&lt;1.7,8.79,IF(Y1300&lt;1.75,10,IF(Y1300&lt;1.8,10.5,IF(Y1300&lt;1.85,11.42,IF(Y1300&lt;1.9,12.38,IF(Y1300&lt;1.95,13.4,IF(Y1300&lt;2,14.26,IF(Y1300&lt;2.05,15.57,IF(Y1300&lt;2.1,16.72,IF(Y1300&lt;2.15,17.92,IF(Y1300&lt;2.2,19.17,IF(Y1300&lt;2.25,20,IF(Y1300&lt;3,25,IF(Y1300&lt;10,0,0))))))))))))))))))))))))))))</f>
        <v>15.57</v>
      </c>
      <c r="AC1300" s="12"/>
    </row>
    <row r="1301" spans="17:29" x14ac:dyDescent="0.25">
      <c r="Q1301" s="91"/>
      <c r="R1301" s="92">
        <v>41666</v>
      </c>
      <c r="S1301" s="93">
        <v>26.979166666662898</v>
      </c>
      <c r="T1301" s="94">
        <f>$L$10*COS($M$10*S1301*24+$N$10)</f>
        <v>1.614148365745054E-2</v>
      </c>
      <c r="U1301" s="94">
        <f>$L$11*COS($M$11*S1301*24+$N$11)</f>
        <v>-8.4846429273818344E-2</v>
      </c>
      <c r="V1301" s="94">
        <f>$L$12*COS($M$12*S1301*24+$N$12)</f>
        <v>1.2513917447306553</v>
      </c>
      <c r="W1301" s="94">
        <f>$L$13*COS($M$13*S1301*24+$N$13)</f>
        <v>0.42999572059892138</v>
      </c>
      <c r="X1301" s="94">
        <f>(T1301+U1301+V1301+W1301)*$AE$8</f>
        <v>2.0158531496415111</v>
      </c>
      <c r="Y1301" s="95">
        <f t="shared" si="37"/>
        <v>2.0158531496415111</v>
      </c>
      <c r="Z1301" s="94">
        <f>(0.5*$N$29*Y1301^3)/1000</f>
        <v>4.2187511027462294</v>
      </c>
      <c r="AA1301" s="94">
        <f>(0.5*$I$29*$J$29*$K$29*$M$29*$L$29*$N$29*Y1301^3)*0.82/1000</f>
        <v>13.656950987672062</v>
      </c>
      <c r="AB1301" s="103">
        <f>IF(Y1301&lt;1,0,IF(Y1301&lt;1.05,2,IF(Y1301&lt;1.1,2.28,IF(Y1301&lt;1.15,2.5,IF(Y1301&lt;1.2,3.08,IF(Y1301&lt;1.25,3.44,IF(Y1301&lt;1.3,3.85,IF(Y1301&lt;1.35,4.31,IF(Y1301&lt;1.4,5,IF(Y1301&lt;1.45,5.36,IF(Y1301&lt;1.5,5.75,IF(Y1301&lt;1.55,6.59,IF(Y1301&lt;1.6,7.28,IF(Y1301&lt;1.65,8.01,IF(Y1301&lt;1.7,8.79,IF(Y1301&lt;1.75,10,IF(Y1301&lt;1.8,10.5,IF(Y1301&lt;1.85,11.42,IF(Y1301&lt;1.9,12.38,IF(Y1301&lt;1.95,13.4,IF(Y1301&lt;2,14.26,IF(Y1301&lt;2.05,15.57,IF(Y1301&lt;2.1,16.72,IF(Y1301&lt;2.15,17.92,IF(Y1301&lt;2.2,19.17,IF(Y1301&lt;2.25,20,IF(Y1301&lt;3,25,IF(Y1301&lt;10,0,0))))))))))))))))))))))))))))</f>
        <v>15.57</v>
      </c>
      <c r="AC1301" s="12"/>
    </row>
    <row r="1302" spans="17:29" x14ac:dyDescent="0.25">
      <c r="Q1302" s="91"/>
      <c r="R1302" s="92">
        <v>41667</v>
      </c>
      <c r="S1302" s="93">
        <v>26.999999999996199</v>
      </c>
      <c r="T1302" s="94">
        <f>$L$10*COS($M$10*S1302*24+$N$10)</f>
        <v>7.208280076504718E-4</v>
      </c>
      <c r="U1302" s="94">
        <f>$L$11*COS($M$11*S1302*24+$N$11)</f>
        <v>-7.4346417012790267E-2</v>
      </c>
      <c r="V1302" s="94">
        <f>$L$12*COS($M$12*S1302*24+$N$12)</f>
        <v>1.1225207784297153</v>
      </c>
      <c r="W1302" s="94">
        <f>$L$13*COS($M$13*S1302*24+$N$13)</f>
        <v>0.43949011063843274</v>
      </c>
      <c r="X1302" s="94">
        <f>(T1302+U1302+V1302+W1302)*$AE$8</f>
        <v>1.8604816250787604</v>
      </c>
      <c r="Y1302" s="95">
        <f t="shared" si="37"/>
        <v>1.8604816250787604</v>
      </c>
      <c r="Z1302" s="94">
        <f>(0.5*$N$29*Y1302^3)/1000</f>
        <v>3.3165258321880242</v>
      </c>
      <c r="AA1302" s="94">
        <f>(0.5*$I$29*$J$29*$K$29*$M$29*$L$29*$N$29*Y1302^3)*0.82/1000</f>
        <v>10.73626522077965</v>
      </c>
      <c r="AB1302" s="103">
        <f>IF(Y1302&lt;1,0,IF(Y1302&lt;1.05,2,IF(Y1302&lt;1.1,2.28,IF(Y1302&lt;1.15,2.5,IF(Y1302&lt;1.2,3.08,IF(Y1302&lt;1.25,3.44,IF(Y1302&lt;1.3,3.85,IF(Y1302&lt;1.35,4.31,IF(Y1302&lt;1.4,5,IF(Y1302&lt;1.45,5.36,IF(Y1302&lt;1.5,5.75,IF(Y1302&lt;1.55,6.59,IF(Y1302&lt;1.6,7.28,IF(Y1302&lt;1.65,8.01,IF(Y1302&lt;1.7,8.79,IF(Y1302&lt;1.75,10,IF(Y1302&lt;1.8,10.5,IF(Y1302&lt;1.85,11.42,IF(Y1302&lt;1.9,12.38,IF(Y1302&lt;1.95,13.4,IF(Y1302&lt;2,14.26,IF(Y1302&lt;2.05,15.57,IF(Y1302&lt;2.1,16.72,IF(Y1302&lt;2.15,17.92,IF(Y1302&lt;2.2,19.17,IF(Y1302&lt;2.25,20,IF(Y1302&lt;3,25,IF(Y1302&lt;10,0,0))))))))))))))))))))))))))))</f>
        <v>12.38</v>
      </c>
      <c r="AC1302" s="12"/>
    </row>
    <row r="1303" spans="17:29" x14ac:dyDescent="0.25">
      <c r="Q1303" s="91"/>
      <c r="R1303" s="92">
        <v>41667</v>
      </c>
      <c r="S1303" s="93">
        <v>27.020833333329499</v>
      </c>
      <c r="T1303" s="94">
        <f>$L$10*COS($M$10*S1303*24+$N$10)</f>
        <v>-1.471050233295115E-2</v>
      </c>
      <c r="U1303" s="94">
        <f>$L$11*COS($M$11*S1303*24+$N$11)</f>
        <v>-6.256687454790745E-2</v>
      </c>
      <c r="V1303" s="94">
        <f>$L$12*COS($M$12*S1303*24+$N$12)</f>
        <v>0.92221101596822774</v>
      </c>
      <c r="W1303" s="94">
        <f>$L$13*COS($M$13*S1303*24+$N$13)</f>
        <v>0.4190339759297792</v>
      </c>
      <c r="X1303" s="94">
        <f>(T1303+U1303+V1303+W1303)*$AE$8</f>
        <v>1.5799595187714355</v>
      </c>
      <c r="Y1303" s="95">
        <f t="shared" si="37"/>
        <v>1.5799595187714355</v>
      </c>
      <c r="Z1303" s="94">
        <f>(0.5*$N$29*Y1303^3)/1000</f>
        <v>2.0311645504115319</v>
      </c>
      <c r="AA1303" s="94">
        <f>(0.5*$I$29*$J$29*$K$29*$M$29*$L$29*$N$29*Y1303^3)*0.82/1000</f>
        <v>6.5752906576569536</v>
      </c>
      <c r="AB1303" s="103">
        <f>IF(Y1303&lt;1,0,IF(Y1303&lt;1.05,2,IF(Y1303&lt;1.1,2.28,IF(Y1303&lt;1.15,2.5,IF(Y1303&lt;1.2,3.08,IF(Y1303&lt;1.25,3.44,IF(Y1303&lt;1.3,3.85,IF(Y1303&lt;1.35,4.31,IF(Y1303&lt;1.4,5,IF(Y1303&lt;1.45,5.36,IF(Y1303&lt;1.5,5.75,IF(Y1303&lt;1.55,6.59,IF(Y1303&lt;1.6,7.28,IF(Y1303&lt;1.65,8.01,IF(Y1303&lt;1.7,8.79,IF(Y1303&lt;1.75,10,IF(Y1303&lt;1.8,10.5,IF(Y1303&lt;1.85,11.42,IF(Y1303&lt;1.9,12.38,IF(Y1303&lt;1.95,13.4,IF(Y1303&lt;2,14.26,IF(Y1303&lt;2.05,15.57,IF(Y1303&lt;2.1,16.72,IF(Y1303&lt;2.15,17.92,IF(Y1303&lt;2.2,19.17,IF(Y1303&lt;2.25,20,IF(Y1303&lt;3,25,IF(Y1303&lt;10,0,0))))))))))))))))))))))))))))</f>
        <v>7.28</v>
      </c>
      <c r="AC1303" s="12"/>
    </row>
    <row r="1304" spans="17:29" x14ac:dyDescent="0.25">
      <c r="Q1304" s="91"/>
      <c r="R1304" s="92">
        <v>41667</v>
      </c>
      <c r="S1304" s="93">
        <v>27.041666666662898</v>
      </c>
      <c r="T1304" s="94">
        <f>$L$10*COS($M$10*S1304*24+$N$10)</f>
        <v>-2.9923985888785993E-2</v>
      </c>
      <c r="U1304" s="94">
        <f>$L$11*COS($M$11*S1304*24+$N$11)</f>
        <v>-4.9710532299441453E-2</v>
      </c>
      <c r="V1304" s="94">
        <f>$L$12*COS($M$12*S1304*24+$N$12)</f>
        <v>0.66321045147060609</v>
      </c>
      <c r="W1304" s="94">
        <f>$L$13*COS($M$13*S1304*24+$N$13)</f>
        <v>0.37002136824769732</v>
      </c>
      <c r="X1304" s="94">
        <f>(T1304+U1304+V1304+W1304)*$AE$8</f>
        <v>1.191996626912595</v>
      </c>
      <c r="Y1304" s="95">
        <f t="shared" si="37"/>
        <v>1.191996626912595</v>
      </c>
      <c r="Z1304" s="94">
        <f>(0.5*$N$29*Y1304^3)/1000</f>
        <v>0.87223258762182887</v>
      </c>
      <c r="AA1304" s="94">
        <f>(0.5*$I$29*$J$29*$K$29*$M$29*$L$29*$N$29*Y1304^3)*0.82/1000</f>
        <v>2.8235933831809747</v>
      </c>
      <c r="AB1304" s="103">
        <f>IF(Y1304&lt;1,0,IF(Y1304&lt;1.05,2,IF(Y1304&lt;1.1,2.28,IF(Y1304&lt;1.15,2.5,IF(Y1304&lt;1.2,3.08,IF(Y1304&lt;1.25,3.44,IF(Y1304&lt;1.3,3.85,IF(Y1304&lt;1.35,4.31,IF(Y1304&lt;1.4,5,IF(Y1304&lt;1.45,5.36,IF(Y1304&lt;1.5,5.75,IF(Y1304&lt;1.55,6.59,IF(Y1304&lt;1.6,7.28,IF(Y1304&lt;1.65,8.01,IF(Y1304&lt;1.7,8.79,IF(Y1304&lt;1.75,10,IF(Y1304&lt;1.8,10.5,IF(Y1304&lt;1.85,11.42,IF(Y1304&lt;1.9,12.38,IF(Y1304&lt;1.95,13.4,IF(Y1304&lt;2,14.26,IF(Y1304&lt;2.05,15.57,IF(Y1304&lt;2.1,16.72,IF(Y1304&lt;2.15,17.92,IF(Y1304&lt;2.2,19.17,IF(Y1304&lt;2.25,20,IF(Y1304&lt;3,25,IF(Y1304&lt;10,0,0))))))))))))))))))))))))))))</f>
        <v>3.08</v>
      </c>
      <c r="AC1304" s="12"/>
    </row>
    <row r="1305" spans="17:29" x14ac:dyDescent="0.25">
      <c r="Q1305" s="91"/>
      <c r="R1305" s="92">
        <v>41667</v>
      </c>
      <c r="S1305" s="93">
        <v>27.062499999996199</v>
      </c>
      <c r="T1305" s="94">
        <f>$L$10*COS($M$10*S1305*24+$N$10)</f>
        <v>-4.4694327261649236E-2</v>
      </c>
      <c r="U1305" s="94">
        <f>$L$11*COS($M$11*S1305*24+$N$11)</f>
        <v>-3.5998652822980794E-2</v>
      </c>
      <c r="V1305" s="94">
        <f>$L$12*COS($M$12*S1305*24+$N$12)</f>
        <v>0.36200224399350983</v>
      </c>
      <c r="W1305" s="94">
        <f>$L$13*COS($M$13*S1305*24+$N$13)</f>
        <v>0.2957924158089929</v>
      </c>
      <c r="X1305" s="94">
        <f>(T1305+U1305+V1305+W1305)*$AE$8</f>
        <v>0.72137709964734098</v>
      </c>
      <c r="Y1305" s="95">
        <f t="shared" si="37"/>
        <v>0.72137709964734098</v>
      </c>
      <c r="Z1305" s="94">
        <f>(0.5*$N$29*Y1305^3)/1000</f>
        <v>0.19332778857047206</v>
      </c>
      <c r="AA1305" s="94">
        <f>(0.5*$I$29*$J$29*$K$29*$M$29*$L$29*$N$29*Y1305^3)*0.82/1000</f>
        <v>0.62584117165463027</v>
      </c>
      <c r="AB1305" s="103">
        <f>IF(Y1305&lt;1,0,IF(Y1305&lt;1.05,2,IF(Y1305&lt;1.1,2.28,IF(Y1305&lt;1.15,2.5,IF(Y1305&lt;1.2,3.08,IF(Y1305&lt;1.25,3.44,IF(Y1305&lt;1.3,3.85,IF(Y1305&lt;1.35,4.31,IF(Y1305&lt;1.4,5,IF(Y1305&lt;1.45,5.36,IF(Y1305&lt;1.5,5.75,IF(Y1305&lt;1.55,6.59,IF(Y1305&lt;1.6,7.28,IF(Y1305&lt;1.65,8.01,IF(Y1305&lt;1.7,8.79,IF(Y1305&lt;1.75,10,IF(Y1305&lt;1.8,10.5,IF(Y1305&lt;1.85,11.42,IF(Y1305&lt;1.9,12.38,IF(Y1305&lt;1.95,13.4,IF(Y1305&lt;2,14.26,IF(Y1305&lt;2.05,15.57,IF(Y1305&lt;2.1,16.72,IF(Y1305&lt;2.15,17.92,IF(Y1305&lt;2.2,19.17,IF(Y1305&lt;2.25,20,IF(Y1305&lt;3,25,IF(Y1305&lt;10,0,0))))))))))))))))))))))))))))</f>
        <v>0</v>
      </c>
      <c r="AC1305" s="12"/>
    </row>
    <row r="1306" spans="17:29" x14ac:dyDescent="0.25">
      <c r="Q1306" s="91"/>
      <c r="R1306" s="92">
        <v>41667</v>
      </c>
      <c r="S1306" s="93">
        <v>27.083333333329499</v>
      </c>
      <c r="T1306" s="94">
        <f>$L$10*COS($M$10*S1306*24+$N$10)</f>
        <v>-5.8802793514681213E-2</v>
      </c>
      <c r="U1306" s="94">
        <f>$L$11*COS($M$11*S1306*24+$N$11)</f>
        <v>-2.1667222796059028E-2</v>
      </c>
      <c r="V1306" s="94">
        <f>$L$12*COS($M$12*S1306*24+$N$12)</f>
        <v>3.7755706166379042E-2</v>
      </c>
      <c r="W1306" s="94">
        <f>$L$13*COS($M$13*S1306*24+$N$13)</f>
        <v>0.20140569905304456</v>
      </c>
      <c r="X1306" s="94">
        <f>(T1306+U1306+V1306+W1306)*$AE$8</f>
        <v>0.19836423613585422</v>
      </c>
      <c r="Y1306" s="95">
        <f t="shared" si="37"/>
        <v>0.19836423613585422</v>
      </c>
      <c r="Z1306" s="94">
        <f>(0.5*$N$29*Y1306^3)/1000</f>
        <v>4.0197343376537223E-3</v>
      </c>
      <c r="AA1306" s="94">
        <f>(0.5*$I$29*$J$29*$K$29*$M$29*$L$29*$N$29*Y1306^3)*0.82/1000</f>
        <v>1.3012693447846085E-2</v>
      </c>
      <c r="AB1306" s="103">
        <f>IF(Y1306&lt;1,0,IF(Y1306&lt;1.05,2,IF(Y1306&lt;1.1,2.28,IF(Y1306&lt;1.15,2.5,IF(Y1306&lt;1.2,3.08,IF(Y1306&lt;1.25,3.44,IF(Y1306&lt;1.3,3.85,IF(Y1306&lt;1.35,4.31,IF(Y1306&lt;1.4,5,IF(Y1306&lt;1.45,5.36,IF(Y1306&lt;1.5,5.75,IF(Y1306&lt;1.55,6.59,IF(Y1306&lt;1.6,7.28,IF(Y1306&lt;1.65,8.01,IF(Y1306&lt;1.7,8.79,IF(Y1306&lt;1.75,10,IF(Y1306&lt;1.8,10.5,IF(Y1306&lt;1.85,11.42,IF(Y1306&lt;1.9,12.38,IF(Y1306&lt;1.95,13.4,IF(Y1306&lt;2,14.26,IF(Y1306&lt;2.05,15.57,IF(Y1306&lt;2.1,16.72,IF(Y1306&lt;2.15,17.92,IF(Y1306&lt;2.2,19.17,IF(Y1306&lt;2.25,20,IF(Y1306&lt;3,25,IF(Y1306&lt;10,0,0))))))))))))))))))))))))))))</f>
        <v>0</v>
      </c>
      <c r="AC1306" s="12"/>
    </row>
    <row r="1307" spans="17:29" x14ac:dyDescent="0.25">
      <c r="Q1307" s="91"/>
      <c r="R1307" s="92">
        <v>41667</v>
      </c>
      <c r="S1307" s="93">
        <v>27.104166666662898</v>
      </c>
      <c r="T1307" s="94">
        <f>$L$10*COS($M$10*S1307*24+$N$10)</f>
        <v>-7.2040453372676977E-2</v>
      </c>
      <c r="U1307" s="94">
        <f>$L$11*COS($M$11*S1307*24+$N$11)</f>
        <v>-6.9628915975625608E-3</v>
      </c>
      <c r="V1307" s="94">
        <f>$L$12*COS($M$12*S1307*24+$N$12)</f>
        <v>-0.28889365773778031</v>
      </c>
      <c r="W1307" s="94">
        <f>$L$13*COS($M$13*S1307*24+$N$13)</f>
        <v>9.3293516744813357E-2</v>
      </c>
      <c r="X1307" s="94">
        <f>(T1307+U1307+V1307+W1307)*$AE$8</f>
        <v>-0.34325435745400812</v>
      </c>
      <c r="Y1307" s="95">
        <f t="shared" si="37"/>
        <v>0.34325435745400812</v>
      </c>
      <c r="Z1307" s="94">
        <f>(0.5*$N$29*Y1307^3)/1000</f>
        <v>2.0828375869723005E-2</v>
      </c>
      <c r="AA1307" s="94">
        <f>(0.5*$I$29*$J$29*$K$29*$M$29*$L$29*$N$29*Y1307^3)*0.82/1000</f>
        <v>6.7425667330896152E-2</v>
      </c>
      <c r="AB1307" s="103">
        <f>IF(Y1307&lt;1,0,IF(Y1307&lt;1.05,2,IF(Y1307&lt;1.1,2.28,IF(Y1307&lt;1.15,2.5,IF(Y1307&lt;1.2,3.08,IF(Y1307&lt;1.25,3.44,IF(Y1307&lt;1.3,3.85,IF(Y1307&lt;1.35,4.31,IF(Y1307&lt;1.4,5,IF(Y1307&lt;1.45,5.36,IF(Y1307&lt;1.5,5.75,IF(Y1307&lt;1.55,6.59,IF(Y1307&lt;1.6,7.28,IF(Y1307&lt;1.65,8.01,IF(Y1307&lt;1.7,8.79,IF(Y1307&lt;1.75,10,IF(Y1307&lt;1.8,10.5,IF(Y1307&lt;1.85,11.42,IF(Y1307&lt;1.9,12.38,IF(Y1307&lt;1.95,13.4,IF(Y1307&lt;2,14.26,IF(Y1307&lt;2.05,15.57,IF(Y1307&lt;2.1,16.72,IF(Y1307&lt;2.15,17.92,IF(Y1307&lt;2.2,19.17,IF(Y1307&lt;2.25,20,IF(Y1307&lt;3,25,IF(Y1307&lt;10,0,0))))))))))))))))))))))))))))</f>
        <v>0</v>
      </c>
      <c r="AC1307" s="12"/>
    </row>
    <row r="1308" spans="17:29" x14ac:dyDescent="0.25">
      <c r="Q1308" s="91"/>
      <c r="R1308" s="92">
        <v>41667</v>
      </c>
      <c r="S1308" s="93">
        <v>27.124999999996199</v>
      </c>
      <c r="T1308" s="94">
        <f>$L$10*COS($M$10*S1308*24+$N$10)</f>
        <v>-8.421127127033666E-2</v>
      </c>
      <c r="U1308" s="94">
        <f>$L$11*COS($M$11*S1308*24+$N$11)</f>
        <v>7.8612736219612171E-3</v>
      </c>
      <c r="V1308" s="94">
        <f>$L$12*COS($M$12*S1308*24+$N$12)</f>
        <v>-0.59715742422091245</v>
      </c>
      <c r="W1308" s="94">
        <f>$L$13*COS($M$13*S1308*24+$N$13)</f>
        <v>-2.1176464554265043E-2</v>
      </c>
      <c r="X1308" s="94">
        <f>(T1308+U1308+V1308+W1308)*$AE$8</f>
        <v>-0.86835485802944112</v>
      </c>
      <c r="Y1308" s="95">
        <f t="shared" si="37"/>
        <v>0.86835485802944112</v>
      </c>
      <c r="Z1308" s="94">
        <f>(0.5*$N$29*Y1308^3)/1000</f>
        <v>0.33720883434392801</v>
      </c>
      <c r="AA1308" s="94">
        <f>(0.5*$I$29*$J$29*$K$29*$M$29*$L$29*$N$29*Y1308^3)*0.82/1000</f>
        <v>1.0916132312824125</v>
      </c>
      <c r="AB1308" s="103">
        <f>IF(Y1308&lt;1,0,IF(Y1308&lt;1.05,2,IF(Y1308&lt;1.1,2.28,IF(Y1308&lt;1.15,2.5,IF(Y1308&lt;1.2,3.08,IF(Y1308&lt;1.25,3.44,IF(Y1308&lt;1.3,3.85,IF(Y1308&lt;1.35,4.31,IF(Y1308&lt;1.4,5,IF(Y1308&lt;1.45,5.36,IF(Y1308&lt;1.5,5.75,IF(Y1308&lt;1.55,6.59,IF(Y1308&lt;1.6,7.28,IF(Y1308&lt;1.65,8.01,IF(Y1308&lt;1.7,8.79,IF(Y1308&lt;1.75,10,IF(Y1308&lt;1.8,10.5,IF(Y1308&lt;1.85,11.42,IF(Y1308&lt;1.9,12.38,IF(Y1308&lt;1.95,13.4,IF(Y1308&lt;2,14.26,IF(Y1308&lt;2.05,15.57,IF(Y1308&lt;2.1,16.72,IF(Y1308&lt;2.15,17.92,IF(Y1308&lt;2.2,19.17,IF(Y1308&lt;2.25,20,IF(Y1308&lt;3,25,IF(Y1308&lt;10,0,0))))))))))))))))))))))))))))</f>
        <v>0</v>
      </c>
      <c r="AC1308" s="12"/>
    </row>
    <row r="1309" spans="17:29" x14ac:dyDescent="0.25">
      <c r="Q1309" s="91"/>
      <c r="R1309" s="92">
        <v>41667</v>
      </c>
      <c r="S1309" s="93">
        <v>27.145833333329499</v>
      </c>
      <c r="T1309" s="94">
        <f>$L$10*COS($M$10*S1309*24+$N$10)</f>
        <v>-9.5135010429418021E-2</v>
      </c>
      <c r="U1309" s="94">
        <f>$L$11*COS($M$11*S1309*24+$N$11)</f>
        <v>2.2550143322968494E-2</v>
      </c>
      <c r="V1309" s="94">
        <f>$L$12*COS($M$12*S1309*24+$N$12)</f>
        <v>-0.86741725498683453</v>
      </c>
      <c r="W1309" s="94">
        <f>$L$13*COS($M$13*S1309*24+$N$13)</f>
        <v>-0.13420330478971307</v>
      </c>
      <c r="X1309" s="94">
        <f>(T1309+U1309+V1309+W1309)*$AE$8</f>
        <v>-1.3427567836037464</v>
      </c>
      <c r="Y1309" s="95">
        <f t="shared" si="37"/>
        <v>1.3427567836037464</v>
      </c>
      <c r="Z1309" s="94">
        <f>(0.5*$N$29*Y1309^3)/1000</f>
        <v>1.2468071793584679</v>
      </c>
      <c r="AA1309" s="94">
        <f>(0.5*$I$29*$J$29*$K$29*$M$29*$L$29*$N$29*Y1309^3)*0.82/1000</f>
        <v>4.0361671321382309</v>
      </c>
      <c r="AB1309" s="103">
        <f>IF(Y1309&lt;1,0,IF(Y1309&lt;1.05,2,IF(Y1309&lt;1.1,2.28,IF(Y1309&lt;1.15,2.5,IF(Y1309&lt;1.2,3.08,IF(Y1309&lt;1.25,3.44,IF(Y1309&lt;1.3,3.85,IF(Y1309&lt;1.35,4.31,IF(Y1309&lt;1.4,5,IF(Y1309&lt;1.45,5.36,IF(Y1309&lt;1.5,5.75,IF(Y1309&lt;1.55,6.59,IF(Y1309&lt;1.6,7.28,IF(Y1309&lt;1.65,8.01,IF(Y1309&lt;1.7,8.79,IF(Y1309&lt;1.75,10,IF(Y1309&lt;1.8,10.5,IF(Y1309&lt;1.85,11.42,IF(Y1309&lt;1.9,12.38,IF(Y1309&lt;1.95,13.4,IF(Y1309&lt;2,14.26,IF(Y1309&lt;2.05,15.57,IF(Y1309&lt;2.1,16.72,IF(Y1309&lt;2.15,17.92,IF(Y1309&lt;2.2,19.17,IF(Y1309&lt;2.25,20,IF(Y1309&lt;3,25,IF(Y1309&lt;10,0,0))))))))))))))))))))))))))))</f>
        <v>4.3099999999999996</v>
      </c>
      <c r="AC1309" s="12"/>
    </row>
    <row r="1310" spans="17:29" x14ac:dyDescent="0.25">
      <c r="Q1310" s="91"/>
      <c r="R1310" s="92">
        <v>41667</v>
      </c>
      <c r="S1310" s="93">
        <v>27.166666666662799</v>
      </c>
      <c r="T1310" s="94">
        <f>$L$10*COS($M$10*S1310*24+$N$10)</f>
        <v>-0.10464990197212097</v>
      </c>
      <c r="U1310" s="94">
        <f>$L$11*COS($M$11*S1310*24+$N$11)</f>
        <v>3.6850916453322904E-2</v>
      </c>
      <c r="V1310" s="94">
        <f>$L$12*COS($M$12*S1310*24+$N$12)</f>
        <v>-1.082473435489969</v>
      </c>
      <c r="W1310" s="94">
        <f>$L$13*COS($M$13*S1310*24+$N$13)</f>
        <v>-0.23808441158522048</v>
      </c>
      <c r="X1310" s="94">
        <f>(T1310+U1310+V1310+W1310)*$AE$8</f>
        <v>-1.7354460407424845</v>
      </c>
      <c r="Y1310" s="95">
        <f t="shared" si="37"/>
        <v>1.7354460407424845</v>
      </c>
      <c r="Z1310" s="94">
        <f>(0.5*$N$29*Y1310^3)/1000</f>
        <v>2.6917862717031817</v>
      </c>
      <c r="AA1310" s="94">
        <f>(0.5*$I$29*$J$29*$K$29*$M$29*$L$29*$N$29*Y1310^3)*0.82/1000</f>
        <v>8.7138568468778868</v>
      </c>
      <c r="AB1310" s="103">
        <f>IF(Y1310&lt;1,0,IF(Y1310&lt;1.05,2,IF(Y1310&lt;1.1,2.28,IF(Y1310&lt;1.15,2.5,IF(Y1310&lt;1.2,3.08,IF(Y1310&lt;1.25,3.44,IF(Y1310&lt;1.3,3.85,IF(Y1310&lt;1.35,4.31,IF(Y1310&lt;1.4,5,IF(Y1310&lt;1.45,5.36,IF(Y1310&lt;1.5,5.75,IF(Y1310&lt;1.55,6.59,IF(Y1310&lt;1.6,7.28,IF(Y1310&lt;1.65,8.01,IF(Y1310&lt;1.7,8.79,IF(Y1310&lt;1.75,10,IF(Y1310&lt;1.8,10.5,IF(Y1310&lt;1.85,11.42,IF(Y1310&lt;1.9,12.38,IF(Y1310&lt;1.95,13.4,IF(Y1310&lt;2,14.26,IF(Y1310&lt;2.05,15.57,IF(Y1310&lt;2.1,16.72,IF(Y1310&lt;2.15,17.92,IF(Y1310&lt;2.2,19.17,IF(Y1310&lt;2.25,20,IF(Y1310&lt;3,25,IF(Y1310&lt;10,0,0))))))))))))))))))))))))))))</f>
        <v>10</v>
      </c>
      <c r="AC1310" s="12"/>
    </row>
    <row r="1311" spans="17:29" x14ac:dyDescent="0.25">
      <c r="Q1311" s="91"/>
      <c r="R1311" s="92">
        <v>41667</v>
      </c>
      <c r="S1311" s="93">
        <v>27.187499999996199</v>
      </c>
      <c r="T1311" s="94">
        <f>$L$10*COS($M$10*S1311*24+$N$10)</f>
        <v>-0.11261504054503341</v>
      </c>
      <c r="U1311" s="94">
        <f>$L$11*COS($M$11*S1311*24+$N$11)</f>
        <v>5.0517471251017868E-2</v>
      </c>
      <c r="V1311" s="94">
        <f>$L$12*COS($M$12*S1311*24+$N$12)</f>
        <v>-1.228639488885809</v>
      </c>
      <c r="W1311" s="94">
        <f>$L$13*COS($M$13*S1311*24+$N$13)</f>
        <v>-0.3257404591847301</v>
      </c>
      <c r="X1311" s="94">
        <f>(T1311+U1311+V1311+W1311)*$AE$8</f>
        <v>-2.0205968967056935</v>
      </c>
      <c r="Y1311" s="95">
        <f t="shared" si="37"/>
        <v>2.0205968967056935</v>
      </c>
      <c r="Z1311" s="94">
        <f>(0.5*$N$29*Y1311^3)/1000</f>
        <v>4.2486041989976666</v>
      </c>
      <c r="AA1311" s="94">
        <f>(0.5*$I$29*$J$29*$K$29*$M$29*$L$29*$N$29*Y1311^3)*0.82/1000</f>
        <v>13.753591501038862</v>
      </c>
      <c r="AB1311" s="103">
        <f>IF(Y1311&lt;1,0,IF(Y1311&lt;1.05,2,IF(Y1311&lt;1.1,2.28,IF(Y1311&lt;1.15,2.5,IF(Y1311&lt;1.2,3.08,IF(Y1311&lt;1.25,3.44,IF(Y1311&lt;1.3,3.85,IF(Y1311&lt;1.35,4.31,IF(Y1311&lt;1.4,5,IF(Y1311&lt;1.45,5.36,IF(Y1311&lt;1.5,5.75,IF(Y1311&lt;1.55,6.59,IF(Y1311&lt;1.6,7.28,IF(Y1311&lt;1.65,8.01,IF(Y1311&lt;1.7,8.79,IF(Y1311&lt;1.75,10,IF(Y1311&lt;1.8,10.5,IF(Y1311&lt;1.85,11.42,IF(Y1311&lt;1.9,12.38,IF(Y1311&lt;1.95,13.4,IF(Y1311&lt;2,14.26,IF(Y1311&lt;2.05,15.57,IF(Y1311&lt;2.1,16.72,IF(Y1311&lt;2.15,17.92,IF(Y1311&lt;2.2,19.17,IF(Y1311&lt;2.25,20,IF(Y1311&lt;3,25,IF(Y1311&lt;10,0,0))))))))))))))))))))))))))))</f>
        <v>15.57</v>
      </c>
      <c r="AC1311" s="12"/>
    </row>
    <row r="1312" spans="17:29" x14ac:dyDescent="0.25">
      <c r="Q1312" s="91"/>
      <c r="R1312" s="92">
        <v>41667</v>
      </c>
      <c r="S1312" s="93">
        <v>27.208333333329499</v>
      </c>
      <c r="T1312" s="94">
        <f>$L$10*COS($M$10*S1312*24+$N$10)</f>
        <v>-0.11891247097635059</v>
      </c>
      <c r="U1312" s="94">
        <f>$L$11*COS($M$11*S1312*24+$N$11)</f>
        <v>6.3314601093346301E-2</v>
      </c>
      <c r="V1312" s="94">
        <f>$L$12*COS($M$12*S1312*24+$N$12)</f>
        <v>-1.2966132026039248</v>
      </c>
      <c r="W1312" s="94">
        <f>$L$13*COS($M$13*S1312*24+$N$13)</f>
        <v>-0.39119783280195281</v>
      </c>
      <c r="X1312" s="94">
        <f>(T1312+U1312+V1312+W1312)*$AE$8</f>
        <v>-2.1792611316111019</v>
      </c>
      <c r="Y1312" s="95">
        <f t="shared" si="37"/>
        <v>2.1792611316111019</v>
      </c>
      <c r="Z1312" s="94">
        <f>(0.5*$N$29*Y1312^3)/1000</f>
        <v>5.330096208414286</v>
      </c>
      <c r="AA1312" s="94">
        <f>(0.5*$I$29*$J$29*$K$29*$M$29*$L$29*$N$29*Y1312^3)*0.82/1000</f>
        <v>17.254599976401902</v>
      </c>
      <c r="AB1312" s="103">
        <f>IF(Y1312&lt;1,0,IF(Y1312&lt;1.05,2,IF(Y1312&lt;1.1,2.28,IF(Y1312&lt;1.15,2.5,IF(Y1312&lt;1.2,3.08,IF(Y1312&lt;1.25,3.44,IF(Y1312&lt;1.3,3.85,IF(Y1312&lt;1.35,4.31,IF(Y1312&lt;1.4,5,IF(Y1312&lt;1.45,5.36,IF(Y1312&lt;1.5,5.75,IF(Y1312&lt;1.55,6.59,IF(Y1312&lt;1.6,7.28,IF(Y1312&lt;1.65,8.01,IF(Y1312&lt;1.7,8.79,IF(Y1312&lt;1.75,10,IF(Y1312&lt;1.8,10.5,IF(Y1312&lt;1.85,11.42,IF(Y1312&lt;1.9,12.38,IF(Y1312&lt;1.95,13.4,IF(Y1312&lt;2,14.26,IF(Y1312&lt;2.05,15.57,IF(Y1312&lt;2.1,16.72,IF(Y1312&lt;2.15,17.92,IF(Y1312&lt;2.2,19.17,IF(Y1312&lt;2.25,20,IF(Y1312&lt;3,25,IF(Y1312&lt;10,0,0))))))))))))))))))))))))))))</f>
        <v>19.170000000000002</v>
      </c>
      <c r="AC1312" s="12"/>
    </row>
    <row r="1313" spans="17:29" x14ac:dyDescent="0.25">
      <c r="Q1313" s="91"/>
      <c r="R1313" s="92">
        <v>41667</v>
      </c>
      <c r="S1313" s="93">
        <v>27.229166666662799</v>
      </c>
      <c r="T1313" s="94">
        <f>$L$10*COS($M$10*S1313*24+$N$10)</f>
        <v>-0.12344893506587347</v>
      </c>
      <c r="U1313" s="94">
        <f>$L$11*COS($M$11*S1313*24+$N$11)</f>
        <v>7.5022062493011035E-2</v>
      </c>
      <c r="V1313" s="94">
        <f>$L$12*COS($M$12*S1313*24+$N$12)</f>
        <v>-1.282068634202155</v>
      </c>
      <c r="W1313" s="94">
        <f>$L$13*COS($M$13*S1313*24+$N$13)</f>
        <v>-0.4299957205988037</v>
      </c>
      <c r="X1313" s="94">
        <f>(T1313+U1313+V1313+W1313)*$AE$8</f>
        <v>-2.2006140342172764</v>
      </c>
      <c r="Y1313" s="95">
        <f t="shared" si="37"/>
        <v>2.2006140342172764</v>
      </c>
      <c r="Z1313" s="94">
        <f>(0.5*$N$29*Y1313^3)/1000</f>
        <v>5.4883129067414087</v>
      </c>
      <c r="AA1313" s="94">
        <f>(0.5*$I$29*$J$29*$K$29*$M$29*$L$29*$N$29*Y1313^3)*0.82/1000</f>
        <v>17.766779444178102</v>
      </c>
      <c r="AB1313" s="103">
        <f>IF(Y1313&lt;1,0,IF(Y1313&lt;1.05,2,IF(Y1313&lt;1.1,2.28,IF(Y1313&lt;1.15,2.5,IF(Y1313&lt;1.2,3.08,IF(Y1313&lt;1.25,3.44,IF(Y1313&lt;1.3,3.85,IF(Y1313&lt;1.35,4.31,IF(Y1313&lt;1.4,5,IF(Y1313&lt;1.45,5.36,IF(Y1313&lt;1.5,5.75,IF(Y1313&lt;1.55,6.59,IF(Y1313&lt;1.6,7.28,IF(Y1313&lt;1.65,8.01,IF(Y1313&lt;1.7,8.79,IF(Y1313&lt;1.75,10,IF(Y1313&lt;1.8,10.5,IF(Y1313&lt;1.85,11.42,IF(Y1313&lt;1.9,12.38,IF(Y1313&lt;1.95,13.4,IF(Y1313&lt;2,14.26,IF(Y1313&lt;2.05,15.57,IF(Y1313&lt;2.1,16.72,IF(Y1313&lt;2.15,17.92,IF(Y1313&lt;2.2,19.17,IF(Y1313&lt;2.25,20,IF(Y1313&lt;3,25,IF(Y1313&lt;10,0,0))))))))))))))))))))))))))))</f>
        <v>20</v>
      </c>
      <c r="AC1313" s="12"/>
    </row>
    <row r="1314" spans="17:29" x14ac:dyDescent="0.25">
      <c r="Q1314" s="91"/>
      <c r="R1314" s="92">
        <v>41667</v>
      </c>
      <c r="S1314" s="93">
        <v>27.249999999996199</v>
      </c>
      <c r="T1314" s="94">
        <f>$L$10*COS($M$10*S1314*24+$N$10)</f>
        <v>-0.12615725263892541</v>
      </c>
      <c r="U1314" s="94">
        <f>$L$11*COS($M$11*S1314*24+$N$11)</f>
        <v>8.5438365572358413E-2</v>
      </c>
      <c r="V1314" s="94">
        <f>$L$12*COS($M$12*S1314*24+$N$12)</f>
        <v>-1.185931420405046</v>
      </c>
      <c r="W1314" s="94">
        <f>$L$13*COS($M$13*S1314*24+$N$13)</f>
        <v>-0.43949011063843296</v>
      </c>
      <c r="X1314" s="94">
        <f>(T1314+U1314+V1314+W1314)*$AE$8</f>
        <v>-2.0826755226375573</v>
      </c>
      <c r="Y1314" s="95">
        <f t="shared" si="37"/>
        <v>2.0826755226375573</v>
      </c>
      <c r="Z1314" s="94">
        <f>(0.5*$N$29*Y1314^3)/1000</f>
        <v>4.6523466580264587</v>
      </c>
      <c r="AA1314" s="94">
        <f>(0.5*$I$29*$J$29*$K$29*$M$29*$L$29*$N$29*Y1314^3)*0.82/1000</f>
        <v>15.060587538565011</v>
      </c>
      <c r="AB1314" s="103">
        <f>IF(Y1314&lt;1,0,IF(Y1314&lt;1.05,2,IF(Y1314&lt;1.1,2.28,IF(Y1314&lt;1.15,2.5,IF(Y1314&lt;1.2,3.08,IF(Y1314&lt;1.25,3.44,IF(Y1314&lt;1.3,3.85,IF(Y1314&lt;1.35,4.31,IF(Y1314&lt;1.4,5,IF(Y1314&lt;1.45,5.36,IF(Y1314&lt;1.5,5.75,IF(Y1314&lt;1.55,6.59,IF(Y1314&lt;1.6,7.28,IF(Y1314&lt;1.65,8.01,IF(Y1314&lt;1.7,8.79,IF(Y1314&lt;1.75,10,IF(Y1314&lt;1.8,10.5,IF(Y1314&lt;1.85,11.42,IF(Y1314&lt;1.9,12.38,IF(Y1314&lt;1.95,13.4,IF(Y1314&lt;2,14.26,IF(Y1314&lt;2.05,15.57,IF(Y1314&lt;2.1,16.72,IF(Y1314&lt;2.15,17.92,IF(Y1314&lt;2.2,19.17,IF(Y1314&lt;2.25,20,IF(Y1314&lt;3,25,IF(Y1314&lt;10,0,0))))))))))))))))))))))))))))</f>
        <v>16.72</v>
      </c>
      <c r="AC1314" s="12"/>
    </row>
    <row r="1315" spans="17:29" x14ac:dyDescent="0.25">
      <c r="Q1315" s="91"/>
      <c r="R1315" s="92">
        <v>41667</v>
      </c>
      <c r="S1315" s="93">
        <v>27.270833333329499</v>
      </c>
      <c r="T1315" s="94">
        <f>$L$10*COS($M$10*S1315*24+$N$10)</f>
        <v>-0.1269973164127893</v>
      </c>
      <c r="U1315" s="94">
        <f>$L$11*COS($M$11*S1315*24+$N$11)</f>
        <v>9.4384241780923292E-2</v>
      </c>
      <c r="V1315" s="94">
        <f>$L$12*COS($M$12*S1315*24+$N$12)</f>
        <v>-1.0143198682879597</v>
      </c>
      <c r="W1315" s="94">
        <f>$L$13*COS($M$13*S1315*24+$N$13)</f>
        <v>-0.41903397592978064</v>
      </c>
      <c r="X1315" s="94">
        <f>(T1315+U1315+V1315+W1315)*$AE$8</f>
        <v>-1.832458648562008</v>
      </c>
      <c r="Y1315" s="95">
        <f t="shared" si="37"/>
        <v>1.832458648562008</v>
      </c>
      <c r="Z1315" s="94">
        <f>(0.5*$N$29*Y1315^3)/1000</f>
        <v>3.1689090756728868</v>
      </c>
      <c r="AA1315" s="94">
        <f>(0.5*$I$29*$J$29*$K$29*$M$29*$L$29*$N$29*Y1315^3)*0.82/1000</f>
        <v>10.258399909556616</v>
      </c>
      <c r="AB1315" s="103">
        <f>IF(Y1315&lt;1,0,IF(Y1315&lt;1.05,2,IF(Y1315&lt;1.1,2.28,IF(Y1315&lt;1.15,2.5,IF(Y1315&lt;1.2,3.08,IF(Y1315&lt;1.25,3.44,IF(Y1315&lt;1.3,3.85,IF(Y1315&lt;1.35,4.31,IF(Y1315&lt;1.4,5,IF(Y1315&lt;1.45,5.36,IF(Y1315&lt;1.5,5.75,IF(Y1315&lt;1.55,6.59,IF(Y1315&lt;1.6,7.28,IF(Y1315&lt;1.65,8.01,IF(Y1315&lt;1.7,8.79,IF(Y1315&lt;1.75,10,IF(Y1315&lt;1.8,10.5,IF(Y1315&lt;1.85,11.42,IF(Y1315&lt;1.9,12.38,IF(Y1315&lt;1.95,13.4,IF(Y1315&lt;2,14.26,IF(Y1315&lt;2.05,15.57,IF(Y1315&lt;2.1,16.72,IF(Y1315&lt;2.15,17.92,IF(Y1315&lt;2.2,19.17,IF(Y1315&lt;2.25,20,IF(Y1315&lt;3,25,IF(Y1315&lt;10,0,0))))))))))))))))))))))))))))</f>
        <v>11.42</v>
      </c>
      <c r="AC1315" s="12"/>
    </row>
    <row r="1316" spans="17:29" x14ac:dyDescent="0.25">
      <c r="Q1316" s="91"/>
      <c r="R1316" s="92">
        <v>41667</v>
      </c>
      <c r="S1316" s="93">
        <v>27.291666666662799</v>
      </c>
      <c r="T1316" s="94">
        <f>$L$10*COS($M$10*S1316*24+$N$10)</f>
        <v>-0.12595668594268614</v>
      </c>
      <c r="U1316" s="94">
        <f>$L$11*COS($M$11*S1316*24+$N$11)</f>
        <v>0.10170572917589783</v>
      </c>
      <c r="V1316" s="94">
        <f>$L$12*COS($M$12*S1316*24+$N$12)</f>
        <v>-0.77815557763396792</v>
      </c>
      <c r="W1316" s="94">
        <f>$L$13*COS($M$13*S1316*24+$N$13)</f>
        <v>-0.37002136824799764</v>
      </c>
      <c r="X1316" s="94">
        <f>(T1316+U1316+V1316+W1316)*$AE$8</f>
        <v>-1.4655348783109423</v>
      </c>
      <c r="Y1316" s="95">
        <f t="shared" si="37"/>
        <v>1.4655348783109423</v>
      </c>
      <c r="Z1316" s="94">
        <f>(0.5*$N$29*Y1316^3)/1000</f>
        <v>1.6210473669264316</v>
      </c>
      <c r="AA1316" s="94">
        <f>(0.5*$I$29*$J$29*$K$29*$M$29*$L$29*$N$29*Y1316^3)*0.82/1000</f>
        <v>5.2476583471345002</v>
      </c>
      <c r="AB1316" s="103">
        <f>IF(Y1316&lt;1,0,IF(Y1316&lt;1.05,2,IF(Y1316&lt;1.1,2.28,IF(Y1316&lt;1.15,2.5,IF(Y1316&lt;1.2,3.08,IF(Y1316&lt;1.25,3.44,IF(Y1316&lt;1.3,3.85,IF(Y1316&lt;1.35,4.31,IF(Y1316&lt;1.4,5,IF(Y1316&lt;1.45,5.36,IF(Y1316&lt;1.5,5.75,IF(Y1316&lt;1.55,6.59,IF(Y1316&lt;1.6,7.28,IF(Y1316&lt;1.65,8.01,IF(Y1316&lt;1.7,8.79,IF(Y1316&lt;1.75,10,IF(Y1316&lt;1.8,10.5,IF(Y1316&lt;1.85,11.42,IF(Y1316&lt;1.9,12.38,IF(Y1316&lt;1.95,13.4,IF(Y1316&lt;2,14.26,IF(Y1316&lt;2.05,15.57,IF(Y1316&lt;2.1,16.72,IF(Y1316&lt;2.15,17.92,IF(Y1316&lt;2.2,19.17,IF(Y1316&lt;2.25,20,IF(Y1316&lt;3,25,IF(Y1316&lt;10,0,0))))))))))))))))))))))))))))</f>
        <v>5.75</v>
      </c>
      <c r="AC1316" s="12"/>
    </row>
    <row r="1317" spans="17:29" x14ac:dyDescent="0.25">
      <c r="Q1317" s="91"/>
      <c r="R1317" s="92">
        <v>41667</v>
      </c>
      <c r="S1317" s="93">
        <v>27.312499999996199</v>
      </c>
      <c r="T1317" s="94">
        <f>$L$10*COS($M$10*S1317*24+$N$10)</f>
        <v>-0.12305077185136155</v>
      </c>
      <c r="U1317" s="94">
        <f>$L$11*COS($M$11*S1317*24+$N$11)</f>
        <v>0.10727682216569399</v>
      </c>
      <c r="V1317" s="94">
        <f>$L$12*COS($M$12*S1317*24+$N$12)</f>
        <v>-0.4924683750110399</v>
      </c>
      <c r="W1317" s="94">
        <f>$L$13*COS($M$13*S1317*24+$N$13)</f>
        <v>-0.29579241580899646</v>
      </c>
      <c r="X1317" s="94">
        <f>(T1317+U1317+V1317+W1317)*$AE$8</f>
        <v>-1.0050434256321301</v>
      </c>
      <c r="Y1317" s="95">
        <f t="shared" si="37"/>
        <v>1.0050434256321301</v>
      </c>
      <c r="Z1317" s="94">
        <f>(0.5*$N$29*Y1317^3)/1000</f>
        <v>0.52283145750812099</v>
      </c>
      <c r="AA1317" s="94">
        <f>(0.5*$I$29*$J$29*$K$29*$M$29*$L$29*$N$29*Y1317^3)*0.82/1000</f>
        <v>1.6925112233697628</v>
      </c>
      <c r="AB1317" s="103">
        <f>IF(Y1317&lt;1,0,IF(Y1317&lt;1.05,2,IF(Y1317&lt;1.1,2.28,IF(Y1317&lt;1.15,2.5,IF(Y1317&lt;1.2,3.08,IF(Y1317&lt;1.25,3.44,IF(Y1317&lt;1.3,3.85,IF(Y1317&lt;1.35,4.31,IF(Y1317&lt;1.4,5,IF(Y1317&lt;1.45,5.36,IF(Y1317&lt;1.5,5.75,IF(Y1317&lt;1.55,6.59,IF(Y1317&lt;1.6,7.28,IF(Y1317&lt;1.65,8.01,IF(Y1317&lt;1.7,8.79,IF(Y1317&lt;1.75,10,IF(Y1317&lt;1.8,10.5,IF(Y1317&lt;1.85,11.42,IF(Y1317&lt;1.9,12.38,IF(Y1317&lt;1.95,13.4,IF(Y1317&lt;2,14.26,IF(Y1317&lt;2.05,15.57,IF(Y1317&lt;2.1,16.72,IF(Y1317&lt;2.15,17.92,IF(Y1317&lt;2.2,19.17,IF(Y1317&lt;2.25,20,IF(Y1317&lt;3,25,IF(Y1317&lt;10,0,0))))))))))))))))))))))))))))</f>
        <v>2</v>
      </c>
      <c r="AC1317" s="12"/>
    </row>
    <row r="1318" spans="17:29" x14ac:dyDescent="0.25">
      <c r="Q1318" s="91"/>
      <c r="R1318" s="92">
        <v>41667</v>
      </c>
      <c r="S1318" s="93">
        <v>27.333333333329499</v>
      </c>
      <c r="T1318" s="94">
        <f>$L$10*COS($M$10*S1318*24+$N$10)</f>
        <v>-0.11832260761434744</v>
      </c>
      <c r="U1318" s="94">
        <f>$L$11*COS($M$11*S1318*24+$N$11)</f>
        <v>0.11100164011424205</v>
      </c>
      <c r="V1318" s="94">
        <f>$L$12*COS($M$12*S1318*24+$N$12)</f>
        <v>-0.17543979454236627</v>
      </c>
      <c r="W1318" s="94">
        <f>$L$13*COS($M$13*S1318*24+$N$13)</f>
        <v>-0.20140569905304878</v>
      </c>
      <c r="X1318" s="94">
        <f>(T1318+U1318+V1318+W1318)*$AE$8</f>
        <v>-0.48020807636940055</v>
      </c>
      <c r="Y1318" s="95">
        <f t="shared" si="37"/>
        <v>0.48020807636940055</v>
      </c>
      <c r="Z1318" s="94">
        <f>(0.5*$N$29*Y1318^3)/1000</f>
        <v>5.7028980641849428E-2</v>
      </c>
      <c r="AA1318" s="94">
        <f>(0.5*$I$29*$J$29*$K$29*$M$29*$L$29*$N$29*Y1318^3)*0.82/1000</f>
        <v>0.18461435020322559</v>
      </c>
      <c r="AB1318" s="103">
        <f>IF(Y1318&lt;1,0,IF(Y1318&lt;1.05,2,IF(Y1318&lt;1.1,2.28,IF(Y1318&lt;1.15,2.5,IF(Y1318&lt;1.2,3.08,IF(Y1318&lt;1.25,3.44,IF(Y1318&lt;1.3,3.85,IF(Y1318&lt;1.35,4.31,IF(Y1318&lt;1.4,5,IF(Y1318&lt;1.45,5.36,IF(Y1318&lt;1.5,5.75,IF(Y1318&lt;1.55,6.59,IF(Y1318&lt;1.6,7.28,IF(Y1318&lt;1.65,8.01,IF(Y1318&lt;1.7,8.79,IF(Y1318&lt;1.75,10,IF(Y1318&lt;1.8,10.5,IF(Y1318&lt;1.85,11.42,IF(Y1318&lt;1.9,12.38,IF(Y1318&lt;1.95,13.4,IF(Y1318&lt;2,14.26,IF(Y1318&lt;2.05,15.57,IF(Y1318&lt;2.1,16.72,IF(Y1318&lt;2.15,17.92,IF(Y1318&lt;2.2,19.17,IF(Y1318&lt;2.25,20,IF(Y1318&lt;3,25,IF(Y1318&lt;10,0,0))))))))))))))))))))))))))))</f>
        <v>0</v>
      </c>
      <c r="AC1318" s="12"/>
    </row>
    <row r="1319" spans="17:29" x14ac:dyDescent="0.25">
      <c r="Q1319" s="91"/>
      <c r="R1319" s="92">
        <v>41667</v>
      </c>
      <c r="S1319" s="93">
        <v>27.354166666662799</v>
      </c>
      <c r="T1319" s="94">
        <f>$L$10*COS($M$10*S1319*24+$N$10)</f>
        <v>-0.11184221228019599</v>
      </c>
      <c r="U1319" s="94">
        <f>$L$11*COS($M$11*S1319*24+$N$11)</f>
        <v>0.11281607748346771</v>
      </c>
      <c r="V1319" s="94">
        <f>$L$12*COS($M$12*S1319*24+$N$12)</f>
        <v>0.15275402042494443</v>
      </c>
      <c r="W1319" s="94">
        <f>$L$13*COS($M$13*S1319*24+$N$13)</f>
        <v>-9.329351674533129E-2</v>
      </c>
      <c r="X1319" s="94">
        <f>(T1319+U1319+V1319+W1319)*$AE$8</f>
        <v>7.5542961103606088E-2</v>
      </c>
      <c r="Y1319" s="95">
        <f t="shared" si="37"/>
        <v>7.5542961103606088E-2</v>
      </c>
      <c r="Z1319" s="94">
        <f>(0.5*$N$29*Y1319^3)/1000</f>
        <v>2.2201853950967599E-4</v>
      </c>
      <c r="AA1319" s="94">
        <f>(0.5*$I$29*$J$29*$K$29*$M$29*$L$29*$N$29*Y1319^3)*0.82/1000</f>
        <v>7.1871893804410769E-4</v>
      </c>
      <c r="AB1319" s="103">
        <f>IF(Y1319&lt;1,0,IF(Y1319&lt;1.05,2,IF(Y1319&lt;1.1,2.28,IF(Y1319&lt;1.15,2.5,IF(Y1319&lt;1.2,3.08,IF(Y1319&lt;1.25,3.44,IF(Y1319&lt;1.3,3.85,IF(Y1319&lt;1.35,4.31,IF(Y1319&lt;1.4,5,IF(Y1319&lt;1.45,5.36,IF(Y1319&lt;1.5,5.75,IF(Y1319&lt;1.55,6.59,IF(Y1319&lt;1.6,7.28,IF(Y1319&lt;1.65,8.01,IF(Y1319&lt;1.7,8.79,IF(Y1319&lt;1.75,10,IF(Y1319&lt;1.8,10.5,IF(Y1319&lt;1.85,11.42,IF(Y1319&lt;1.9,12.38,IF(Y1319&lt;1.95,13.4,IF(Y1319&lt;2,14.26,IF(Y1319&lt;2.05,15.57,IF(Y1319&lt;2.1,16.72,IF(Y1319&lt;2.15,17.92,IF(Y1319&lt;2.2,19.17,IF(Y1319&lt;2.25,20,IF(Y1319&lt;3,25,IF(Y1319&lt;10,0,0))))))))))))))))))))))))))))</f>
        <v>0</v>
      </c>
      <c r="AC1319" s="12"/>
    </row>
    <row r="1320" spans="17:29" x14ac:dyDescent="0.25">
      <c r="Q1320" s="91"/>
      <c r="R1320" s="92">
        <v>41667</v>
      </c>
      <c r="S1320" s="93">
        <v>27.374999999996099</v>
      </c>
      <c r="T1320" s="94">
        <f>$L$10*COS($M$10*S1320*24+$N$10)</f>
        <v>-0.10370555356340773</v>
      </c>
      <c r="U1320" s="94">
        <f>$L$11*COS($M$11*S1320*24+$N$11)</f>
        <v>0.11268890711394142</v>
      </c>
      <c r="V1320" s="94">
        <f>$L$12*COS($M$12*S1320*24+$N$12)</f>
        <v>0.47122635536485891</v>
      </c>
      <c r="W1320" s="94">
        <f>$L$13*COS($M$13*S1320*24+$N$13)</f>
        <v>2.1176464553710698E-2</v>
      </c>
      <c r="X1320" s="94">
        <f>(T1320+U1320+V1320+W1320)*$AE$8</f>
        <v>0.6267327168363791</v>
      </c>
      <c r="Y1320" s="95">
        <f t="shared" si="37"/>
        <v>0.6267327168363791</v>
      </c>
      <c r="Z1320" s="94">
        <f>(0.5*$N$29*Y1320^3)/1000</f>
        <v>0.12678104534187221</v>
      </c>
      <c r="AA1320" s="94">
        <f>(0.5*$I$29*$J$29*$K$29*$M$29*$L$29*$N$29*Y1320^3)*0.82/1000</f>
        <v>0.41041589803026823</v>
      </c>
      <c r="AB1320" s="103">
        <f>IF(Y1320&lt;1,0,IF(Y1320&lt;1.05,2,IF(Y1320&lt;1.1,2.28,IF(Y1320&lt;1.15,2.5,IF(Y1320&lt;1.2,3.08,IF(Y1320&lt;1.25,3.44,IF(Y1320&lt;1.3,3.85,IF(Y1320&lt;1.35,4.31,IF(Y1320&lt;1.4,5,IF(Y1320&lt;1.45,5.36,IF(Y1320&lt;1.5,5.75,IF(Y1320&lt;1.55,6.59,IF(Y1320&lt;1.6,7.28,IF(Y1320&lt;1.65,8.01,IF(Y1320&lt;1.7,8.79,IF(Y1320&lt;1.75,10,IF(Y1320&lt;1.8,10.5,IF(Y1320&lt;1.85,11.42,IF(Y1320&lt;1.9,12.38,IF(Y1320&lt;1.95,13.4,IF(Y1320&lt;2,14.26,IF(Y1320&lt;2.05,15.57,IF(Y1320&lt;2.1,16.72,IF(Y1320&lt;2.15,17.92,IF(Y1320&lt;2.2,19.17,IF(Y1320&lt;2.25,20,IF(Y1320&lt;3,25,IF(Y1320&lt;10,0,0))))))))))))))))))))))))))))</f>
        <v>0</v>
      </c>
      <c r="AC1320" s="12"/>
    </row>
    <row r="1321" spans="17:29" x14ac:dyDescent="0.25">
      <c r="Q1321" s="91"/>
      <c r="R1321" s="92">
        <v>41667</v>
      </c>
      <c r="S1321" s="93">
        <v>27.395833333329499</v>
      </c>
      <c r="T1321" s="94">
        <f>$L$10*COS($M$10*S1321*24+$N$10)</f>
        <v>-9.4033126665293898E-2</v>
      </c>
      <c r="U1321" s="94">
        <f>$L$11*COS($M$11*S1321*24+$N$11)</f>
        <v>0.11062231765623043</v>
      </c>
      <c r="V1321" s="94">
        <f>$L$12*COS($M$12*S1321*24+$N$12)</f>
        <v>0.75970918437147139</v>
      </c>
      <c r="W1321" s="94">
        <f>$L$13*COS($M$13*S1321*24+$N$13)</f>
        <v>0.13420330478970854</v>
      </c>
      <c r="X1321" s="94">
        <f>(T1321+U1321+V1321+W1321)*$AE$8</f>
        <v>1.1381271001901456</v>
      </c>
      <c r="Y1321" s="95">
        <f t="shared" si="37"/>
        <v>1.1381271001901456</v>
      </c>
      <c r="Z1321" s="94">
        <f>(0.5*$N$29*Y1321^3)/1000</f>
        <v>0.75924077300719717</v>
      </c>
      <c r="AA1321" s="94">
        <f>(0.5*$I$29*$J$29*$K$29*$M$29*$L$29*$N$29*Y1321^3)*0.82/1000</f>
        <v>2.457816015278032</v>
      </c>
      <c r="AB1321" s="103">
        <f>IF(Y1321&lt;1,0,IF(Y1321&lt;1.05,2,IF(Y1321&lt;1.1,2.28,IF(Y1321&lt;1.15,2.5,IF(Y1321&lt;1.2,3.08,IF(Y1321&lt;1.25,3.44,IF(Y1321&lt;1.3,3.85,IF(Y1321&lt;1.35,4.31,IF(Y1321&lt;1.4,5,IF(Y1321&lt;1.45,5.36,IF(Y1321&lt;1.5,5.75,IF(Y1321&lt;1.55,6.59,IF(Y1321&lt;1.6,7.28,IF(Y1321&lt;1.65,8.01,IF(Y1321&lt;1.7,8.79,IF(Y1321&lt;1.75,10,IF(Y1321&lt;1.8,10.5,IF(Y1321&lt;1.85,11.42,IF(Y1321&lt;1.9,12.38,IF(Y1321&lt;1.95,13.4,IF(Y1321&lt;2,14.26,IF(Y1321&lt;2.05,15.57,IF(Y1321&lt;2.1,16.72,IF(Y1321&lt;2.15,17.92,IF(Y1321&lt;2.2,19.17,IF(Y1321&lt;2.25,20,IF(Y1321&lt;3,25,IF(Y1321&lt;10,0,0))))))))))))))))))))))))))))</f>
        <v>2.5</v>
      </c>
      <c r="AC1321" s="12"/>
    </row>
    <row r="1322" spans="17:29" x14ac:dyDescent="0.25">
      <c r="Q1322" s="91"/>
      <c r="R1322" s="92">
        <v>41667</v>
      </c>
      <c r="S1322" s="93">
        <v>27.416666666662799</v>
      </c>
      <c r="T1322" s="94">
        <f>$L$10*COS($M$10*S1322*24+$N$10)</f>
        <v>-8.2968169869292049E-2</v>
      </c>
      <c r="U1322" s="94">
        <f>$L$11*COS($M$11*S1322*24+$N$11)</f>
        <v>0.10665187590343411</v>
      </c>
      <c r="V1322" s="94">
        <f>$L$12*COS($M$12*S1322*24+$N$12)</f>
        <v>0.99984305573904941</v>
      </c>
      <c r="W1322" s="94">
        <f>$L$13*COS($M$13*S1322*24+$N$13)</f>
        <v>0.23808441158523752</v>
      </c>
      <c r="X1322" s="94">
        <f>(T1322+U1322+V1322+W1322)*$AE$8</f>
        <v>1.5770139666980365</v>
      </c>
      <c r="Y1322" s="95">
        <f t="shared" si="37"/>
        <v>1.5770139666980365</v>
      </c>
      <c r="Z1322" s="94">
        <f>(0.5*$N$29*Y1322^3)/1000</f>
        <v>2.0198254867882386</v>
      </c>
      <c r="AA1322" s="94">
        <f>(0.5*$I$29*$J$29*$K$29*$M$29*$L$29*$N$29*Y1322^3)*0.82/1000</f>
        <v>6.5385838142386232</v>
      </c>
      <c r="AB1322" s="103">
        <f>IF(Y1322&lt;1,0,IF(Y1322&lt;1.05,2,IF(Y1322&lt;1.1,2.28,IF(Y1322&lt;1.15,2.5,IF(Y1322&lt;1.2,3.08,IF(Y1322&lt;1.25,3.44,IF(Y1322&lt;1.3,3.85,IF(Y1322&lt;1.35,4.31,IF(Y1322&lt;1.4,5,IF(Y1322&lt;1.45,5.36,IF(Y1322&lt;1.5,5.75,IF(Y1322&lt;1.55,6.59,IF(Y1322&lt;1.6,7.28,IF(Y1322&lt;1.65,8.01,IF(Y1322&lt;1.7,8.79,IF(Y1322&lt;1.75,10,IF(Y1322&lt;1.8,10.5,IF(Y1322&lt;1.85,11.42,IF(Y1322&lt;1.9,12.38,IF(Y1322&lt;1.95,13.4,IF(Y1322&lt;2,14.26,IF(Y1322&lt;2.05,15.57,IF(Y1322&lt;2.1,16.72,IF(Y1322&lt;2.15,17.92,IF(Y1322&lt;2.2,19.17,IF(Y1322&lt;2.25,20,IF(Y1322&lt;3,25,IF(Y1322&lt;10,0,0))))))))))))))))))))))))))))</f>
        <v>7.28</v>
      </c>
      <c r="AC1322" s="12"/>
    </row>
    <row r="1323" spans="17:29" x14ac:dyDescent="0.25">
      <c r="Q1323" s="91"/>
      <c r="R1323" s="92">
        <v>41667</v>
      </c>
      <c r="S1323" s="93">
        <v>27.437499999996099</v>
      </c>
      <c r="T1323" s="94">
        <f>$L$10*COS($M$10*S1323*24+$N$10)</f>
        <v>-7.0674543335119536E-2</v>
      </c>
      <c r="U1323" s="94">
        <f>$L$11*COS($M$11*S1323*24+$N$11)</f>
        <v>0.10084591467304502</v>
      </c>
      <c r="V1323" s="94">
        <f>$L$12*COS($M$12*S1323*24+$N$12)</f>
        <v>1.1763455132174339</v>
      </c>
      <c r="W1323" s="94">
        <f>$L$13*COS($M$13*S1323*24+$N$13)</f>
        <v>0.32574045918435696</v>
      </c>
      <c r="X1323" s="94">
        <f>(T1323+U1323+V1323+W1323)*$AE$8</f>
        <v>1.9153216796746453</v>
      </c>
      <c r="Y1323" s="95">
        <f t="shared" si="37"/>
        <v>1.9153216796746453</v>
      </c>
      <c r="Z1323" s="94">
        <f>(0.5*$N$29*Y1323^3)/1000</f>
        <v>3.6185318746451562</v>
      </c>
      <c r="AA1323" s="94">
        <f>(0.5*$I$29*$J$29*$K$29*$M$29*$L$29*$N$29*Y1323^3)*0.82/1000</f>
        <v>11.713919891407887</v>
      </c>
      <c r="AB1323" s="103">
        <f>IF(Y1323&lt;1,0,IF(Y1323&lt;1.05,2,IF(Y1323&lt;1.1,2.28,IF(Y1323&lt;1.15,2.5,IF(Y1323&lt;1.2,3.08,IF(Y1323&lt;1.25,3.44,IF(Y1323&lt;1.3,3.85,IF(Y1323&lt;1.35,4.31,IF(Y1323&lt;1.4,5,IF(Y1323&lt;1.45,5.36,IF(Y1323&lt;1.5,5.75,IF(Y1323&lt;1.55,6.59,IF(Y1323&lt;1.6,7.28,IF(Y1323&lt;1.65,8.01,IF(Y1323&lt;1.7,8.79,IF(Y1323&lt;1.75,10,IF(Y1323&lt;1.8,10.5,IF(Y1323&lt;1.85,11.42,IF(Y1323&lt;1.9,12.38,IF(Y1323&lt;1.95,13.4,IF(Y1323&lt;2,14.26,IF(Y1323&lt;2.05,15.57,IF(Y1323&lt;2.1,16.72,IF(Y1323&lt;2.15,17.92,IF(Y1323&lt;2.2,19.17,IF(Y1323&lt;2.25,20,IF(Y1323&lt;3,25,IF(Y1323&lt;10,0,0))))))))))))))))))))))))))))</f>
        <v>13.4</v>
      </c>
      <c r="AC1323" s="12"/>
    </row>
    <row r="1324" spans="17:29" x14ac:dyDescent="0.25">
      <c r="Q1324" s="91"/>
      <c r="R1324" s="92">
        <v>41667</v>
      </c>
      <c r="S1324" s="93">
        <v>27.458333333329499</v>
      </c>
      <c r="T1324" s="94">
        <f>$L$10*COS($M$10*S1324*24+$N$10)</f>
        <v>-5.7334302505398789E-2</v>
      </c>
      <c r="U1324" s="94">
        <f>$L$11*COS($M$11*S1324*24+$N$11)</f>
        <v>9.3304356773077538E-2</v>
      </c>
      <c r="V1324" s="94">
        <f>$L$12*COS($M$12*S1324*24+$N$12)</f>
        <v>1.2779836929491322</v>
      </c>
      <c r="W1324" s="94">
        <f>$L$13*COS($M$13*S1324*24+$N$13)</f>
        <v>0.39119783280196208</v>
      </c>
      <c r="X1324" s="94">
        <f>(T1324+U1324+V1324+W1324)*$AE$8</f>
        <v>2.1314394750234662</v>
      </c>
      <c r="Y1324" s="95">
        <f t="shared" si="37"/>
        <v>2.1314394750234662</v>
      </c>
      <c r="Z1324" s="94">
        <f>(0.5*$N$29*Y1324^3)/1000</f>
        <v>4.9868492907594995</v>
      </c>
      <c r="AA1324" s="94">
        <f>(0.5*$I$29*$J$29*$K$29*$M$29*$L$29*$N$29*Y1324^3)*0.82/1000</f>
        <v>16.143440247630647</v>
      </c>
      <c r="AB1324" s="103">
        <f>IF(Y1324&lt;1,0,IF(Y1324&lt;1.05,2,IF(Y1324&lt;1.1,2.28,IF(Y1324&lt;1.15,2.5,IF(Y1324&lt;1.2,3.08,IF(Y1324&lt;1.25,3.44,IF(Y1324&lt;1.3,3.85,IF(Y1324&lt;1.35,4.31,IF(Y1324&lt;1.4,5,IF(Y1324&lt;1.45,5.36,IF(Y1324&lt;1.5,5.75,IF(Y1324&lt;1.55,6.59,IF(Y1324&lt;1.6,7.28,IF(Y1324&lt;1.65,8.01,IF(Y1324&lt;1.7,8.79,IF(Y1324&lt;1.75,10,IF(Y1324&lt;1.8,10.5,IF(Y1324&lt;1.85,11.42,IF(Y1324&lt;1.9,12.38,IF(Y1324&lt;1.95,13.4,IF(Y1324&lt;2,14.26,IF(Y1324&lt;2.05,15.57,IF(Y1324&lt;2.1,16.72,IF(Y1324&lt;2.15,17.92,IF(Y1324&lt;2.2,19.17,IF(Y1324&lt;2.25,20,IF(Y1324&lt;3,25,IF(Y1324&lt;10,0,0))))))))))))))))))))))))))))</f>
        <v>17.920000000000002</v>
      </c>
      <c r="AC1324" s="12"/>
    </row>
    <row r="1325" spans="17:29" x14ac:dyDescent="0.25">
      <c r="Q1325" s="91"/>
      <c r="R1325" s="92">
        <v>41667</v>
      </c>
      <c r="S1325" s="93">
        <v>27.479166666662799</v>
      </c>
      <c r="T1325" s="94">
        <f>$L$10*COS($M$10*S1325*24+$N$10)</f>
        <v>-4.3145002059759296E-2</v>
      </c>
      <c r="U1325" s="94">
        <f>$L$11*COS($M$11*S1325*24+$N$11)</f>
        <v>8.4156995292566761E-2</v>
      </c>
      <c r="V1325" s="94">
        <f>$L$12*COS($M$12*S1325*24+$N$12)</f>
        <v>1.2982891986740679</v>
      </c>
      <c r="W1325" s="94">
        <f>$L$13*COS($M$13*S1325*24+$N$13)</f>
        <v>0.4299957205988027</v>
      </c>
      <c r="X1325" s="94">
        <f>(T1325+U1325+V1325+W1325)*$AE$8</f>
        <v>2.2116211406320976</v>
      </c>
      <c r="Y1325" s="95">
        <f t="shared" si="37"/>
        <v>2.2116211406320976</v>
      </c>
      <c r="Z1325" s="94">
        <f>(0.5*$N$29*Y1325^3)/1000</f>
        <v>5.5710804117248891</v>
      </c>
      <c r="AA1325" s="94">
        <f>(0.5*$I$29*$J$29*$K$29*$M$29*$L$29*$N$29*Y1325^3)*0.82/1000</f>
        <v>18.034714605888752</v>
      </c>
      <c r="AB1325" s="103">
        <f>IF(Y1325&lt;1,0,IF(Y1325&lt;1.05,2,IF(Y1325&lt;1.1,2.28,IF(Y1325&lt;1.15,2.5,IF(Y1325&lt;1.2,3.08,IF(Y1325&lt;1.25,3.44,IF(Y1325&lt;1.3,3.85,IF(Y1325&lt;1.35,4.31,IF(Y1325&lt;1.4,5,IF(Y1325&lt;1.45,5.36,IF(Y1325&lt;1.5,5.75,IF(Y1325&lt;1.55,6.59,IF(Y1325&lt;1.6,7.28,IF(Y1325&lt;1.65,8.01,IF(Y1325&lt;1.7,8.79,IF(Y1325&lt;1.75,10,IF(Y1325&lt;1.8,10.5,IF(Y1325&lt;1.85,11.42,IF(Y1325&lt;1.9,12.38,IF(Y1325&lt;1.95,13.4,IF(Y1325&lt;2,14.26,IF(Y1325&lt;2.05,15.57,IF(Y1325&lt;2.1,16.72,IF(Y1325&lt;2.15,17.92,IF(Y1325&lt;2.2,19.17,IF(Y1325&lt;2.25,20,IF(Y1325&lt;3,25,IF(Y1325&lt;10,0,0))))))))))))))))))))))))))))</f>
        <v>20</v>
      </c>
      <c r="AC1325" s="12"/>
    </row>
    <row r="1326" spans="17:29" x14ac:dyDescent="0.25">
      <c r="Q1326" s="91"/>
      <c r="R1326" s="92">
        <v>41667</v>
      </c>
      <c r="S1326" s="93">
        <v>27.499999999996099</v>
      </c>
      <c r="T1326" s="94">
        <f>$L$10*COS($M$10*S1326*24+$N$10)</f>
        <v>-2.8316770341225879E-2</v>
      </c>
      <c r="U1326" s="94">
        <f>$L$11*COS($M$11*S1326*24+$N$11)</f>
        <v>7.3561259812746665E-2</v>
      </c>
      <c r="V1326" s="94">
        <f>$L$12*COS($M$12*S1326*24+$N$12)</f>
        <v>1.2359697595393973</v>
      </c>
      <c r="W1326" s="94">
        <f>$L$13*COS($M$13*S1326*24+$N$13)</f>
        <v>0.43949011063845966</v>
      </c>
      <c r="X1326" s="94">
        <f>(T1326+U1326+V1326+W1326)*$AE$8</f>
        <v>2.150880449561722</v>
      </c>
      <c r="Y1326" s="95">
        <f t="shared" si="37"/>
        <v>2.150880449561722</v>
      </c>
      <c r="Z1326" s="94">
        <f>(0.5*$N$29*Y1326^3)/1000</f>
        <v>5.1245536620066776</v>
      </c>
      <c r="AA1326" s="94">
        <f>(0.5*$I$29*$J$29*$K$29*$M$29*$L$29*$N$29*Y1326^3)*0.82/1000</f>
        <v>16.589217161961219</v>
      </c>
      <c r="AB1326" s="103">
        <f>IF(Y1326&lt;1,0,IF(Y1326&lt;1.05,2,IF(Y1326&lt;1.1,2.28,IF(Y1326&lt;1.15,2.5,IF(Y1326&lt;1.2,3.08,IF(Y1326&lt;1.25,3.44,IF(Y1326&lt;1.3,3.85,IF(Y1326&lt;1.35,4.31,IF(Y1326&lt;1.4,5,IF(Y1326&lt;1.45,5.36,IF(Y1326&lt;1.5,5.75,IF(Y1326&lt;1.55,6.59,IF(Y1326&lt;1.6,7.28,IF(Y1326&lt;1.65,8.01,IF(Y1326&lt;1.7,8.79,IF(Y1326&lt;1.75,10,IF(Y1326&lt;1.8,10.5,IF(Y1326&lt;1.85,11.42,IF(Y1326&lt;1.9,12.38,IF(Y1326&lt;1.95,13.4,IF(Y1326&lt;2,14.26,IF(Y1326&lt;2.05,15.57,IF(Y1326&lt;2.1,16.72,IF(Y1326&lt;2.15,17.92,IF(Y1326&lt;2.2,19.17,IF(Y1326&lt;2.25,20,IF(Y1326&lt;3,25,IF(Y1326&lt;10,0,0))))))))))))))))))))))))))))</f>
        <v>19.170000000000002</v>
      </c>
      <c r="AC1326" s="12"/>
    </row>
    <row r="1327" spans="17:29" x14ac:dyDescent="0.25">
      <c r="Q1327" s="91"/>
      <c r="R1327" s="92">
        <v>41667</v>
      </c>
      <c r="S1327" s="93">
        <v>27.520833333329499</v>
      </c>
      <c r="T1327" s="94">
        <f>$L$10*COS($M$10*S1327*24+$N$10)</f>
        <v>-1.3069197580677835E-2</v>
      </c>
      <c r="U1327" s="94">
        <f>$L$11*COS($M$11*S1327*24+$N$11)</f>
        <v>6.169950698400839E-2</v>
      </c>
      <c r="V1327" s="94">
        <f>$L$12*COS($M$12*S1327*24+$N$12)</f>
        <v>1.0949914720252438</v>
      </c>
      <c r="W1327" s="94">
        <f>$L$13*COS($M$13*S1327*24+$N$13)</f>
        <v>0.41903397592978209</v>
      </c>
      <c r="X1327" s="94">
        <f>(T1327+U1327+V1327+W1327)*$AE$8</f>
        <v>1.9533196966979456</v>
      </c>
      <c r="Y1327" s="95">
        <f t="shared" si="37"/>
        <v>1.9533196966979456</v>
      </c>
      <c r="Z1327" s="94">
        <f>(0.5*$N$29*Y1327^3)/1000</f>
        <v>3.8381966071514921</v>
      </c>
      <c r="AA1327" s="94">
        <f>(0.5*$I$29*$J$29*$K$29*$M$29*$L$29*$N$29*Y1327^3)*0.82/1000</f>
        <v>12.425019079887214</v>
      </c>
      <c r="AB1327" s="103">
        <f>IF(Y1327&lt;1,0,IF(Y1327&lt;1.05,2,IF(Y1327&lt;1.1,2.28,IF(Y1327&lt;1.15,2.5,IF(Y1327&lt;1.2,3.08,IF(Y1327&lt;1.25,3.44,IF(Y1327&lt;1.3,3.85,IF(Y1327&lt;1.35,4.31,IF(Y1327&lt;1.4,5,IF(Y1327&lt;1.45,5.36,IF(Y1327&lt;1.5,5.75,IF(Y1327&lt;1.55,6.59,IF(Y1327&lt;1.6,7.28,IF(Y1327&lt;1.65,8.01,IF(Y1327&lt;1.7,8.79,IF(Y1327&lt;1.75,10,IF(Y1327&lt;1.8,10.5,IF(Y1327&lt;1.85,11.42,IF(Y1327&lt;1.9,12.38,IF(Y1327&lt;1.95,13.4,IF(Y1327&lt;2,14.26,IF(Y1327&lt;2.05,15.57,IF(Y1327&lt;2.1,16.72,IF(Y1327&lt;2.15,17.92,IF(Y1327&lt;2.2,19.17,IF(Y1327&lt;2.25,20,IF(Y1327&lt;3,25,IF(Y1327&lt;10,0,0))))))))))))))))))))))))))))</f>
        <v>14.26</v>
      </c>
      <c r="AC1327" s="12"/>
    </row>
    <row r="1328" spans="17:29" x14ac:dyDescent="0.25">
      <c r="Q1328" s="91"/>
      <c r="R1328" s="92">
        <v>41667</v>
      </c>
      <c r="S1328" s="93">
        <v>27.541666666662799</v>
      </c>
      <c r="T1328" s="94">
        <f>$L$10*COS($M$10*S1328*24+$N$10)</f>
        <v>2.3719159990668965E-3</v>
      </c>
      <c r="U1328" s="94">
        <f>$L$11*COS($M$11*S1328*24+$N$11)</f>
        <v>4.8775882098530836E-2</v>
      </c>
      <c r="V1328" s="94">
        <f>$L$12*COS($M$12*S1328*24+$N$12)</f>
        <v>0.884326392007875</v>
      </c>
      <c r="W1328" s="94">
        <f>$L$13*COS($M$13*S1328*24+$N$13)</f>
        <v>0.37002136824798665</v>
      </c>
      <c r="X1328" s="94">
        <f>(T1328+U1328+V1328+W1328)*$AE$8</f>
        <v>1.6318694479418241</v>
      </c>
      <c r="Y1328" s="95">
        <f t="shared" si="37"/>
        <v>1.6318694479418241</v>
      </c>
      <c r="Z1328" s="94">
        <f>(0.5*$N$29*Y1328^3)/1000</f>
        <v>2.2380174260695562</v>
      </c>
      <c r="AA1328" s="94">
        <f>(0.5*$I$29*$J$29*$K$29*$M$29*$L$29*$N$29*Y1328^3)*0.82/1000</f>
        <v>7.2449152730275346</v>
      </c>
      <c r="AB1328" s="103">
        <f>IF(Y1328&lt;1,0,IF(Y1328&lt;1.05,2,IF(Y1328&lt;1.1,2.28,IF(Y1328&lt;1.15,2.5,IF(Y1328&lt;1.2,3.08,IF(Y1328&lt;1.25,3.44,IF(Y1328&lt;1.3,3.85,IF(Y1328&lt;1.35,4.31,IF(Y1328&lt;1.4,5,IF(Y1328&lt;1.45,5.36,IF(Y1328&lt;1.5,5.75,IF(Y1328&lt;1.55,6.59,IF(Y1328&lt;1.6,7.28,IF(Y1328&lt;1.65,8.01,IF(Y1328&lt;1.7,8.79,IF(Y1328&lt;1.75,10,IF(Y1328&lt;1.8,10.5,IF(Y1328&lt;1.85,11.42,IF(Y1328&lt;1.9,12.38,IF(Y1328&lt;1.95,13.4,IF(Y1328&lt;2,14.26,IF(Y1328&lt;2.05,15.57,IF(Y1328&lt;2.1,16.72,IF(Y1328&lt;2.15,17.92,IF(Y1328&lt;2.2,19.17,IF(Y1328&lt;2.25,20,IF(Y1328&lt;3,25,IF(Y1328&lt;10,0,0))))))))))))))))))))))))))))</f>
        <v>8.01</v>
      </c>
      <c r="AC1328" s="12"/>
    </row>
    <row r="1329" spans="17:29" x14ac:dyDescent="0.25">
      <c r="Q1329" s="91"/>
      <c r="R1329" s="92">
        <v>41667</v>
      </c>
      <c r="S1329" s="93">
        <v>27.562499999996099</v>
      </c>
      <c r="T1329" s="94">
        <f>$L$10*COS($M$10*S1329*24+$N$10)</f>
        <v>1.7777904043146189E-2</v>
      </c>
      <c r="U1329" s="94">
        <f>$L$11*COS($M$11*S1329*24+$N$11)</f>
        <v>3.5012805671570224E-2</v>
      </c>
      <c r="V1329" s="94">
        <f>$L$12*COS($M$12*S1329*24+$N$12)</f>
        <v>0.61738154054037919</v>
      </c>
      <c r="W1329" s="94">
        <f>$L$13*COS($M$13*S1329*24+$N$13)</f>
        <v>0.29579241580940729</v>
      </c>
      <c r="X1329" s="94">
        <f>(T1329+U1329+V1329+W1329)*$AE$8</f>
        <v>1.2074558325806286</v>
      </c>
      <c r="Y1329" s="95">
        <f t="shared" si="37"/>
        <v>1.2074558325806286</v>
      </c>
      <c r="Z1329" s="94">
        <f>(0.5*$N$29*Y1329^3)/1000</f>
        <v>0.90661101259592092</v>
      </c>
      <c r="AA1329" s="94">
        <f>(0.5*$I$29*$J$29*$K$29*$M$29*$L$29*$N$29*Y1329^3)*0.82/1000</f>
        <v>2.934883301327345</v>
      </c>
      <c r="AB1329" s="103">
        <f>IF(Y1329&lt;1,0,IF(Y1329&lt;1.05,2,IF(Y1329&lt;1.1,2.28,IF(Y1329&lt;1.15,2.5,IF(Y1329&lt;1.2,3.08,IF(Y1329&lt;1.25,3.44,IF(Y1329&lt;1.3,3.85,IF(Y1329&lt;1.35,4.31,IF(Y1329&lt;1.4,5,IF(Y1329&lt;1.45,5.36,IF(Y1329&lt;1.5,5.75,IF(Y1329&lt;1.55,6.59,IF(Y1329&lt;1.6,7.28,IF(Y1329&lt;1.65,8.01,IF(Y1329&lt;1.7,8.79,IF(Y1329&lt;1.75,10,IF(Y1329&lt;1.8,10.5,IF(Y1329&lt;1.85,11.42,IF(Y1329&lt;1.9,12.38,IF(Y1329&lt;1.95,13.4,IF(Y1329&lt;2,14.26,IF(Y1329&lt;2.05,15.57,IF(Y1329&lt;2.1,16.72,IF(Y1329&lt;2.15,17.92,IF(Y1329&lt;2.2,19.17,IF(Y1329&lt;2.25,20,IF(Y1329&lt;3,25,IF(Y1329&lt;10,0,0))))))))))))))))))))))))))))</f>
        <v>3.44</v>
      </c>
      <c r="AC1329" s="12"/>
    </row>
    <row r="1330" spans="17:29" x14ac:dyDescent="0.25">
      <c r="Q1330" s="91"/>
      <c r="R1330" s="92">
        <v>41667</v>
      </c>
      <c r="S1330" s="93">
        <v>27.583333333329499</v>
      </c>
      <c r="T1330" s="94">
        <f>$L$10*COS($M$10*S1330*24+$N$10)</f>
        <v>3.2920620368275824E-2</v>
      </c>
      <c r="U1330" s="94">
        <f>$L$11*COS($M$11*S1330*24+$N$11)</f>
        <v>2.0647145499707309E-2</v>
      </c>
      <c r="V1330" s="94">
        <f>$L$12*COS($M$12*S1330*24+$N$12)</f>
        <v>0.31114566223653412</v>
      </c>
      <c r="W1330" s="94">
        <f>$L$13*COS($M$13*S1330*24+$N$13)</f>
        <v>0.201405699053053</v>
      </c>
      <c r="X1330" s="94">
        <f>(T1330+U1330+V1330+W1330)*$AE$8</f>
        <v>0.70764890894696286</v>
      </c>
      <c r="Y1330" s="95">
        <f t="shared" si="37"/>
        <v>0.70764890894696286</v>
      </c>
      <c r="Z1330" s="94">
        <f>(0.5*$N$29*Y1330^3)/1000</f>
        <v>0.18249911101511898</v>
      </c>
      <c r="AA1330" s="94">
        <f>(0.5*$I$29*$J$29*$K$29*$M$29*$L$29*$N$29*Y1330^3)*0.82/1000</f>
        <v>0.59078655121530321</v>
      </c>
      <c r="AB1330" s="103">
        <f>IF(Y1330&lt;1,0,IF(Y1330&lt;1.05,2,IF(Y1330&lt;1.1,2.28,IF(Y1330&lt;1.15,2.5,IF(Y1330&lt;1.2,3.08,IF(Y1330&lt;1.25,3.44,IF(Y1330&lt;1.3,3.85,IF(Y1330&lt;1.35,4.31,IF(Y1330&lt;1.4,5,IF(Y1330&lt;1.45,5.36,IF(Y1330&lt;1.5,5.75,IF(Y1330&lt;1.55,6.59,IF(Y1330&lt;1.6,7.28,IF(Y1330&lt;1.65,8.01,IF(Y1330&lt;1.7,8.79,IF(Y1330&lt;1.75,10,IF(Y1330&lt;1.8,10.5,IF(Y1330&lt;1.85,11.42,IF(Y1330&lt;1.9,12.38,IF(Y1330&lt;1.95,13.4,IF(Y1330&lt;2,14.26,IF(Y1330&lt;2.05,15.57,IF(Y1330&lt;2.1,16.72,IF(Y1330&lt;2.15,17.92,IF(Y1330&lt;2.2,19.17,IF(Y1330&lt;2.25,20,IF(Y1330&lt;3,25,IF(Y1330&lt;10,0,0))))))))))))))))))))))))))))</f>
        <v>0</v>
      </c>
      <c r="AC1330" s="12"/>
    </row>
    <row r="1331" spans="17:29" x14ac:dyDescent="0.25">
      <c r="Q1331" s="91"/>
      <c r="R1331" s="92">
        <v>41667</v>
      </c>
      <c r="S1331" s="93">
        <v>27.604166666662799</v>
      </c>
      <c r="T1331" s="94">
        <f>$L$10*COS($M$10*S1331*24+$N$10)</f>
        <v>4.7575817563137154E-2</v>
      </c>
      <c r="U1331" s="94">
        <f>$L$11*COS($M$11*S1331*24+$N$11)</f>
        <v>5.9261400758906947E-3</v>
      </c>
      <c r="V1331" s="94">
        <f>$L$12*COS($M$12*S1331*24+$N$12)</f>
        <v>-1.4891962249964519E-2</v>
      </c>
      <c r="W1331" s="94">
        <f>$L$13*COS($M$13*S1331*24+$N$13)</f>
        <v>9.3293516745360364E-2</v>
      </c>
      <c r="X1331" s="94">
        <f>(T1331+U1331+V1331+W1331)*$AE$8</f>
        <v>0.1648793901680296</v>
      </c>
      <c r="Y1331" s="95">
        <f t="shared" si="37"/>
        <v>0.1648793901680296</v>
      </c>
      <c r="Z1331" s="94">
        <f>(0.5*$N$29*Y1331^3)/1000</f>
        <v>2.3083749162885049E-3</v>
      </c>
      <c r="AA1331" s="94">
        <f>(0.5*$I$29*$J$29*$K$29*$M$29*$L$29*$N$29*Y1331^3)*0.82/1000</f>
        <v>7.4726767057677387E-3</v>
      </c>
      <c r="AB1331" s="103">
        <f>IF(Y1331&lt;1,0,IF(Y1331&lt;1.05,2,IF(Y1331&lt;1.1,2.28,IF(Y1331&lt;1.15,2.5,IF(Y1331&lt;1.2,3.08,IF(Y1331&lt;1.25,3.44,IF(Y1331&lt;1.3,3.85,IF(Y1331&lt;1.35,4.31,IF(Y1331&lt;1.4,5,IF(Y1331&lt;1.45,5.36,IF(Y1331&lt;1.5,5.75,IF(Y1331&lt;1.55,6.59,IF(Y1331&lt;1.6,7.28,IF(Y1331&lt;1.65,8.01,IF(Y1331&lt;1.7,8.79,IF(Y1331&lt;1.75,10,IF(Y1331&lt;1.8,10.5,IF(Y1331&lt;1.85,11.42,IF(Y1331&lt;1.9,12.38,IF(Y1331&lt;1.95,13.4,IF(Y1331&lt;2,14.26,IF(Y1331&lt;2.05,15.57,IF(Y1331&lt;2.1,16.72,IF(Y1331&lt;2.15,17.92,IF(Y1331&lt;2.2,19.17,IF(Y1331&lt;2.25,20,IF(Y1331&lt;3,25,IF(Y1331&lt;10,0,0))))))))))))))))))))))))))))</f>
        <v>0</v>
      </c>
      <c r="AC1331" s="12"/>
    </row>
    <row r="1332" spans="17:29" x14ac:dyDescent="0.25">
      <c r="Q1332" s="91"/>
      <c r="R1332" s="92">
        <v>41667</v>
      </c>
      <c r="S1332" s="93">
        <v>27.624999999996099</v>
      </c>
      <c r="T1332" s="94">
        <f>$L$10*COS($M$10*S1332*24+$N$10)</f>
        <v>6.1526467852829302E-2</v>
      </c>
      <c r="U1332" s="94">
        <f>$L$11*COS($M$11*S1332*24+$N$11)</f>
        <v>-8.8968564797658276E-3</v>
      </c>
      <c r="V1332" s="94">
        <f>$L$12*COS($M$12*S1332*24+$N$12)</f>
        <v>-0.33998184137971887</v>
      </c>
      <c r="W1332" s="94">
        <f>$L$13*COS($M$13*S1332*24+$N$13)</f>
        <v>-2.1176464553705959E-2</v>
      </c>
      <c r="X1332" s="94">
        <f>(T1332+U1332+V1332+W1332)*$AE$8</f>
        <v>-0.3856608682004517</v>
      </c>
      <c r="Y1332" s="95">
        <f t="shared" si="37"/>
        <v>0.3856608682004517</v>
      </c>
      <c r="Z1332" s="94">
        <f>(0.5*$N$29*Y1332^3)/1000</f>
        <v>2.9540915668571421E-2</v>
      </c>
      <c r="AA1332" s="94">
        <f>(0.5*$I$29*$J$29*$K$29*$M$29*$L$29*$N$29*Y1332^3)*0.82/1000</f>
        <v>9.5629921650038058E-2</v>
      </c>
      <c r="AB1332" s="103">
        <f>IF(Y1332&lt;1,0,IF(Y1332&lt;1.05,2,IF(Y1332&lt;1.1,2.28,IF(Y1332&lt;1.15,2.5,IF(Y1332&lt;1.2,3.08,IF(Y1332&lt;1.25,3.44,IF(Y1332&lt;1.3,3.85,IF(Y1332&lt;1.35,4.31,IF(Y1332&lt;1.4,5,IF(Y1332&lt;1.45,5.36,IF(Y1332&lt;1.5,5.75,IF(Y1332&lt;1.55,6.59,IF(Y1332&lt;1.6,7.28,IF(Y1332&lt;1.65,8.01,IF(Y1332&lt;1.7,8.79,IF(Y1332&lt;1.75,10,IF(Y1332&lt;1.8,10.5,IF(Y1332&lt;1.85,11.42,IF(Y1332&lt;1.9,12.38,IF(Y1332&lt;1.95,13.4,IF(Y1332&lt;2,14.26,IF(Y1332&lt;2.05,15.57,IF(Y1332&lt;2.1,16.72,IF(Y1332&lt;2.15,17.92,IF(Y1332&lt;2.2,19.17,IF(Y1332&lt;2.25,20,IF(Y1332&lt;3,25,IF(Y1332&lt;10,0,0))))))))))))))))))))))))))))</f>
        <v>0</v>
      </c>
      <c r="AC1332" s="12"/>
    </row>
    <row r="1333" spans="17:29" x14ac:dyDescent="0.25">
      <c r="Q1333" s="91"/>
      <c r="R1333" s="92">
        <v>41667</v>
      </c>
      <c r="S1333" s="93">
        <v>27.645833333329399</v>
      </c>
      <c r="T1333" s="94">
        <f>$L$10*COS($M$10*S1333*24+$N$10)</f>
        <v>7.4565977047493057E-2</v>
      </c>
      <c r="U1333" s="94">
        <f>$L$11*COS($M$11*S1333*24+$N$11)</f>
        <v>-2.3566734740787347E-2</v>
      </c>
      <c r="V1333" s="94">
        <f>$L$12*COS($M$12*S1333*24+$N$12)</f>
        <v>-0.64343479945524595</v>
      </c>
      <c r="W1333" s="94">
        <f>$L$13*COS($M$13*S1333*24+$N$13)</f>
        <v>-0.13420330478917999</v>
      </c>
      <c r="X1333" s="94">
        <f>(T1333+U1333+V1333+W1333)*$AE$8</f>
        <v>-0.90829857742215026</v>
      </c>
      <c r="Y1333" s="95">
        <f t="shared" si="37"/>
        <v>0.90829857742215026</v>
      </c>
      <c r="Z1333" s="94">
        <f>(0.5*$N$29*Y1333^3)/1000</f>
        <v>0.38591630774531405</v>
      </c>
      <c r="AA1333" s="94">
        <f>(0.5*$I$29*$J$29*$K$29*$M$29*$L$29*$N$29*Y1333^3)*0.82/1000</f>
        <v>1.2492891786837785</v>
      </c>
      <c r="AB1333" s="103">
        <f>IF(Y1333&lt;1,0,IF(Y1333&lt;1.05,2,IF(Y1333&lt;1.1,2.28,IF(Y1333&lt;1.15,2.5,IF(Y1333&lt;1.2,3.08,IF(Y1333&lt;1.25,3.44,IF(Y1333&lt;1.3,3.85,IF(Y1333&lt;1.35,4.31,IF(Y1333&lt;1.4,5,IF(Y1333&lt;1.45,5.36,IF(Y1333&lt;1.5,5.75,IF(Y1333&lt;1.55,6.59,IF(Y1333&lt;1.6,7.28,IF(Y1333&lt;1.65,8.01,IF(Y1333&lt;1.7,8.79,IF(Y1333&lt;1.75,10,IF(Y1333&lt;1.8,10.5,IF(Y1333&lt;1.85,11.42,IF(Y1333&lt;1.9,12.38,IF(Y1333&lt;1.95,13.4,IF(Y1333&lt;2,14.26,IF(Y1333&lt;2.05,15.57,IF(Y1333&lt;2.1,16.72,IF(Y1333&lt;2.15,17.92,IF(Y1333&lt;2.2,19.17,IF(Y1333&lt;2.25,20,IF(Y1333&lt;3,25,IF(Y1333&lt;10,0,0))))))))))))))))))))))))))))</f>
        <v>0</v>
      </c>
      <c r="AC1333" s="12"/>
    </row>
    <row r="1334" spans="17:29" x14ac:dyDescent="0.25">
      <c r="Q1334" s="91"/>
      <c r="R1334" s="92">
        <v>41667</v>
      </c>
      <c r="S1334" s="93">
        <v>27.666666666662799</v>
      </c>
      <c r="T1334" s="94">
        <f>$L$10*COS($M$10*S1334*24+$N$10)</f>
        <v>8.6501243981111947E-2</v>
      </c>
      <c r="U1334" s="94">
        <f>$L$11*COS($M$11*S1334*24+$N$11)</f>
        <v>-3.7831020505038872E-2</v>
      </c>
      <c r="V1334" s="94">
        <f>$L$12*COS($M$12*S1334*24+$N$12)</f>
        <v>-0.90593866477199403</v>
      </c>
      <c r="W1334" s="94">
        <f>$L$13*COS($M$13*S1334*24+$N$13)</f>
        <v>-0.23808441158523352</v>
      </c>
      <c r="X1334" s="94">
        <f>(T1334+U1334+V1334+W1334)*$AE$8</f>
        <v>-1.369191066101443</v>
      </c>
      <c r="Y1334" s="95">
        <f t="shared" si="37"/>
        <v>1.369191066101443</v>
      </c>
      <c r="Z1334" s="94">
        <f>(0.5*$N$29*Y1334^3)/1000</f>
        <v>1.3219024247953834</v>
      </c>
      <c r="AA1334" s="94">
        <f>(0.5*$I$29*$J$29*$K$29*$M$29*$L$29*$N$29*Y1334^3)*0.82/1000</f>
        <v>4.2792656372080256</v>
      </c>
      <c r="AB1334" s="103">
        <f>IF(Y1334&lt;1,0,IF(Y1334&lt;1.05,2,IF(Y1334&lt;1.1,2.28,IF(Y1334&lt;1.15,2.5,IF(Y1334&lt;1.2,3.08,IF(Y1334&lt;1.25,3.44,IF(Y1334&lt;1.3,3.85,IF(Y1334&lt;1.35,4.31,IF(Y1334&lt;1.4,5,IF(Y1334&lt;1.45,5.36,IF(Y1334&lt;1.5,5.75,IF(Y1334&lt;1.55,6.59,IF(Y1334&lt;1.6,7.28,IF(Y1334&lt;1.65,8.01,IF(Y1334&lt;1.7,8.79,IF(Y1334&lt;1.75,10,IF(Y1334&lt;1.8,10.5,IF(Y1334&lt;1.85,11.42,IF(Y1334&lt;1.9,12.38,IF(Y1334&lt;1.95,13.4,IF(Y1334&lt;2,14.26,IF(Y1334&lt;2.05,15.57,IF(Y1334&lt;2.1,16.72,IF(Y1334&lt;2.15,17.92,IF(Y1334&lt;2.2,19.17,IF(Y1334&lt;2.25,20,IF(Y1334&lt;3,25,IF(Y1334&lt;10,0,0))))))))))))))))))))))))))))</f>
        <v>5</v>
      </c>
      <c r="AC1334" s="12"/>
    </row>
    <row r="1335" spans="17:29" x14ac:dyDescent="0.25">
      <c r="Q1335" s="91"/>
      <c r="R1335" s="92">
        <v>41667</v>
      </c>
      <c r="S1335" s="93">
        <v>27.687499999996099</v>
      </c>
      <c r="T1335" s="94">
        <f>$L$10*COS($M$10*S1335*24+$N$10)</f>
        <v>9.7155520132766557E-2</v>
      </c>
      <c r="U1335" s="94">
        <f>$L$11*COS($M$11*S1335*24+$N$11)</f>
        <v>-5.1444219971801701E-2</v>
      </c>
      <c r="V1335" s="94">
        <f>$L$12*COS($M$12*S1335*24+$N$12)</f>
        <v>-1.1107873232971781</v>
      </c>
      <c r="W1335" s="94">
        <f>$L$13*COS($M$13*S1335*24+$N$13)</f>
        <v>-0.32574045918437061</v>
      </c>
      <c r="X1335" s="94">
        <f>(T1335+U1335+V1335+W1335)*$AE$8</f>
        <v>-1.7385206029007301</v>
      </c>
      <c r="Y1335" s="95">
        <f t="shared" si="37"/>
        <v>1.7385206029007301</v>
      </c>
      <c r="Z1335" s="94">
        <f>(0.5*$N$29*Y1335^3)/1000</f>
        <v>2.7061181519820874</v>
      </c>
      <c r="AA1335" s="94">
        <f>(0.5*$I$29*$J$29*$K$29*$M$29*$L$29*$N$29*Y1335^3)*0.82/1000</f>
        <v>8.7602520434095794</v>
      </c>
      <c r="AB1335" s="103">
        <f>IF(Y1335&lt;1,0,IF(Y1335&lt;1.05,2,IF(Y1335&lt;1.1,2.28,IF(Y1335&lt;1.15,2.5,IF(Y1335&lt;1.2,3.08,IF(Y1335&lt;1.25,3.44,IF(Y1335&lt;1.3,3.85,IF(Y1335&lt;1.35,4.31,IF(Y1335&lt;1.4,5,IF(Y1335&lt;1.45,5.36,IF(Y1335&lt;1.5,5.75,IF(Y1335&lt;1.55,6.59,IF(Y1335&lt;1.6,7.28,IF(Y1335&lt;1.65,8.01,IF(Y1335&lt;1.7,8.79,IF(Y1335&lt;1.75,10,IF(Y1335&lt;1.8,10.5,IF(Y1335&lt;1.85,11.42,IF(Y1335&lt;1.9,12.38,IF(Y1335&lt;1.95,13.4,IF(Y1335&lt;2,14.26,IF(Y1335&lt;2.05,15.57,IF(Y1335&lt;2.1,16.72,IF(Y1335&lt;2.15,17.92,IF(Y1335&lt;2.2,19.17,IF(Y1335&lt;2.25,20,IF(Y1335&lt;3,25,IF(Y1335&lt;10,0,0))))))))))))))))))))))))))))</f>
        <v>10</v>
      </c>
      <c r="AC1335" s="12"/>
    </row>
    <row r="1336" spans="17:29" x14ac:dyDescent="0.25">
      <c r="Q1336" s="91"/>
      <c r="R1336" s="92">
        <v>41667</v>
      </c>
      <c r="S1336" s="93">
        <v>27.708333333329399</v>
      </c>
      <c r="T1336" s="94">
        <f>$L$10*COS($M$10*S1336*24+$N$10)</f>
        <v>0.10637102708327462</v>
      </c>
      <c r="U1336" s="94">
        <f>$L$11*COS($M$11*S1336*24+$N$11)</f>
        <v>-6.4172044784188101E-2</v>
      </c>
      <c r="V1336" s="94">
        <f>$L$12*COS($M$12*S1336*24+$N$12)</f>
        <v>-1.2449439191972465</v>
      </c>
      <c r="W1336" s="94">
        <f>$L$13*COS($M$13*S1336*24+$N$13)</f>
        <v>-0.39119783280170806</v>
      </c>
      <c r="X1336" s="94">
        <f>(T1336+U1336+V1336+W1336)*$AE$8</f>
        <v>-1.9924284621248352</v>
      </c>
      <c r="Y1336" s="95">
        <f t="shared" si="37"/>
        <v>1.9924284621248352</v>
      </c>
      <c r="Z1336" s="94">
        <f>(0.5*$N$29*Y1336^3)/1000</f>
        <v>4.0733848164833848</v>
      </c>
      <c r="AA1336" s="94">
        <f>(0.5*$I$29*$J$29*$K$29*$M$29*$L$29*$N$29*Y1336^3)*0.82/1000</f>
        <v>13.186370904040379</v>
      </c>
      <c r="AB1336" s="103">
        <f>IF(Y1336&lt;1,0,IF(Y1336&lt;1.05,2,IF(Y1336&lt;1.1,2.28,IF(Y1336&lt;1.15,2.5,IF(Y1336&lt;1.2,3.08,IF(Y1336&lt;1.25,3.44,IF(Y1336&lt;1.3,3.85,IF(Y1336&lt;1.35,4.31,IF(Y1336&lt;1.4,5,IF(Y1336&lt;1.45,5.36,IF(Y1336&lt;1.5,5.75,IF(Y1336&lt;1.55,6.59,IF(Y1336&lt;1.6,7.28,IF(Y1336&lt;1.65,8.01,IF(Y1336&lt;1.7,8.79,IF(Y1336&lt;1.75,10,IF(Y1336&lt;1.8,10.5,IF(Y1336&lt;1.85,11.42,IF(Y1336&lt;1.9,12.38,IF(Y1336&lt;1.95,13.4,IF(Y1336&lt;2,14.26,IF(Y1336&lt;2.05,15.57,IF(Y1336&lt;2.1,16.72,IF(Y1336&lt;2.15,17.92,IF(Y1336&lt;2.2,19.17,IF(Y1336&lt;2.25,20,IF(Y1336&lt;3,25,IF(Y1336&lt;10,0,0))))))))))))))))))))))))))))</f>
        <v>14.26</v>
      </c>
      <c r="AC1336" s="12"/>
    </row>
    <row r="1337" spans="17:29" x14ac:dyDescent="0.25">
      <c r="Q1337" s="91"/>
      <c r="R1337" s="92">
        <v>41667</v>
      </c>
      <c r="S1337" s="93">
        <v>27.729166666662799</v>
      </c>
      <c r="T1337" s="94">
        <f>$L$10*COS($M$10*S1337*24+$N$10)</f>
        <v>0.11401129304438963</v>
      </c>
      <c r="U1337" s="94">
        <f>$L$11*COS($M$11*S1337*24+$N$11)</f>
        <v>-7.5795444220873531E-2</v>
      </c>
      <c r="V1337" s="94">
        <f>$L$12*COS($M$12*S1337*24+$N$12)</f>
        <v>-1.2998705386160005</v>
      </c>
      <c r="W1337" s="94">
        <f>$L$13*COS($M$13*S1337*24+$N$13)</f>
        <v>-0.4299957205988017</v>
      </c>
      <c r="X1337" s="94">
        <f>(T1337+U1337+V1337+W1337)*$AE$8</f>
        <v>-2.1145630129891075</v>
      </c>
      <c r="Y1337" s="95">
        <f t="shared" si="37"/>
        <v>2.1145630129891075</v>
      </c>
      <c r="Z1337" s="94">
        <f>(0.5*$N$29*Y1337^3)/1000</f>
        <v>4.8693290493818768</v>
      </c>
      <c r="AA1337" s="94">
        <f>(0.5*$I$29*$J$29*$K$29*$M$29*$L$29*$N$29*Y1337^3)*0.82/1000</f>
        <v>15.763003445964674</v>
      </c>
      <c r="AB1337" s="103">
        <f>IF(Y1337&lt;1,0,IF(Y1337&lt;1.05,2,IF(Y1337&lt;1.1,2.28,IF(Y1337&lt;1.15,2.5,IF(Y1337&lt;1.2,3.08,IF(Y1337&lt;1.25,3.44,IF(Y1337&lt;1.3,3.85,IF(Y1337&lt;1.35,4.31,IF(Y1337&lt;1.4,5,IF(Y1337&lt;1.45,5.36,IF(Y1337&lt;1.5,5.75,IF(Y1337&lt;1.55,6.59,IF(Y1337&lt;1.6,7.28,IF(Y1337&lt;1.65,8.01,IF(Y1337&lt;1.7,8.79,IF(Y1337&lt;1.75,10,IF(Y1337&lt;1.8,10.5,IF(Y1337&lt;1.85,11.42,IF(Y1337&lt;1.9,12.38,IF(Y1337&lt;1.95,13.4,IF(Y1337&lt;2,14.26,IF(Y1337&lt;2.05,15.57,IF(Y1337&lt;2.1,16.72,IF(Y1337&lt;2.15,17.92,IF(Y1337&lt;2.2,19.17,IF(Y1337&lt;2.25,20,IF(Y1337&lt;3,25,IF(Y1337&lt;10,0,0))))))))))))))))))))))))))))</f>
        <v>17.920000000000002</v>
      </c>
      <c r="AC1337" s="12"/>
    </row>
    <row r="1338" spans="17:29" x14ac:dyDescent="0.25">
      <c r="Q1338" s="91"/>
      <c r="R1338" s="92">
        <v>41667</v>
      </c>
      <c r="S1338" s="93">
        <v>27.749999999996099</v>
      </c>
      <c r="T1338" s="94">
        <f>$L$10*COS($M$10*S1338*24+$N$10)</f>
        <v>0.11996317385975963</v>
      </c>
      <c r="U1338" s="94">
        <f>$L$11*COS($M$11*S1338*24+$N$11)</f>
        <v>-8.6114375142520197E-2</v>
      </c>
      <c r="V1338" s="94">
        <f>$L$12*COS($M$12*S1338*24+$N$12)</f>
        <v>-1.2720715744836879</v>
      </c>
      <c r="W1338" s="94">
        <f>$L$13*COS($M$13*S1338*24+$N$13)</f>
        <v>-0.43949011063845994</v>
      </c>
      <c r="X1338" s="94">
        <f>(T1338+U1338+V1338+W1338)*$AE$8</f>
        <v>-2.0971411080061357</v>
      </c>
      <c r="Y1338" s="95">
        <f t="shared" si="37"/>
        <v>2.0971411080061357</v>
      </c>
      <c r="Z1338" s="94">
        <f>(0.5*$N$29*Y1338^3)/1000</f>
        <v>4.7499625884638768</v>
      </c>
      <c r="AA1338" s="94">
        <f>(0.5*$I$29*$J$29*$K$29*$M$29*$L$29*$N$29*Y1338^3)*0.82/1000</f>
        <v>15.376590058062312</v>
      </c>
      <c r="AB1338" s="103">
        <f>IF(Y1338&lt;1,0,IF(Y1338&lt;1.05,2,IF(Y1338&lt;1.1,2.28,IF(Y1338&lt;1.15,2.5,IF(Y1338&lt;1.2,3.08,IF(Y1338&lt;1.25,3.44,IF(Y1338&lt;1.3,3.85,IF(Y1338&lt;1.35,4.31,IF(Y1338&lt;1.4,5,IF(Y1338&lt;1.45,5.36,IF(Y1338&lt;1.5,5.75,IF(Y1338&lt;1.55,6.59,IF(Y1338&lt;1.6,7.28,IF(Y1338&lt;1.65,8.01,IF(Y1338&lt;1.7,8.79,IF(Y1338&lt;1.75,10,IF(Y1338&lt;1.8,10.5,IF(Y1338&lt;1.85,11.42,IF(Y1338&lt;1.9,12.38,IF(Y1338&lt;1.95,13.4,IF(Y1338&lt;2,14.26,IF(Y1338&lt;2.05,15.57,IF(Y1338&lt;2.1,16.72,IF(Y1338&lt;2.15,17.92,IF(Y1338&lt;2.2,19.17,IF(Y1338&lt;2.25,20,IF(Y1338&lt;3,25,IF(Y1338&lt;10,0,0))))))))))))))))))))))))))))</f>
        <v>16.72</v>
      </c>
      <c r="AC1338" s="12"/>
    </row>
    <row r="1339" spans="17:29" x14ac:dyDescent="0.25">
      <c r="Q1339" s="91"/>
      <c r="R1339" s="92">
        <v>41667</v>
      </c>
      <c r="S1339" s="93">
        <v>27.770833333329399</v>
      </c>
      <c r="T1339" s="94">
        <f>$L$10*COS($M$10*S1339*24+$N$10)</f>
        <v>0.12413852854891812</v>
      </c>
      <c r="U1339" s="94">
        <f>$L$11*COS($M$11*S1339*24+$N$11)</f>
        <v>-9.4951244810805094E-2</v>
      </c>
      <c r="V1339" s="94">
        <f>$L$12*COS($M$12*S1339*24+$N$12)</f>
        <v>-1.1633161918534554</v>
      </c>
      <c r="W1339" s="94">
        <f>$L$13*COS($M$13*S1339*24+$N$13)</f>
        <v>-0.41903397592994374</v>
      </c>
      <c r="X1339" s="94">
        <f>(T1339+U1339+V1339+W1339)*$AE$8</f>
        <v>-1.9414536050566076</v>
      </c>
      <c r="Y1339" s="95">
        <f t="shared" si="37"/>
        <v>1.9414536050566076</v>
      </c>
      <c r="Z1339" s="94">
        <f>(0.5*$N$29*Y1339^3)/1000</f>
        <v>3.7686714622259201</v>
      </c>
      <c r="AA1339" s="94">
        <f>(0.5*$I$29*$J$29*$K$29*$M$29*$L$29*$N$29*Y1339^3)*0.82/1000</f>
        <v>12.19995211728749</v>
      </c>
      <c r="AB1339" s="103">
        <f>IF(Y1339&lt;1,0,IF(Y1339&lt;1.05,2,IF(Y1339&lt;1.1,2.28,IF(Y1339&lt;1.15,2.5,IF(Y1339&lt;1.2,3.08,IF(Y1339&lt;1.25,3.44,IF(Y1339&lt;1.3,3.85,IF(Y1339&lt;1.35,4.31,IF(Y1339&lt;1.4,5,IF(Y1339&lt;1.45,5.36,IF(Y1339&lt;1.5,5.75,IF(Y1339&lt;1.55,6.59,IF(Y1339&lt;1.6,7.28,IF(Y1339&lt;1.65,8.01,IF(Y1339&lt;1.7,8.79,IF(Y1339&lt;1.75,10,IF(Y1339&lt;1.8,10.5,IF(Y1339&lt;1.85,11.42,IF(Y1339&lt;1.9,12.38,IF(Y1339&lt;1.95,13.4,IF(Y1339&lt;2,14.26,IF(Y1339&lt;2.05,15.57,IF(Y1339&lt;2.1,16.72,IF(Y1339&lt;2.15,17.92,IF(Y1339&lt;2.2,19.17,IF(Y1339&lt;2.25,20,IF(Y1339&lt;3,25,IF(Y1339&lt;10,0,0))))))))))))))))))))))))))))</f>
        <v>13.4</v>
      </c>
      <c r="AC1339" s="12"/>
    </row>
    <row r="1340" spans="17:29" x14ac:dyDescent="0.25">
      <c r="Q1340" s="91"/>
      <c r="R1340" s="92">
        <v>41667</v>
      </c>
      <c r="S1340" s="93">
        <v>27.791666666662799</v>
      </c>
      <c r="T1340" s="94">
        <f>$L$10*COS($M$10*S1340*24+$N$10)</f>
        <v>0.12647552458066366</v>
      </c>
      <c r="U1340" s="94">
        <f>$L$11*COS($M$11*S1340*24+$N$11)</f>
        <v>-0.1021539673270371</v>
      </c>
      <c r="V1340" s="94">
        <f>$L$12*COS($M$12*S1340*24+$N$12)</f>
        <v>-0.98052573575448454</v>
      </c>
      <c r="W1340" s="94">
        <f>$L$13*COS($M$13*S1340*24+$N$13)</f>
        <v>-0.37002136824798926</v>
      </c>
      <c r="X1340" s="94">
        <f>(T1340+U1340+V1340+W1340)*$AE$8</f>
        <v>-1.6577819334360588</v>
      </c>
      <c r="Y1340" s="95">
        <f t="shared" si="37"/>
        <v>1.6577819334360588</v>
      </c>
      <c r="Z1340" s="94">
        <f>(0.5*$N$29*Y1340^3)/1000</f>
        <v>2.3463318512151257</v>
      </c>
      <c r="AA1340" s="94">
        <f>(0.5*$I$29*$J$29*$K$29*$M$29*$L$29*$N$29*Y1340^3)*0.82/1000</f>
        <v>7.595550984745155</v>
      </c>
      <c r="AB1340" s="103">
        <f>IF(Y1340&lt;1,0,IF(Y1340&lt;1.05,2,IF(Y1340&lt;1.1,2.28,IF(Y1340&lt;1.15,2.5,IF(Y1340&lt;1.2,3.08,IF(Y1340&lt;1.25,3.44,IF(Y1340&lt;1.3,3.85,IF(Y1340&lt;1.35,4.31,IF(Y1340&lt;1.4,5,IF(Y1340&lt;1.45,5.36,IF(Y1340&lt;1.5,5.75,IF(Y1340&lt;1.55,6.59,IF(Y1340&lt;1.6,7.28,IF(Y1340&lt;1.65,8.01,IF(Y1340&lt;1.7,8.79,IF(Y1340&lt;1.75,10,IF(Y1340&lt;1.8,10.5,IF(Y1340&lt;1.85,11.42,IF(Y1340&lt;1.9,12.38,IF(Y1340&lt;1.95,13.4,IF(Y1340&lt;2,14.26,IF(Y1340&lt;2.05,15.57,IF(Y1340&lt;2.1,16.72,IF(Y1340&lt;2.15,17.92,IF(Y1340&lt;2.2,19.17,IF(Y1340&lt;2.25,20,IF(Y1340&lt;3,25,IF(Y1340&lt;10,0,0))))))))))))))))))))))))))))</f>
        <v>8.7899999999999991</v>
      </c>
      <c r="AC1340" s="12"/>
    </row>
    <row r="1341" spans="17:29" x14ac:dyDescent="0.25">
      <c r="Q1341" s="91"/>
      <c r="R1341" s="92">
        <v>41667</v>
      </c>
      <c r="S1341" s="93">
        <v>27.812499999996099</v>
      </c>
      <c r="T1341" s="94">
        <f>$L$10*COS($M$10*S1341*24+$N$10)</f>
        <v>0.12693955354662992</v>
      </c>
      <c r="U1341" s="94">
        <f>$L$11*COS($M$11*S1341*24+$N$11)</f>
        <v>-0.10759858108842628</v>
      </c>
      <c r="V1341" s="94">
        <f>$L$12*COS($M$12*S1341*24+$N$12)</f>
        <v>-0.73533324709452708</v>
      </c>
      <c r="W1341" s="94">
        <f>$L$13*COS($M$13*S1341*24+$N$13)</f>
        <v>-0.29579241580939231</v>
      </c>
      <c r="X1341" s="94">
        <f>(T1341+U1341+V1341+W1341)*$AE$8</f>
        <v>-1.2647308630571445</v>
      </c>
      <c r="Y1341" s="95">
        <f t="shared" si="37"/>
        <v>1.2647308630571445</v>
      </c>
      <c r="Z1341" s="94">
        <f>(0.5*$N$29*Y1341^3)/1000</f>
        <v>1.0418413233516688</v>
      </c>
      <c r="AA1341" s="94">
        <f>(0.5*$I$29*$J$29*$K$29*$M$29*$L$29*$N$29*Y1341^3)*0.82/1000</f>
        <v>3.3726511812187887</v>
      </c>
      <c r="AB1341" s="103">
        <f>IF(Y1341&lt;1,0,IF(Y1341&lt;1.05,2,IF(Y1341&lt;1.1,2.28,IF(Y1341&lt;1.15,2.5,IF(Y1341&lt;1.2,3.08,IF(Y1341&lt;1.25,3.44,IF(Y1341&lt;1.3,3.85,IF(Y1341&lt;1.35,4.31,IF(Y1341&lt;1.4,5,IF(Y1341&lt;1.45,5.36,IF(Y1341&lt;1.5,5.75,IF(Y1341&lt;1.55,6.59,IF(Y1341&lt;1.6,7.28,IF(Y1341&lt;1.65,8.01,IF(Y1341&lt;1.7,8.79,IF(Y1341&lt;1.75,10,IF(Y1341&lt;1.8,10.5,IF(Y1341&lt;1.85,11.42,IF(Y1341&lt;1.9,12.38,IF(Y1341&lt;1.95,13.4,IF(Y1341&lt;2,14.26,IF(Y1341&lt;2.05,15.57,IF(Y1341&lt;2.1,16.72,IF(Y1341&lt;2.15,17.92,IF(Y1341&lt;2.2,19.17,IF(Y1341&lt;2.25,20,IF(Y1341&lt;3,25,IF(Y1341&lt;10,0,0))))))))))))))))))))))))))))</f>
        <v>3.85</v>
      </c>
      <c r="AC1341" s="12"/>
    </row>
    <row r="1342" spans="17:29" x14ac:dyDescent="0.25">
      <c r="Q1342" s="91"/>
      <c r="R1342" s="92">
        <v>41667</v>
      </c>
      <c r="S1342" s="93">
        <v>27.833333333329399</v>
      </c>
      <c r="T1342" s="94">
        <f>$L$10*COS($M$10*S1342*24+$N$10)</f>
        <v>0.12552374367481439</v>
      </c>
      <c r="U1342" s="94">
        <f>$L$11*COS($M$11*S1342*24+$N$11)</f>
        <v>-0.11119138221477116</v>
      </c>
      <c r="V1342" s="94">
        <f>$L$12*COS($M$12*S1342*24+$N$12)</f>
        <v>-0.4433431196213059</v>
      </c>
      <c r="W1342" s="94">
        <f>$L$13*COS($M$13*S1342*24+$N$13)</f>
        <v>-0.20140569905354644</v>
      </c>
      <c r="X1342" s="94">
        <f>(T1342+U1342+V1342+W1342)*$AE$8</f>
        <v>-0.78802057151851135</v>
      </c>
      <c r="Y1342" s="95">
        <f t="shared" si="37"/>
        <v>0.78802057151851135</v>
      </c>
      <c r="Z1342" s="94">
        <f>(0.5*$N$29*Y1342^3)/1000</f>
        <v>0.2520112300559485</v>
      </c>
      <c r="AA1342" s="94">
        <f>(0.5*$I$29*$J$29*$K$29*$M$29*$L$29*$N$29*Y1342^3)*0.82/1000</f>
        <v>0.81581134639031738</v>
      </c>
      <c r="AB1342" s="103">
        <f>IF(Y1342&lt;1,0,IF(Y1342&lt;1.05,2,IF(Y1342&lt;1.1,2.28,IF(Y1342&lt;1.15,2.5,IF(Y1342&lt;1.2,3.08,IF(Y1342&lt;1.25,3.44,IF(Y1342&lt;1.3,3.85,IF(Y1342&lt;1.35,4.31,IF(Y1342&lt;1.4,5,IF(Y1342&lt;1.45,5.36,IF(Y1342&lt;1.5,5.75,IF(Y1342&lt;1.55,6.59,IF(Y1342&lt;1.6,7.28,IF(Y1342&lt;1.65,8.01,IF(Y1342&lt;1.7,8.79,IF(Y1342&lt;1.75,10,IF(Y1342&lt;1.8,10.5,IF(Y1342&lt;1.85,11.42,IF(Y1342&lt;1.9,12.38,IF(Y1342&lt;1.95,13.4,IF(Y1342&lt;2,14.26,IF(Y1342&lt;2.05,15.57,IF(Y1342&lt;2.1,16.72,IF(Y1342&lt;2.15,17.92,IF(Y1342&lt;2.2,19.17,IF(Y1342&lt;2.25,20,IF(Y1342&lt;3,25,IF(Y1342&lt;10,0,0))))))))))))))))))))))))))))</f>
        <v>0</v>
      </c>
      <c r="AC1342" s="12"/>
    </row>
    <row r="1343" spans="17:29" x14ac:dyDescent="0.25">
      <c r="Q1343" s="91"/>
      <c r="R1343" s="92">
        <v>41667</v>
      </c>
      <c r="S1343" s="93">
        <v>27.854166666662699</v>
      </c>
      <c r="T1343" s="94">
        <f>$L$10*COS($M$10*S1343*24+$N$10)</f>
        <v>0.1222490615931081</v>
      </c>
      <c r="U1343" s="94">
        <f>$L$11*COS($M$11*S1343*24+$N$11)</f>
        <v>-0.11287053722784499</v>
      </c>
      <c r="V1343" s="94">
        <f>$L$12*COS($M$12*S1343*24+$N$12)</f>
        <v>-0.12313801442977038</v>
      </c>
      <c r="W1343" s="94">
        <f>$L$13*COS($M$13*S1343*24+$N$13)</f>
        <v>-9.3293516745902735E-2</v>
      </c>
      <c r="X1343" s="94">
        <f>(T1343+U1343+V1343+W1343)*$AE$8</f>
        <v>-0.25881625851301249</v>
      </c>
      <c r="Y1343" s="95">
        <f t="shared" si="37"/>
        <v>0.25881625851301249</v>
      </c>
      <c r="Z1343" s="94">
        <f>(0.5*$N$29*Y1343^3)/1000</f>
        <v>8.9285696970579694E-3</v>
      </c>
      <c r="AA1343" s="94">
        <f>(0.5*$I$29*$J$29*$K$29*$M$29*$L$29*$N$29*Y1343^3)*0.82/1000</f>
        <v>2.8903586813490558E-2</v>
      </c>
      <c r="AB1343" s="103">
        <f>IF(Y1343&lt;1,0,IF(Y1343&lt;1.05,2,IF(Y1343&lt;1.1,2.28,IF(Y1343&lt;1.15,2.5,IF(Y1343&lt;1.2,3.08,IF(Y1343&lt;1.25,3.44,IF(Y1343&lt;1.3,3.85,IF(Y1343&lt;1.35,4.31,IF(Y1343&lt;1.4,5,IF(Y1343&lt;1.45,5.36,IF(Y1343&lt;1.5,5.75,IF(Y1343&lt;1.55,6.59,IF(Y1343&lt;1.6,7.28,IF(Y1343&lt;1.65,8.01,IF(Y1343&lt;1.7,8.79,IF(Y1343&lt;1.75,10,IF(Y1343&lt;1.8,10.5,IF(Y1343&lt;1.85,11.42,IF(Y1343&lt;1.9,12.38,IF(Y1343&lt;1.95,13.4,IF(Y1343&lt;2,14.26,IF(Y1343&lt;2.05,15.57,IF(Y1343&lt;2.1,16.72,IF(Y1343&lt;2.15,17.92,IF(Y1343&lt;2.2,19.17,IF(Y1343&lt;2.25,20,IF(Y1343&lt;3,25,IF(Y1343&lt;10,0,0))))))))))))))))))))))))))))</f>
        <v>0</v>
      </c>
      <c r="AC1343" s="12"/>
    </row>
    <row r="1344" spans="17:29" x14ac:dyDescent="0.25">
      <c r="Q1344" s="91"/>
      <c r="R1344" s="92">
        <v>41667</v>
      </c>
      <c r="S1344" s="93">
        <v>27.874999999996099</v>
      </c>
      <c r="T1344" s="94">
        <f>$L$10*COS($M$10*S1344*24+$N$10)</f>
        <v>0.11716400183597957</v>
      </c>
      <c r="U1344" s="94">
        <f>$L$11*COS($M$11*S1344*24+$N$11)</f>
        <v>-0.11260714722918146</v>
      </c>
      <c r="V1344" s="94">
        <f>$L$12*COS($M$12*S1344*24+$N$12)</f>
        <v>0.20490376664620472</v>
      </c>
      <c r="W1344" s="94">
        <f>$L$13*COS($M$13*S1344*24+$N$13)</f>
        <v>2.1176464553701219E-2</v>
      </c>
      <c r="X1344" s="94">
        <f>(T1344+U1344+V1344+W1344)*$AE$8</f>
        <v>0.2882963572583801</v>
      </c>
      <c r="Y1344" s="95">
        <f t="shared" si="37"/>
        <v>0.2882963572583801</v>
      </c>
      <c r="Z1344" s="94">
        <f>(0.5*$N$29*Y1344^3)/1000</f>
        <v>1.2340270905382819E-2</v>
      </c>
      <c r="AA1344" s="94">
        <f>(0.5*$I$29*$J$29*$K$29*$M$29*$L$29*$N$29*Y1344^3)*0.82/1000</f>
        <v>3.9947953985648141E-2</v>
      </c>
      <c r="AB1344" s="103">
        <f>IF(Y1344&lt;1,0,IF(Y1344&lt;1.05,2,IF(Y1344&lt;1.1,2.28,IF(Y1344&lt;1.15,2.5,IF(Y1344&lt;1.2,3.08,IF(Y1344&lt;1.25,3.44,IF(Y1344&lt;1.3,3.85,IF(Y1344&lt;1.35,4.31,IF(Y1344&lt;1.4,5,IF(Y1344&lt;1.45,5.36,IF(Y1344&lt;1.5,5.75,IF(Y1344&lt;1.55,6.59,IF(Y1344&lt;1.6,7.28,IF(Y1344&lt;1.65,8.01,IF(Y1344&lt;1.7,8.79,IF(Y1344&lt;1.75,10,IF(Y1344&lt;1.8,10.5,IF(Y1344&lt;1.85,11.42,IF(Y1344&lt;1.9,12.38,IF(Y1344&lt;1.95,13.4,IF(Y1344&lt;2,14.26,IF(Y1344&lt;2.05,15.57,IF(Y1344&lt;2.1,16.72,IF(Y1344&lt;2.15,17.92,IF(Y1344&lt;2.2,19.17,IF(Y1344&lt;2.25,20,IF(Y1344&lt;3,25,IF(Y1344&lt;10,0,0))))))))))))))))))))))))))))</f>
        <v>0</v>
      </c>
      <c r="AC1344" s="12"/>
    </row>
    <row r="1345" spans="17:29" x14ac:dyDescent="0.25">
      <c r="Q1345" s="91"/>
      <c r="R1345" s="92">
        <v>41667</v>
      </c>
      <c r="S1345" s="93">
        <v>27.895833333329399</v>
      </c>
      <c r="T1345" s="94">
        <f>$L$10*COS($M$10*S1345*24+$N$10)</f>
        <v>0.11034386869246529</v>
      </c>
      <c r="U1345" s="94">
        <f>$L$11*COS($M$11*S1345*24+$N$11)</f>
        <v>-0.11040574526115703</v>
      </c>
      <c r="V1345" s="94">
        <f>$L$12*COS($M$12*S1345*24+$N$12)</f>
        <v>0.51990518472765557</v>
      </c>
      <c r="W1345" s="94">
        <f>$L$13*COS($M$13*S1345*24+$N$13)</f>
        <v>0.1342033047891755</v>
      </c>
      <c r="X1345" s="94">
        <f>(T1345+U1345+V1345+W1345)*$AE$8</f>
        <v>0.81755826618517424</v>
      </c>
      <c r="Y1345" s="95">
        <f t="shared" si="37"/>
        <v>0.81755826618517424</v>
      </c>
      <c r="Z1345" s="94">
        <f>(0.5*$N$29*Y1345^3)/1000</f>
        <v>0.28142545113425455</v>
      </c>
      <c r="AA1345" s="94">
        <f>(0.5*$I$29*$J$29*$K$29*$M$29*$L$29*$N$29*Y1345^3)*0.82/1000</f>
        <v>0.91103113201490205</v>
      </c>
      <c r="AB1345" s="103">
        <f>IF(Y1345&lt;1,0,IF(Y1345&lt;1.05,2,IF(Y1345&lt;1.1,2.28,IF(Y1345&lt;1.15,2.5,IF(Y1345&lt;1.2,3.08,IF(Y1345&lt;1.25,3.44,IF(Y1345&lt;1.3,3.85,IF(Y1345&lt;1.35,4.31,IF(Y1345&lt;1.4,5,IF(Y1345&lt;1.45,5.36,IF(Y1345&lt;1.5,5.75,IF(Y1345&lt;1.55,6.59,IF(Y1345&lt;1.6,7.28,IF(Y1345&lt;1.65,8.01,IF(Y1345&lt;1.7,8.79,IF(Y1345&lt;1.75,10,IF(Y1345&lt;1.8,10.5,IF(Y1345&lt;1.85,11.42,IF(Y1345&lt;1.9,12.38,IF(Y1345&lt;1.95,13.4,IF(Y1345&lt;2,14.26,IF(Y1345&lt;2.05,15.57,IF(Y1345&lt;2.1,16.72,IF(Y1345&lt;2.15,17.92,IF(Y1345&lt;2.2,19.17,IF(Y1345&lt;2.25,20,IF(Y1345&lt;3,25,IF(Y1345&lt;10,0,0))))))))))))))))))))))))))))</f>
        <v>0</v>
      </c>
      <c r="AC1345" s="12"/>
    </row>
    <row r="1346" spans="17:29" x14ac:dyDescent="0.25">
      <c r="Q1346" s="91"/>
      <c r="R1346" s="92">
        <v>41667</v>
      </c>
      <c r="S1346" s="93">
        <v>27.916666666662699</v>
      </c>
      <c r="T1346" s="94">
        <f>$L$10*COS($M$10*S1346*24+$N$10)</f>
        <v>0.10188966103014287</v>
      </c>
      <c r="U1346" s="94">
        <f>$L$11*COS($M$11*S1346*24+$N$11)</f>
        <v>-0.10630421829159499</v>
      </c>
      <c r="V1346" s="94">
        <f>$L$12*COS($M$12*S1346*24+$N$12)</f>
        <v>0.8018191079241318</v>
      </c>
      <c r="W1346" s="94">
        <f>$L$13*COS($M$13*S1346*24+$N$13)</f>
        <v>0.23808441158476681</v>
      </c>
      <c r="X1346" s="94">
        <f>(T1346+U1346+V1346+W1346)*$AE$8</f>
        <v>1.2943612028093083</v>
      </c>
      <c r="Y1346" s="95">
        <f t="shared" si="37"/>
        <v>1.2943612028093083</v>
      </c>
      <c r="Z1346" s="94">
        <f>(0.5*$N$29*Y1346^3)/1000</f>
        <v>1.1167955885939835</v>
      </c>
      <c r="AA1346" s="94">
        <f>(0.5*$I$29*$J$29*$K$29*$M$29*$L$29*$N$29*Y1346^3)*0.82/1000</f>
        <v>3.6152933048711926</v>
      </c>
      <c r="AB1346" s="103">
        <f>IF(Y1346&lt;1,0,IF(Y1346&lt;1.05,2,IF(Y1346&lt;1.1,2.28,IF(Y1346&lt;1.15,2.5,IF(Y1346&lt;1.2,3.08,IF(Y1346&lt;1.25,3.44,IF(Y1346&lt;1.3,3.85,IF(Y1346&lt;1.35,4.31,IF(Y1346&lt;1.4,5,IF(Y1346&lt;1.45,5.36,IF(Y1346&lt;1.5,5.75,IF(Y1346&lt;1.55,6.59,IF(Y1346&lt;1.6,7.28,IF(Y1346&lt;1.65,8.01,IF(Y1346&lt;1.7,8.79,IF(Y1346&lt;1.75,10,IF(Y1346&lt;1.8,10.5,IF(Y1346&lt;1.85,11.42,IF(Y1346&lt;1.9,12.38,IF(Y1346&lt;1.95,13.4,IF(Y1346&lt;2,14.26,IF(Y1346&lt;2.05,15.57,IF(Y1346&lt;2.1,16.72,IF(Y1346&lt;2.15,17.92,IF(Y1346&lt;2.2,19.17,IF(Y1346&lt;2.25,20,IF(Y1346&lt;3,25,IF(Y1346&lt;10,0,0))))))))))))))))))))))))))))</f>
        <v>3.85</v>
      </c>
      <c r="AC1346" s="12"/>
    </row>
    <row r="1347" spans="17:29" x14ac:dyDescent="0.25">
      <c r="Q1347" s="91"/>
      <c r="R1347" s="92">
        <v>41667</v>
      </c>
      <c r="S1347" s="93">
        <v>27.937499999996099</v>
      </c>
      <c r="T1347" s="94">
        <f>$L$10*COS($M$10*S1347*24+$N$10)</f>
        <v>9.1926576610120922E-2</v>
      </c>
      <c r="U1347" s="94">
        <f>$L$11*COS($M$11*S1347*24+$N$11)</f>
        <v>-0.10037315516455711</v>
      </c>
      <c r="V1347" s="94">
        <f>$L$12*COS($M$12*S1347*24+$N$12)</f>
        <v>1.032704138909238</v>
      </c>
      <c r="W1347" s="94">
        <f>$L$13*COS($M$13*S1347*24+$N$13)</f>
        <v>0.32574045918436739</v>
      </c>
      <c r="X1347" s="94">
        <f>(T1347+U1347+V1347+W1347)*$AE$8</f>
        <v>1.6874975244239616</v>
      </c>
      <c r="Y1347" s="95">
        <f t="shared" si="37"/>
        <v>1.6874975244239616</v>
      </c>
      <c r="Z1347" s="94">
        <f>(0.5*$N$29*Y1347^3)/1000</f>
        <v>2.474780368165705</v>
      </c>
      <c r="AA1347" s="94">
        <f>(0.5*$I$29*$J$29*$K$29*$M$29*$L$29*$N$29*Y1347^3)*0.82/1000</f>
        <v>8.0113648257871883</v>
      </c>
      <c r="AB1347" s="103">
        <f>IF(Y1347&lt;1,0,IF(Y1347&lt;1.05,2,IF(Y1347&lt;1.1,2.28,IF(Y1347&lt;1.15,2.5,IF(Y1347&lt;1.2,3.08,IF(Y1347&lt;1.25,3.44,IF(Y1347&lt;1.3,3.85,IF(Y1347&lt;1.35,4.31,IF(Y1347&lt;1.4,5,IF(Y1347&lt;1.45,5.36,IF(Y1347&lt;1.5,5.75,IF(Y1347&lt;1.55,6.59,IF(Y1347&lt;1.6,7.28,IF(Y1347&lt;1.65,8.01,IF(Y1347&lt;1.7,8.79,IF(Y1347&lt;1.75,10,IF(Y1347&lt;1.8,10.5,IF(Y1347&lt;1.85,11.42,IF(Y1347&lt;1.9,12.38,IF(Y1347&lt;1.95,13.4,IF(Y1347&lt;2,14.26,IF(Y1347&lt;2.05,15.57,IF(Y1347&lt;2.1,16.72,IF(Y1347&lt;2.15,17.92,IF(Y1347&lt;2.2,19.17,IF(Y1347&lt;2.25,20,IF(Y1347&lt;3,25,IF(Y1347&lt;10,0,0))))))))))))))))))))))))))))</f>
        <v>8.7899999999999991</v>
      </c>
      <c r="AC1347" s="12"/>
    </row>
    <row r="1348" spans="17:29" x14ac:dyDescent="0.25">
      <c r="Q1348" s="91"/>
      <c r="R1348" s="92">
        <v>41667</v>
      </c>
      <c r="S1348" s="93">
        <v>27.958333333329399</v>
      </c>
      <c r="T1348" s="94">
        <f>$L$10*COS($M$10*S1348*24+$N$10)</f>
        <v>8.0602158042450675E-2</v>
      </c>
      <c r="U1348" s="94">
        <f>$L$11*COS($M$11*S1348*24+$N$11)</f>
        <v>-9.2714631739528333E-2</v>
      </c>
      <c r="V1348" s="94">
        <f>$L$12*COS($M$12*S1348*24+$N$12)</f>
        <v>1.1978664305982993</v>
      </c>
      <c r="W1348" s="94">
        <f>$L$13*COS($M$13*S1348*24+$N$13)</f>
        <v>0.39119783280170589</v>
      </c>
      <c r="X1348" s="94">
        <f>(T1348+U1348+V1348+W1348)*$AE$8</f>
        <v>1.9711897371286593</v>
      </c>
      <c r="Y1348" s="95">
        <f t="shared" si="37"/>
        <v>1.9711897371286593</v>
      </c>
      <c r="Z1348" s="94">
        <f>(0.5*$N$29*Y1348^3)/1000</f>
        <v>3.9445050565969852</v>
      </c>
      <c r="AA1348" s="94">
        <f>(0.5*$I$29*$J$29*$K$29*$M$29*$L$29*$N$29*Y1348^3)*0.82/1000</f>
        <v>12.7691610423527</v>
      </c>
      <c r="AB1348" s="103">
        <f>IF(Y1348&lt;1,0,IF(Y1348&lt;1.05,2,IF(Y1348&lt;1.1,2.28,IF(Y1348&lt;1.15,2.5,IF(Y1348&lt;1.2,3.08,IF(Y1348&lt;1.25,3.44,IF(Y1348&lt;1.3,3.85,IF(Y1348&lt;1.35,4.31,IF(Y1348&lt;1.4,5,IF(Y1348&lt;1.45,5.36,IF(Y1348&lt;1.5,5.75,IF(Y1348&lt;1.55,6.59,IF(Y1348&lt;1.6,7.28,IF(Y1348&lt;1.65,8.01,IF(Y1348&lt;1.7,8.79,IF(Y1348&lt;1.75,10,IF(Y1348&lt;1.8,10.5,IF(Y1348&lt;1.85,11.42,IF(Y1348&lt;1.9,12.38,IF(Y1348&lt;1.95,13.4,IF(Y1348&lt;2,14.26,IF(Y1348&lt;2.05,15.57,IF(Y1348&lt;2.1,16.72,IF(Y1348&lt;2.15,17.92,IF(Y1348&lt;2.2,19.17,IF(Y1348&lt;2.25,20,IF(Y1348&lt;3,25,IF(Y1348&lt;10,0,0))))))))))))))))))))))))))))</f>
        <v>14.26</v>
      </c>
      <c r="AC1348" s="12"/>
    </row>
    <row r="1349" spans="17:29" x14ac:dyDescent="0.25">
      <c r="Q1349" s="91"/>
      <c r="R1349" s="92">
        <v>41667</v>
      </c>
      <c r="S1349" s="93">
        <v>27.979166666662699</v>
      </c>
      <c r="T1349" s="94">
        <f>$L$10*COS($M$10*S1349*24+$N$10)</f>
        <v>6.8084107837798752E-2</v>
      </c>
      <c r="U1349" s="94">
        <f>$L$11*COS($M$11*S1349*24+$N$11)</f>
        <v>-8.3460454126758565E-2</v>
      </c>
      <c r="V1349" s="94">
        <f>$L$12*COS($M$12*S1349*24+$N$12)</f>
        <v>1.2867948231850357</v>
      </c>
      <c r="W1349" s="94">
        <f>$L$13*COS($M$13*S1349*24+$N$13)</f>
        <v>0.42999572059868402</v>
      </c>
      <c r="X1349" s="94">
        <f>(T1349+U1349+V1349+W1349)*$AE$8</f>
        <v>2.1267677468684498</v>
      </c>
      <c r="Y1349" s="95">
        <f t="shared" si="37"/>
        <v>2.1267677468684498</v>
      </c>
      <c r="Z1349" s="94">
        <f>(0.5*$N$29*Y1349^3)/1000</f>
        <v>4.9541303063695405</v>
      </c>
      <c r="AA1349" s="94">
        <f>(0.5*$I$29*$J$29*$K$29*$M$29*$L$29*$N$29*Y1349^3)*0.82/1000</f>
        <v>16.037522274444413</v>
      </c>
      <c r="AB1349" s="103">
        <f>IF(Y1349&lt;1,0,IF(Y1349&lt;1.05,2,IF(Y1349&lt;1.1,2.28,IF(Y1349&lt;1.15,2.5,IF(Y1349&lt;1.2,3.08,IF(Y1349&lt;1.25,3.44,IF(Y1349&lt;1.3,3.85,IF(Y1349&lt;1.35,4.31,IF(Y1349&lt;1.4,5,IF(Y1349&lt;1.45,5.36,IF(Y1349&lt;1.5,5.75,IF(Y1349&lt;1.55,6.59,IF(Y1349&lt;1.6,7.28,IF(Y1349&lt;1.65,8.01,IF(Y1349&lt;1.7,8.79,IF(Y1349&lt;1.75,10,IF(Y1349&lt;1.8,10.5,IF(Y1349&lt;1.85,11.42,IF(Y1349&lt;1.9,12.38,IF(Y1349&lt;1.95,13.4,IF(Y1349&lt;2,14.26,IF(Y1349&lt;2.05,15.57,IF(Y1349&lt;2.1,16.72,IF(Y1349&lt;2.15,17.92,IF(Y1349&lt;2.2,19.17,IF(Y1349&lt;2.25,20,IF(Y1349&lt;3,25,IF(Y1349&lt;10,0,0))))))))))))))))))))))))))))</f>
        <v>17.920000000000002</v>
      </c>
      <c r="AC1349" s="12"/>
    </row>
    <row r="1350" spans="17:29" x14ac:dyDescent="0.25">
      <c r="Q1350" s="91"/>
      <c r="R1350" s="92">
        <v>41668</v>
      </c>
      <c r="S1350" s="93">
        <v>27.999999999996099</v>
      </c>
      <c r="T1350" s="94">
        <f>$L$10*COS($M$10*S1350*24+$N$10)</f>
        <v>5.4557804913000649E-2</v>
      </c>
      <c r="U1350" s="94">
        <f>$L$11*COS($M$11*S1350*24+$N$11)</f>
        <v>-7.2769890253869443E-2</v>
      </c>
      <c r="V1350" s="94">
        <f>$L$12*COS($M$12*S1350*24+$N$12)</f>
        <v>1.293829789083722</v>
      </c>
      <c r="W1350" s="94">
        <f>$L$13*COS($M$13*S1350*24+$N$13)</f>
        <v>0.43949011063846011</v>
      </c>
      <c r="X1350" s="94">
        <f>(T1350+U1350+V1350+W1350)*$AE$8</f>
        <v>2.1438847679766417</v>
      </c>
      <c r="Y1350" s="95">
        <f t="shared" si="37"/>
        <v>2.1438847679766417</v>
      </c>
      <c r="Z1350" s="94">
        <f>(0.5*$N$29*Y1350^3)/1000</f>
        <v>5.074713692854969</v>
      </c>
      <c r="AA1350" s="94">
        <f>(0.5*$I$29*$J$29*$K$29*$M$29*$L$29*$N$29*Y1350^3)*0.82/1000</f>
        <v>16.427875096654528</v>
      </c>
      <c r="AB1350" s="103">
        <f>IF(Y1350&lt;1,0,IF(Y1350&lt;1.05,2,IF(Y1350&lt;1.1,2.28,IF(Y1350&lt;1.15,2.5,IF(Y1350&lt;1.2,3.08,IF(Y1350&lt;1.25,3.44,IF(Y1350&lt;1.3,3.85,IF(Y1350&lt;1.35,4.31,IF(Y1350&lt;1.4,5,IF(Y1350&lt;1.45,5.36,IF(Y1350&lt;1.5,5.75,IF(Y1350&lt;1.55,6.59,IF(Y1350&lt;1.6,7.28,IF(Y1350&lt;1.65,8.01,IF(Y1350&lt;1.7,8.79,IF(Y1350&lt;1.75,10,IF(Y1350&lt;1.8,10.5,IF(Y1350&lt;1.85,11.42,IF(Y1350&lt;1.9,12.38,IF(Y1350&lt;1.95,13.4,IF(Y1350&lt;2,14.26,IF(Y1350&lt;2.05,15.57,IF(Y1350&lt;2.1,16.72,IF(Y1350&lt;2.15,17.92,IF(Y1350&lt;2.2,19.17,IF(Y1350&lt;2.25,20,IF(Y1350&lt;3,25,IF(Y1350&lt;10,0,0))))))))))))))))))))))))))))</f>
        <v>17.920000000000002</v>
      </c>
      <c r="AC1350" s="12"/>
    </row>
    <row r="1351" spans="17:29" x14ac:dyDescent="0.25">
      <c r="Q1351" s="91"/>
      <c r="R1351" s="92">
        <v>41668</v>
      </c>
      <c r="S1351" s="93">
        <v>28.020833333329399</v>
      </c>
      <c r="T1351" s="94">
        <f>$L$10*COS($M$10*S1351*24+$N$10)</f>
        <v>4.0223559328043418E-2</v>
      </c>
      <c r="U1351" s="94">
        <f>$L$11*COS($M$11*S1351*24+$N$11)</f>
        <v>-6.0826928804212289E-2</v>
      </c>
      <c r="V1351" s="94">
        <f>$L$12*COS($M$12*S1351*24+$N$12)</f>
        <v>1.2185236132011827</v>
      </c>
      <c r="W1351" s="94">
        <f>$L$13*COS($M$13*S1351*24+$N$13)</f>
        <v>0.41903397592994523</v>
      </c>
      <c r="X1351" s="94">
        <f>(T1351+U1351+V1351+W1351)*$AE$8</f>
        <v>2.0211927745686991</v>
      </c>
      <c r="Y1351" s="95">
        <f t="shared" ref="Y1351:Y1414" si="38">ABS(X1351)</f>
        <v>2.0211927745686991</v>
      </c>
      <c r="Z1351" s="94">
        <f>(0.5*$N$29*Y1351^3)/1000</f>
        <v>4.2523640719191729</v>
      </c>
      <c r="AA1351" s="94">
        <f>(0.5*$I$29*$J$29*$K$29*$M$29*$L$29*$N$29*Y1351^3)*0.82/1000</f>
        <v>13.765762970499443</v>
      </c>
      <c r="AB1351" s="103">
        <f>IF(Y1351&lt;1,0,IF(Y1351&lt;1.05,2,IF(Y1351&lt;1.1,2.28,IF(Y1351&lt;1.15,2.5,IF(Y1351&lt;1.2,3.08,IF(Y1351&lt;1.25,3.44,IF(Y1351&lt;1.3,3.85,IF(Y1351&lt;1.35,4.31,IF(Y1351&lt;1.4,5,IF(Y1351&lt;1.45,5.36,IF(Y1351&lt;1.5,5.75,IF(Y1351&lt;1.55,6.59,IF(Y1351&lt;1.6,7.28,IF(Y1351&lt;1.65,8.01,IF(Y1351&lt;1.7,8.79,IF(Y1351&lt;1.75,10,IF(Y1351&lt;1.8,10.5,IF(Y1351&lt;1.85,11.42,IF(Y1351&lt;1.9,12.38,IF(Y1351&lt;1.95,13.4,IF(Y1351&lt;2,14.26,IF(Y1351&lt;2.05,15.57,IF(Y1351&lt;2.1,16.72,IF(Y1351&lt;2.15,17.92,IF(Y1351&lt;2.2,19.17,IF(Y1351&lt;2.25,20,IF(Y1351&lt;3,25,IF(Y1351&lt;10,0,0))))))))))))))))))))))))))))</f>
        <v>15.57</v>
      </c>
      <c r="AC1351" s="12"/>
    </row>
    <row r="1352" spans="17:29" x14ac:dyDescent="0.25">
      <c r="Q1352" s="91"/>
      <c r="R1352" s="92">
        <v>41668</v>
      </c>
      <c r="S1352" s="93">
        <v>28.041666666662699</v>
      </c>
      <c r="T1352" s="94">
        <f>$L$10*COS($M$10*S1352*24+$N$10)</f>
        <v>2.5293645908230255E-2</v>
      </c>
      <c r="U1352" s="94">
        <f>$L$11*COS($M$11*S1352*24+$N$11)</f>
        <v>-4.7837112701175882E-2</v>
      </c>
      <c r="V1352" s="94">
        <f>$L$12*COS($M$12*S1352*24+$N$12)</f>
        <v>1.0656688861532329</v>
      </c>
      <c r="W1352" s="94">
        <f>$L$13*COS($M$13*S1352*24+$N$13)</f>
        <v>0.37002136824827603</v>
      </c>
      <c r="X1352" s="94">
        <f>(T1352+U1352+V1352+W1352)*$AE$8</f>
        <v>1.7664334845107041</v>
      </c>
      <c r="Y1352" s="95">
        <f t="shared" si="38"/>
        <v>1.7664334845107041</v>
      </c>
      <c r="Z1352" s="94">
        <f>(0.5*$N$29*Y1352^3)/1000</f>
        <v>2.8385666427723688</v>
      </c>
      <c r="AA1352" s="94">
        <f>(0.5*$I$29*$J$29*$K$29*$M$29*$L$29*$N$29*Y1352^3)*0.82/1000</f>
        <v>9.1890146091690337</v>
      </c>
      <c r="AB1352" s="103">
        <f>IF(Y1352&lt;1,0,IF(Y1352&lt;1.05,2,IF(Y1352&lt;1.1,2.28,IF(Y1352&lt;1.15,2.5,IF(Y1352&lt;1.2,3.08,IF(Y1352&lt;1.25,3.44,IF(Y1352&lt;1.3,3.85,IF(Y1352&lt;1.35,4.31,IF(Y1352&lt;1.4,5,IF(Y1352&lt;1.45,5.36,IF(Y1352&lt;1.5,5.75,IF(Y1352&lt;1.55,6.59,IF(Y1352&lt;1.6,7.28,IF(Y1352&lt;1.65,8.01,IF(Y1352&lt;1.7,8.79,IF(Y1352&lt;1.75,10,IF(Y1352&lt;1.8,10.5,IF(Y1352&lt;1.85,11.42,IF(Y1352&lt;1.9,12.38,IF(Y1352&lt;1.95,13.4,IF(Y1352&lt;2,14.26,IF(Y1352&lt;2.05,15.57,IF(Y1352&lt;2.1,16.72,IF(Y1352&lt;2.15,17.92,IF(Y1352&lt;2.2,19.17,IF(Y1352&lt;2.25,20,IF(Y1352&lt;3,25,IF(Y1352&lt;10,0,0))))))))))))))))))))))))))))</f>
        <v>10.5</v>
      </c>
      <c r="AC1352" s="12"/>
    </row>
    <row r="1353" spans="17:29" x14ac:dyDescent="0.25">
      <c r="Q1353" s="91"/>
      <c r="R1353" s="92">
        <v>41668</v>
      </c>
      <c r="S1353" s="93">
        <v>28.062499999996099</v>
      </c>
      <c r="T1353" s="94">
        <f>$L$10*COS($M$10*S1353*24+$N$10)</f>
        <v>9.9891606815367823E-3</v>
      </c>
      <c r="U1353" s="94">
        <f>$L$11*COS($M$11*S1353*24+$N$11)</f>
        <v>-3.4024001636107339E-2</v>
      </c>
      <c r="V1353" s="94">
        <f>$L$12*COS($M$12*S1353*24+$N$12)</f>
        <v>0.84499349707677063</v>
      </c>
      <c r="W1353" s="94">
        <f>$L$13*COS($M$13*S1353*24+$N$13)</f>
        <v>0.29579241580941434</v>
      </c>
      <c r="X1353" s="94">
        <f>(T1353+U1353+V1353+W1353)*$AE$8</f>
        <v>1.3959388399145181</v>
      </c>
      <c r="Y1353" s="95">
        <f t="shared" si="38"/>
        <v>1.3959388399145181</v>
      </c>
      <c r="Z1353" s="94">
        <f>(0.5*$N$29*Y1353^3)/1000</f>
        <v>1.4008976349389737</v>
      </c>
      <c r="AA1353" s="94">
        <f>(0.5*$I$29*$J$29*$K$29*$M$29*$L$29*$N$29*Y1353^3)*0.82/1000</f>
        <v>4.5349891171946952</v>
      </c>
      <c r="AB1353" s="103">
        <f>IF(Y1353&lt;1,0,IF(Y1353&lt;1.05,2,IF(Y1353&lt;1.1,2.28,IF(Y1353&lt;1.15,2.5,IF(Y1353&lt;1.2,3.08,IF(Y1353&lt;1.25,3.44,IF(Y1353&lt;1.3,3.85,IF(Y1353&lt;1.35,4.31,IF(Y1353&lt;1.4,5,IF(Y1353&lt;1.45,5.36,IF(Y1353&lt;1.5,5.75,IF(Y1353&lt;1.55,6.59,IF(Y1353&lt;1.6,7.28,IF(Y1353&lt;1.65,8.01,IF(Y1353&lt;1.7,8.79,IF(Y1353&lt;1.75,10,IF(Y1353&lt;1.8,10.5,IF(Y1353&lt;1.85,11.42,IF(Y1353&lt;1.9,12.38,IF(Y1353&lt;1.95,13.4,IF(Y1353&lt;2,14.26,IF(Y1353&lt;2.05,15.57,IF(Y1353&lt;2.1,16.72,IF(Y1353&lt;2.15,17.92,IF(Y1353&lt;2.2,19.17,IF(Y1353&lt;2.25,20,IF(Y1353&lt;3,25,IF(Y1353&lt;10,0,0))))))))))))))))))))))))))))</f>
        <v>5</v>
      </c>
      <c r="AC1353" s="12"/>
    </row>
    <row r="1354" spans="17:29" x14ac:dyDescent="0.25">
      <c r="Q1354" s="91"/>
      <c r="R1354" s="92">
        <v>41668</v>
      </c>
      <c r="S1354" s="93">
        <v>28.083333333329399</v>
      </c>
      <c r="T1354" s="94">
        <f>$L$10*COS($M$10*S1354*24+$N$10)</f>
        <v>-5.4632533165436623E-3</v>
      </c>
      <c r="U1354" s="94">
        <f>$L$11*COS($M$11*S1354*24+$N$11)</f>
        <v>-1.9625324521000981E-2</v>
      </c>
      <c r="V1354" s="94">
        <f>$L$12*COS($M$12*S1354*24+$N$12)</f>
        <v>0.57054153713085864</v>
      </c>
      <c r="W1354" s="94">
        <f>$L$13*COS($M$13*S1354*24+$N$13)</f>
        <v>0.20140569905355066</v>
      </c>
      <c r="X1354" s="94">
        <f>(T1354+U1354+V1354+W1354)*$AE$8</f>
        <v>0.93357332293358075</v>
      </c>
      <c r="Y1354" s="95">
        <f t="shared" si="38"/>
        <v>0.93357332293358075</v>
      </c>
      <c r="Z1354" s="94">
        <f>(0.5*$N$29*Y1354^3)/1000</f>
        <v>0.41903715113651402</v>
      </c>
      <c r="AA1354" s="94">
        <f>(0.5*$I$29*$J$29*$K$29*$M$29*$L$29*$N$29*Y1354^3)*0.82/1000</f>
        <v>1.3565080507735618</v>
      </c>
      <c r="AB1354" s="103">
        <f>IF(Y1354&lt;1,0,IF(Y1354&lt;1.05,2,IF(Y1354&lt;1.1,2.28,IF(Y1354&lt;1.15,2.5,IF(Y1354&lt;1.2,3.08,IF(Y1354&lt;1.25,3.44,IF(Y1354&lt;1.3,3.85,IF(Y1354&lt;1.35,4.31,IF(Y1354&lt;1.4,5,IF(Y1354&lt;1.45,5.36,IF(Y1354&lt;1.5,5.75,IF(Y1354&lt;1.55,6.59,IF(Y1354&lt;1.6,7.28,IF(Y1354&lt;1.65,8.01,IF(Y1354&lt;1.7,8.79,IF(Y1354&lt;1.75,10,IF(Y1354&lt;1.8,10.5,IF(Y1354&lt;1.85,11.42,IF(Y1354&lt;1.9,12.38,IF(Y1354&lt;1.95,13.4,IF(Y1354&lt;2,14.26,IF(Y1354&lt;2.05,15.57,IF(Y1354&lt;2.1,16.72,IF(Y1354&lt;2.15,17.92,IF(Y1354&lt;2.2,19.17,IF(Y1354&lt;2.25,20,IF(Y1354&lt;3,25,IF(Y1354&lt;10,0,0))))))))))))))))))))))))))))</f>
        <v>0</v>
      </c>
      <c r="AC1354" s="12"/>
    </row>
    <row r="1355" spans="17:29" x14ac:dyDescent="0.25">
      <c r="Q1355" s="91"/>
      <c r="R1355" s="92">
        <v>41668</v>
      </c>
      <c r="S1355" s="93">
        <v>28.104166666662699</v>
      </c>
      <c r="T1355" s="94">
        <f>$L$10*COS($M$10*S1355*24+$N$10)</f>
        <v>-2.0834762384067118E-2</v>
      </c>
      <c r="U1355" s="94">
        <f>$L$11*COS($M$11*S1355*24+$N$11)</f>
        <v>-4.8888880827956793E-3</v>
      </c>
      <c r="V1355" s="94">
        <f>$L$12*COS($M$12*S1355*24+$N$12)</f>
        <v>0.25977951383873943</v>
      </c>
      <c r="W1355" s="94">
        <f>$L$13*COS($M$13*S1355*24+$N$13)</f>
        <v>9.3293516745882918E-2</v>
      </c>
      <c r="X1355" s="94">
        <f>(T1355+U1355+V1355+W1355)*$AE$8</f>
        <v>0.40918672514719945</v>
      </c>
      <c r="Y1355" s="95">
        <f t="shared" si="38"/>
        <v>0.40918672514719945</v>
      </c>
      <c r="Z1355" s="94">
        <f>(0.5*$N$29*Y1355^3)/1000</f>
        <v>3.52835144251736E-2</v>
      </c>
      <c r="AA1355" s="94">
        <f>(0.5*$I$29*$J$29*$K$29*$M$29*$L$29*$N$29*Y1355^3)*0.82/1000</f>
        <v>0.11421987584518606</v>
      </c>
      <c r="AB1355" s="103">
        <f>IF(Y1355&lt;1,0,IF(Y1355&lt;1.05,2,IF(Y1355&lt;1.1,2.28,IF(Y1355&lt;1.15,2.5,IF(Y1355&lt;1.2,3.08,IF(Y1355&lt;1.25,3.44,IF(Y1355&lt;1.3,3.85,IF(Y1355&lt;1.35,4.31,IF(Y1355&lt;1.4,5,IF(Y1355&lt;1.45,5.36,IF(Y1355&lt;1.5,5.75,IF(Y1355&lt;1.55,6.59,IF(Y1355&lt;1.6,7.28,IF(Y1355&lt;1.65,8.01,IF(Y1355&lt;1.7,8.79,IF(Y1355&lt;1.75,10,IF(Y1355&lt;1.8,10.5,IF(Y1355&lt;1.85,11.42,IF(Y1355&lt;1.9,12.38,IF(Y1355&lt;1.95,13.4,IF(Y1355&lt;2,14.26,IF(Y1355&lt;2.05,15.57,IF(Y1355&lt;2.1,16.72,IF(Y1355&lt;2.15,17.92,IF(Y1355&lt;2.2,19.17,IF(Y1355&lt;2.25,20,IF(Y1355&lt;3,25,IF(Y1355&lt;10,0,0))))))))))))))))))))))))))))</f>
        <v>0</v>
      </c>
      <c r="AC1355" s="12"/>
    </row>
    <row r="1356" spans="17:29" x14ac:dyDescent="0.25">
      <c r="Q1356" s="91"/>
      <c r="R1356" s="92">
        <v>41668</v>
      </c>
      <c r="S1356" s="93">
        <v>28.124999999996</v>
      </c>
      <c r="T1356" s="94">
        <f>$L$10*COS($M$10*S1356*24+$N$10)</f>
        <v>-3.5897730934378272E-2</v>
      </c>
      <c r="U1356" s="94">
        <f>$L$11*COS($M$11*S1356*24+$N$11)</f>
        <v>9.9316879846822297E-3</v>
      </c>
      <c r="V1356" s="94">
        <f>$L$12*COS($M$12*S1356*24+$N$12)</f>
        <v>-6.7515241935867179E-2</v>
      </c>
      <c r="W1356" s="94">
        <f>$L$13*COS($M$13*S1356*24+$N$13)</f>
        <v>-2.1176464553146875E-2</v>
      </c>
      <c r="X1356" s="94">
        <f>(T1356+U1356+V1356+W1356)*$AE$8</f>
        <v>-0.14332218679838762</v>
      </c>
      <c r="Y1356" s="95">
        <f t="shared" si="38"/>
        <v>0.14332218679838762</v>
      </c>
      <c r="Z1356" s="94">
        <f>(0.5*$N$29*Y1356^3)/1000</f>
        <v>1.5161686308973353E-3</v>
      </c>
      <c r="AA1356" s="94">
        <f>(0.5*$I$29*$J$29*$K$29*$M$29*$L$29*$N$29*Y1356^3)*0.82/1000</f>
        <v>4.9081446563016889E-3</v>
      </c>
      <c r="AB1356" s="103">
        <f>IF(Y1356&lt;1,0,IF(Y1356&lt;1.05,2,IF(Y1356&lt;1.1,2.28,IF(Y1356&lt;1.15,2.5,IF(Y1356&lt;1.2,3.08,IF(Y1356&lt;1.25,3.44,IF(Y1356&lt;1.3,3.85,IF(Y1356&lt;1.35,4.31,IF(Y1356&lt;1.4,5,IF(Y1356&lt;1.45,5.36,IF(Y1356&lt;1.5,5.75,IF(Y1356&lt;1.55,6.59,IF(Y1356&lt;1.6,7.28,IF(Y1356&lt;1.65,8.01,IF(Y1356&lt;1.7,8.79,IF(Y1356&lt;1.75,10,IF(Y1356&lt;1.8,10.5,IF(Y1356&lt;1.85,11.42,IF(Y1356&lt;1.9,12.38,IF(Y1356&lt;1.95,13.4,IF(Y1356&lt;2,14.26,IF(Y1356&lt;2.05,15.57,IF(Y1356&lt;2.1,16.72,IF(Y1356&lt;2.15,17.92,IF(Y1356&lt;2.2,19.17,IF(Y1356&lt;2.25,20,IF(Y1356&lt;3,25,IF(Y1356&lt;10,0,0))))))))))))))))))))))))))))</f>
        <v>0</v>
      </c>
      <c r="AC1356" s="12"/>
    </row>
    <row r="1357" spans="17:29" x14ac:dyDescent="0.25">
      <c r="Q1357" s="91"/>
      <c r="R1357" s="92">
        <v>41668</v>
      </c>
      <c r="S1357" s="93">
        <v>28.145833333329399</v>
      </c>
      <c r="T1357" s="94">
        <f>$L$10*COS($M$10*S1357*24+$N$10)</f>
        <v>-5.0429092535523384E-2</v>
      </c>
      <c r="U1357" s="94">
        <f>$L$11*COS($M$11*S1357*24+$N$11)</f>
        <v>2.4581335912551891E-2</v>
      </c>
      <c r="V1357" s="94">
        <f>$L$12*COS($M$12*S1357*24+$N$12)</f>
        <v>-0.39051323305602209</v>
      </c>
      <c r="W1357" s="94">
        <f>$L$13*COS($M$13*S1357*24+$N$13)</f>
        <v>-0.13420330478919479</v>
      </c>
      <c r="X1357" s="94">
        <f>(T1357+U1357+V1357+W1357)*$AE$8</f>
        <v>-0.68820536808523536</v>
      </c>
      <c r="Y1357" s="95">
        <f t="shared" si="38"/>
        <v>0.68820536808523536</v>
      </c>
      <c r="Z1357" s="94">
        <f>(0.5*$N$29*Y1357^3)/1000</f>
        <v>0.16786547998111395</v>
      </c>
      <c r="AA1357" s="94">
        <f>(0.5*$I$29*$J$29*$K$29*$M$29*$L$29*$N$29*Y1357^3)*0.82/1000</f>
        <v>0.54341452642981902</v>
      </c>
      <c r="AB1357" s="103">
        <f>IF(Y1357&lt;1,0,IF(Y1357&lt;1.05,2,IF(Y1357&lt;1.1,2.28,IF(Y1357&lt;1.15,2.5,IF(Y1357&lt;1.2,3.08,IF(Y1357&lt;1.25,3.44,IF(Y1357&lt;1.3,3.85,IF(Y1357&lt;1.35,4.31,IF(Y1357&lt;1.4,5,IF(Y1357&lt;1.45,5.36,IF(Y1357&lt;1.5,5.75,IF(Y1357&lt;1.55,6.59,IF(Y1357&lt;1.6,7.28,IF(Y1357&lt;1.65,8.01,IF(Y1357&lt;1.7,8.79,IF(Y1357&lt;1.75,10,IF(Y1357&lt;1.8,10.5,IF(Y1357&lt;1.85,11.42,IF(Y1357&lt;1.9,12.38,IF(Y1357&lt;1.95,13.4,IF(Y1357&lt;2,14.26,IF(Y1357&lt;2.05,15.57,IF(Y1357&lt;2.1,16.72,IF(Y1357&lt;2.15,17.92,IF(Y1357&lt;2.2,19.17,IF(Y1357&lt;2.25,20,IF(Y1357&lt;3,25,IF(Y1357&lt;10,0,0))))))))))))))))))))))))))))</f>
        <v>0</v>
      </c>
      <c r="AC1357" s="12"/>
    </row>
    <row r="1358" spans="17:29" x14ac:dyDescent="0.25">
      <c r="Q1358" s="91"/>
      <c r="R1358" s="92">
        <v>41668</v>
      </c>
      <c r="S1358" s="93">
        <v>28.166666666662699</v>
      </c>
      <c r="T1358" s="94">
        <f>$L$10*COS($M$10*S1358*24+$N$10)</f>
        <v>-6.4213653284900862E-2</v>
      </c>
      <c r="U1358" s="94">
        <f>$L$11*COS($M$11*S1358*24+$N$11)</f>
        <v>3.8807929670224874E-2</v>
      </c>
      <c r="V1358" s="94">
        <f>$L$12*COS($M$12*S1358*24+$N$12)</f>
        <v>-0.68865841450691156</v>
      </c>
      <c r="W1358" s="94">
        <f>$L$13*COS($M$13*S1358*24+$N$13)</f>
        <v>-0.23808441158476285</v>
      </c>
      <c r="X1358" s="94">
        <f>(T1358+U1358+V1358+W1358)*$AE$8</f>
        <v>-1.1901856871329382</v>
      </c>
      <c r="Y1358" s="95">
        <f t="shared" si="38"/>
        <v>1.1901856871329382</v>
      </c>
      <c r="Z1358" s="94">
        <f>(0.5*$N$29*Y1358^3)/1000</f>
        <v>0.86826320853910399</v>
      </c>
      <c r="AA1358" s="94">
        <f>(0.5*$I$29*$J$29*$K$29*$M$29*$L$29*$N$29*Y1358^3)*0.82/1000</f>
        <v>2.8107436998827646</v>
      </c>
      <c r="AB1358" s="103">
        <f>IF(Y1358&lt;1,0,IF(Y1358&lt;1.05,2,IF(Y1358&lt;1.1,2.28,IF(Y1358&lt;1.15,2.5,IF(Y1358&lt;1.2,3.08,IF(Y1358&lt;1.25,3.44,IF(Y1358&lt;1.3,3.85,IF(Y1358&lt;1.35,4.31,IF(Y1358&lt;1.4,5,IF(Y1358&lt;1.45,5.36,IF(Y1358&lt;1.5,5.75,IF(Y1358&lt;1.55,6.59,IF(Y1358&lt;1.6,7.28,IF(Y1358&lt;1.65,8.01,IF(Y1358&lt;1.7,8.79,IF(Y1358&lt;1.75,10,IF(Y1358&lt;1.8,10.5,IF(Y1358&lt;1.85,11.42,IF(Y1358&lt;1.9,12.38,IF(Y1358&lt;1.95,13.4,IF(Y1358&lt;2,14.26,IF(Y1358&lt;2.05,15.57,IF(Y1358&lt;2.1,16.72,IF(Y1358&lt;2.15,17.92,IF(Y1358&lt;2.2,19.17,IF(Y1358&lt;2.25,20,IF(Y1358&lt;3,25,IF(Y1358&lt;10,0,0))))))))))))))))))))))))))))</f>
        <v>3.08</v>
      </c>
      <c r="AC1358" s="12"/>
    </row>
    <row r="1359" spans="17:29" x14ac:dyDescent="0.25">
      <c r="Q1359" s="91"/>
      <c r="R1359" s="92">
        <v>41668</v>
      </c>
      <c r="S1359" s="93">
        <v>28.187499999996</v>
      </c>
      <c r="T1359" s="94">
        <f>$L$10*COS($M$10*S1359*24+$N$10)</f>
        <v>-7.7047278600930497E-2</v>
      </c>
      <c r="U1359" s="94">
        <f>$L$11*COS($M$11*S1359*24+$N$11)</f>
        <v>5.2366624151003259E-2</v>
      </c>
      <c r="V1359" s="94">
        <f>$L$12*COS($M$12*S1359*24+$N$12)</f>
        <v>-0.94297640893055834</v>
      </c>
      <c r="W1359" s="94">
        <f>$L$13*COS($M$13*S1359*24+$N$13)</f>
        <v>-0.3257404591839943</v>
      </c>
      <c r="X1359" s="94">
        <f>(T1359+U1359+V1359+W1359)*$AE$8</f>
        <v>-1.6167469032055997</v>
      </c>
      <c r="Y1359" s="95">
        <f t="shared" si="38"/>
        <v>1.6167469032055997</v>
      </c>
      <c r="Z1359" s="94">
        <f>(0.5*$N$29*Y1359^3)/1000</f>
        <v>2.1763730644909058</v>
      </c>
      <c r="AA1359" s="94">
        <f>(0.5*$I$29*$J$29*$K$29*$M$29*$L$29*$N$29*Y1359^3)*0.82/1000</f>
        <v>7.0453600008053989</v>
      </c>
      <c r="AB1359" s="103">
        <f>IF(Y1359&lt;1,0,IF(Y1359&lt;1.05,2,IF(Y1359&lt;1.1,2.28,IF(Y1359&lt;1.15,2.5,IF(Y1359&lt;1.2,3.08,IF(Y1359&lt;1.25,3.44,IF(Y1359&lt;1.3,3.85,IF(Y1359&lt;1.35,4.31,IF(Y1359&lt;1.4,5,IF(Y1359&lt;1.45,5.36,IF(Y1359&lt;1.5,5.75,IF(Y1359&lt;1.55,6.59,IF(Y1359&lt;1.6,7.28,IF(Y1359&lt;1.65,8.01,IF(Y1359&lt;1.7,8.79,IF(Y1359&lt;1.75,10,IF(Y1359&lt;1.8,10.5,IF(Y1359&lt;1.85,11.42,IF(Y1359&lt;1.9,12.38,IF(Y1359&lt;1.95,13.4,IF(Y1359&lt;2,14.26,IF(Y1359&lt;2.05,15.57,IF(Y1359&lt;2.1,16.72,IF(Y1359&lt;2.15,17.92,IF(Y1359&lt;2.2,19.17,IF(Y1359&lt;2.25,20,IF(Y1359&lt;3,25,IF(Y1359&lt;10,0,0))))))))))))))))))))))))))))</f>
        <v>8.01</v>
      </c>
      <c r="AC1359" s="12"/>
    </row>
    <row r="1360" spans="17:29" x14ac:dyDescent="0.25">
      <c r="Q1360" s="91"/>
      <c r="R1360" s="92">
        <v>41668</v>
      </c>
      <c r="S1360" s="93">
        <v>28.208333333329399</v>
      </c>
      <c r="T1360" s="94">
        <f>$L$10*COS($M$10*S1360*24+$N$10)</f>
        <v>-8.8739916237339553E-2</v>
      </c>
      <c r="U1360" s="94">
        <f>$L$11*COS($M$11*S1360*24+$N$11)</f>
        <v>6.5024069049587963E-2</v>
      </c>
      <c r="V1360" s="94">
        <f>$L$12*COS($M$12*S1360*24+$N$12)</f>
        <v>-1.1372820625980855</v>
      </c>
      <c r="W1360" s="94">
        <f>$L$13*COS($M$13*S1360*24+$N$13)</f>
        <v>-0.39119783280170373</v>
      </c>
      <c r="X1360" s="94">
        <f>(T1360+U1360+V1360+W1360)*$AE$8</f>
        <v>-1.9402446782344263</v>
      </c>
      <c r="Y1360" s="95">
        <f t="shared" si="38"/>
        <v>1.9402446782344263</v>
      </c>
      <c r="Z1360" s="94">
        <f>(0.5*$N$29*Y1360^3)/1000</f>
        <v>3.761635685147986</v>
      </c>
      <c r="AA1360" s="94">
        <f>(0.5*$I$29*$J$29*$K$29*$M$29*$L$29*$N$29*Y1360^3)*0.82/1000</f>
        <v>12.177175883190394</v>
      </c>
      <c r="AB1360" s="103">
        <f>IF(Y1360&lt;1,0,IF(Y1360&lt;1.05,2,IF(Y1360&lt;1.1,2.28,IF(Y1360&lt;1.15,2.5,IF(Y1360&lt;1.2,3.08,IF(Y1360&lt;1.25,3.44,IF(Y1360&lt;1.3,3.85,IF(Y1360&lt;1.35,4.31,IF(Y1360&lt;1.4,5,IF(Y1360&lt;1.45,5.36,IF(Y1360&lt;1.5,5.75,IF(Y1360&lt;1.55,6.59,IF(Y1360&lt;1.6,7.28,IF(Y1360&lt;1.65,8.01,IF(Y1360&lt;1.7,8.79,IF(Y1360&lt;1.75,10,IF(Y1360&lt;1.8,10.5,IF(Y1360&lt;1.85,11.42,IF(Y1360&lt;1.9,12.38,IF(Y1360&lt;1.95,13.4,IF(Y1360&lt;2,14.26,IF(Y1360&lt;2.05,15.57,IF(Y1360&lt;2.1,16.72,IF(Y1360&lt;2.15,17.92,IF(Y1360&lt;2.2,19.17,IF(Y1360&lt;2.25,20,IF(Y1360&lt;3,25,IF(Y1360&lt;10,0,0))))))))))))))))))))))))))))</f>
        <v>13.4</v>
      </c>
      <c r="AC1360" s="12"/>
    </row>
    <row r="1361" spans="17:29" x14ac:dyDescent="0.25">
      <c r="Q1361" s="91"/>
      <c r="R1361" s="92">
        <v>41668</v>
      </c>
      <c r="S1361" s="93">
        <v>28.229166666662699</v>
      </c>
      <c r="T1361" s="94">
        <f>$L$10*COS($M$10*S1361*24+$N$10)</f>
        <v>-9.9118410753258224E-2</v>
      </c>
      <c r="U1361" s="94">
        <f>$L$11*COS($M$11*S1361*24+$N$11)</f>
        <v>7.6562424909672341E-2</v>
      </c>
      <c r="V1361" s="94">
        <f>$L$12*COS($M$12*S1361*24+$N$12)</f>
        <v>-1.2592094912835796</v>
      </c>
      <c r="W1361" s="94">
        <f>$L$13*COS($M$13*S1361*24+$N$13)</f>
        <v>-0.42999572059868829</v>
      </c>
      <c r="X1361" s="94">
        <f>(T1361+U1361+V1361+W1361)*$AE$8</f>
        <v>-2.1397014971573176</v>
      </c>
      <c r="Y1361" s="95">
        <f t="shared" si="38"/>
        <v>2.1397014971573176</v>
      </c>
      <c r="Z1361" s="94">
        <f>(0.5*$N$29*Y1361^3)/1000</f>
        <v>5.0450654031003346</v>
      </c>
      <c r="AA1361" s="94">
        <f>(0.5*$I$29*$J$29*$K$29*$M$29*$L$29*$N$29*Y1361^3)*0.82/1000</f>
        <v>16.331897583360661</v>
      </c>
      <c r="AB1361" s="103">
        <f>IF(Y1361&lt;1,0,IF(Y1361&lt;1.05,2,IF(Y1361&lt;1.1,2.28,IF(Y1361&lt;1.15,2.5,IF(Y1361&lt;1.2,3.08,IF(Y1361&lt;1.25,3.44,IF(Y1361&lt;1.3,3.85,IF(Y1361&lt;1.35,4.31,IF(Y1361&lt;1.4,5,IF(Y1361&lt;1.45,5.36,IF(Y1361&lt;1.5,5.75,IF(Y1361&lt;1.55,6.59,IF(Y1361&lt;1.6,7.28,IF(Y1361&lt;1.65,8.01,IF(Y1361&lt;1.7,8.79,IF(Y1361&lt;1.75,10,IF(Y1361&lt;1.8,10.5,IF(Y1361&lt;1.85,11.42,IF(Y1361&lt;1.9,12.38,IF(Y1361&lt;1.95,13.4,IF(Y1361&lt;2,14.26,IF(Y1361&lt;2.05,15.57,IF(Y1361&lt;2.1,16.72,IF(Y1361&lt;2.15,17.92,IF(Y1361&lt;2.2,19.17,IF(Y1361&lt;2.25,20,IF(Y1361&lt;3,25,IF(Y1361&lt;10,0,0))))))))))))))))))))))))))))</f>
        <v>17.920000000000002</v>
      </c>
      <c r="AC1361" s="12"/>
    </row>
    <row r="1362" spans="17:29" x14ac:dyDescent="0.25">
      <c r="Q1362" s="91"/>
      <c r="R1362" s="92">
        <v>41668</v>
      </c>
      <c r="S1362" s="93">
        <v>28.249999999996</v>
      </c>
      <c r="T1362" s="94">
        <f>$L$10*COS($M$10*S1362*24+$N$10)</f>
        <v>-0.10802906776016286</v>
      </c>
      <c r="U1362" s="94">
        <f>$L$11*COS($M$11*S1362*24+$N$11)</f>
        <v>8.6783112224463804E-2</v>
      </c>
      <c r="V1362" s="94">
        <f>$L$12*COS($M$12*S1362*24+$N$12)</f>
        <v>-1.3009990624791896</v>
      </c>
      <c r="W1362" s="94">
        <f>$L$13*COS($M$13*S1362*24+$N$13)</f>
        <v>-0.43949011063848686</v>
      </c>
      <c r="X1362" s="94">
        <f>(T1362+U1362+V1362+W1362)*$AE$8</f>
        <v>-2.2021689108167193</v>
      </c>
      <c r="Y1362" s="95">
        <f t="shared" si="38"/>
        <v>2.2021689108167193</v>
      </c>
      <c r="Z1362" s="94">
        <f>(0.5*$N$29*Y1362^3)/1000</f>
        <v>5.4999546760476452</v>
      </c>
      <c r="AA1362" s="94">
        <f>(0.5*$I$29*$J$29*$K$29*$M$29*$L$29*$N$29*Y1362^3)*0.82/1000</f>
        <v>17.804466207144888</v>
      </c>
      <c r="AB1362" s="103">
        <f>IF(Y1362&lt;1,0,IF(Y1362&lt;1.05,2,IF(Y1362&lt;1.1,2.28,IF(Y1362&lt;1.15,2.5,IF(Y1362&lt;1.2,3.08,IF(Y1362&lt;1.25,3.44,IF(Y1362&lt;1.3,3.85,IF(Y1362&lt;1.35,4.31,IF(Y1362&lt;1.4,5,IF(Y1362&lt;1.45,5.36,IF(Y1362&lt;1.5,5.75,IF(Y1362&lt;1.55,6.59,IF(Y1362&lt;1.6,7.28,IF(Y1362&lt;1.65,8.01,IF(Y1362&lt;1.7,8.79,IF(Y1362&lt;1.75,10,IF(Y1362&lt;1.8,10.5,IF(Y1362&lt;1.85,11.42,IF(Y1362&lt;1.9,12.38,IF(Y1362&lt;1.95,13.4,IF(Y1362&lt;2,14.26,IF(Y1362&lt;2.05,15.57,IF(Y1362&lt;2.1,16.72,IF(Y1362&lt;2.15,17.92,IF(Y1362&lt;2.2,19.17,IF(Y1362&lt;2.25,20,IF(Y1362&lt;3,25,IF(Y1362&lt;10,0,0))))))))))))))))))))))))))))</f>
        <v>20</v>
      </c>
      <c r="AC1362" s="12"/>
    </row>
    <row r="1363" spans="17:29" x14ac:dyDescent="0.25">
      <c r="Q1363" s="91"/>
      <c r="R1363" s="92">
        <v>41668</v>
      </c>
      <c r="S1363" s="93">
        <v>28.270833333329399</v>
      </c>
      <c r="T1363" s="94">
        <f>$L$10*COS($M$10*S1363*24+$N$10)</f>
        <v>-0.11533992997098337</v>
      </c>
      <c r="U1363" s="94">
        <f>$L$11*COS($M$11*S1363*24+$N$11)</f>
        <v>9.5510229065597377E-2</v>
      </c>
      <c r="V1363" s="94">
        <f>$L$12*COS($M$12*S1363*24+$N$12)</f>
        <v>-1.2599912292828872</v>
      </c>
      <c r="W1363" s="94">
        <f>$L$13*COS($M$13*S1363*24+$N$13)</f>
        <v>-0.41903397592994662</v>
      </c>
      <c r="X1363" s="94">
        <f>(T1363+U1363+V1363+W1363)*$AE$8</f>
        <v>-2.1235686326477747</v>
      </c>
      <c r="Y1363" s="95">
        <f t="shared" si="38"/>
        <v>2.1235686326477747</v>
      </c>
      <c r="Z1363" s="94">
        <f>(0.5*$N$29*Y1363^3)/1000</f>
        <v>4.9318076987534054</v>
      </c>
      <c r="AA1363" s="94">
        <f>(0.5*$I$29*$J$29*$K$29*$M$29*$L$29*$N$29*Y1363^3)*0.82/1000</f>
        <v>15.965259476591244</v>
      </c>
      <c r="AB1363" s="103">
        <f>IF(Y1363&lt;1,0,IF(Y1363&lt;1.05,2,IF(Y1363&lt;1.1,2.28,IF(Y1363&lt;1.15,2.5,IF(Y1363&lt;1.2,3.08,IF(Y1363&lt;1.25,3.44,IF(Y1363&lt;1.3,3.85,IF(Y1363&lt;1.35,4.31,IF(Y1363&lt;1.4,5,IF(Y1363&lt;1.45,5.36,IF(Y1363&lt;1.5,5.75,IF(Y1363&lt;1.55,6.59,IF(Y1363&lt;1.6,7.28,IF(Y1363&lt;1.65,8.01,IF(Y1363&lt;1.7,8.79,IF(Y1363&lt;1.75,10,IF(Y1363&lt;1.8,10.5,IF(Y1363&lt;1.85,11.42,IF(Y1363&lt;1.9,12.38,IF(Y1363&lt;1.95,13.4,IF(Y1363&lt;2,14.26,IF(Y1363&lt;2.05,15.57,IF(Y1363&lt;2.1,16.72,IF(Y1363&lt;2.15,17.92,IF(Y1363&lt;2.2,19.17,IF(Y1363&lt;2.25,20,IF(Y1363&lt;3,25,IF(Y1363&lt;10,0,0))))))))))))))))))))))))))))</f>
        <v>17.920000000000002</v>
      </c>
      <c r="AC1363" s="12"/>
    </row>
    <row r="1364" spans="17:29" x14ac:dyDescent="0.25">
      <c r="Q1364" s="91"/>
      <c r="R1364" s="92">
        <v>41668</v>
      </c>
      <c r="S1364" s="93">
        <v>28.291666666662699</v>
      </c>
      <c r="T1364" s="94">
        <f>$L$10*COS($M$10*S1364*24+$N$10)</f>
        <v>-0.12094273134612647</v>
      </c>
      <c r="U1364" s="94">
        <f>$L$11*COS($M$11*S1364*24+$N$11)</f>
        <v>0.10259357842229579</v>
      </c>
      <c r="V1364" s="94">
        <f>$L$12*COS($M$12*S1364*24+$N$12)</f>
        <v>-1.1387957876943933</v>
      </c>
      <c r="W1364" s="94">
        <f>$L$13*COS($M$13*S1364*24+$N$13)</f>
        <v>-0.37002136824829213</v>
      </c>
      <c r="X1364" s="94">
        <f>(T1364+U1364+V1364+W1364)*$AE$8</f>
        <v>-1.9089578860831451</v>
      </c>
      <c r="Y1364" s="95">
        <f t="shared" si="38"/>
        <v>1.9089578860831451</v>
      </c>
      <c r="Z1364" s="94">
        <f>(0.5*$N$29*Y1364^3)/1000</f>
        <v>3.5825830873728117</v>
      </c>
      <c r="AA1364" s="94">
        <f>(0.5*$I$29*$J$29*$K$29*$M$29*$L$29*$N$29*Y1364^3)*0.82/1000</f>
        <v>11.597546392737847</v>
      </c>
      <c r="AB1364" s="103">
        <f>IF(Y1364&lt;1,0,IF(Y1364&lt;1.05,2,IF(Y1364&lt;1.1,2.28,IF(Y1364&lt;1.15,2.5,IF(Y1364&lt;1.2,3.08,IF(Y1364&lt;1.25,3.44,IF(Y1364&lt;1.3,3.85,IF(Y1364&lt;1.35,4.31,IF(Y1364&lt;1.4,5,IF(Y1364&lt;1.45,5.36,IF(Y1364&lt;1.5,5.75,IF(Y1364&lt;1.55,6.59,IF(Y1364&lt;1.6,7.28,IF(Y1364&lt;1.65,8.01,IF(Y1364&lt;1.7,8.79,IF(Y1364&lt;1.75,10,IF(Y1364&lt;1.8,10.5,IF(Y1364&lt;1.85,11.42,IF(Y1364&lt;1.9,12.38,IF(Y1364&lt;1.95,13.4,IF(Y1364&lt;2,14.26,IF(Y1364&lt;2.05,15.57,IF(Y1364&lt;2.1,16.72,IF(Y1364&lt;2.15,17.92,IF(Y1364&lt;2.2,19.17,IF(Y1364&lt;2.25,20,IF(Y1364&lt;3,25,IF(Y1364&lt;10,0,0))))))))))))))))))))))))))))</f>
        <v>13.4</v>
      </c>
      <c r="AC1364" s="12"/>
    </row>
    <row r="1365" spans="17:29" x14ac:dyDescent="0.25">
      <c r="Q1365" s="91"/>
      <c r="R1365" s="92">
        <v>41668</v>
      </c>
      <c r="S1365" s="93">
        <v>28.312499999996</v>
      </c>
      <c r="T1365" s="94">
        <f>$L$10*COS($M$10*S1365*24+$N$10)</f>
        <v>-0.12475450039777548</v>
      </c>
      <c r="U1365" s="94">
        <f>$L$11*COS($M$11*S1365*24+$N$11)</f>
        <v>0.10791125314950553</v>
      </c>
      <c r="V1365" s="94">
        <f>$L$12*COS($M$12*S1365*24+$N$12)</f>
        <v>-0.94512578553750104</v>
      </c>
      <c r="W1365" s="94">
        <f>$L$13*COS($M$13*S1365*24+$N$13)</f>
        <v>-0.29579241580980664</v>
      </c>
      <c r="X1365" s="94">
        <f>(T1365+U1365+V1365+W1365)*$AE$8</f>
        <v>-1.5722018107444717</v>
      </c>
      <c r="Y1365" s="95">
        <f t="shared" si="38"/>
        <v>1.5722018107444717</v>
      </c>
      <c r="Z1365" s="94">
        <f>(0.5*$N$29*Y1365^3)/1000</f>
        <v>2.0013917508818015</v>
      </c>
      <c r="AA1365" s="94">
        <f>(0.5*$I$29*$J$29*$K$29*$M$29*$L$29*$N$29*Y1365^3)*0.82/1000</f>
        <v>6.4789100810264362</v>
      </c>
      <c r="AB1365" s="103">
        <f>IF(Y1365&lt;1,0,IF(Y1365&lt;1.05,2,IF(Y1365&lt;1.1,2.28,IF(Y1365&lt;1.15,2.5,IF(Y1365&lt;1.2,3.08,IF(Y1365&lt;1.25,3.44,IF(Y1365&lt;1.3,3.85,IF(Y1365&lt;1.35,4.31,IF(Y1365&lt;1.4,5,IF(Y1365&lt;1.45,5.36,IF(Y1365&lt;1.5,5.75,IF(Y1365&lt;1.55,6.59,IF(Y1365&lt;1.6,7.28,IF(Y1365&lt;1.65,8.01,IF(Y1365&lt;1.7,8.79,IF(Y1365&lt;1.75,10,IF(Y1365&lt;1.8,10.5,IF(Y1365&lt;1.85,11.42,IF(Y1365&lt;1.9,12.38,IF(Y1365&lt;1.95,13.4,IF(Y1365&lt;2,14.26,IF(Y1365&lt;2.05,15.57,IF(Y1365&lt;2.1,16.72,IF(Y1365&lt;2.15,17.92,IF(Y1365&lt;2.2,19.17,IF(Y1365&lt;2.25,20,IF(Y1365&lt;3,25,IF(Y1365&lt;10,0,0))))))))))))))))))))))))))))</f>
        <v>7.28</v>
      </c>
      <c r="AC1365" s="12"/>
    </row>
    <row r="1366" spans="17:29" x14ac:dyDescent="0.25">
      <c r="Q1366" s="91"/>
      <c r="R1366" s="92">
        <v>41668</v>
      </c>
      <c r="S1366" s="93">
        <v>28.3333333333293</v>
      </c>
      <c r="T1366" s="94">
        <f>$L$10*COS($M$10*S1366*24+$N$10)</f>
        <v>-0.12671878890861923</v>
      </c>
      <c r="U1366" s="94">
        <f>$L$11*COS($M$11*S1366*24+$N$11)</f>
        <v>0.11137173403619899</v>
      </c>
      <c r="V1366" s="94">
        <f>$L$12*COS($M$12*S1366*24+$N$12)</f>
        <v>-0.69130665328295271</v>
      </c>
      <c r="W1366" s="94">
        <f>$L$13*COS($M$13*S1366*24+$N$13)</f>
        <v>-0.2014056990540441</v>
      </c>
      <c r="X1366" s="94">
        <f>(T1366+U1366+V1366+W1366)*$AE$8</f>
        <v>-1.1350742590117713</v>
      </c>
      <c r="Y1366" s="95">
        <f t="shared" si="38"/>
        <v>1.1350742590117713</v>
      </c>
      <c r="Z1366" s="94">
        <f>(0.5*$N$29*Y1366^3)/1000</f>
        <v>0.7531475260724797</v>
      </c>
      <c r="AA1366" s="94">
        <f>(0.5*$I$29*$J$29*$K$29*$M$29*$L$29*$N$29*Y1366^3)*0.82/1000</f>
        <v>2.4380909419763501</v>
      </c>
      <c r="AB1366" s="103">
        <f>IF(Y1366&lt;1,0,IF(Y1366&lt;1.05,2,IF(Y1366&lt;1.1,2.28,IF(Y1366&lt;1.15,2.5,IF(Y1366&lt;1.2,3.08,IF(Y1366&lt;1.25,3.44,IF(Y1366&lt;1.3,3.85,IF(Y1366&lt;1.35,4.31,IF(Y1366&lt;1.4,5,IF(Y1366&lt;1.45,5.36,IF(Y1366&lt;1.5,5.75,IF(Y1366&lt;1.55,6.59,IF(Y1366&lt;1.6,7.28,IF(Y1366&lt;1.65,8.01,IF(Y1366&lt;1.7,8.79,IF(Y1366&lt;1.75,10,IF(Y1366&lt;1.8,10.5,IF(Y1366&lt;1.85,11.42,IF(Y1366&lt;1.9,12.38,IF(Y1366&lt;1.95,13.4,IF(Y1366&lt;2,14.26,IF(Y1366&lt;2.05,15.57,IF(Y1366&lt;2.1,16.72,IF(Y1366&lt;2.15,17.92,IF(Y1366&lt;2.2,19.17,IF(Y1366&lt;2.25,20,IF(Y1366&lt;3,25,IF(Y1366&lt;10,0,0))))))))))))))))))))))))))))</f>
        <v>2.5</v>
      </c>
      <c r="AC1366" s="12"/>
    </row>
    <row r="1367" spans="17:29" x14ac:dyDescent="0.25">
      <c r="Q1367" s="91"/>
      <c r="R1367" s="92">
        <v>41668</v>
      </c>
      <c r="S1367" s="93">
        <v>28.354166666662699</v>
      </c>
      <c r="T1367" s="94">
        <f>$L$10*COS($M$10*S1367*24+$N$10)</f>
        <v>-0.12680650786953085</v>
      </c>
      <c r="U1367" s="94">
        <f>$L$11*COS($M$11*S1367*24+$N$11)</f>
        <v>0.11291546488596362</v>
      </c>
      <c r="V1367" s="94">
        <f>$L$12*COS($M$12*S1367*24+$N$12)</f>
        <v>-0.39349179637103238</v>
      </c>
      <c r="W1367" s="94">
        <f>$L$13*COS($M$13*S1367*24+$N$13)</f>
        <v>-9.3293516745887567E-2</v>
      </c>
      <c r="X1367" s="94">
        <f>(T1367+U1367+V1367+W1367)*$AE$8</f>
        <v>-0.62584544512560902</v>
      </c>
      <c r="Y1367" s="95">
        <f t="shared" si="38"/>
        <v>0.62584544512560902</v>
      </c>
      <c r="Z1367" s="94">
        <f>(0.5*$N$29*Y1367^3)/1000</f>
        <v>0.12624335173658749</v>
      </c>
      <c r="AA1367" s="94">
        <f>(0.5*$I$29*$J$29*$K$29*$M$29*$L$29*$N$29*Y1367^3)*0.82/1000</f>
        <v>0.40867527502717665</v>
      </c>
      <c r="AB1367" s="103">
        <f>IF(Y1367&lt;1,0,IF(Y1367&lt;1.05,2,IF(Y1367&lt;1.1,2.28,IF(Y1367&lt;1.15,2.5,IF(Y1367&lt;1.2,3.08,IF(Y1367&lt;1.25,3.44,IF(Y1367&lt;1.3,3.85,IF(Y1367&lt;1.35,4.31,IF(Y1367&lt;1.4,5,IF(Y1367&lt;1.45,5.36,IF(Y1367&lt;1.5,5.75,IF(Y1367&lt;1.55,6.59,IF(Y1367&lt;1.6,7.28,IF(Y1367&lt;1.65,8.01,IF(Y1367&lt;1.7,8.79,IF(Y1367&lt;1.75,10,IF(Y1367&lt;1.8,10.5,IF(Y1367&lt;1.85,11.42,IF(Y1367&lt;1.9,12.38,IF(Y1367&lt;1.95,13.4,IF(Y1367&lt;2,14.26,IF(Y1367&lt;2.05,15.57,IF(Y1367&lt;2.1,16.72,IF(Y1367&lt;2.15,17.92,IF(Y1367&lt;2.2,19.17,IF(Y1367&lt;2.25,20,IF(Y1367&lt;3,25,IF(Y1367&lt;10,0,0))))))))))))))))))))))))))))</f>
        <v>0</v>
      </c>
      <c r="AC1367" s="12"/>
    </row>
    <row r="1368" spans="17:29" x14ac:dyDescent="0.25">
      <c r="Q1368" s="91"/>
      <c r="R1368" s="92">
        <v>41668</v>
      </c>
      <c r="S1368" s="93">
        <v>28.374999999996</v>
      </c>
      <c r="T1368" s="94">
        <f>$L$10*COS($M$10*S1368*24+$N$10)</f>
        <v>-0.12501635825664334</v>
      </c>
      <c r="U1368" s="94">
        <f>$L$11*COS($M$11*S1368*24+$N$11)</f>
        <v>0.11251587750184584</v>
      </c>
      <c r="V1368" s="94">
        <f>$L$12*COS($M$12*S1368*24+$N$12)</f>
        <v>-7.0634569847348824E-2</v>
      </c>
      <c r="W1368" s="94">
        <f>$L$13*COS($M$13*S1368*24+$N$13)</f>
        <v>2.1176464553167122E-2</v>
      </c>
      <c r="X1368" s="94">
        <f>(T1368+U1368+V1368+W1368)*$AE$8</f>
        <v>-7.7448232561224004E-2</v>
      </c>
      <c r="Y1368" s="95">
        <f t="shared" si="38"/>
        <v>7.7448232561224004E-2</v>
      </c>
      <c r="Z1368" s="94">
        <f>(0.5*$N$29*Y1368^3)/1000</f>
        <v>2.3924438989743078E-4</v>
      </c>
      <c r="AA1368" s="94">
        <f>(0.5*$I$29*$J$29*$K$29*$M$29*$L$29*$N$29*Y1368^3)*0.82/1000</f>
        <v>7.744825014155992E-4</v>
      </c>
      <c r="AB1368" s="103">
        <f>IF(Y1368&lt;1,0,IF(Y1368&lt;1.05,2,IF(Y1368&lt;1.1,2.28,IF(Y1368&lt;1.15,2.5,IF(Y1368&lt;1.2,3.08,IF(Y1368&lt;1.25,3.44,IF(Y1368&lt;1.3,3.85,IF(Y1368&lt;1.35,4.31,IF(Y1368&lt;1.4,5,IF(Y1368&lt;1.45,5.36,IF(Y1368&lt;1.5,5.75,IF(Y1368&lt;1.55,6.59,IF(Y1368&lt;1.6,7.28,IF(Y1368&lt;1.65,8.01,IF(Y1368&lt;1.7,8.79,IF(Y1368&lt;1.75,10,IF(Y1368&lt;1.8,10.5,IF(Y1368&lt;1.85,11.42,IF(Y1368&lt;1.9,12.38,IF(Y1368&lt;1.95,13.4,IF(Y1368&lt;2,14.26,IF(Y1368&lt;2.05,15.57,IF(Y1368&lt;2.1,16.72,IF(Y1368&lt;2.15,17.92,IF(Y1368&lt;2.2,19.17,IF(Y1368&lt;2.25,20,IF(Y1368&lt;3,25,IF(Y1368&lt;10,0,0))))))))))))))))))))))))))))</f>
        <v>0</v>
      </c>
      <c r="AC1368" s="12"/>
    </row>
    <row r="1369" spans="17:29" x14ac:dyDescent="0.25">
      <c r="Q1369" s="91"/>
      <c r="R1369" s="92">
        <v>41668</v>
      </c>
      <c r="S1369" s="93">
        <v>28.3958333333293</v>
      </c>
      <c r="T1369" s="94">
        <f>$L$10*COS($M$10*S1369*24+$N$10)</f>
        <v>-0.12137485026850764</v>
      </c>
      <c r="U1369" s="94">
        <f>$L$11*COS($M$11*S1369*24+$N$11)</f>
        <v>0.11017984893520331</v>
      </c>
      <c r="V1369" s="94">
        <f>$L$12*COS($M$12*S1369*24+$N$12)</f>
        <v>0.25671793973405382</v>
      </c>
      <c r="W1369" s="94">
        <f>$L$13*COS($M$13*S1369*24+$N$13)</f>
        <v>0.13420330478866624</v>
      </c>
      <c r="X1369" s="94">
        <f>(T1369+U1369+V1369+W1369)*$AE$8</f>
        <v>0.47465780398676966</v>
      </c>
      <c r="Y1369" s="95">
        <f t="shared" si="38"/>
        <v>0.47465780398676966</v>
      </c>
      <c r="Z1369" s="94">
        <f>(0.5*$N$29*Y1369^3)/1000</f>
        <v>5.5074315217615778E-2</v>
      </c>
      <c r="AA1369" s="94">
        <f>(0.5*$I$29*$J$29*$K$29*$M$29*$L$29*$N$29*Y1369^3)*0.82/1000</f>
        <v>0.17828670269667343</v>
      </c>
      <c r="AB1369" s="103">
        <f>IF(Y1369&lt;1,0,IF(Y1369&lt;1.05,2,IF(Y1369&lt;1.1,2.28,IF(Y1369&lt;1.15,2.5,IF(Y1369&lt;1.2,3.08,IF(Y1369&lt;1.25,3.44,IF(Y1369&lt;1.3,3.85,IF(Y1369&lt;1.35,4.31,IF(Y1369&lt;1.4,5,IF(Y1369&lt;1.45,5.36,IF(Y1369&lt;1.5,5.75,IF(Y1369&lt;1.55,6.59,IF(Y1369&lt;1.6,7.28,IF(Y1369&lt;1.65,8.01,IF(Y1369&lt;1.7,8.79,IF(Y1369&lt;1.75,10,IF(Y1369&lt;1.8,10.5,IF(Y1369&lt;1.85,11.42,IF(Y1369&lt;1.9,12.38,IF(Y1369&lt;1.95,13.4,IF(Y1369&lt;2,14.26,IF(Y1369&lt;2.05,15.57,IF(Y1369&lt;2.1,16.72,IF(Y1369&lt;2.15,17.92,IF(Y1369&lt;2.2,19.17,IF(Y1369&lt;2.25,20,IF(Y1369&lt;3,25,IF(Y1369&lt;10,0,0))))))))))))))))))))))))))))</f>
        <v>0</v>
      </c>
      <c r="AC1369" s="12"/>
    </row>
    <row r="1370" spans="17:29" x14ac:dyDescent="0.25">
      <c r="Q1370" s="91"/>
      <c r="R1370" s="92">
        <v>41668</v>
      </c>
      <c r="S1370" s="93">
        <v>28.416666666662699</v>
      </c>
      <c r="T1370" s="94">
        <f>$L$10*COS($M$10*S1370*24+$N$10)</f>
        <v>-0.11593591073839829</v>
      </c>
      <c r="U1370" s="94">
        <f>$L$11*COS($M$11*S1370*24+$N$11)</f>
        <v>0.10594758312895898</v>
      </c>
      <c r="V1370" s="94">
        <f>$L$12*COS($M$12*S1370*24+$N$12)</f>
        <v>0.56773255970291081</v>
      </c>
      <c r="W1370" s="94">
        <f>$L$13*COS($M$13*S1370*24+$N$13)</f>
        <v>0.23808441158475885</v>
      </c>
      <c r="X1370" s="94">
        <f>(T1370+U1370+V1370+W1370)*$AE$8</f>
        <v>0.99478580459778776</v>
      </c>
      <c r="Y1370" s="95">
        <f t="shared" si="38"/>
        <v>0.99478580459778776</v>
      </c>
      <c r="Z1370" s="94">
        <f>(0.5*$N$29*Y1370^3)/1000</f>
        <v>0.5069860002988581</v>
      </c>
      <c r="AA1370" s="94">
        <f>(0.5*$I$29*$J$29*$K$29*$M$29*$L$29*$N$29*Y1370^3)*0.82/1000</f>
        <v>1.6412162720408514</v>
      </c>
      <c r="AB1370" s="103">
        <f>IF(Y1370&lt;1,0,IF(Y1370&lt;1.05,2,IF(Y1370&lt;1.1,2.28,IF(Y1370&lt;1.15,2.5,IF(Y1370&lt;1.2,3.08,IF(Y1370&lt;1.25,3.44,IF(Y1370&lt;1.3,3.85,IF(Y1370&lt;1.35,4.31,IF(Y1370&lt;1.4,5,IF(Y1370&lt;1.45,5.36,IF(Y1370&lt;1.5,5.75,IF(Y1370&lt;1.55,6.59,IF(Y1370&lt;1.6,7.28,IF(Y1370&lt;1.65,8.01,IF(Y1370&lt;1.7,8.79,IF(Y1370&lt;1.75,10,IF(Y1370&lt;1.8,10.5,IF(Y1370&lt;1.85,11.42,IF(Y1370&lt;1.9,12.38,IF(Y1370&lt;1.95,13.4,IF(Y1370&lt;2,14.26,IF(Y1370&lt;2.05,15.57,IF(Y1370&lt;2.1,16.72,IF(Y1370&lt;2.15,17.92,IF(Y1370&lt;2.2,19.17,IF(Y1370&lt;2.25,20,IF(Y1370&lt;3,25,IF(Y1370&lt;10,0,0))))))))))))))))))))))))))))</f>
        <v>0</v>
      </c>
      <c r="AC1370" s="12"/>
    </row>
    <row r="1371" spans="17:29" x14ac:dyDescent="0.25">
      <c r="Q1371" s="91"/>
      <c r="R1371" s="92">
        <v>41668</v>
      </c>
      <c r="S1371" s="93">
        <v>28.437499999996</v>
      </c>
      <c r="T1371" s="94">
        <f>$L$10*COS($M$10*S1371*24+$N$10)</f>
        <v>-0.10878008453579231</v>
      </c>
      <c r="U1371" s="94">
        <f>$L$11*COS($M$11*S1371*24+$N$11)</f>
        <v>9.9891918992507947E-2</v>
      </c>
      <c r="V1371" s="94">
        <f>$L$12*COS($M$12*S1371*24+$N$12)</f>
        <v>0.84261588358578443</v>
      </c>
      <c r="W1371" s="94">
        <f>$L$13*COS($M$13*S1371*24+$N$13)</f>
        <v>0.32574045918399114</v>
      </c>
      <c r="X1371" s="94">
        <f>(T1371+U1371+V1371+W1371)*$AE$8</f>
        <v>1.4493352215331141</v>
      </c>
      <c r="Y1371" s="95">
        <f t="shared" si="38"/>
        <v>1.4493352215331141</v>
      </c>
      <c r="Z1371" s="94">
        <f>(0.5*$N$29*Y1371^3)/1000</f>
        <v>1.567883423440662</v>
      </c>
      <c r="AA1371" s="94">
        <f>(0.5*$I$29*$J$29*$K$29*$M$29*$L$29*$N$29*Y1371^3)*0.82/1000</f>
        <v>5.0755559042992511</v>
      </c>
      <c r="AB1371" s="103">
        <f>IF(Y1371&lt;1,0,IF(Y1371&lt;1.05,2,IF(Y1371&lt;1.1,2.28,IF(Y1371&lt;1.15,2.5,IF(Y1371&lt;1.2,3.08,IF(Y1371&lt;1.25,3.44,IF(Y1371&lt;1.3,3.85,IF(Y1371&lt;1.35,4.31,IF(Y1371&lt;1.4,5,IF(Y1371&lt;1.45,5.36,IF(Y1371&lt;1.5,5.75,IF(Y1371&lt;1.55,6.59,IF(Y1371&lt;1.6,7.28,IF(Y1371&lt;1.65,8.01,IF(Y1371&lt;1.7,8.79,IF(Y1371&lt;1.75,10,IF(Y1371&lt;1.8,10.5,IF(Y1371&lt;1.85,11.42,IF(Y1371&lt;1.9,12.38,IF(Y1371&lt;1.95,13.4,IF(Y1371&lt;2,14.26,IF(Y1371&lt;2.05,15.57,IF(Y1371&lt;2.1,16.72,IF(Y1371&lt;2.15,17.92,IF(Y1371&lt;2.2,19.17,IF(Y1371&lt;2.25,20,IF(Y1371&lt;3,25,IF(Y1371&lt;10,0,0))))))))))))))))))))))))))))</f>
        <v>5.36</v>
      </c>
      <c r="AC1371" s="12"/>
    </row>
    <row r="1372" spans="17:29" x14ac:dyDescent="0.25">
      <c r="Q1372" s="91"/>
      <c r="R1372" s="92">
        <v>41668</v>
      </c>
      <c r="S1372" s="93">
        <v>28.4583333333293</v>
      </c>
      <c r="T1372" s="94">
        <f>$L$10*COS($M$10*S1372*24+$N$10)</f>
        <v>-0.10001334178295419</v>
      </c>
      <c r="U1372" s="94">
        <f>$L$11*COS($M$11*S1372*24+$N$11)</f>
        <v>9.2117076816185889E-2</v>
      </c>
      <c r="V1372" s="94">
        <f>$L$12*COS($M$12*S1372*24+$N$12)</f>
        <v>1.0638739512543975</v>
      </c>
      <c r="W1372" s="94">
        <f>$L$13*COS($M$13*S1372*24+$N$13)</f>
        <v>0.39119783280146114</v>
      </c>
      <c r="X1372" s="94">
        <f>(T1372+U1372+V1372+W1372)*$AE$8</f>
        <v>1.8089693988613631</v>
      </c>
      <c r="Y1372" s="95">
        <f t="shared" si="38"/>
        <v>1.8089693988613631</v>
      </c>
      <c r="Z1372" s="94">
        <f>(0.5*$N$29*Y1372^3)/1000</f>
        <v>3.0486031202110517</v>
      </c>
      <c r="AA1372" s="94">
        <f>(0.5*$I$29*$J$29*$K$29*$M$29*$L$29*$N$29*Y1372^3)*0.82/1000</f>
        <v>9.8689451877082917</v>
      </c>
      <c r="AB1372" s="103">
        <f>IF(Y1372&lt;1,0,IF(Y1372&lt;1.05,2,IF(Y1372&lt;1.1,2.28,IF(Y1372&lt;1.15,2.5,IF(Y1372&lt;1.2,3.08,IF(Y1372&lt;1.25,3.44,IF(Y1372&lt;1.3,3.85,IF(Y1372&lt;1.35,4.31,IF(Y1372&lt;1.4,5,IF(Y1372&lt;1.45,5.36,IF(Y1372&lt;1.5,5.75,IF(Y1372&lt;1.55,6.59,IF(Y1372&lt;1.6,7.28,IF(Y1372&lt;1.65,8.01,IF(Y1372&lt;1.7,8.79,IF(Y1372&lt;1.75,10,IF(Y1372&lt;1.8,10.5,IF(Y1372&lt;1.85,11.42,IF(Y1372&lt;1.9,12.38,IF(Y1372&lt;1.95,13.4,IF(Y1372&lt;2,14.26,IF(Y1372&lt;2.05,15.57,IF(Y1372&lt;2.1,16.72,IF(Y1372&lt;2.15,17.92,IF(Y1372&lt;2.2,19.17,IF(Y1372&lt;2.25,20,IF(Y1372&lt;3,25,IF(Y1372&lt;10,0,0))))))))))))))))))))))))))))</f>
        <v>11.42</v>
      </c>
      <c r="AC1372" s="12"/>
    </row>
    <row r="1373" spans="17:29" x14ac:dyDescent="0.25">
      <c r="Q1373" s="91"/>
      <c r="R1373" s="92">
        <v>41668</v>
      </c>
      <c r="S1373" s="93">
        <v>28.479166666662699</v>
      </c>
      <c r="T1373" s="94">
        <f>$L$10*COS($M$10*S1373*24+$N$10)</f>
        <v>-8.9765508550956191E-2</v>
      </c>
      <c r="U1373" s="94">
        <f>$L$11*COS($M$11*S1373*24+$N$11)</f>
        <v>8.2756864600301031E-2</v>
      </c>
      <c r="V1373" s="94">
        <f>$L$12*COS($M$12*S1373*24+$N$12)</f>
        <v>1.217425589069737</v>
      </c>
      <c r="W1373" s="94">
        <f>$L$13*COS($M$13*S1373*24+$N$13)</f>
        <v>0.42999572059868735</v>
      </c>
      <c r="X1373" s="94">
        <f>(T1373+U1373+V1373+W1373)*$AE$8</f>
        <v>2.0505158321472114</v>
      </c>
      <c r="Y1373" s="95">
        <f t="shared" si="38"/>
        <v>2.0505158321472114</v>
      </c>
      <c r="Z1373" s="94">
        <f>(0.5*$N$29*Y1373^3)/1000</f>
        <v>4.4401394450263707</v>
      </c>
      <c r="AA1373" s="94">
        <f>(0.5*$I$29*$J$29*$K$29*$M$29*$L$29*$N$29*Y1373^3)*0.82/1000</f>
        <v>14.373629849763192</v>
      </c>
      <c r="AB1373" s="103">
        <f>IF(Y1373&lt;1,0,IF(Y1373&lt;1.05,2,IF(Y1373&lt;1.1,2.28,IF(Y1373&lt;1.15,2.5,IF(Y1373&lt;1.2,3.08,IF(Y1373&lt;1.25,3.44,IF(Y1373&lt;1.3,3.85,IF(Y1373&lt;1.35,4.31,IF(Y1373&lt;1.4,5,IF(Y1373&lt;1.45,5.36,IF(Y1373&lt;1.5,5.75,IF(Y1373&lt;1.55,6.59,IF(Y1373&lt;1.6,7.28,IF(Y1373&lt;1.65,8.01,IF(Y1373&lt;1.7,8.79,IF(Y1373&lt;1.75,10,IF(Y1373&lt;1.8,10.5,IF(Y1373&lt;1.85,11.42,IF(Y1373&lt;1.9,12.38,IF(Y1373&lt;1.95,13.4,IF(Y1373&lt;2,14.26,IF(Y1373&lt;2.05,15.57,IF(Y1373&lt;2.1,16.72,IF(Y1373&lt;2.15,17.92,IF(Y1373&lt;2.2,19.17,IF(Y1373&lt;2.25,20,IF(Y1373&lt;3,25,IF(Y1373&lt;10,0,0))))))))))))))))))))))))))))</f>
        <v>16.72</v>
      </c>
      <c r="AC1373" s="12"/>
    </row>
    <row r="1374" spans="17:29" x14ac:dyDescent="0.25">
      <c r="Q1374" s="91"/>
      <c r="R1374" s="92">
        <v>41668</v>
      </c>
      <c r="S1374" s="93">
        <v>28.499999999996</v>
      </c>
      <c r="T1374" s="94">
        <f>$L$10*COS($M$10*S1374*24+$N$10)</f>
        <v>-7.8188344274795207E-2</v>
      </c>
      <c r="U1374" s="94">
        <f>$L$11*COS($M$11*S1374*24+$N$11)</f>
        <v>7.1972375168593616E-2</v>
      </c>
      <c r="V1374" s="94">
        <f>$L$12*COS($M$12*S1374*24+$N$12)</f>
        <v>1.2934985555140157</v>
      </c>
      <c r="W1374" s="94">
        <f>$L$13*COS($M$13*S1374*24+$N$13)</f>
        <v>0.43949011063848586</v>
      </c>
      <c r="X1374" s="94">
        <f>(T1374+U1374+V1374+W1374)*$AE$8</f>
        <v>2.1584658713078748</v>
      </c>
      <c r="Y1374" s="95">
        <f t="shared" si="38"/>
        <v>2.1584658713078748</v>
      </c>
      <c r="Z1374" s="94">
        <f>(0.5*$N$29*Y1374^3)/1000</f>
        <v>5.1789627527842548</v>
      </c>
      <c r="AA1374" s="94">
        <f>(0.5*$I$29*$J$29*$K$29*$M$29*$L$29*$N$29*Y1374^3)*0.82/1000</f>
        <v>16.765350398536725</v>
      </c>
      <c r="AB1374" s="103">
        <f>IF(Y1374&lt;1,0,IF(Y1374&lt;1.05,2,IF(Y1374&lt;1.1,2.28,IF(Y1374&lt;1.15,2.5,IF(Y1374&lt;1.2,3.08,IF(Y1374&lt;1.25,3.44,IF(Y1374&lt;1.3,3.85,IF(Y1374&lt;1.35,4.31,IF(Y1374&lt;1.4,5,IF(Y1374&lt;1.45,5.36,IF(Y1374&lt;1.5,5.75,IF(Y1374&lt;1.55,6.59,IF(Y1374&lt;1.6,7.28,IF(Y1374&lt;1.65,8.01,IF(Y1374&lt;1.7,8.79,IF(Y1374&lt;1.75,10,IF(Y1374&lt;1.8,10.5,IF(Y1374&lt;1.85,11.42,IF(Y1374&lt;1.9,12.38,IF(Y1374&lt;1.95,13.4,IF(Y1374&lt;2,14.26,IF(Y1374&lt;2.05,15.57,IF(Y1374&lt;2.1,16.72,IF(Y1374&lt;2.15,17.92,IF(Y1374&lt;2.2,19.17,IF(Y1374&lt;2.25,20,IF(Y1374&lt;3,25,IF(Y1374&lt;10,0,0))))))))))))))))))))))))))))</f>
        <v>19.170000000000002</v>
      </c>
      <c r="AC1374" s="12"/>
    </row>
    <row r="1375" spans="17:29" x14ac:dyDescent="0.25">
      <c r="Q1375" s="91"/>
      <c r="R1375" s="92">
        <v>41668</v>
      </c>
      <c r="S1375" s="93">
        <v>28.5208333333293</v>
      </c>
      <c r="T1375" s="94">
        <f>$L$10*COS($M$10*S1375*24+$N$10)</f>
        <v>-6.5453294358397848E-2</v>
      </c>
      <c r="U1375" s="94">
        <f>$L$11*COS($M$11*S1375*24+$N$11)</f>
        <v>5.9949213698991789E-2</v>
      </c>
      <c r="V1375" s="94">
        <f>$L$12*COS($M$12*S1375*24+$N$12)</f>
        <v>1.2872514603460767</v>
      </c>
      <c r="W1375" s="94">
        <f>$L$13*COS($M$13*S1375*24+$N$13)</f>
        <v>0.41903397593011588</v>
      </c>
      <c r="X1375" s="94">
        <f>(T1375+U1375+V1375+W1375)*$AE$8</f>
        <v>2.125976694520983</v>
      </c>
      <c r="Y1375" s="95">
        <f t="shared" si="38"/>
        <v>2.125976694520983</v>
      </c>
      <c r="Z1375" s="94">
        <f>(0.5*$N$29*Y1375^3)/1000</f>
        <v>4.9486042884067425</v>
      </c>
      <c r="AA1375" s="94">
        <f>(0.5*$I$29*$J$29*$K$29*$M$29*$L$29*$N$29*Y1375^3)*0.82/1000</f>
        <v>16.019633436104133</v>
      </c>
      <c r="AB1375" s="103">
        <f>IF(Y1375&lt;1,0,IF(Y1375&lt;1.05,2,IF(Y1375&lt;1.1,2.28,IF(Y1375&lt;1.15,2.5,IF(Y1375&lt;1.2,3.08,IF(Y1375&lt;1.25,3.44,IF(Y1375&lt;1.3,3.85,IF(Y1375&lt;1.35,4.31,IF(Y1375&lt;1.4,5,IF(Y1375&lt;1.45,5.36,IF(Y1375&lt;1.5,5.75,IF(Y1375&lt;1.55,6.59,IF(Y1375&lt;1.6,7.28,IF(Y1375&lt;1.65,8.01,IF(Y1375&lt;1.7,8.79,IF(Y1375&lt;1.75,10,IF(Y1375&lt;1.8,10.5,IF(Y1375&lt;1.85,11.42,IF(Y1375&lt;1.9,12.38,IF(Y1375&lt;1.95,13.4,IF(Y1375&lt;2,14.26,IF(Y1375&lt;2.05,15.57,IF(Y1375&lt;2.1,16.72,IF(Y1375&lt;2.15,17.92,IF(Y1375&lt;2.2,19.17,IF(Y1375&lt;2.25,20,IF(Y1375&lt;3,25,IF(Y1375&lt;10,0,0))))))))))))))))))))))))))))</f>
        <v>17.920000000000002</v>
      </c>
      <c r="AC1375" s="12"/>
    </row>
    <row r="1376" spans="17:29" x14ac:dyDescent="0.25">
      <c r="Q1376" s="91"/>
      <c r="R1376" s="92">
        <v>41668</v>
      </c>
      <c r="S1376" s="93">
        <v>28.5416666666626</v>
      </c>
      <c r="T1376" s="94">
        <f>$L$10*COS($M$10*S1376*24+$N$10)</f>
        <v>-5.1748951251990027E-2</v>
      </c>
      <c r="U1376" s="94">
        <f>$L$11*COS($M$11*S1376*24+$N$11)</f>
        <v>4.6894303387855232E-2</v>
      </c>
      <c r="V1376" s="94">
        <f>$L$12*COS($M$12*S1376*24+$N$12)</f>
        <v>1.1990818774610981</v>
      </c>
      <c r="W1376" s="94">
        <f>$L$13*COS($M$13*S1376*24+$N$13)</f>
        <v>0.37002136824859239</v>
      </c>
      <c r="X1376" s="94">
        <f>(T1376+U1376+V1376+W1376)*$AE$8</f>
        <v>1.9553107473069447</v>
      </c>
      <c r="Y1376" s="95">
        <f t="shared" si="38"/>
        <v>1.9553107473069447</v>
      </c>
      <c r="Z1376" s="94">
        <f>(0.5*$N$29*Y1376^3)/1000</f>
        <v>3.8499455840519152</v>
      </c>
      <c r="AA1376" s="94">
        <f>(0.5*$I$29*$J$29*$K$29*$M$29*$L$29*$N$29*Y1376^3)*0.82/1000</f>
        <v>12.463052895529934</v>
      </c>
      <c r="AB1376" s="103">
        <f>IF(Y1376&lt;1,0,IF(Y1376&lt;1.05,2,IF(Y1376&lt;1.1,2.28,IF(Y1376&lt;1.15,2.5,IF(Y1376&lt;1.2,3.08,IF(Y1376&lt;1.25,3.44,IF(Y1376&lt;1.3,3.85,IF(Y1376&lt;1.35,4.31,IF(Y1376&lt;1.4,5,IF(Y1376&lt;1.45,5.36,IF(Y1376&lt;1.5,5.75,IF(Y1376&lt;1.55,6.59,IF(Y1376&lt;1.6,7.28,IF(Y1376&lt;1.65,8.01,IF(Y1376&lt;1.7,8.79,IF(Y1376&lt;1.75,10,IF(Y1376&lt;1.8,10.5,IF(Y1376&lt;1.85,11.42,IF(Y1376&lt;1.9,12.38,IF(Y1376&lt;1.95,13.4,IF(Y1376&lt;2,14.26,IF(Y1376&lt;2.05,15.57,IF(Y1376&lt;2.1,16.72,IF(Y1376&lt;2.15,17.92,IF(Y1376&lt;2.2,19.17,IF(Y1376&lt;2.25,20,IF(Y1376&lt;3,25,IF(Y1376&lt;10,0,0))))))))))))))))))))))))))))</f>
        <v>14.26</v>
      </c>
      <c r="AC1376" s="12"/>
    </row>
    <row r="1377" spans="17:29" x14ac:dyDescent="0.25">
      <c r="Q1377" s="91"/>
      <c r="R1377" s="92">
        <v>41668</v>
      </c>
      <c r="S1377" s="93">
        <v>28.562499999996</v>
      </c>
      <c r="T1377" s="94">
        <f>$L$10*COS($M$10*S1377*24+$N$10)</f>
        <v>-3.7278261599775091E-2</v>
      </c>
      <c r="U1377" s="94">
        <f>$L$11*COS($M$11*S1377*24+$N$11)</f>
        <v>3.3032324222705307E-2</v>
      </c>
      <c r="V1377" s="94">
        <f>$L$12*COS($M$12*S1377*24+$N$12)</f>
        <v>1.0346010427303514</v>
      </c>
      <c r="W1377" s="94">
        <f>$L$13*COS($M$13*S1377*24+$N$13)</f>
        <v>0.29579241580981019</v>
      </c>
      <c r="X1377" s="94">
        <f>(T1377+U1377+V1377+W1377)*$AE$8</f>
        <v>1.6576844014538648</v>
      </c>
      <c r="Y1377" s="95">
        <f t="shared" si="38"/>
        <v>1.6576844014538648</v>
      </c>
      <c r="Z1377" s="94">
        <f>(0.5*$N$29*Y1377^3)/1000</f>
        <v>2.3459177516368763</v>
      </c>
      <c r="AA1377" s="94">
        <f>(0.5*$I$29*$J$29*$K$29*$M$29*$L$29*$N$29*Y1377^3)*0.82/1000</f>
        <v>7.5942104606169396</v>
      </c>
      <c r="AB1377" s="103">
        <f>IF(Y1377&lt;1,0,IF(Y1377&lt;1.05,2,IF(Y1377&lt;1.1,2.28,IF(Y1377&lt;1.15,2.5,IF(Y1377&lt;1.2,3.08,IF(Y1377&lt;1.25,3.44,IF(Y1377&lt;1.3,3.85,IF(Y1377&lt;1.35,4.31,IF(Y1377&lt;1.4,5,IF(Y1377&lt;1.45,5.36,IF(Y1377&lt;1.5,5.75,IF(Y1377&lt;1.55,6.59,IF(Y1377&lt;1.6,7.28,IF(Y1377&lt;1.65,8.01,IF(Y1377&lt;1.7,8.79,IF(Y1377&lt;1.75,10,IF(Y1377&lt;1.8,10.5,IF(Y1377&lt;1.85,11.42,IF(Y1377&lt;1.9,12.38,IF(Y1377&lt;1.95,13.4,IF(Y1377&lt;2,14.26,IF(Y1377&lt;2.05,15.57,IF(Y1377&lt;2.1,16.72,IF(Y1377&lt;2.15,17.92,IF(Y1377&lt;2.2,19.17,IF(Y1377&lt;2.25,20,IF(Y1377&lt;3,25,IF(Y1377&lt;10,0,0))))))))))))))))))))))))))))</f>
        <v>8.7899999999999991</v>
      </c>
      <c r="AC1377" s="12"/>
    </row>
    <row r="1378" spans="17:29" x14ac:dyDescent="0.25">
      <c r="Q1378" s="91"/>
      <c r="R1378" s="92">
        <v>41668</v>
      </c>
      <c r="S1378" s="93">
        <v>28.5833333333293</v>
      </c>
      <c r="T1378" s="94">
        <f>$L$10*COS($M$10*S1378*24+$N$10)</f>
        <v>-2.2255520817762338E-2</v>
      </c>
      <c r="U1378" s="94">
        <f>$L$11*COS($M$11*S1378*24+$N$11)</f>
        <v>1.8601846154179529E-2</v>
      </c>
      <c r="V1378" s="94">
        <f>$L$12*COS($M$12*S1378*24+$N$12)</f>
        <v>0.80427674708675823</v>
      </c>
      <c r="W1378" s="94">
        <f>$L$13*COS($M$13*S1378*24+$N$13)</f>
        <v>0.20140569905402605</v>
      </c>
      <c r="X1378" s="94">
        <f>(T1378+U1378+V1378+W1378)*$AE$8</f>
        <v>1.2525359643465017</v>
      </c>
      <c r="Y1378" s="95">
        <f t="shared" si="38"/>
        <v>1.2525359643465017</v>
      </c>
      <c r="Z1378" s="94">
        <f>(0.5*$N$29*Y1378^3)/1000</f>
        <v>1.011993779920568</v>
      </c>
      <c r="AA1378" s="94">
        <f>(0.5*$I$29*$J$29*$K$29*$M$29*$L$29*$N$29*Y1378^3)*0.82/1000</f>
        <v>3.2760286434550405</v>
      </c>
      <c r="AB1378" s="103">
        <f>IF(Y1378&lt;1,0,IF(Y1378&lt;1.05,2,IF(Y1378&lt;1.1,2.28,IF(Y1378&lt;1.15,2.5,IF(Y1378&lt;1.2,3.08,IF(Y1378&lt;1.25,3.44,IF(Y1378&lt;1.3,3.85,IF(Y1378&lt;1.35,4.31,IF(Y1378&lt;1.4,5,IF(Y1378&lt;1.45,5.36,IF(Y1378&lt;1.5,5.75,IF(Y1378&lt;1.55,6.59,IF(Y1378&lt;1.6,7.28,IF(Y1378&lt;1.65,8.01,IF(Y1378&lt;1.7,8.79,IF(Y1378&lt;1.75,10,IF(Y1378&lt;1.8,10.5,IF(Y1378&lt;1.85,11.42,IF(Y1378&lt;1.9,12.38,IF(Y1378&lt;1.95,13.4,IF(Y1378&lt;2,14.26,IF(Y1378&lt;2.05,15.57,IF(Y1378&lt;2.1,16.72,IF(Y1378&lt;2.15,17.92,IF(Y1378&lt;2.2,19.17,IF(Y1378&lt;2.25,20,IF(Y1378&lt;3,25,IF(Y1378&lt;10,0,0))))))))))))))))))))))))))))</f>
        <v>3.85</v>
      </c>
      <c r="AC1378" s="12"/>
    </row>
    <row r="1379" spans="17:29" x14ac:dyDescent="0.25">
      <c r="Q1379" s="91"/>
      <c r="R1379" s="92">
        <v>41668</v>
      </c>
      <c r="S1379" s="93">
        <v>28.6041666666626</v>
      </c>
      <c r="T1379" s="94">
        <f>$L$10*COS($M$10*S1379*24+$N$10)</f>
        <v>-6.9031996077439529E-3</v>
      </c>
      <c r="U1379" s="94">
        <f>$L$11*COS($M$11*S1379*24+$N$11)</f>
        <v>3.8512232157650022E-3</v>
      </c>
      <c r="V1379" s="94">
        <f>$L$12*COS($M$12*S1379*24+$N$12)</f>
        <v>0.5227671516287824</v>
      </c>
      <c r="W1379" s="94">
        <f>$L$13*COS($M$13*S1379*24+$N$13)</f>
        <v>9.3293516746429925E-2</v>
      </c>
      <c r="X1379" s="94">
        <f>(T1379+U1379+V1379+W1379)*$AE$8</f>
        <v>0.76626086497904167</v>
      </c>
      <c r="Y1379" s="95">
        <f t="shared" si="38"/>
        <v>0.76626086497904167</v>
      </c>
      <c r="Z1379" s="94">
        <f>(0.5*$N$29*Y1379^3)/1000</f>
        <v>0.23170593900649941</v>
      </c>
      <c r="AA1379" s="94">
        <f>(0.5*$I$29*$J$29*$K$29*$M$29*$L$29*$N$29*Y1379^3)*0.82/1000</f>
        <v>0.7500790104693319</v>
      </c>
      <c r="AB1379" s="103">
        <f>IF(Y1379&lt;1,0,IF(Y1379&lt;1.05,2,IF(Y1379&lt;1.1,2.28,IF(Y1379&lt;1.15,2.5,IF(Y1379&lt;1.2,3.08,IF(Y1379&lt;1.25,3.44,IF(Y1379&lt;1.3,3.85,IF(Y1379&lt;1.35,4.31,IF(Y1379&lt;1.4,5,IF(Y1379&lt;1.45,5.36,IF(Y1379&lt;1.5,5.75,IF(Y1379&lt;1.55,6.59,IF(Y1379&lt;1.6,7.28,IF(Y1379&lt;1.65,8.01,IF(Y1379&lt;1.7,8.79,IF(Y1379&lt;1.75,10,IF(Y1379&lt;1.8,10.5,IF(Y1379&lt;1.85,11.42,IF(Y1379&lt;1.9,12.38,IF(Y1379&lt;1.95,13.4,IF(Y1379&lt;2,14.26,IF(Y1379&lt;2.05,15.57,IF(Y1379&lt;2.1,16.72,IF(Y1379&lt;2.15,17.92,IF(Y1379&lt;2.2,19.17,IF(Y1379&lt;2.25,20,IF(Y1379&lt;3,25,IF(Y1379&lt;10,0,0))))))))))))))))))))))))))))</f>
        <v>0</v>
      </c>
      <c r="AC1379" s="12"/>
    </row>
    <row r="1380" spans="17:29" x14ac:dyDescent="0.25">
      <c r="Q1380" s="91"/>
      <c r="R1380" s="92">
        <v>41668</v>
      </c>
      <c r="S1380" s="93">
        <v>28.624999999996</v>
      </c>
      <c r="T1380" s="94">
        <f>$L$10*COS($M$10*S1380*24+$N$10)</f>
        <v>8.5513505953201448E-3</v>
      </c>
      <c r="U1380" s="94">
        <f>$L$11*COS($M$11*S1380*24+$N$11)</f>
        <v>-1.0965680743713522E-2</v>
      </c>
      <c r="V1380" s="94">
        <f>$L$12*COS($M$12*S1380*24+$N$12)</f>
        <v>0.2079879216981135</v>
      </c>
      <c r="W1380" s="94">
        <f>$L$13*COS($M$13*S1380*24+$N$13)</f>
        <v>-2.1176464553162383E-2</v>
      </c>
      <c r="X1380" s="94">
        <f>(T1380+U1380+V1380+W1380)*$AE$8</f>
        <v>0.23049640874569718</v>
      </c>
      <c r="Y1380" s="95">
        <f t="shared" si="38"/>
        <v>0.23049640874569718</v>
      </c>
      <c r="Z1380" s="94">
        <f>(0.5*$N$29*Y1380^3)/1000</f>
        <v>6.3066643639187918E-3</v>
      </c>
      <c r="AA1380" s="94">
        <f>(0.5*$I$29*$J$29*$K$29*$M$29*$L$29*$N$29*Y1380^3)*0.82/1000</f>
        <v>2.0415948705215167E-2</v>
      </c>
      <c r="AB1380" s="103">
        <f>IF(Y1380&lt;1,0,IF(Y1380&lt;1.05,2,IF(Y1380&lt;1.1,2.28,IF(Y1380&lt;1.15,2.5,IF(Y1380&lt;1.2,3.08,IF(Y1380&lt;1.25,3.44,IF(Y1380&lt;1.3,3.85,IF(Y1380&lt;1.35,4.31,IF(Y1380&lt;1.4,5,IF(Y1380&lt;1.45,5.36,IF(Y1380&lt;1.5,5.75,IF(Y1380&lt;1.55,6.59,IF(Y1380&lt;1.6,7.28,IF(Y1380&lt;1.65,8.01,IF(Y1380&lt;1.7,8.79,IF(Y1380&lt;1.75,10,IF(Y1380&lt;1.8,10.5,IF(Y1380&lt;1.85,11.42,IF(Y1380&lt;1.9,12.38,IF(Y1380&lt;1.95,13.4,IF(Y1380&lt;2,14.26,IF(Y1380&lt;2.05,15.57,IF(Y1380&lt;2.1,16.72,IF(Y1380&lt;2.15,17.92,IF(Y1380&lt;2.2,19.17,IF(Y1380&lt;2.25,20,IF(Y1380&lt;3,25,IF(Y1380&lt;10,0,0))))))))))))))))))))))))))))</f>
        <v>0</v>
      </c>
      <c r="AC1380" s="12"/>
    </row>
    <row r="1381" spans="17:29" x14ac:dyDescent="0.25">
      <c r="Q1381" s="91"/>
      <c r="R1381" s="92">
        <v>41668</v>
      </c>
      <c r="S1381" s="93">
        <v>28.6458333333293</v>
      </c>
      <c r="T1381" s="94">
        <f>$L$10*COS($M$10*S1381*24+$N$10)</f>
        <v>2.3879264454352421E-2</v>
      </c>
      <c r="U1381" s="94">
        <f>$L$11*COS($M$11*S1381*24+$N$11)</f>
        <v>-2.5593861153538722E-2</v>
      </c>
      <c r="V1381" s="94">
        <f>$L$12*COS($M$12*S1381*24+$N$12)</f>
        <v>-0.12002795117580353</v>
      </c>
      <c r="W1381" s="94">
        <f>$L$13*COS($M$13*S1381*24+$N$13)</f>
        <v>-0.13420330478866174</v>
      </c>
      <c r="X1381" s="94">
        <f>(T1381+U1381+V1381+W1381)*$AE$8</f>
        <v>-0.31993231582956444</v>
      </c>
      <c r="Y1381" s="95">
        <f t="shared" si="38"/>
        <v>0.31993231582956444</v>
      </c>
      <c r="Z1381" s="94">
        <f>(0.5*$N$29*Y1381^3)/1000</f>
        <v>1.6864814087523085E-2</v>
      </c>
      <c r="AA1381" s="94">
        <f>(0.5*$I$29*$J$29*$K$29*$M$29*$L$29*$N$29*Y1381^3)*0.82/1000</f>
        <v>5.4594815811621185E-2</v>
      </c>
      <c r="AB1381" s="103">
        <f>IF(Y1381&lt;1,0,IF(Y1381&lt;1.05,2,IF(Y1381&lt;1.1,2.28,IF(Y1381&lt;1.15,2.5,IF(Y1381&lt;1.2,3.08,IF(Y1381&lt;1.25,3.44,IF(Y1381&lt;1.3,3.85,IF(Y1381&lt;1.35,4.31,IF(Y1381&lt;1.4,5,IF(Y1381&lt;1.45,5.36,IF(Y1381&lt;1.5,5.75,IF(Y1381&lt;1.55,6.59,IF(Y1381&lt;1.6,7.28,IF(Y1381&lt;1.65,8.01,IF(Y1381&lt;1.7,8.79,IF(Y1381&lt;1.75,10,IF(Y1381&lt;1.8,10.5,IF(Y1381&lt;1.85,11.42,IF(Y1381&lt;1.9,12.38,IF(Y1381&lt;1.95,13.4,IF(Y1381&lt;2,14.26,IF(Y1381&lt;2.05,15.57,IF(Y1381&lt;2.1,16.72,IF(Y1381&lt;2.15,17.92,IF(Y1381&lt;2.2,19.17,IF(Y1381&lt;2.25,20,IF(Y1381&lt;3,25,IF(Y1381&lt;10,0,0))))))))))))))))))))))))))))</f>
        <v>0</v>
      </c>
      <c r="AC1381" s="12"/>
    </row>
    <row r="1382" spans="17:29" x14ac:dyDescent="0.25">
      <c r="Q1382" s="91"/>
      <c r="R1382" s="92">
        <v>41668</v>
      </c>
      <c r="S1382" s="93">
        <v>28.6666666666626</v>
      </c>
      <c r="T1382" s="94">
        <f>$L$10*COS($M$10*S1382*24+$N$10)</f>
        <v>3.8853551981131842E-2</v>
      </c>
      <c r="U1382" s="94">
        <f>$L$11*COS($M$11*S1382*24+$N$11)</f>
        <v>-3.9781561447508662E-2</v>
      </c>
      <c r="V1382" s="94">
        <f>$L$12*COS($M$12*S1382*24+$N$12)</f>
        <v>-0.44040507695266334</v>
      </c>
      <c r="W1382" s="94">
        <f>$L$13*COS($M$13*S1382*24+$N$13)</f>
        <v>-0.23808441158429214</v>
      </c>
      <c r="X1382" s="94">
        <f>(T1382+U1382+V1382+W1382)*$AE$8</f>
        <v>-0.84927187250416536</v>
      </c>
      <c r="Y1382" s="95">
        <f t="shared" si="38"/>
        <v>0.84927187250416536</v>
      </c>
      <c r="Z1382" s="94">
        <f>(0.5*$N$29*Y1382^3)/1000</f>
        <v>0.31546228962766798</v>
      </c>
      <c r="AA1382" s="94">
        <f>(0.5*$I$29*$J$29*$K$29*$M$29*$L$29*$N$29*Y1382^3)*0.82/1000</f>
        <v>1.0212152656029836</v>
      </c>
      <c r="AB1382" s="103">
        <f>IF(Y1382&lt;1,0,IF(Y1382&lt;1.05,2,IF(Y1382&lt;1.1,2.28,IF(Y1382&lt;1.15,2.5,IF(Y1382&lt;1.2,3.08,IF(Y1382&lt;1.25,3.44,IF(Y1382&lt;1.3,3.85,IF(Y1382&lt;1.35,4.31,IF(Y1382&lt;1.4,5,IF(Y1382&lt;1.45,5.36,IF(Y1382&lt;1.5,5.75,IF(Y1382&lt;1.55,6.59,IF(Y1382&lt;1.6,7.28,IF(Y1382&lt;1.65,8.01,IF(Y1382&lt;1.7,8.79,IF(Y1382&lt;1.75,10,IF(Y1382&lt;1.8,10.5,IF(Y1382&lt;1.85,11.42,IF(Y1382&lt;1.9,12.38,IF(Y1382&lt;1.95,13.4,IF(Y1382&lt;2,14.26,IF(Y1382&lt;2.05,15.57,IF(Y1382&lt;2.1,16.72,IF(Y1382&lt;2.15,17.92,IF(Y1382&lt;2.2,19.17,IF(Y1382&lt;2.25,20,IF(Y1382&lt;3,25,IF(Y1382&lt;10,0,0))))))))))))))))))))))))))))</f>
        <v>0</v>
      </c>
      <c r="AC1382" s="12"/>
    </row>
    <row r="1383" spans="17:29" x14ac:dyDescent="0.25">
      <c r="Q1383" s="91"/>
      <c r="R1383" s="92">
        <v>41668</v>
      </c>
      <c r="S1383" s="93">
        <v>28.687499999996</v>
      </c>
      <c r="T1383" s="94">
        <f>$L$10*COS($M$10*S1383*24+$N$10)</f>
        <v>5.3252460014675818E-2</v>
      </c>
      <c r="U1383" s="94">
        <f>$L$11*COS($M$11*S1383*24+$N$11)</f>
        <v>-5.3284605890273264E-2</v>
      </c>
      <c r="V1383" s="94">
        <f>$L$12*COS($M$12*S1383*24+$N$12)</f>
        <v>-0.73275420616712272</v>
      </c>
      <c r="W1383" s="94">
        <f>$L$13*COS($M$13*S1383*24+$N$13)</f>
        <v>-0.32574045918398797</v>
      </c>
      <c r="X1383" s="94">
        <f>(T1383+U1383+V1383+W1383)*$AE$8</f>
        <v>-1.323158514033385</v>
      </c>
      <c r="Y1383" s="95">
        <f t="shared" si="38"/>
        <v>1.323158514033385</v>
      </c>
      <c r="Z1383" s="94">
        <f>(0.5*$N$29*Y1383^3)/1000</f>
        <v>1.1930066267581436</v>
      </c>
      <c r="AA1383" s="94">
        <f>(0.5*$I$29*$J$29*$K$29*$M$29*$L$29*$N$29*Y1383^3)*0.82/1000</f>
        <v>3.8620038567807411</v>
      </c>
      <c r="AB1383" s="103">
        <f>IF(Y1383&lt;1,0,IF(Y1383&lt;1.05,2,IF(Y1383&lt;1.1,2.28,IF(Y1383&lt;1.15,2.5,IF(Y1383&lt;1.2,3.08,IF(Y1383&lt;1.25,3.44,IF(Y1383&lt;1.3,3.85,IF(Y1383&lt;1.35,4.31,IF(Y1383&lt;1.4,5,IF(Y1383&lt;1.45,5.36,IF(Y1383&lt;1.5,5.75,IF(Y1383&lt;1.55,6.59,IF(Y1383&lt;1.6,7.28,IF(Y1383&lt;1.65,8.01,IF(Y1383&lt;1.7,8.79,IF(Y1383&lt;1.75,10,IF(Y1383&lt;1.8,10.5,IF(Y1383&lt;1.85,11.42,IF(Y1383&lt;1.9,12.38,IF(Y1383&lt;1.95,13.4,IF(Y1383&lt;2,14.26,IF(Y1383&lt;2.05,15.57,IF(Y1383&lt;2.1,16.72,IF(Y1383&lt;2.15,17.92,IF(Y1383&lt;2.2,19.17,IF(Y1383&lt;2.25,20,IF(Y1383&lt;3,25,IF(Y1383&lt;10,0,0))))))))))))))))))))))))))))</f>
        <v>4.3099999999999996</v>
      </c>
      <c r="AC1383" s="12"/>
    </row>
    <row r="1384" spans="17:29" x14ac:dyDescent="0.25">
      <c r="Q1384" s="91"/>
      <c r="R1384" s="92">
        <v>41668</v>
      </c>
      <c r="S1384" s="93">
        <v>28.7083333333293</v>
      </c>
      <c r="T1384" s="94">
        <f>$L$10*COS($M$10*S1384*24+$N$10)</f>
        <v>6.6862756147865063E-2</v>
      </c>
      <c r="U1384" s="94">
        <f>$L$11*COS($M$11*S1384*24+$N$11)</f>
        <v>-6.5870601934723133E-2</v>
      </c>
      <c r="V1384" s="94">
        <f>$L$12*COS($M$12*S1384*24+$N$12)</f>
        <v>-0.97846983034747026</v>
      </c>
      <c r="W1384" s="94">
        <f>$L$13*COS($M$13*S1384*24+$N$13)</f>
        <v>-0.39119783280145898</v>
      </c>
      <c r="X1384" s="94">
        <f>(T1384+U1384+V1384+W1384)*$AE$8</f>
        <v>-1.7108443861697342</v>
      </c>
      <c r="Y1384" s="95">
        <f t="shared" si="38"/>
        <v>1.7108443861697342</v>
      </c>
      <c r="Z1384" s="94">
        <f>(0.5*$N$29*Y1384^3)/1000</f>
        <v>2.5789252615190361</v>
      </c>
      <c r="AA1384" s="94">
        <f>(0.5*$I$29*$J$29*$K$29*$M$29*$L$29*$N$29*Y1384^3)*0.82/1000</f>
        <v>8.3485029193848224</v>
      </c>
      <c r="AB1384" s="103">
        <f>IF(Y1384&lt;1,0,IF(Y1384&lt;1.05,2,IF(Y1384&lt;1.1,2.28,IF(Y1384&lt;1.15,2.5,IF(Y1384&lt;1.2,3.08,IF(Y1384&lt;1.25,3.44,IF(Y1384&lt;1.3,3.85,IF(Y1384&lt;1.35,4.31,IF(Y1384&lt;1.4,5,IF(Y1384&lt;1.45,5.36,IF(Y1384&lt;1.5,5.75,IF(Y1384&lt;1.55,6.59,IF(Y1384&lt;1.6,7.28,IF(Y1384&lt;1.65,8.01,IF(Y1384&lt;1.7,8.79,IF(Y1384&lt;1.75,10,IF(Y1384&lt;1.8,10.5,IF(Y1384&lt;1.85,11.42,IF(Y1384&lt;1.9,12.38,IF(Y1384&lt;1.95,13.4,IF(Y1384&lt;2,14.26,IF(Y1384&lt;2.05,15.57,IF(Y1384&lt;2.1,16.72,IF(Y1384&lt;2.15,17.92,IF(Y1384&lt;2.2,19.17,IF(Y1384&lt;2.25,20,IF(Y1384&lt;3,25,IF(Y1384&lt;10,0,0))))))))))))))))))))))))))))</f>
        <v>10</v>
      </c>
      <c r="AC1384" s="12"/>
    </row>
    <row r="1385" spans="17:29" x14ac:dyDescent="0.25">
      <c r="Q1385" s="91"/>
      <c r="R1385" s="92">
        <v>41668</v>
      </c>
      <c r="S1385" s="93">
        <v>28.7291666666626</v>
      </c>
      <c r="T1385" s="94">
        <f>$L$10*COS($M$10*S1385*24+$N$10)</f>
        <v>7.9482886471456266E-2</v>
      </c>
      <c r="U1385" s="94">
        <f>$L$11*COS($M$11*S1385*24+$N$11)</f>
        <v>-7.7322939786780606E-2</v>
      </c>
      <c r="V1385" s="94">
        <f>$L$12*COS($M$12*S1385*24+$N$12)</f>
        <v>-1.161914262668704</v>
      </c>
      <c r="W1385" s="94">
        <f>$L$13*COS($M$13*S1385*24+$N$13)</f>
        <v>-0.42999572059857494</v>
      </c>
      <c r="X1385" s="94">
        <f>(T1385+U1385+V1385+W1385)*$AE$8</f>
        <v>-1.9871875457282542</v>
      </c>
      <c r="Y1385" s="95">
        <f t="shared" si="38"/>
        <v>1.9871875457282542</v>
      </c>
      <c r="Z1385" s="94">
        <f>(0.5*$N$29*Y1385^3)/1000</f>
        <v>4.0413252006736764</v>
      </c>
      <c r="AA1385" s="94">
        <f>(0.5*$I$29*$J$29*$K$29*$M$29*$L$29*$N$29*Y1385^3)*0.82/1000</f>
        <v>13.082587440372238</v>
      </c>
      <c r="AB1385" s="103">
        <f>IF(Y1385&lt;1,0,IF(Y1385&lt;1.05,2,IF(Y1385&lt;1.1,2.28,IF(Y1385&lt;1.15,2.5,IF(Y1385&lt;1.2,3.08,IF(Y1385&lt;1.25,3.44,IF(Y1385&lt;1.3,3.85,IF(Y1385&lt;1.35,4.31,IF(Y1385&lt;1.4,5,IF(Y1385&lt;1.45,5.36,IF(Y1385&lt;1.5,5.75,IF(Y1385&lt;1.55,6.59,IF(Y1385&lt;1.6,7.28,IF(Y1385&lt;1.65,8.01,IF(Y1385&lt;1.7,8.79,IF(Y1385&lt;1.75,10,IF(Y1385&lt;1.8,10.5,IF(Y1385&lt;1.85,11.42,IF(Y1385&lt;1.9,12.38,IF(Y1385&lt;1.95,13.4,IF(Y1385&lt;2,14.26,IF(Y1385&lt;2.05,15.57,IF(Y1385&lt;2.1,16.72,IF(Y1385&lt;2.15,17.92,IF(Y1385&lt;2.2,19.17,IF(Y1385&lt;2.25,20,IF(Y1385&lt;3,25,IF(Y1385&lt;10,0,0))))))))))))))))))))))))))))</f>
        <v>14.26</v>
      </c>
      <c r="AC1385" s="12"/>
    </row>
    <row r="1386" spans="17:29" x14ac:dyDescent="0.25">
      <c r="Q1386" s="91"/>
      <c r="R1386" s="92">
        <v>41668</v>
      </c>
      <c r="S1386" s="93">
        <v>28.749999999996</v>
      </c>
      <c r="T1386" s="94">
        <f>$L$10*COS($M$10*S1386*24+$N$10)</f>
        <v>9.0925960371363065E-2</v>
      </c>
      <c r="U1386" s="94">
        <f>$L$11*COS($M$11*S1386*24+$N$11)</f>
        <v>-8.7444520342387866E-2</v>
      </c>
      <c r="V1386" s="94">
        <f>$L$12*COS($M$12*S1386*24+$N$12)</f>
        <v>-1.2714128422614466</v>
      </c>
      <c r="W1386" s="94">
        <f>$L$13*COS($M$13*S1386*24+$N$13)</f>
        <v>-0.43949011063848731</v>
      </c>
      <c r="X1386" s="94">
        <f>(T1386+U1386+V1386+W1386)*$AE$8</f>
        <v>-2.1342768910886982</v>
      </c>
      <c r="Y1386" s="95">
        <f t="shared" si="38"/>
        <v>2.1342768910886982</v>
      </c>
      <c r="Z1386" s="94">
        <f>(0.5*$N$29*Y1386^3)/1000</f>
        <v>5.0067916038445031</v>
      </c>
      <c r="AA1386" s="94">
        <f>(0.5*$I$29*$J$29*$K$29*$M$29*$L$29*$N$29*Y1386^3)*0.82/1000</f>
        <v>16.207997550431806</v>
      </c>
      <c r="AB1386" s="103">
        <f>IF(Y1386&lt;1,0,IF(Y1386&lt;1.05,2,IF(Y1386&lt;1.1,2.28,IF(Y1386&lt;1.15,2.5,IF(Y1386&lt;1.2,3.08,IF(Y1386&lt;1.25,3.44,IF(Y1386&lt;1.3,3.85,IF(Y1386&lt;1.35,4.31,IF(Y1386&lt;1.4,5,IF(Y1386&lt;1.45,5.36,IF(Y1386&lt;1.5,5.75,IF(Y1386&lt;1.55,6.59,IF(Y1386&lt;1.6,7.28,IF(Y1386&lt;1.65,8.01,IF(Y1386&lt;1.7,8.79,IF(Y1386&lt;1.75,10,IF(Y1386&lt;1.8,10.5,IF(Y1386&lt;1.85,11.42,IF(Y1386&lt;1.9,12.38,IF(Y1386&lt;1.95,13.4,IF(Y1386&lt;2,14.26,IF(Y1386&lt;2.05,15.57,IF(Y1386&lt;2.1,16.72,IF(Y1386&lt;2.15,17.92,IF(Y1386&lt;2.2,19.17,IF(Y1386&lt;2.25,20,IF(Y1386&lt;3,25,IF(Y1386&lt;10,0,0))))))))))))))))))))))))))))</f>
        <v>17.920000000000002</v>
      </c>
      <c r="AC1386" s="12"/>
    </row>
    <row r="1387" spans="17:29" x14ac:dyDescent="0.25">
      <c r="Q1387" s="91"/>
      <c r="R1387" s="92">
        <v>41668</v>
      </c>
      <c r="S1387" s="93">
        <v>28.7708333333293</v>
      </c>
      <c r="T1387" s="94">
        <f>$L$10*COS($M$10*S1387*24+$N$10)</f>
        <v>0.1010225181783713</v>
      </c>
      <c r="U1387" s="94">
        <f>$L$11*COS($M$11*S1387*24+$N$11)</f>
        <v>-9.6061147338168409E-2</v>
      </c>
      <c r="V1387" s="94">
        <f>$L$12*COS($M$12*S1387*24+$N$12)</f>
        <v>-1.2999969259977306</v>
      </c>
      <c r="W1387" s="94">
        <f>$L$13*COS($M$13*S1387*24+$N$13)</f>
        <v>-0.41903397593011737</v>
      </c>
      <c r="X1387" s="94">
        <f>(T1387+U1387+V1387+W1387)*$AE$8</f>
        <v>-2.1425869138595561</v>
      </c>
      <c r="Y1387" s="95">
        <f t="shared" si="38"/>
        <v>2.1425869138595561</v>
      </c>
      <c r="Z1387" s="94">
        <f>(0.5*$N$29*Y1387^3)/1000</f>
        <v>5.0655029575318151</v>
      </c>
      <c r="AA1387" s="94">
        <f>(0.5*$I$29*$J$29*$K$29*$M$29*$L$29*$N$29*Y1387^3)*0.82/1000</f>
        <v>16.398058082612895</v>
      </c>
      <c r="AB1387" s="103">
        <f>IF(Y1387&lt;1,0,IF(Y1387&lt;1.05,2,IF(Y1387&lt;1.1,2.28,IF(Y1387&lt;1.15,2.5,IF(Y1387&lt;1.2,3.08,IF(Y1387&lt;1.25,3.44,IF(Y1387&lt;1.3,3.85,IF(Y1387&lt;1.35,4.31,IF(Y1387&lt;1.4,5,IF(Y1387&lt;1.45,5.36,IF(Y1387&lt;1.5,5.75,IF(Y1387&lt;1.55,6.59,IF(Y1387&lt;1.6,7.28,IF(Y1387&lt;1.65,8.01,IF(Y1387&lt;1.7,8.79,IF(Y1387&lt;1.75,10,IF(Y1387&lt;1.8,10.5,IF(Y1387&lt;1.85,11.42,IF(Y1387&lt;1.9,12.38,IF(Y1387&lt;1.95,13.4,IF(Y1387&lt;2,14.26,IF(Y1387&lt;2.05,15.57,IF(Y1387&lt;2.1,16.72,IF(Y1387&lt;2.15,17.92,IF(Y1387&lt;2.2,19.17,IF(Y1387&lt;2.25,20,IF(Y1387&lt;3,25,IF(Y1387&lt;10,0,0))))))))))))))))))))))))))))</f>
        <v>17.920000000000002</v>
      </c>
      <c r="AC1387" s="12"/>
    </row>
    <row r="1388" spans="17:29" x14ac:dyDescent="0.25">
      <c r="Q1388" s="91"/>
      <c r="R1388" s="92">
        <v>41668</v>
      </c>
      <c r="S1388" s="93">
        <v>28.7916666666626</v>
      </c>
      <c r="T1388" s="94">
        <f>$L$10*COS($M$10*S1388*24+$N$10)</f>
        <v>0.10962304068466834</v>
      </c>
      <c r="U1388" s="94">
        <f>$L$11*COS($M$11*S1388*24+$N$11)</f>
        <v>-0.10302452533588791</v>
      </c>
      <c r="V1388" s="94">
        <f>$L$12*COS($M$12*S1388*24+$N$12)</f>
        <v>-1.2458473827132255</v>
      </c>
      <c r="W1388" s="94">
        <f>$L$13*COS($M$13*S1388*24+$N$13)</f>
        <v>-0.37002136824858145</v>
      </c>
      <c r="X1388" s="94">
        <f>(T1388+U1388+V1388+W1388)*$AE$8</f>
        <v>-2.011587794516283</v>
      </c>
      <c r="Y1388" s="95">
        <f t="shared" si="38"/>
        <v>2.011587794516283</v>
      </c>
      <c r="Z1388" s="94">
        <f>(0.5*$N$29*Y1388^3)/1000</f>
        <v>4.1920282873108885</v>
      </c>
      <c r="AA1388" s="94">
        <f>(0.5*$I$29*$J$29*$K$29*$M$29*$L$29*$N$29*Y1388^3)*0.82/1000</f>
        <v>13.570443826722109</v>
      </c>
      <c r="AB1388" s="103">
        <f>IF(Y1388&lt;1,0,IF(Y1388&lt;1.05,2,IF(Y1388&lt;1.1,2.28,IF(Y1388&lt;1.15,2.5,IF(Y1388&lt;1.2,3.08,IF(Y1388&lt;1.25,3.44,IF(Y1388&lt;1.3,3.85,IF(Y1388&lt;1.35,4.31,IF(Y1388&lt;1.4,5,IF(Y1388&lt;1.45,5.36,IF(Y1388&lt;1.5,5.75,IF(Y1388&lt;1.55,6.59,IF(Y1388&lt;1.6,7.28,IF(Y1388&lt;1.65,8.01,IF(Y1388&lt;1.7,8.79,IF(Y1388&lt;1.75,10,IF(Y1388&lt;1.8,10.5,IF(Y1388&lt;1.85,11.42,IF(Y1388&lt;1.9,12.38,IF(Y1388&lt;1.95,13.4,IF(Y1388&lt;2,14.26,IF(Y1388&lt;2.05,15.57,IF(Y1388&lt;2.1,16.72,IF(Y1388&lt;2.15,17.92,IF(Y1388&lt;2.2,19.17,IF(Y1388&lt;2.25,20,IF(Y1388&lt;3,25,IF(Y1388&lt;10,0,0))))))))))))))))))))))))))))</f>
        <v>15.57</v>
      </c>
      <c r="AC1388" s="12"/>
    </row>
    <row r="1389" spans="17:29" x14ac:dyDescent="0.25">
      <c r="Q1389" s="91"/>
      <c r="R1389" s="92">
        <v>41668</v>
      </c>
      <c r="S1389" s="93">
        <v>28.8124999999959</v>
      </c>
      <c r="T1389" s="94">
        <f>$L$10*COS($M$10*S1389*24+$N$10)</f>
        <v>0.11660016336295877</v>
      </c>
      <c r="U1389" s="94">
        <f>$L$11*COS($M$11*S1389*24+$N$11)</f>
        <v>-0.10821481194330691</v>
      </c>
      <c r="V1389" s="94">
        <f>$L$12*COS($M$12*S1389*24+$N$12)</f>
        <v>-1.1124103652624906</v>
      </c>
      <c r="W1389" s="94">
        <f>$L$13*COS($M$13*S1389*24+$N$13)</f>
        <v>-0.29579241581022103</v>
      </c>
      <c r="X1389" s="94">
        <f>(T1389+U1389+V1389+W1389)*$AE$8</f>
        <v>-1.7497717870663245</v>
      </c>
      <c r="Y1389" s="95">
        <f t="shared" si="38"/>
        <v>1.7497717870663245</v>
      </c>
      <c r="Z1389" s="94">
        <f>(0.5*$N$29*Y1389^3)/1000</f>
        <v>2.7589984620492753</v>
      </c>
      <c r="AA1389" s="94">
        <f>(0.5*$I$29*$J$29*$K$29*$M$29*$L$29*$N$29*Y1389^3)*0.82/1000</f>
        <v>8.9314363074753995</v>
      </c>
      <c r="AB1389" s="103">
        <f>IF(Y1389&lt;1,0,IF(Y1389&lt;1.05,2,IF(Y1389&lt;1.1,2.28,IF(Y1389&lt;1.15,2.5,IF(Y1389&lt;1.2,3.08,IF(Y1389&lt;1.25,3.44,IF(Y1389&lt;1.3,3.85,IF(Y1389&lt;1.35,4.31,IF(Y1389&lt;1.4,5,IF(Y1389&lt;1.45,5.36,IF(Y1389&lt;1.5,5.75,IF(Y1389&lt;1.55,6.59,IF(Y1389&lt;1.6,7.28,IF(Y1389&lt;1.65,8.01,IF(Y1389&lt;1.7,8.79,IF(Y1389&lt;1.75,10,IF(Y1389&lt;1.8,10.5,IF(Y1389&lt;1.85,11.42,IF(Y1389&lt;1.9,12.38,IF(Y1389&lt;1.95,13.4,IF(Y1389&lt;2,14.26,IF(Y1389&lt;2.05,15.57,IF(Y1389&lt;2.1,16.72,IF(Y1389&lt;2.15,17.92,IF(Y1389&lt;2.2,19.17,IF(Y1389&lt;2.25,20,IF(Y1389&lt;3,25,IF(Y1389&lt;10,0,0))))))))))))))))))))))))))))</f>
        <v>10</v>
      </c>
      <c r="AC1389" s="12"/>
    </row>
    <row r="1390" spans="17:29" x14ac:dyDescent="0.25">
      <c r="Q1390" s="91"/>
      <c r="R1390" s="92">
        <v>41668</v>
      </c>
      <c r="S1390" s="93">
        <v>28.8333333333293</v>
      </c>
      <c r="T1390" s="94">
        <f>$L$10*COS($M$10*S1390*24+$N$10)</f>
        <v>0.12185056249878488</v>
      </c>
      <c r="U1390" s="94">
        <f>$L$11*COS($M$11*S1390*24+$N$11)</f>
        <v>-0.11154268034755602</v>
      </c>
      <c r="V1390" s="94">
        <f>$L$12*COS($M$12*S1390*24+$N$12)</f>
        <v>-0.90817799251928222</v>
      </c>
      <c r="W1390" s="94">
        <f>$L$13*COS($M$13*S1390*24+$N$13)</f>
        <v>-0.2014056990540303</v>
      </c>
      <c r="X1390" s="94">
        <f>(T1390+U1390+V1390+W1390)*$AE$8</f>
        <v>-1.3740947617776045</v>
      </c>
      <c r="Y1390" s="95">
        <f t="shared" si="38"/>
        <v>1.3740947617776045</v>
      </c>
      <c r="Z1390" s="94">
        <f>(0.5*$N$29*Y1390^3)/1000</f>
        <v>1.3361563535833552</v>
      </c>
      <c r="AA1390" s="94">
        <f>(0.5*$I$29*$J$29*$K$29*$M$29*$L$29*$N$29*Y1390^3)*0.82/1000</f>
        <v>4.3254084889900097</v>
      </c>
      <c r="AB1390" s="103">
        <f>IF(Y1390&lt;1,0,IF(Y1390&lt;1.05,2,IF(Y1390&lt;1.1,2.28,IF(Y1390&lt;1.15,2.5,IF(Y1390&lt;1.2,3.08,IF(Y1390&lt;1.25,3.44,IF(Y1390&lt;1.3,3.85,IF(Y1390&lt;1.35,4.31,IF(Y1390&lt;1.4,5,IF(Y1390&lt;1.45,5.36,IF(Y1390&lt;1.5,5.75,IF(Y1390&lt;1.55,6.59,IF(Y1390&lt;1.6,7.28,IF(Y1390&lt;1.65,8.01,IF(Y1390&lt;1.7,8.79,IF(Y1390&lt;1.75,10,IF(Y1390&lt;1.8,10.5,IF(Y1390&lt;1.85,11.42,IF(Y1390&lt;1.9,12.38,IF(Y1390&lt;1.95,13.4,IF(Y1390&lt;2,14.26,IF(Y1390&lt;2.05,15.57,IF(Y1390&lt;2.1,16.72,IF(Y1390&lt;2.15,17.92,IF(Y1390&lt;2.2,19.17,IF(Y1390&lt;2.25,20,IF(Y1390&lt;3,25,IF(Y1390&lt;10,0,0))))))))))))))))))))))))))))</f>
        <v>5</v>
      </c>
      <c r="AC1390" s="12"/>
    </row>
    <row r="1391" spans="17:29" x14ac:dyDescent="0.25">
      <c r="Q1391" s="91"/>
      <c r="R1391" s="92">
        <v>41668</v>
      </c>
      <c r="S1391" s="93">
        <v>28.8541666666626</v>
      </c>
      <c r="T1391" s="94">
        <f>$L$10*COS($M$10*S1391*24+$N$10)</f>
        <v>0.12529648530398954</v>
      </c>
      <c r="U1391" s="94">
        <f>$L$11*COS($M$11*S1391*24+$N$11)</f>
        <v>-0.11295085666360974</v>
      </c>
      <c r="V1391" s="94">
        <f>$L$12*COS($M$12*S1391*24+$N$12)</f>
        <v>-0.64614789902926051</v>
      </c>
      <c r="W1391" s="94">
        <f>$L$13*COS($M$13*S1391*24+$N$13)</f>
        <v>-9.3293516746434574E-2</v>
      </c>
      <c r="X1391" s="94">
        <f>(T1391+U1391+V1391+W1391)*$AE$8</f>
        <v>-0.90886973391914416</v>
      </c>
      <c r="Y1391" s="95">
        <f t="shared" si="38"/>
        <v>0.90886973391914416</v>
      </c>
      <c r="Z1391" s="94">
        <f>(0.5*$N$29*Y1391^3)/1000</f>
        <v>0.38664478154679022</v>
      </c>
      <c r="AA1391" s="94">
        <f>(0.5*$I$29*$J$29*$K$29*$M$29*$L$29*$N$29*Y1391^3)*0.82/1000</f>
        <v>1.2516473957864864</v>
      </c>
      <c r="AB1391" s="103">
        <f>IF(Y1391&lt;1,0,IF(Y1391&lt;1.05,2,IF(Y1391&lt;1.1,2.28,IF(Y1391&lt;1.15,2.5,IF(Y1391&lt;1.2,3.08,IF(Y1391&lt;1.25,3.44,IF(Y1391&lt;1.3,3.85,IF(Y1391&lt;1.35,4.31,IF(Y1391&lt;1.4,5,IF(Y1391&lt;1.45,5.36,IF(Y1391&lt;1.5,5.75,IF(Y1391&lt;1.55,6.59,IF(Y1391&lt;1.6,7.28,IF(Y1391&lt;1.65,8.01,IF(Y1391&lt;1.7,8.79,IF(Y1391&lt;1.75,10,IF(Y1391&lt;1.8,10.5,IF(Y1391&lt;1.85,11.42,IF(Y1391&lt;1.9,12.38,IF(Y1391&lt;1.95,13.4,IF(Y1391&lt;2,14.26,IF(Y1391&lt;2.05,15.57,IF(Y1391&lt;2.1,16.72,IF(Y1391&lt;2.15,17.92,IF(Y1391&lt;2.2,19.17,IF(Y1391&lt;2.25,20,IF(Y1391&lt;3,25,IF(Y1391&lt;10,0,0))))))))))))))))))))))))))))</f>
        <v>0</v>
      </c>
      <c r="AC1391" s="12"/>
    </row>
    <row r="1392" spans="17:29" x14ac:dyDescent="0.25">
      <c r="Q1392" s="91"/>
      <c r="R1392" s="92">
        <v>41668</v>
      </c>
      <c r="S1392" s="93">
        <v>28.8749999999959</v>
      </c>
      <c r="T1392" s="94">
        <f>$L$10*COS($M$10*S1392*24+$N$10)</f>
        <v>0.12688690135238639</v>
      </c>
      <c r="U1392" s="94">
        <f>$L$11*COS($M$11*S1392*24+$N$11)</f>
        <v>-0.11241510563979591</v>
      </c>
      <c r="V1392" s="94">
        <f>$L$12*COS($M$12*S1392*24+$N$12)</f>
        <v>-0.34299604731852218</v>
      </c>
      <c r="W1392" s="94">
        <f>$L$13*COS($M$13*S1392*24+$N$13)</f>
        <v>2.1176464552608038E-2</v>
      </c>
      <c r="X1392" s="94">
        <f>(T1392+U1392+V1392+W1392)*$AE$8</f>
        <v>-0.38418473381665458</v>
      </c>
      <c r="Y1392" s="95">
        <f t="shared" si="38"/>
        <v>0.38418473381665458</v>
      </c>
      <c r="Z1392" s="94">
        <f>(0.5*$N$29*Y1392^3)/1000</f>
        <v>2.9203004779303918E-2</v>
      </c>
      <c r="AA1392" s="94">
        <f>(0.5*$I$29*$J$29*$K$29*$M$29*$L$29*$N$29*Y1392^3)*0.82/1000</f>
        <v>9.453603572490657E-2</v>
      </c>
      <c r="AB1392" s="103">
        <f>IF(Y1392&lt;1,0,IF(Y1392&lt;1.05,2,IF(Y1392&lt;1.1,2.28,IF(Y1392&lt;1.15,2.5,IF(Y1392&lt;1.2,3.08,IF(Y1392&lt;1.25,3.44,IF(Y1392&lt;1.3,3.85,IF(Y1392&lt;1.35,4.31,IF(Y1392&lt;1.4,5,IF(Y1392&lt;1.45,5.36,IF(Y1392&lt;1.5,5.75,IF(Y1392&lt;1.55,6.59,IF(Y1392&lt;1.6,7.28,IF(Y1392&lt;1.65,8.01,IF(Y1392&lt;1.7,8.79,IF(Y1392&lt;1.75,10,IF(Y1392&lt;1.8,10.5,IF(Y1392&lt;1.85,11.42,IF(Y1392&lt;1.9,12.38,IF(Y1392&lt;1.95,13.4,IF(Y1392&lt;2,14.26,IF(Y1392&lt;2.05,15.57,IF(Y1392&lt;2.1,16.72,IF(Y1392&lt;2.15,17.92,IF(Y1392&lt;2.2,19.17,IF(Y1392&lt;2.25,20,IF(Y1392&lt;3,25,IF(Y1392&lt;10,0,0))))))))))))))))))))))))))))</f>
        <v>0</v>
      </c>
      <c r="AC1392" s="12"/>
    </row>
    <row r="1393" spans="17:29" x14ac:dyDescent="0.25">
      <c r="Q1393" s="91"/>
      <c r="R1393" s="92">
        <v>41668</v>
      </c>
      <c r="S1393" s="93">
        <v>28.8958333333293</v>
      </c>
      <c r="T1393" s="94">
        <f>$L$10*COS($M$10*S1393*24+$N$10)</f>
        <v>0.12659825828560223</v>
      </c>
      <c r="U1393" s="94">
        <f>$L$11*COS($M$11*S1393*24+$N$11)</f>
        <v>-0.1099446477556352</v>
      </c>
      <c r="V1393" s="94">
        <f>$L$12*COS($M$12*S1393*24+$N$12)</f>
        <v>-1.8015446259941073E-2</v>
      </c>
      <c r="W1393" s="94">
        <f>$L$13*COS($M$13*S1393*24+$N$13)</f>
        <v>0.13420330478865722</v>
      </c>
      <c r="X1393" s="94">
        <f>(T1393+U1393+V1393+W1393)*$AE$8</f>
        <v>0.16605183632335396</v>
      </c>
      <c r="Y1393" s="95">
        <f t="shared" si="38"/>
        <v>0.16605183632335396</v>
      </c>
      <c r="Z1393" s="94">
        <f>(0.5*$N$29*Y1393^3)/1000</f>
        <v>2.3579700098749529E-3</v>
      </c>
      <c r="AA1393" s="94">
        <f>(0.5*$I$29*$J$29*$K$29*$M$29*$L$29*$N$29*Y1393^3)*0.82/1000</f>
        <v>7.6332260593188943E-3</v>
      </c>
      <c r="AB1393" s="103">
        <f>IF(Y1393&lt;1,0,IF(Y1393&lt;1.05,2,IF(Y1393&lt;1.1,2.28,IF(Y1393&lt;1.15,2.5,IF(Y1393&lt;1.2,3.08,IF(Y1393&lt;1.25,3.44,IF(Y1393&lt;1.3,3.85,IF(Y1393&lt;1.35,4.31,IF(Y1393&lt;1.4,5,IF(Y1393&lt;1.45,5.36,IF(Y1393&lt;1.5,5.75,IF(Y1393&lt;1.55,6.59,IF(Y1393&lt;1.6,7.28,IF(Y1393&lt;1.65,8.01,IF(Y1393&lt;1.7,8.79,IF(Y1393&lt;1.75,10,IF(Y1393&lt;1.8,10.5,IF(Y1393&lt;1.85,11.42,IF(Y1393&lt;1.9,12.38,IF(Y1393&lt;1.95,13.4,IF(Y1393&lt;2,14.26,IF(Y1393&lt;2.05,15.57,IF(Y1393&lt;2.1,16.72,IF(Y1393&lt;2.15,17.92,IF(Y1393&lt;2.2,19.17,IF(Y1393&lt;2.25,20,IF(Y1393&lt;3,25,IF(Y1393&lt;10,0,0))))))))))))))))))))))))))))</f>
        <v>0</v>
      </c>
      <c r="AC1393" s="12"/>
    </row>
    <row r="1394" spans="17:29" x14ac:dyDescent="0.25">
      <c r="Q1394" s="91"/>
      <c r="R1394" s="92">
        <v>41668</v>
      </c>
      <c r="S1394" s="93">
        <v>28.9166666666626</v>
      </c>
      <c r="T1394" s="94">
        <f>$L$10*COS($M$10*S1394*24+$N$10)</f>
        <v>0.12443483059832741</v>
      </c>
      <c r="U1394" s="94">
        <f>$L$11*COS($M$11*S1394*24+$N$11)</f>
        <v>-0.10558200053394931</v>
      </c>
      <c r="V1394" s="94">
        <f>$L$12*COS($M$12*S1394*24+$N$12)</f>
        <v>0.3081116830554656</v>
      </c>
      <c r="W1394" s="94">
        <f>$L$13*COS($M$13*S1394*24+$N$13)</f>
        <v>0.23808441158430918</v>
      </c>
      <c r="X1394" s="94">
        <f>(T1394+U1394+V1394+W1394)*$AE$8</f>
        <v>0.70631115588019111</v>
      </c>
      <c r="Y1394" s="95">
        <f t="shared" si="38"/>
        <v>0.70631115588019111</v>
      </c>
      <c r="Z1394" s="94">
        <f>(0.5*$N$29*Y1394^3)/1000</f>
        <v>0.18146606690826647</v>
      </c>
      <c r="AA1394" s="94">
        <f>(0.5*$I$29*$J$29*$K$29*$M$29*$L$29*$N$29*Y1394^3)*0.82/1000</f>
        <v>0.58744237840401692</v>
      </c>
      <c r="AB1394" s="103">
        <f>IF(Y1394&lt;1,0,IF(Y1394&lt;1.05,2,IF(Y1394&lt;1.1,2.28,IF(Y1394&lt;1.15,2.5,IF(Y1394&lt;1.2,3.08,IF(Y1394&lt;1.25,3.44,IF(Y1394&lt;1.3,3.85,IF(Y1394&lt;1.35,4.31,IF(Y1394&lt;1.4,5,IF(Y1394&lt;1.45,5.36,IF(Y1394&lt;1.5,5.75,IF(Y1394&lt;1.55,6.59,IF(Y1394&lt;1.6,7.28,IF(Y1394&lt;1.65,8.01,IF(Y1394&lt;1.7,8.79,IF(Y1394&lt;1.75,10,IF(Y1394&lt;1.8,10.5,IF(Y1394&lt;1.85,11.42,IF(Y1394&lt;1.9,12.38,IF(Y1394&lt;1.95,13.4,IF(Y1394&lt;2,14.26,IF(Y1394&lt;2.05,15.57,IF(Y1394&lt;2.1,16.72,IF(Y1394&lt;2.15,17.92,IF(Y1394&lt;2.2,19.17,IF(Y1394&lt;2.25,20,IF(Y1394&lt;3,25,IF(Y1394&lt;10,0,0))))))))))))))))))))))))))))</f>
        <v>0</v>
      </c>
      <c r="AC1394" s="12"/>
    </row>
    <row r="1395" spans="17:29" x14ac:dyDescent="0.25">
      <c r="Q1395" s="91"/>
      <c r="R1395" s="92">
        <v>41668</v>
      </c>
      <c r="S1395" s="93">
        <v>28.9374999999959</v>
      </c>
      <c r="T1395" s="94">
        <f>$L$10*COS($M$10*S1395*24+$N$10)</f>
        <v>0.12042865633761585</v>
      </c>
      <c r="U1395" s="94">
        <f>$L$11*COS($M$11*S1395*24+$N$11)</f>
        <v>-9.9402246797988592E-2</v>
      </c>
      <c r="V1395" s="94">
        <f>$L$12*COS($M$12*S1395*24+$N$12)</f>
        <v>0.61463015287570133</v>
      </c>
      <c r="W1395" s="94">
        <f>$L$13*COS($M$13*S1395*24+$N$13)</f>
        <v>0.32574045918361483</v>
      </c>
      <c r="X1395" s="94">
        <f>(T1395+U1395+V1395+W1395)*$AE$8</f>
        <v>1.2017462769986791</v>
      </c>
      <c r="Y1395" s="95">
        <f t="shared" si="38"/>
        <v>1.2017462769986791</v>
      </c>
      <c r="Z1395" s="94">
        <f>(0.5*$N$29*Y1395^3)/1000</f>
        <v>0.89381077355130345</v>
      </c>
      <c r="AA1395" s="94">
        <f>(0.5*$I$29*$J$29*$K$29*$M$29*$L$29*$N$29*Y1395^3)*0.82/1000</f>
        <v>2.8934463374000274</v>
      </c>
      <c r="AB1395" s="103">
        <f>IF(Y1395&lt;1,0,IF(Y1395&lt;1.05,2,IF(Y1395&lt;1.1,2.28,IF(Y1395&lt;1.15,2.5,IF(Y1395&lt;1.2,3.08,IF(Y1395&lt;1.25,3.44,IF(Y1395&lt;1.3,3.85,IF(Y1395&lt;1.35,4.31,IF(Y1395&lt;1.4,5,IF(Y1395&lt;1.45,5.36,IF(Y1395&lt;1.5,5.75,IF(Y1395&lt;1.55,6.59,IF(Y1395&lt;1.6,7.28,IF(Y1395&lt;1.65,8.01,IF(Y1395&lt;1.7,8.79,IF(Y1395&lt;1.75,10,IF(Y1395&lt;1.8,10.5,IF(Y1395&lt;1.85,11.42,IF(Y1395&lt;1.9,12.38,IF(Y1395&lt;1.95,13.4,IF(Y1395&lt;2,14.26,IF(Y1395&lt;2.05,15.57,IF(Y1395&lt;2.1,16.72,IF(Y1395&lt;2.15,17.92,IF(Y1395&lt;2.2,19.17,IF(Y1395&lt;2.25,20,IF(Y1395&lt;3,25,IF(Y1395&lt;10,0,0))))))))))))))))))))))))))))</f>
        <v>3.44</v>
      </c>
      <c r="AC1395" s="12"/>
    </row>
    <row r="1396" spans="17:29" x14ac:dyDescent="0.25">
      <c r="Q1396" s="91"/>
      <c r="R1396" s="92">
        <v>41668</v>
      </c>
      <c r="S1396" s="93">
        <v>28.9583333333293</v>
      </c>
      <c r="T1396" s="94">
        <f>$L$10*COS($M$10*S1396*24+$N$10)</f>
        <v>0.11463906265368742</v>
      </c>
      <c r="U1396" s="94">
        <f>$L$11*COS($M$11*S1396*24+$N$11)</f>
        <v>-9.1511742467415058E-2</v>
      </c>
      <c r="V1396" s="94">
        <f>$L$12*COS($M$12*S1396*24+$N$12)</f>
        <v>0.88203269803077833</v>
      </c>
      <c r="W1396" s="94">
        <f>$L$13*COS($M$13*S1396*24+$N$13)</f>
        <v>0.39119783280145676</v>
      </c>
      <c r="X1396" s="94">
        <f>(T1396+U1396+V1396+W1396)*$AE$8</f>
        <v>1.6204473137731343</v>
      </c>
      <c r="Y1396" s="95">
        <f t="shared" si="38"/>
        <v>1.6204473137731343</v>
      </c>
      <c r="Z1396" s="94">
        <f>(0.5*$N$29*Y1396^3)/1000</f>
        <v>2.191351143111683</v>
      </c>
      <c r="AA1396" s="94">
        <f>(0.5*$I$29*$J$29*$K$29*$M$29*$L$29*$N$29*Y1396^3)*0.82/1000</f>
        <v>7.0938470721285434</v>
      </c>
      <c r="AB1396" s="103">
        <f>IF(Y1396&lt;1,0,IF(Y1396&lt;1.05,2,IF(Y1396&lt;1.1,2.28,IF(Y1396&lt;1.15,2.5,IF(Y1396&lt;1.2,3.08,IF(Y1396&lt;1.25,3.44,IF(Y1396&lt;1.3,3.85,IF(Y1396&lt;1.35,4.31,IF(Y1396&lt;1.4,5,IF(Y1396&lt;1.45,5.36,IF(Y1396&lt;1.5,5.75,IF(Y1396&lt;1.55,6.59,IF(Y1396&lt;1.6,7.28,IF(Y1396&lt;1.65,8.01,IF(Y1396&lt;1.7,8.79,IF(Y1396&lt;1.75,10,IF(Y1396&lt;1.8,10.5,IF(Y1396&lt;1.85,11.42,IF(Y1396&lt;1.9,12.38,IF(Y1396&lt;1.95,13.4,IF(Y1396&lt;2,14.26,IF(Y1396&lt;2.05,15.57,IF(Y1396&lt;2.1,16.72,IF(Y1396&lt;2.15,17.92,IF(Y1396&lt;2.2,19.17,IF(Y1396&lt;2.25,20,IF(Y1396&lt;3,25,IF(Y1396&lt;10,0,0))))))))))))))))))))))))))))</f>
        <v>8.01</v>
      </c>
      <c r="AC1396" s="12"/>
    </row>
    <row r="1397" spans="17:29" x14ac:dyDescent="0.25">
      <c r="Q1397" s="91"/>
      <c r="R1397" s="92">
        <v>41668</v>
      </c>
      <c r="S1397" s="93">
        <v>28.9791666666626</v>
      </c>
      <c r="T1397" s="94">
        <f>$L$10*COS($M$10*S1397*24+$N$10)</f>
        <v>0.107151787228497</v>
      </c>
      <c r="U1397" s="94">
        <f>$L$11*COS($M$11*S1397*24+$N$11)</f>
        <v>-8.2046286132477109E-2</v>
      </c>
      <c r="V1397" s="94">
        <f>$L$12*COS($M$12*S1397*24+$N$12)</f>
        <v>1.0933014456349173</v>
      </c>
      <c r="W1397" s="94">
        <f>$L$13*COS($M$13*S1397*24+$N$13)</f>
        <v>0.42999572059856861</v>
      </c>
      <c r="X1397" s="94">
        <f>(T1397+U1397+V1397+W1397)*$AE$8</f>
        <v>1.9355033341618821</v>
      </c>
      <c r="Y1397" s="95">
        <f t="shared" si="38"/>
        <v>1.9355033341618821</v>
      </c>
      <c r="Z1397" s="94">
        <f>(0.5*$N$29*Y1397^3)/1000</f>
        <v>3.7341262769496448</v>
      </c>
      <c r="AA1397" s="94">
        <f>(0.5*$I$29*$J$29*$K$29*$M$29*$L$29*$N$29*Y1397^3)*0.82/1000</f>
        <v>12.088122362298854</v>
      </c>
      <c r="AB1397" s="103">
        <f>IF(Y1397&lt;1,0,IF(Y1397&lt;1.05,2,IF(Y1397&lt;1.1,2.28,IF(Y1397&lt;1.15,2.5,IF(Y1397&lt;1.2,3.08,IF(Y1397&lt;1.25,3.44,IF(Y1397&lt;1.3,3.85,IF(Y1397&lt;1.35,4.31,IF(Y1397&lt;1.4,5,IF(Y1397&lt;1.45,5.36,IF(Y1397&lt;1.5,5.75,IF(Y1397&lt;1.55,6.59,IF(Y1397&lt;1.6,7.28,IF(Y1397&lt;1.65,8.01,IF(Y1397&lt;1.7,8.79,IF(Y1397&lt;1.75,10,IF(Y1397&lt;1.8,10.5,IF(Y1397&lt;1.85,11.42,IF(Y1397&lt;1.9,12.38,IF(Y1397&lt;1.95,13.4,IF(Y1397&lt;2,14.26,IF(Y1397&lt;2.05,15.57,IF(Y1397&lt;2.1,16.72,IF(Y1397&lt;2.15,17.92,IF(Y1397&lt;2.2,19.17,IF(Y1397&lt;2.25,20,IF(Y1397&lt;3,25,IF(Y1397&lt;10,0,0))))))))))))))))))))))))))))</f>
        <v>13.4</v>
      </c>
      <c r="AC1397" s="12"/>
    </row>
    <row r="1398" spans="17:29" x14ac:dyDescent="0.25">
      <c r="Q1398" s="91"/>
      <c r="R1398" s="92">
        <v>41669</v>
      </c>
      <c r="S1398" s="93">
        <v>28.9999999999959</v>
      </c>
      <c r="T1398" s="94">
        <f>$L$10*COS($M$10*S1398*24+$N$10)</f>
        <v>9.807770859231113E-2</v>
      </c>
      <c r="U1398" s="94">
        <f>$L$11*COS($M$11*S1398*24+$N$11)</f>
        <v>-7.1168781908226147E-2</v>
      </c>
      <c r="V1398" s="94">
        <f>$L$12*COS($M$12*S1398*24+$N$12)</f>
        <v>1.2349909563843016</v>
      </c>
      <c r="W1398" s="94">
        <f>$L$13*COS($M$13*S1398*24+$N$13)</f>
        <v>0.43949011063851284</v>
      </c>
      <c r="X1398" s="94">
        <f>(T1398+U1398+V1398+W1398)*$AE$8</f>
        <v>2.126737492133624</v>
      </c>
      <c r="Y1398" s="95">
        <f t="shared" si="38"/>
        <v>2.126737492133624</v>
      </c>
      <c r="Z1398" s="94">
        <f>(0.5*$N$29*Y1398^3)/1000</f>
        <v>4.9539188816382129</v>
      </c>
      <c r="AA1398" s="94">
        <f>(0.5*$I$29*$J$29*$K$29*$M$29*$L$29*$N$29*Y1398^3)*0.82/1000</f>
        <v>16.036837849807124</v>
      </c>
      <c r="AB1398" s="103">
        <f>IF(Y1398&lt;1,0,IF(Y1398&lt;1.05,2,IF(Y1398&lt;1.1,2.28,IF(Y1398&lt;1.15,2.5,IF(Y1398&lt;1.2,3.08,IF(Y1398&lt;1.25,3.44,IF(Y1398&lt;1.3,3.85,IF(Y1398&lt;1.35,4.31,IF(Y1398&lt;1.4,5,IF(Y1398&lt;1.45,5.36,IF(Y1398&lt;1.5,5.75,IF(Y1398&lt;1.55,6.59,IF(Y1398&lt;1.6,7.28,IF(Y1398&lt;1.65,8.01,IF(Y1398&lt;1.7,8.79,IF(Y1398&lt;1.75,10,IF(Y1398&lt;1.8,10.5,IF(Y1398&lt;1.85,11.42,IF(Y1398&lt;1.9,12.38,IF(Y1398&lt;1.95,13.4,IF(Y1398&lt;2,14.26,IF(Y1398&lt;2.05,15.57,IF(Y1398&lt;2.1,16.72,IF(Y1398&lt;2.15,17.92,IF(Y1398&lt;2.2,19.17,IF(Y1398&lt;2.25,20,IF(Y1398&lt;3,25,IF(Y1398&lt;10,0,0))))))))))))))))))))))))))))</f>
        <v>17.920000000000002</v>
      </c>
      <c r="AC1398" s="12"/>
    </row>
    <row r="1399" spans="17:29" x14ac:dyDescent="0.25">
      <c r="Q1399" s="91"/>
      <c r="R1399" s="92">
        <v>41669</v>
      </c>
      <c r="S1399" s="93">
        <v>29.0208333333292</v>
      </c>
      <c r="T1399" s="94">
        <f>$L$10*COS($M$10*S1399*24+$N$10)</f>
        <v>8.7551204131541993E-2</v>
      </c>
      <c r="U1399" s="94">
        <f>$L$11*COS($M$11*S1399*24+$N$11)</f>
        <v>-5.906643579270475E-2</v>
      </c>
      <c r="V1399" s="94">
        <f>$L$12*COS($M$12*S1399*24+$N$12)</f>
        <v>1.2980839111601947</v>
      </c>
      <c r="W1399" s="94">
        <f>$L$13*COS($M$13*S1399*24+$N$13)</f>
        <v>0.41903397593028663</v>
      </c>
      <c r="X1399" s="94">
        <f>(T1399+U1399+V1399+W1399)*$AE$8</f>
        <v>2.1820033192866481</v>
      </c>
      <c r="Y1399" s="95">
        <f t="shared" si="38"/>
        <v>2.1820033192866481</v>
      </c>
      <c r="Z1399" s="94">
        <f>(0.5*$N$29*Y1399^3)/1000</f>
        <v>5.3502422890192172</v>
      </c>
      <c r="AA1399" s="94">
        <f>(0.5*$I$29*$J$29*$K$29*$M$29*$L$29*$N$29*Y1399^3)*0.82/1000</f>
        <v>17.319816915897608</v>
      </c>
      <c r="AB1399" s="103">
        <f>IF(Y1399&lt;1,0,IF(Y1399&lt;1.05,2,IF(Y1399&lt;1.1,2.28,IF(Y1399&lt;1.15,2.5,IF(Y1399&lt;1.2,3.08,IF(Y1399&lt;1.25,3.44,IF(Y1399&lt;1.3,3.85,IF(Y1399&lt;1.35,4.31,IF(Y1399&lt;1.4,5,IF(Y1399&lt;1.45,5.36,IF(Y1399&lt;1.5,5.75,IF(Y1399&lt;1.55,6.59,IF(Y1399&lt;1.6,7.28,IF(Y1399&lt;1.65,8.01,IF(Y1399&lt;1.7,8.79,IF(Y1399&lt;1.75,10,IF(Y1399&lt;1.8,10.5,IF(Y1399&lt;1.85,11.42,IF(Y1399&lt;1.9,12.38,IF(Y1399&lt;1.95,13.4,IF(Y1399&lt;2,14.26,IF(Y1399&lt;2.05,15.57,IF(Y1399&lt;2.1,16.72,IF(Y1399&lt;2.15,17.92,IF(Y1399&lt;2.2,19.17,IF(Y1399&lt;2.25,20,IF(Y1399&lt;3,25,IF(Y1399&lt;10,0,0))))))))))))))))))))))))))))</f>
        <v>19.170000000000002</v>
      </c>
      <c r="AC1399" s="12"/>
    </row>
    <row r="1400" spans="17:29" x14ac:dyDescent="0.25">
      <c r="Q1400" s="91"/>
      <c r="R1400" s="92">
        <v>41669</v>
      </c>
      <c r="S1400" s="93">
        <v>29.0416666666626</v>
      </c>
      <c r="T1400" s="94">
        <f>$L$10*COS($M$10*S1400*24+$N$10)</f>
        <v>7.5728160103468958E-2</v>
      </c>
      <c r="U1400" s="94">
        <f>$L$11*COS($M$11*S1400*24+$N$11)</f>
        <v>-4.5947533780177435E-2</v>
      </c>
      <c r="V1400" s="94">
        <f>$L$12*COS($M$12*S1400*24+$N$12)</f>
        <v>1.2785649858613855</v>
      </c>
      <c r="W1400" s="94">
        <f>$L$13*COS($M$13*S1400*24+$N$13)</f>
        <v>0.370021368248584</v>
      </c>
      <c r="X1400" s="94">
        <f>(T1400+U1400+V1400+W1400)*$AE$8</f>
        <v>2.0979587255415764</v>
      </c>
      <c r="Y1400" s="95">
        <f t="shared" si="38"/>
        <v>2.0979587255415764</v>
      </c>
      <c r="Z1400" s="94">
        <f>(0.5*$N$29*Y1400^3)/1000</f>
        <v>4.7555203933480668</v>
      </c>
      <c r="AA1400" s="94">
        <f>(0.5*$I$29*$J$29*$K$29*$M$29*$L$29*$N$29*Y1400^3)*0.82/1000</f>
        <v>15.394581797099256</v>
      </c>
      <c r="AB1400" s="103">
        <f>IF(Y1400&lt;1,0,IF(Y1400&lt;1.05,2,IF(Y1400&lt;1.1,2.28,IF(Y1400&lt;1.15,2.5,IF(Y1400&lt;1.2,3.08,IF(Y1400&lt;1.25,3.44,IF(Y1400&lt;1.3,3.85,IF(Y1400&lt;1.35,4.31,IF(Y1400&lt;1.4,5,IF(Y1400&lt;1.45,5.36,IF(Y1400&lt;1.5,5.75,IF(Y1400&lt;1.55,6.59,IF(Y1400&lt;1.6,7.28,IF(Y1400&lt;1.65,8.01,IF(Y1400&lt;1.7,8.79,IF(Y1400&lt;1.75,10,IF(Y1400&lt;1.8,10.5,IF(Y1400&lt;1.85,11.42,IF(Y1400&lt;1.9,12.38,IF(Y1400&lt;1.95,13.4,IF(Y1400&lt;2,14.26,IF(Y1400&lt;2.05,15.57,IF(Y1400&lt;2.1,16.72,IF(Y1400&lt;2.15,17.92,IF(Y1400&lt;2.2,19.17,IF(Y1400&lt;2.25,20,IF(Y1400&lt;3,25,IF(Y1400&lt;10,0,0))))))))))))))))))))))))))))</f>
        <v>16.72</v>
      </c>
      <c r="AC1400" s="12"/>
    </row>
    <row r="1401" spans="17:29" x14ac:dyDescent="0.25">
      <c r="Q1401" s="91"/>
      <c r="R1401" s="92">
        <v>41669</v>
      </c>
      <c r="S1401" s="93">
        <v>29.0624999999959</v>
      </c>
      <c r="T1401" s="94">
        <f>$L$10*COS($M$10*S1401*24+$N$10)</f>
        <v>6.2783663127973677E-2</v>
      </c>
      <c r="U1401" s="94">
        <f>$L$11*COS($M$11*S1401*24+$N$11)</f>
        <v>-3.2037857179955054E-2</v>
      </c>
      <c r="V1401" s="94">
        <f>$L$12*COS($M$12*S1401*24+$N$12)</f>
        <v>1.1776763922604352</v>
      </c>
      <c r="W1401" s="94">
        <f>$L$13*COS($M$13*S1401*24+$N$13)</f>
        <v>0.29579241581020604</v>
      </c>
      <c r="X1401" s="94">
        <f>(T1401+U1401+V1401+W1401)*$AE$8</f>
        <v>1.8802682675233249</v>
      </c>
      <c r="Y1401" s="95">
        <f t="shared" si="38"/>
        <v>1.8802682675233249</v>
      </c>
      <c r="Z1401" s="94">
        <f>(0.5*$N$29*Y1401^3)/1000</f>
        <v>3.4234712035613479</v>
      </c>
      <c r="AA1401" s="94">
        <f>(0.5*$I$29*$J$29*$K$29*$M$29*$L$29*$N$29*Y1401^3)*0.82/1000</f>
        <v>11.08246902840725</v>
      </c>
      <c r="AB1401" s="103">
        <f>IF(Y1401&lt;1,0,IF(Y1401&lt;1.05,2,IF(Y1401&lt;1.1,2.28,IF(Y1401&lt;1.15,2.5,IF(Y1401&lt;1.2,3.08,IF(Y1401&lt;1.25,3.44,IF(Y1401&lt;1.3,3.85,IF(Y1401&lt;1.35,4.31,IF(Y1401&lt;1.4,5,IF(Y1401&lt;1.45,5.36,IF(Y1401&lt;1.5,5.75,IF(Y1401&lt;1.55,6.59,IF(Y1401&lt;1.6,7.28,IF(Y1401&lt;1.65,8.01,IF(Y1401&lt;1.7,8.79,IF(Y1401&lt;1.75,10,IF(Y1401&lt;1.8,10.5,IF(Y1401&lt;1.85,11.42,IF(Y1401&lt;1.9,12.38,IF(Y1401&lt;1.95,13.4,IF(Y1401&lt;2,14.26,IF(Y1401&lt;2.05,15.57,IF(Y1401&lt;2.1,16.72,IF(Y1401&lt;2.15,17.92,IF(Y1401&lt;2.2,19.17,IF(Y1401&lt;2.25,20,IF(Y1401&lt;3,25,IF(Y1401&lt;10,0,0))))))))))))))))))))))))))))</f>
        <v>12.38</v>
      </c>
      <c r="AC1401" s="12"/>
    </row>
    <row r="1402" spans="17:29" x14ac:dyDescent="0.25">
      <c r="Q1402" s="91"/>
      <c r="R1402" s="92">
        <v>41669</v>
      </c>
      <c r="S1402" s="93">
        <v>29.0833333333292</v>
      </c>
      <c r="T1402" s="94">
        <f>$L$10*COS($M$10*S1402*24+$N$10)</f>
        <v>4.890940734186125E-2</v>
      </c>
      <c r="U1402" s="94">
        <f>$L$11*COS($M$11*S1402*24+$N$11)</f>
        <v>-1.7576796833539698E-2</v>
      </c>
      <c r="V1402" s="94">
        <f>$L$12*COS($M$12*S1402*24+$N$12)</f>
        <v>1.0018388219042631</v>
      </c>
      <c r="W1402" s="94">
        <f>$L$13*COS($M$13*S1402*24+$N$13)</f>
        <v>0.20140569905452371</v>
      </c>
      <c r="X1402" s="94">
        <f>(T1402+U1402+V1402+W1402)*$AE$8</f>
        <v>1.5432214143338854</v>
      </c>
      <c r="Y1402" s="95">
        <f t="shared" si="38"/>
        <v>1.5432214143338854</v>
      </c>
      <c r="Z1402" s="94">
        <f>(0.5*$N$29*Y1402^3)/1000</f>
        <v>1.8927443235587709</v>
      </c>
      <c r="AA1402" s="94">
        <f>(0.5*$I$29*$J$29*$K$29*$M$29*$L$29*$N$29*Y1402^3)*0.82/1000</f>
        <v>6.1271963738770836</v>
      </c>
      <c r="AB1402" s="103">
        <f>IF(Y1402&lt;1,0,IF(Y1402&lt;1.05,2,IF(Y1402&lt;1.1,2.28,IF(Y1402&lt;1.15,2.5,IF(Y1402&lt;1.2,3.08,IF(Y1402&lt;1.25,3.44,IF(Y1402&lt;1.3,3.85,IF(Y1402&lt;1.35,4.31,IF(Y1402&lt;1.4,5,IF(Y1402&lt;1.45,5.36,IF(Y1402&lt;1.5,5.75,IF(Y1402&lt;1.55,6.59,IF(Y1402&lt;1.6,7.28,IF(Y1402&lt;1.65,8.01,IF(Y1402&lt;1.7,8.79,IF(Y1402&lt;1.75,10,IF(Y1402&lt;1.8,10.5,IF(Y1402&lt;1.85,11.42,IF(Y1402&lt;1.9,12.38,IF(Y1402&lt;1.95,13.4,IF(Y1402&lt;2,14.26,IF(Y1402&lt;2.05,15.57,IF(Y1402&lt;2.1,16.72,IF(Y1402&lt;2.15,17.92,IF(Y1402&lt;2.2,19.17,IF(Y1402&lt;2.25,20,IF(Y1402&lt;3,25,IF(Y1402&lt;10,0,0))))))))))))))))))))))))))))</f>
        <v>6.59</v>
      </c>
      <c r="AC1402" s="12"/>
    </row>
    <row r="1403" spans="17:29" x14ac:dyDescent="0.25">
      <c r="Q1403" s="91"/>
      <c r="R1403" s="92">
        <v>41669</v>
      </c>
      <c r="S1403" s="93">
        <v>29.1041666666626</v>
      </c>
      <c r="T1403" s="94">
        <f>$L$10*COS($M$10*S1403*24+$N$10)</f>
        <v>3.4310855614140705E-2</v>
      </c>
      <c r="U1403" s="94">
        <f>$L$11*COS($M$11*S1403*24+$N$11)</f>
        <v>-2.8132331070769194E-3</v>
      </c>
      <c r="V1403" s="94">
        <f>$L$12*COS($M$12*S1403*24+$N$12)</f>
        <v>0.76224282430079637</v>
      </c>
      <c r="W1403" s="94">
        <f>$L$13*COS($M$13*S1403*24+$N$13)</f>
        <v>9.3293516746439195E-2</v>
      </c>
      <c r="X1403" s="94">
        <f>(T1403+U1403+V1403+W1403)*$AE$8</f>
        <v>1.1087924544428742</v>
      </c>
      <c r="Y1403" s="95">
        <f t="shared" si="38"/>
        <v>1.1087924544428742</v>
      </c>
      <c r="Z1403" s="94">
        <f>(0.5*$N$29*Y1403^3)/1000</f>
        <v>0.70203378769439184</v>
      </c>
      <c r="AA1403" s="94">
        <f>(0.5*$I$29*$J$29*$K$29*$M$29*$L$29*$N$29*Y1403^3)*0.82/1000</f>
        <v>2.2726254279355169</v>
      </c>
      <c r="AB1403" s="103">
        <f>IF(Y1403&lt;1,0,IF(Y1403&lt;1.05,2,IF(Y1403&lt;1.1,2.28,IF(Y1403&lt;1.15,2.5,IF(Y1403&lt;1.2,3.08,IF(Y1403&lt;1.25,3.44,IF(Y1403&lt;1.3,3.85,IF(Y1403&lt;1.35,4.31,IF(Y1403&lt;1.4,5,IF(Y1403&lt;1.45,5.36,IF(Y1403&lt;1.5,5.75,IF(Y1403&lt;1.55,6.59,IF(Y1403&lt;1.6,7.28,IF(Y1403&lt;1.65,8.01,IF(Y1403&lt;1.7,8.79,IF(Y1403&lt;1.75,10,IF(Y1403&lt;1.8,10.5,IF(Y1403&lt;1.85,11.42,IF(Y1403&lt;1.9,12.38,IF(Y1403&lt;1.95,13.4,IF(Y1403&lt;2,14.26,IF(Y1403&lt;2.05,15.57,IF(Y1403&lt;2.1,16.72,IF(Y1403&lt;2.15,17.92,IF(Y1403&lt;2.2,19.17,IF(Y1403&lt;2.25,20,IF(Y1403&lt;3,25,IF(Y1403&lt;10,0,0))))))))))))))))))))))))))))</f>
        <v>2.5</v>
      </c>
      <c r="AC1403" s="12"/>
    </row>
    <row r="1404" spans="17:29" x14ac:dyDescent="0.25">
      <c r="Q1404" s="91"/>
      <c r="R1404" s="92">
        <v>41669</v>
      </c>
      <c r="S1404" s="93">
        <v>29.1249999999959</v>
      </c>
      <c r="T1404" s="94">
        <f>$L$10*COS($M$10*S1404*24+$N$10)</f>
        <v>1.92041968612221E-2</v>
      </c>
      <c r="U1404" s="94">
        <f>$L$11*COS($M$11*S1404*24+$N$11)</f>
        <v>1.1998747434478721E-2</v>
      </c>
      <c r="V1404" s="94">
        <f>$L$12*COS($M$12*S1404*24+$N$12)</f>
        <v>0.47413662466331474</v>
      </c>
      <c r="W1404" s="94">
        <f>$L$13*COS($M$13*S1404*24+$N$13)</f>
        <v>-2.1176464552603299E-2</v>
      </c>
      <c r="X1404" s="94">
        <f>(T1404+U1404+V1404+W1404)*$AE$8</f>
        <v>0.60520388050801532</v>
      </c>
      <c r="Y1404" s="95">
        <f t="shared" si="38"/>
        <v>0.60520388050801532</v>
      </c>
      <c r="Z1404" s="94">
        <f>(0.5*$N$29*Y1404^3)/1000</f>
        <v>0.11415957441907509</v>
      </c>
      <c r="AA1404" s="94">
        <f>(0.5*$I$29*$J$29*$K$29*$M$29*$L$29*$N$29*Y1404^3)*0.82/1000</f>
        <v>0.36955764268717345</v>
      </c>
      <c r="AB1404" s="103">
        <f>IF(Y1404&lt;1,0,IF(Y1404&lt;1.05,2,IF(Y1404&lt;1.1,2.28,IF(Y1404&lt;1.15,2.5,IF(Y1404&lt;1.2,3.08,IF(Y1404&lt;1.25,3.44,IF(Y1404&lt;1.3,3.85,IF(Y1404&lt;1.35,4.31,IF(Y1404&lt;1.4,5,IF(Y1404&lt;1.45,5.36,IF(Y1404&lt;1.5,5.75,IF(Y1404&lt;1.55,6.59,IF(Y1404&lt;1.6,7.28,IF(Y1404&lt;1.65,8.01,IF(Y1404&lt;1.7,8.79,IF(Y1404&lt;1.75,10,IF(Y1404&lt;1.8,10.5,IF(Y1404&lt;1.85,11.42,IF(Y1404&lt;1.9,12.38,IF(Y1404&lt;1.95,13.4,IF(Y1404&lt;2,14.26,IF(Y1404&lt;2.05,15.57,IF(Y1404&lt;2.1,16.72,IF(Y1404&lt;2.15,17.92,IF(Y1404&lt;2.2,19.17,IF(Y1404&lt;2.25,20,IF(Y1404&lt;3,25,IF(Y1404&lt;10,0,0))))))))))))))))))))))))))))</f>
        <v>0</v>
      </c>
      <c r="AC1404" s="12"/>
    </row>
    <row r="1405" spans="17:29" x14ac:dyDescent="0.25">
      <c r="Q1405" s="91"/>
      <c r="R1405" s="92">
        <v>41669</v>
      </c>
      <c r="S1405" s="93">
        <v>29.1458333333292</v>
      </c>
      <c r="T1405" s="94">
        <f>$L$10*COS($M$10*S1405*24+$N$10)</f>
        <v>3.8131445201818577E-3</v>
      </c>
      <c r="U1405" s="94">
        <f>$L$11*COS($M$11*S1405*24+$N$11)</f>
        <v>2.6604224954547024E-2</v>
      </c>
      <c r="V1405" s="94">
        <f>$L$12*COS($M$12*S1405*24+$N$12)</f>
        <v>0.15585570547279681</v>
      </c>
      <c r="W1405" s="94">
        <f>$L$13*COS($M$13*S1405*24+$N$13)</f>
        <v>-0.13420330478815248</v>
      </c>
      <c r="X1405" s="94">
        <f>(T1405+U1405+V1405+W1405)*$AE$8</f>
        <v>6.5087212699216523E-2</v>
      </c>
      <c r="Y1405" s="95">
        <f t="shared" si="38"/>
        <v>6.5087212699216523E-2</v>
      </c>
      <c r="Z1405" s="94">
        <f>(0.5*$N$29*Y1405^3)/1000</f>
        <v>1.420019309754095E-4</v>
      </c>
      <c r="AA1405" s="94">
        <f>(0.5*$I$29*$J$29*$K$29*$M$29*$L$29*$N$29*Y1405^3)*0.82/1000</f>
        <v>4.5968898478593518E-4</v>
      </c>
      <c r="AB1405" s="103">
        <f>IF(Y1405&lt;1,0,IF(Y1405&lt;1.05,2,IF(Y1405&lt;1.1,2.28,IF(Y1405&lt;1.15,2.5,IF(Y1405&lt;1.2,3.08,IF(Y1405&lt;1.25,3.44,IF(Y1405&lt;1.3,3.85,IF(Y1405&lt;1.35,4.31,IF(Y1405&lt;1.4,5,IF(Y1405&lt;1.45,5.36,IF(Y1405&lt;1.5,5.75,IF(Y1405&lt;1.55,6.59,IF(Y1405&lt;1.6,7.28,IF(Y1405&lt;1.65,8.01,IF(Y1405&lt;1.7,8.79,IF(Y1405&lt;1.75,10,IF(Y1405&lt;1.8,10.5,IF(Y1405&lt;1.85,11.42,IF(Y1405&lt;1.9,12.38,IF(Y1405&lt;1.95,13.4,IF(Y1405&lt;2,14.26,IF(Y1405&lt;2.05,15.57,IF(Y1405&lt;2.1,16.72,IF(Y1405&lt;2.15,17.92,IF(Y1405&lt;2.2,19.17,IF(Y1405&lt;2.25,20,IF(Y1405&lt;3,25,IF(Y1405&lt;10,0,0))))))))))))))))))))))))))))</f>
        <v>0</v>
      </c>
      <c r="AC1405" s="12"/>
    </row>
    <row r="1406" spans="17:29" x14ac:dyDescent="0.25">
      <c r="Q1406" s="91"/>
      <c r="R1406" s="92">
        <v>41669</v>
      </c>
      <c r="S1406" s="93">
        <v>29.1666666666626</v>
      </c>
      <c r="T1406" s="94">
        <f>$L$10*COS($M$10*S1406*24+$N$10)</f>
        <v>-1.1634376407460591E-2</v>
      </c>
      <c r="U1406" s="94">
        <f>$L$11*COS($M$11*S1406*24+$N$11)</f>
        <v>4.0751833612297346E-2</v>
      </c>
      <c r="V1406" s="94">
        <f>$L$12*COS($M$12*S1406*24+$N$12)</f>
        <v>-0.17234408933186801</v>
      </c>
      <c r="W1406" s="94">
        <f>$L$13*COS($M$13*S1406*24+$N$13)</f>
        <v>-0.23808441158430518</v>
      </c>
      <c r="X1406" s="94">
        <f>(T1406+U1406+V1406+W1406)*$AE$8</f>
        <v>-0.47663880463917058</v>
      </c>
      <c r="Y1406" s="95">
        <f t="shared" si="38"/>
        <v>0.47663880463917058</v>
      </c>
      <c r="Z1406" s="94">
        <f>(0.5*$N$29*Y1406^3)/1000</f>
        <v>5.5766760778977534E-2</v>
      </c>
      <c r="AA1406" s="94">
        <f>(0.5*$I$29*$J$29*$K$29*$M$29*$L$29*$N$29*Y1406^3)*0.82/1000</f>
        <v>0.180528289095784</v>
      </c>
      <c r="AB1406" s="103">
        <f>IF(Y1406&lt;1,0,IF(Y1406&lt;1.05,2,IF(Y1406&lt;1.1,2.28,IF(Y1406&lt;1.15,2.5,IF(Y1406&lt;1.2,3.08,IF(Y1406&lt;1.25,3.44,IF(Y1406&lt;1.3,3.85,IF(Y1406&lt;1.35,4.31,IF(Y1406&lt;1.4,5,IF(Y1406&lt;1.45,5.36,IF(Y1406&lt;1.5,5.75,IF(Y1406&lt;1.55,6.59,IF(Y1406&lt;1.6,7.28,IF(Y1406&lt;1.65,8.01,IF(Y1406&lt;1.7,8.79,IF(Y1406&lt;1.75,10,IF(Y1406&lt;1.8,10.5,IF(Y1406&lt;1.85,11.42,IF(Y1406&lt;1.9,12.38,IF(Y1406&lt;1.95,13.4,IF(Y1406&lt;2,14.26,IF(Y1406&lt;2.05,15.57,IF(Y1406&lt;2.1,16.72,IF(Y1406&lt;2.15,17.92,IF(Y1406&lt;2.2,19.17,IF(Y1406&lt;2.25,20,IF(Y1406&lt;3,25,IF(Y1406&lt;10,0,0))))))))))))))))))))))))))))</f>
        <v>0</v>
      </c>
      <c r="AC1406" s="12"/>
    </row>
    <row r="1407" spans="17:29" x14ac:dyDescent="0.25">
      <c r="Q1407" s="91"/>
      <c r="R1407" s="92">
        <v>41669</v>
      </c>
      <c r="S1407" s="93">
        <v>29.1874999999959</v>
      </c>
      <c r="T1407" s="94">
        <f>$L$10*COS($M$10*S1407*24+$N$10)</f>
        <v>-2.6909604680668515E-2</v>
      </c>
      <c r="U1407" s="94">
        <f>$L$11*COS($M$11*S1407*24+$N$11)</f>
        <v>5.4198087664539887E-2</v>
      </c>
      <c r="V1407" s="94">
        <f>$L$12*COS($M$12*S1407*24+$N$12)</f>
        <v>-0.48957566465618535</v>
      </c>
      <c r="W1407" s="94">
        <f>$L$13*COS($M$13*S1407*24+$N$13)</f>
        <v>-0.32574045918362848</v>
      </c>
      <c r="X1407" s="94">
        <f>(T1407+U1407+V1407+W1407)*$AE$8</f>
        <v>-0.9850345510699281</v>
      </c>
      <c r="Y1407" s="95">
        <f t="shared" si="38"/>
        <v>0.9850345510699281</v>
      </c>
      <c r="Z1407" s="94">
        <f>(0.5*$N$29*Y1407^3)/1000</f>
        <v>0.4922226806635035</v>
      </c>
      <c r="AA1407" s="94">
        <f>(0.5*$I$29*$J$29*$K$29*$M$29*$L$29*$N$29*Y1407^3)*0.82/1000</f>
        <v>1.5934244190101938</v>
      </c>
      <c r="AB1407" s="103">
        <f>IF(Y1407&lt;1,0,IF(Y1407&lt;1.05,2,IF(Y1407&lt;1.1,2.28,IF(Y1407&lt;1.15,2.5,IF(Y1407&lt;1.2,3.08,IF(Y1407&lt;1.25,3.44,IF(Y1407&lt;1.3,3.85,IF(Y1407&lt;1.35,4.31,IF(Y1407&lt;1.4,5,IF(Y1407&lt;1.45,5.36,IF(Y1407&lt;1.5,5.75,IF(Y1407&lt;1.55,6.59,IF(Y1407&lt;1.6,7.28,IF(Y1407&lt;1.65,8.01,IF(Y1407&lt;1.7,8.79,IF(Y1407&lt;1.75,10,IF(Y1407&lt;1.8,10.5,IF(Y1407&lt;1.85,11.42,IF(Y1407&lt;1.9,12.38,IF(Y1407&lt;1.95,13.4,IF(Y1407&lt;2,14.26,IF(Y1407&lt;2.05,15.57,IF(Y1407&lt;2.1,16.72,IF(Y1407&lt;2.15,17.92,IF(Y1407&lt;2.2,19.17,IF(Y1407&lt;2.25,20,IF(Y1407&lt;3,25,IF(Y1407&lt;10,0,0))))))))))))))))))))))))))))</f>
        <v>0</v>
      </c>
      <c r="AC1407" s="12"/>
    </row>
    <row r="1408" spans="17:29" x14ac:dyDescent="0.25">
      <c r="Q1408" s="91"/>
      <c r="R1408" s="92">
        <v>41669</v>
      </c>
      <c r="S1408" s="93">
        <v>29.2083333333292</v>
      </c>
      <c r="T1408" s="94">
        <f>$L$10*COS($M$10*S1408*24+$N$10)</f>
        <v>-4.1786330528314417E-2</v>
      </c>
      <c r="U1408" s="94">
        <f>$L$11*COS($M$11*S1408*24+$N$11)</f>
        <v>6.6711571948663395E-2</v>
      </c>
      <c r="V1408" s="94">
        <f>$L$12*COS($M$12*S1408*24+$N$12)</f>
        <v>-0.77564995827613759</v>
      </c>
      <c r="W1408" s="94">
        <f>$L$13*COS($M$13*S1408*24+$N$13)</f>
        <v>-0.39119783280120274</v>
      </c>
      <c r="X1408" s="94">
        <f>(T1408+U1408+V1408+W1408)*$AE$8</f>
        <v>-1.4274031870712391</v>
      </c>
      <c r="Y1408" s="95">
        <f t="shared" si="38"/>
        <v>1.4274031870712391</v>
      </c>
      <c r="Z1408" s="94">
        <f>(0.5*$N$29*Y1408^3)/1000</f>
        <v>1.4977772004338508</v>
      </c>
      <c r="AA1408" s="94">
        <f>(0.5*$I$29*$J$29*$K$29*$M$29*$L$29*$N$29*Y1408^3)*0.82/1000</f>
        <v>4.8486078743688834</v>
      </c>
      <c r="AB1408" s="103">
        <f>IF(Y1408&lt;1,0,IF(Y1408&lt;1.05,2,IF(Y1408&lt;1.1,2.28,IF(Y1408&lt;1.15,2.5,IF(Y1408&lt;1.2,3.08,IF(Y1408&lt;1.25,3.44,IF(Y1408&lt;1.3,3.85,IF(Y1408&lt;1.35,4.31,IF(Y1408&lt;1.4,5,IF(Y1408&lt;1.45,5.36,IF(Y1408&lt;1.5,5.75,IF(Y1408&lt;1.55,6.59,IF(Y1408&lt;1.6,7.28,IF(Y1408&lt;1.65,8.01,IF(Y1408&lt;1.7,8.79,IF(Y1408&lt;1.75,10,IF(Y1408&lt;1.8,10.5,IF(Y1408&lt;1.85,11.42,IF(Y1408&lt;1.9,12.38,IF(Y1408&lt;1.95,13.4,IF(Y1408&lt;2,14.26,IF(Y1408&lt;2.05,15.57,IF(Y1408&lt;2.1,16.72,IF(Y1408&lt;2.15,17.92,IF(Y1408&lt;2.2,19.17,IF(Y1408&lt;2.25,20,IF(Y1408&lt;3,25,IF(Y1408&lt;10,0,0))))))))))))))))))))))))))))</f>
        <v>5.36</v>
      </c>
      <c r="AC1408" s="12"/>
    </row>
    <row r="1409" spans="17:29" x14ac:dyDescent="0.25">
      <c r="Q1409" s="91"/>
      <c r="R1409" s="92">
        <v>41669</v>
      </c>
      <c r="S1409" s="93">
        <v>29.2291666666626</v>
      </c>
      <c r="T1409" s="94">
        <f>$L$10*COS($M$10*S1409*24+$N$10)</f>
        <v>-5.6044245573396281E-2</v>
      </c>
      <c r="U1409" s="94">
        <f>$L$11*COS($M$11*S1409*24+$N$11)</f>
        <v>7.8076924625631428E-2</v>
      </c>
      <c r="V1409" s="94">
        <f>$L$12*COS($M$12*S1409*24+$N$12)</f>
        <v>-1.0123608010585508</v>
      </c>
      <c r="W1409" s="94">
        <f>$L$13*COS($M$13*S1409*24+$N$13)</f>
        <v>-0.42999572059857294</v>
      </c>
      <c r="X1409" s="94">
        <f>(T1409+U1409+V1409+W1409)*$AE$8</f>
        <v>-1.7754048032561107</v>
      </c>
      <c r="Y1409" s="95">
        <f t="shared" si="38"/>
        <v>1.7754048032561107</v>
      </c>
      <c r="Z1409" s="94">
        <f>(0.5*$N$29*Y1409^3)/1000</f>
        <v>2.8820359946751166</v>
      </c>
      <c r="AA1409" s="94">
        <f>(0.5*$I$29*$J$29*$K$29*$M$29*$L$29*$N$29*Y1409^3)*0.82/1000</f>
        <v>9.329733697340707</v>
      </c>
      <c r="AB1409" s="103">
        <f>IF(Y1409&lt;1,0,IF(Y1409&lt;1.05,2,IF(Y1409&lt;1.1,2.28,IF(Y1409&lt;1.15,2.5,IF(Y1409&lt;1.2,3.08,IF(Y1409&lt;1.25,3.44,IF(Y1409&lt;1.3,3.85,IF(Y1409&lt;1.35,4.31,IF(Y1409&lt;1.4,5,IF(Y1409&lt;1.45,5.36,IF(Y1409&lt;1.5,5.75,IF(Y1409&lt;1.55,6.59,IF(Y1409&lt;1.6,7.28,IF(Y1409&lt;1.65,8.01,IF(Y1409&lt;1.7,8.79,IF(Y1409&lt;1.75,10,IF(Y1409&lt;1.8,10.5,IF(Y1409&lt;1.85,11.42,IF(Y1409&lt;1.9,12.38,IF(Y1409&lt;1.95,13.4,IF(Y1409&lt;2,14.26,IF(Y1409&lt;2.05,15.57,IF(Y1409&lt;2.1,16.72,IF(Y1409&lt;2.15,17.92,IF(Y1409&lt;2.2,19.17,IF(Y1409&lt;2.25,20,IF(Y1409&lt;3,25,IF(Y1409&lt;10,0,0))))))))))))))))))))))))))))</f>
        <v>10.5</v>
      </c>
      <c r="AC1409" s="12"/>
    </row>
    <row r="1410" spans="17:29" x14ac:dyDescent="0.25">
      <c r="Q1410" s="91"/>
      <c r="R1410" s="92">
        <v>41669</v>
      </c>
      <c r="S1410" s="93">
        <v>29.2499999999959</v>
      </c>
      <c r="T1410" s="94">
        <f>$L$10*COS($M$10*S1410*24+$N$10)</f>
        <v>-6.9472205363963743E-2</v>
      </c>
      <c r="U1410" s="94">
        <f>$L$11*COS($M$11*S1410*24+$N$11)</f>
        <v>8.8098543639286001E-2</v>
      </c>
      <c r="V1410" s="94">
        <f>$L$12*COS($M$12*S1410*24+$N$12)</f>
        <v>-1.1846435830879858</v>
      </c>
      <c r="W1410" s="94">
        <f>$L$13*COS($M$13*S1410*24+$N$13)</f>
        <v>-0.43949011063851301</v>
      </c>
      <c r="X1410" s="94">
        <f>(T1410+U1410+V1410+W1410)*$AE$8</f>
        <v>-2.0068841943139706</v>
      </c>
      <c r="Y1410" s="95">
        <f t="shared" si="38"/>
        <v>2.0068841943139706</v>
      </c>
      <c r="Z1410" s="94">
        <f>(0.5*$N$29*Y1410^3)/1000</f>
        <v>4.1626909305683881</v>
      </c>
      <c r="AA1410" s="94">
        <f>(0.5*$I$29*$J$29*$K$29*$M$29*$L$29*$N$29*Y1410^3)*0.82/1000</f>
        <v>13.475472866506097</v>
      </c>
      <c r="AB1410" s="103">
        <f>IF(Y1410&lt;1,0,IF(Y1410&lt;1.05,2,IF(Y1410&lt;1.1,2.28,IF(Y1410&lt;1.15,2.5,IF(Y1410&lt;1.2,3.08,IF(Y1410&lt;1.25,3.44,IF(Y1410&lt;1.3,3.85,IF(Y1410&lt;1.35,4.31,IF(Y1410&lt;1.4,5,IF(Y1410&lt;1.45,5.36,IF(Y1410&lt;1.5,5.75,IF(Y1410&lt;1.55,6.59,IF(Y1410&lt;1.6,7.28,IF(Y1410&lt;1.65,8.01,IF(Y1410&lt;1.7,8.79,IF(Y1410&lt;1.75,10,IF(Y1410&lt;1.8,10.5,IF(Y1410&lt;1.85,11.42,IF(Y1410&lt;1.9,12.38,IF(Y1410&lt;1.95,13.4,IF(Y1410&lt;2,14.26,IF(Y1410&lt;2.05,15.57,IF(Y1410&lt;2.1,16.72,IF(Y1410&lt;2.15,17.92,IF(Y1410&lt;2.2,19.17,IF(Y1410&lt;2.25,20,IF(Y1410&lt;3,25,IF(Y1410&lt;10,0,0))))))))))))))))))))))))))))</f>
        <v>15.57</v>
      </c>
      <c r="AC1410" s="12"/>
    </row>
    <row r="1411" spans="17:29" x14ac:dyDescent="0.25">
      <c r="Q1411" s="91"/>
      <c r="R1411" s="92">
        <v>41669</v>
      </c>
      <c r="S1411" s="93">
        <v>29.2708333333292</v>
      </c>
      <c r="T1411" s="94">
        <f>$L$10*COS($M$10*S1411*24+$N$10)</f>
        <v>-8.1871356196718079E-2</v>
      </c>
      <c r="U1411" s="94">
        <f>$L$11*COS($M$11*S1411*24+$N$11)</f>
        <v>9.6603953102684922E-2</v>
      </c>
      <c r="V1411" s="94">
        <f>$L$12*COS($M$12*S1411*24+$N$12)</f>
        <v>-1.2815339865696393</v>
      </c>
      <c r="W1411" s="94">
        <f>$L$13*COS($M$13*S1411*24+$N$13)</f>
        <v>-0.41903397593028047</v>
      </c>
      <c r="X1411" s="94">
        <f>(T1411+U1411+V1411+W1411)*$AE$8</f>
        <v>-2.107294206992441</v>
      </c>
      <c r="Y1411" s="95">
        <f t="shared" si="38"/>
        <v>2.107294206992441</v>
      </c>
      <c r="Z1411" s="94">
        <f>(0.5*$N$29*Y1411^3)/1000</f>
        <v>4.8192865396006761</v>
      </c>
      <c r="AA1411" s="94">
        <f>(0.5*$I$29*$J$29*$K$29*$M$29*$L$29*$N$29*Y1411^3)*0.82/1000</f>
        <v>15.601005715656036</v>
      </c>
      <c r="AB1411" s="103">
        <f>IF(Y1411&lt;1,0,IF(Y1411&lt;1.05,2,IF(Y1411&lt;1.1,2.28,IF(Y1411&lt;1.15,2.5,IF(Y1411&lt;1.2,3.08,IF(Y1411&lt;1.25,3.44,IF(Y1411&lt;1.3,3.85,IF(Y1411&lt;1.35,4.31,IF(Y1411&lt;1.4,5,IF(Y1411&lt;1.45,5.36,IF(Y1411&lt;1.5,5.75,IF(Y1411&lt;1.55,6.59,IF(Y1411&lt;1.6,7.28,IF(Y1411&lt;1.65,8.01,IF(Y1411&lt;1.7,8.79,IF(Y1411&lt;1.75,10,IF(Y1411&lt;1.8,10.5,IF(Y1411&lt;1.85,11.42,IF(Y1411&lt;1.9,12.38,IF(Y1411&lt;1.95,13.4,IF(Y1411&lt;2,14.26,IF(Y1411&lt;2.05,15.57,IF(Y1411&lt;2.1,16.72,IF(Y1411&lt;2.15,17.92,IF(Y1411&lt;2.2,19.17,IF(Y1411&lt;2.25,20,IF(Y1411&lt;3,25,IF(Y1411&lt;10,0,0))))))))))))))))))))))))))))</f>
        <v>17.920000000000002</v>
      </c>
      <c r="AC1411" s="12"/>
    </row>
    <row r="1412" spans="17:29" x14ac:dyDescent="0.25">
      <c r="Q1412" s="91"/>
      <c r="R1412" s="92">
        <v>41669</v>
      </c>
      <c r="S1412" s="93">
        <v>29.291666666662501</v>
      </c>
      <c r="T1412" s="94">
        <f>$L$10*COS($M$10*S1412*24+$N$10)</f>
        <v>-9.3058079927117135E-2</v>
      </c>
      <c r="U1412" s="94">
        <f>$L$11*COS($M$11*S1412*24+$N$11)</f>
        <v>0.10344677167370245</v>
      </c>
      <c r="V1412" s="94">
        <f>$L$12*COS($M$12*S1412*24+$N$12)</f>
        <v>-1.2968657703815238</v>
      </c>
      <c r="W1412" s="94">
        <f>$L$13*COS($M$13*S1412*24+$N$13)</f>
        <v>-0.37002136824888432</v>
      </c>
      <c r="X1412" s="94">
        <f>(T1412+U1412+V1412+W1412)*$AE$8</f>
        <v>-2.0706230586047787</v>
      </c>
      <c r="Y1412" s="95">
        <f t="shared" si="38"/>
        <v>2.0706230586047787</v>
      </c>
      <c r="Z1412" s="94">
        <f>(0.5*$N$29*Y1412^3)/1000</f>
        <v>4.5720436408479985</v>
      </c>
      <c r="AA1412" s="94">
        <f>(0.5*$I$29*$J$29*$K$29*$M$29*$L$29*$N$29*Y1412^3)*0.82/1000</f>
        <v>14.800630422570535</v>
      </c>
      <c r="AB1412" s="103">
        <f>IF(Y1412&lt;1,0,IF(Y1412&lt;1.05,2,IF(Y1412&lt;1.1,2.28,IF(Y1412&lt;1.15,2.5,IF(Y1412&lt;1.2,3.08,IF(Y1412&lt;1.25,3.44,IF(Y1412&lt;1.3,3.85,IF(Y1412&lt;1.35,4.31,IF(Y1412&lt;1.4,5,IF(Y1412&lt;1.45,5.36,IF(Y1412&lt;1.5,5.75,IF(Y1412&lt;1.55,6.59,IF(Y1412&lt;1.6,7.28,IF(Y1412&lt;1.65,8.01,IF(Y1412&lt;1.7,8.79,IF(Y1412&lt;1.75,10,IF(Y1412&lt;1.8,10.5,IF(Y1412&lt;1.85,11.42,IF(Y1412&lt;1.9,12.38,IF(Y1412&lt;1.95,13.4,IF(Y1412&lt;2,14.26,IF(Y1412&lt;2.05,15.57,IF(Y1412&lt;2.1,16.72,IF(Y1412&lt;2.15,17.92,IF(Y1412&lt;2.2,19.17,IF(Y1412&lt;2.25,20,IF(Y1412&lt;3,25,IF(Y1412&lt;10,0,0))))))))))))))))))))))))))))</f>
        <v>16.72</v>
      </c>
      <c r="AC1412" s="12"/>
    </row>
    <row r="1413" spans="17:29" x14ac:dyDescent="0.25">
      <c r="Q1413" s="91"/>
      <c r="R1413" s="92">
        <v>41669</v>
      </c>
      <c r="S1413" s="93">
        <v>29.3124999999959</v>
      </c>
      <c r="T1413" s="94">
        <f>$L$10*COS($M$10*S1413*24+$N$10)</f>
        <v>-0.10286671315756654</v>
      </c>
      <c r="U1413" s="94">
        <f>$L$11*COS($M$11*S1413*24+$N$11)</f>
        <v>0.10850923183385626</v>
      </c>
      <c r="V1413" s="94">
        <f>$L$12*COS($M$12*S1413*24+$N$12)</f>
        <v>-1.2296631983055388</v>
      </c>
      <c r="W1413" s="94">
        <f>$L$13*COS($M$13*S1413*24+$N$13)</f>
        <v>-0.2957924158102096</v>
      </c>
      <c r="X1413" s="94">
        <f>(T1413+U1413+V1413+W1413)*$AE$8</f>
        <v>-1.8997663692993236</v>
      </c>
      <c r="Y1413" s="95">
        <f t="shared" si="38"/>
        <v>1.8997663692993236</v>
      </c>
      <c r="Z1413" s="94">
        <f>(0.5*$N$29*Y1413^3)/1000</f>
        <v>3.5310820966712351</v>
      </c>
      <c r="AA1413" s="94">
        <f>(0.5*$I$29*$J$29*$K$29*$M$29*$L$29*$N$29*Y1413^3)*0.82/1000</f>
        <v>11.430827264565023</v>
      </c>
      <c r="AB1413" s="103">
        <f>IF(Y1413&lt;1,0,IF(Y1413&lt;1.05,2,IF(Y1413&lt;1.1,2.28,IF(Y1413&lt;1.15,2.5,IF(Y1413&lt;1.2,3.08,IF(Y1413&lt;1.25,3.44,IF(Y1413&lt;1.3,3.85,IF(Y1413&lt;1.35,4.31,IF(Y1413&lt;1.4,5,IF(Y1413&lt;1.45,5.36,IF(Y1413&lt;1.5,5.75,IF(Y1413&lt;1.55,6.59,IF(Y1413&lt;1.6,7.28,IF(Y1413&lt;1.65,8.01,IF(Y1413&lt;1.7,8.79,IF(Y1413&lt;1.75,10,IF(Y1413&lt;1.8,10.5,IF(Y1413&lt;1.85,11.42,IF(Y1413&lt;1.9,12.38,IF(Y1413&lt;1.95,13.4,IF(Y1413&lt;2,14.26,IF(Y1413&lt;2.05,15.57,IF(Y1413&lt;2.1,16.72,IF(Y1413&lt;2.15,17.92,IF(Y1413&lt;2.2,19.17,IF(Y1413&lt;2.25,20,IF(Y1413&lt;3,25,IF(Y1413&lt;10,0,0))))))))))))))))))))))))))))</f>
        <v>12.38</v>
      </c>
      <c r="AC1413" s="12"/>
    </row>
    <row r="1414" spans="17:29" x14ac:dyDescent="0.25">
      <c r="Q1414" s="91"/>
      <c r="R1414" s="92">
        <v>41669</v>
      </c>
      <c r="S1414" s="93">
        <v>29.3333333333292</v>
      </c>
      <c r="T1414" s="94">
        <f>$L$10*COS($M$10*S1414*24+$N$10)</f>
        <v>-0.11115200053471481</v>
      </c>
      <c r="U1414" s="94">
        <f>$L$11*COS($M$11*S1414*24+$N$11)</f>
        <v>0.11170420671214643</v>
      </c>
      <c r="V1414" s="94">
        <f>$L$12*COS($M$12*S1414*24+$N$12)</f>
        <v>-1.0842031362500593</v>
      </c>
      <c r="W1414" s="94">
        <f>$L$13*COS($M$13*S1414*24+$N$13)</f>
        <v>-0.20140569905452793</v>
      </c>
      <c r="X1414" s="94">
        <f>(T1414+U1414+V1414+W1414)*$AE$8</f>
        <v>-1.6063207864089444</v>
      </c>
      <c r="Y1414" s="95">
        <f t="shared" si="38"/>
        <v>1.6063207864089444</v>
      </c>
      <c r="Z1414" s="94">
        <f>(0.5*$N$29*Y1414^3)/1000</f>
        <v>2.1345388666442418</v>
      </c>
      <c r="AA1414" s="94">
        <f>(0.5*$I$29*$J$29*$K$29*$M$29*$L$29*$N$29*Y1414^3)*0.82/1000</f>
        <v>6.9099342371881622</v>
      </c>
      <c r="AB1414" s="103">
        <f>IF(Y1414&lt;1,0,IF(Y1414&lt;1.05,2,IF(Y1414&lt;1.1,2.28,IF(Y1414&lt;1.15,2.5,IF(Y1414&lt;1.2,3.08,IF(Y1414&lt;1.25,3.44,IF(Y1414&lt;1.3,3.85,IF(Y1414&lt;1.35,4.31,IF(Y1414&lt;1.4,5,IF(Y1414&lt;1.45,5.36,IF(Y1414&lt;1.5,5.75,IF(Y1414&lt;1.55,6.59,IF(Y1414&lt;1.6,7.28,IF(Y1414&lt;1.65,8.01,IF(Y1414&lt;1.7,8.79,IF(Y1414&lt;1.75,10,IF(Y1414&lt;1.8,10.5,IF(Y1414&lt;1.85,11.42,IF(Y1414&lt;1.9,12.38,IF(Y1414&lt;1.95,13.4,IF(Y1414&lt;2,14.26,IF(Y1414&lt;2.05,15.57,IF(Y1414&lt;2.1,16.72,IF(Y1414&lt;2.15,17.92,IF(Y1414&lt;2.2,19.17,IF(Y1414&lt;2.25,20,IF(Y1414&lt;3,25,IF(Y1414&lt;10,0,0))))))))))))))))))))))))))))</f>
        <v>8.01</v>
      </c>
      <c r="AC1414" s="12"/>
    </row>
    <row r="1415" spans="17:29" x14ac:dyDescent="0.25">
      <c r="Q1415" s="91"/>
      <c r="R1415" s="92">
        <v>41669</v>
      </c>
      <c r="S1415" s="93">
        <v>29.354166666662501</v>
      </c>
      <c r="T1415" s="94">
        <f>$L$10*COS($M$10*S1415*24+$N$10)</f>
        <v>-0.11779124582596762</v>
      </c>
      <c r="U1415" s="94">
        <f>$L$11*COS($M$11*S1415*24+$N$11)</f>
        <v>0.11297670957189811</v>
      </c>
      <c r="V1415" s="94">
        <f>$L$12*COS($M$12*S1415*24+$N$12)</f>
        <v>-0.86974286650528954</v>
      </c>
      <c r="W1415" s="94">
        <f>$L$13*COS($M$13*S1415*24+$N$13)</f>
        <v>-9.3293516746981567E-2</v>
      </c>
      <c r="X1415" s="94">
        <f>(T1415+U1415+V1415+W1415)*$AE$8</f>
        <v>-1.2098136493829257</v>
      </c>
      <c r="Y1415" s="95">
        <f t="shared" ref="Y1415:Y1478" si="39">ABS(X1415)</f>
        <v>1.2098136493829257</v>
      </c>
      <c r="Z1415" s="94">
        <f>(0.5*$N$29*Y1415^3)/1000</f>
        <v>0.9119324483913025</v>
      </c>
      <c r="AA1415" s="94">
        <f>(0.5*$I$29*$J$29*$K$29*$M$29*$L$29*$N$29*Y1415^3)*0.82/1000</f>
        <v>2.9521098657943177</v>
      </c>
      <c r="AB1415" s="103">
        <f>IF(Y1415&lt;1,0,IF(Y1415&lt;1.05,2,IF(Y1415&lt;1.1,2.28,IF(Y1415&lt;1.15,2.5,IF(Y1415&lt;1.2,3.08,IF(Y1415&lt;1.25,3.44,IF(Y1415&lt;1.3,3.85,IF(Y1415&lt;1.35,4.31,IF(Y1415&lt;1.4,5,IF(Y1415&lt;1.45,5.36,IF(Y1415&lt;1.5,5.75,IF(Y1415&lt;1.55,6.59,IF(Y1415&lt;1.6,7.28,IF(Y1415&lt;1.65,8.01,IF(Y1415&lt;1.7,8.79,IF(Y1415&lt;1.75,10,IF(Y1415&lt;1.8,10.5,IF(Y1415&lt;1.85,11.42,IF(Y1415&lt;1.9,12.38,IF(Y1415&lt;1.95,13.4,IF(Y1415&lt;2,14.26,IF(Y1415&lt;2.05,15.57,IF(Y1415&lt;2.1,16.72,IF(Y1415&lt;2.15,17.92,IF(Y1415&lt;2.2,19.17,IF(Y1415&lt;2.25,20,IF(Y1415&lt;3,25,IF(Y1415&lt;10,0,0))))))))))))))))))))))))))))</f>
        <v>3.44</v>
      </c>
      <c r="AC1415" s="12"/>
    </row>
    <row r="1416" spans="17:29" x14ac:dyDescent="0.25">
      <c r="Q1416" s="91"/>
      <c r="R1416" s="92">
        <v>41669</v>
      </c>
      <c r="S1416" s="93">
        <v>29.3749999999959</v>
      </c>
      <c r="T1416" s="94">
        <f>$L$10*COS($M$10*S1416*24+$N$10)</f>
        <v>-0.12268612891910936</v>
      </c>
      <c r="U1416" s="94">
        <f>$L$11*COS($M$11*S1416*24+$N$11)</f>
        <v>0.11230484015335826</v>
      </c>
      <c r="V1416" s="94">
        <f>$L$12*COS($M$12*S1416*24+$N$12)</f>
        <v>-0.59993094131864877</v>
      </c>
      <c r="W1416" s="94">
        <f>$L$13*COS($M$13*S1416*24+$N$13)</f>
        <v>2.117646455259856E-2</v>
      </c>
      <c r="X1416" s="94">
        <f>(T1416+U1416+V1416+W1416)*$AE$8</f>
        <v>-0.73641970691475156</v>
      </c>
      <c r="Y1416" s="95">
        <f t="shared" si="39"/>
        <v>0.73641970691475156</v>
      </c>
      <c r="Z1416" s="94">
        <f>(0.5*$N$29*Y1416^3)/1000</f>
        <v>0.20567591343159186</v>
      </c>
      <c r="AA1416" s="94">
        <f>(0.5*$I$29*$J$29*$K$29*$M$29*$L$29*$N$29*Y1416^3)*0.82/1000</f>
        <v>0.66581455048425398</v>
      </c>
      <c r="AB1416" s="103">
        <f>IF(Y1416&lt;1,0,IF(Y1416&lt;1.05,2,IF(Y1416&lt;1.1,2.28,IF(Y1416&lt;1.15,2.5,IF(Y1416&lt;1.2,3.08,IF(Y1416&lt;1.25,3.44,IF(Y1416&lt;1.3,3.85,IF(Y1416&lt;1.35,4.31,IF(Y1416&lt;1.4,5,IF(Y1416&lt;1.45,5.36,IF(Y1416&lt;1.5,5.75,IF(Y1416&lt;1.55,6.59,IF(Y1416&lt;1.6,7.28,IF(Y1416&lt;1.65,8.01,IF(Y1416&lt;1.7,8.79,IF(Y1416&lt;1.75,10,IF(Y1416&lt;1.8,10.5,IF(Y1416&lt;1.85,11.42,IF(Y1416&lt;1.9,12.38,IF(Y1416&lt;1.95,13.4,IF(Y1416&lt;2,14.26,IF(Y1416&lt;2.05,15.57,IF(Y1416&lt;2.1,16.72,IF(Y1416&lt;2.15,17.92,IF(Y1416&lt;2.2,19.17,IF(Y1416&lt;2.25,20,IF(Y1416&lt;3,25,IF(Y1416&lt;10,0,0))))))))))))))))))))))))))))</f>
        <v>0</v>
      </c>
      <c r="AC1416" s="12"/>
    </row>
    <row r="1417" spans="17:29" x14ac:dyDescent="0.25">
      <c r="Q1417" s="91"/>
      <c r="R1417" s="92">
        <v>41669</v>
      </c>
      <c r="S1417" s="93">
        <v>29.3958333333292</v>
      </c>
      <c r="T1417" s="94">
        <f>$L$10*COS($M$10*S1417*24+$N$10)</f>
        <v>-0.12576416183782521</v>
      </c>
      <c r="U1417" s="94">
        <f>$L$11*COS($M$11*S1417*24+$N$11)</f>
        <v>0.10970016158558023</v>
      </c>
      <c r="V1417" s="94">
        <f>$L$12*COS($M$12*S1417*24+$N$12)</f>
        <v>-0.29193856989932065</v>
      </c>
      <c r="W1417" s="94">
        <f>$L$13*COS($M$13*S1417*24+$N$13)</f>
        <v>0.13420330478814796</v>
      </c>
      <c r="X1417" s="94">
        <f>(T1417+U1417+V1417+W1417)*$AE$8</f>
        <v>-0.2172490817042721</v>
      </c>
      <c r="Y1417" s="95">
        <f t="shared" si="39"/>
        <v>0.2172490817042721</v>
      </c>
      <c r="Z1417" s="94">
        <f>(0.5*$N$29*Y1417^3)/1000</f>
        <v>5.2805733213030009E-3</v>
      </c>
      <c r="AA1417" s="94">
        <f>(0.5*$I$29*$J$29*$K$29*$M$29*$L$29*$N$29*Y1417^3)*0.82/1000</f>
        <v>1.7094284369821897E-2</v>
      </c>
      <c r="AB1417" s="103">
        <f>IF(Y1417&lt;1,0,IF(Y1417&lt;1.05,2,IF(Y1417&lt;1.1,2.28,IF(Y1417&lt;1.15,2.5,IF(Y1417&lt;1.2,3.08,IF(Y1417&lt;1.25,3.44,IF(Y1417&lt;1.3,3.85,IF(Y1417&lt;1.35,4.31,IF(Y1417&lt;1.4,5,IF(Y1417&lt;1.45,5.36,IF(Y1417&lt;1.5,5.75,IF(Y1417&lt;1.55,6.59,IF(Y1417&lt;1.6,7.28,IF(Y1417&lt;1.65,8.01,IF(Y1417&lt;1.7,8.79,IF(Y1417&lt;1.75,10,IF(Y1417&lt;1.8,10.5,IF(Y1417&lt;1.85,11.42,IF(Y1417&lt;1.9,12.38,IF(Y1417&lt;1.95,13.4,IF(Y1417&lt;2,14.26,IF(Y1417&lt;2.05,15.57,IF(Y1417&lt;2.1,16.72,IF(Y1417&lt;2.15,17.92,IF(Y1417&lt;2.2,19.17,IF(Y1417&lt;2.25,20,IF(Y1417&lt;3,25,IF(Y1417&lt;10,0,0))))))))))))))))))))))))))))</f>
        <v>0</v>
      </c>
      <c r="AC1417" s="12"/>
    </row>
    <row r="1418" spans="17:29" x14ac:dyDescent="0.25">
      <c r="Q1418" s="91"/>
      <c r="R1418" s="92">
        <v>41669</v>
      </c>
      <c r="S1418" s="93">
        <v>29.416666666662501</v>
      </c>
      <c r="T1418" s="94">
        <f>$L$10*COS($M$10*S1418*24+$N$10)</f>
        <v>-0.12697976221114018</v>
      </c>
      <c r="U1418" s="94">
        <f>$L$11*COS($M$11*S1418*24+$N$11)</f>
        <v>0.10520750138053848</v>
      </c>
      <c r="V1418" s="94">
        <f>$L$12*COS($M$12*S1418*24+$N$12)</f>
        <v>3.463318141853753E-2</v>
      </c>
      <c r="W1418" s="94">
        <f>$L$13*COS($M$13*S1418*24+$N$13)</f>
        <v>0.23808441158385946</v>
      </c>
      <c r="X1418" s="94">
        <f>(T1418+U1418+V1418+W1418)*$AE$8</f>
        <v>0.31368166521474405</v>
      </c>
      <c r="Y1418" s="95">
        <f t="shared" si="39"/>
        <v>0.31368166521474405</v>
      </c>
      <c r="Z1418" s="94">
        <f>(0.5*$N$29*Y1418^3)/1000</f>
        <v>1.5895516106150035E-2</v>
      </c>
      <c r="AA1418" s="94">
        <f>(0.5*$I$29*$J$29*$K$29*$M$29*$L$29*$N$29*Y1418^3)*0.82/1000</f>
        <v>5.1457002107597703E-2</v>
      </c>
      <c r="AB1418" s="103">
        <f>IF(Y1418&lt;1,0,IF(Y1418&lt;1.05,2,IF(Y1418&lt;1.1,2.28,IF(Y1418&lt;1.15,2.5,IF(Y1418&lt;1.2,3.08,IF(Y1418&lt;1.25,3.44,IF(Y1418&lt;1.3,3.85,IF(Y1418&lt;1.35,4.31,IF(Y1418&lt;1.4,5,IF(Y1418&lt;1.45,5.36,IF(Y1418&lt;1.5,5.75,IF(Y1418&lt;1.55,6.59,IF(Y1418&lt;1.6,7.28,IF(Y1418&lt;1.65,8.01,IF(Y1418&lt;1.7,8.79,IF(Y1418&lt;1.75,10,IF(Y1418&lt;1.8,10.5,IF(Y1418&lt;1.85,11.42,IF(Y1418&lt;1.9,12.38,IF(Y1418&lt;1.95,13.4,IF(Y1418&lt;2,14.26,IF(Y1418&lt;2.05,15.57,IF(Y1418&lt;2.1,16.72,IF(Y1418&lt;2.15,17.92,IF(Y1418&lt;2.2,19.17,IF(Y1418&lt;2.25,20,IF(Y1418&lt;3,25,IF(Y1418&lt;10,0,0))))))))))))))))))))))))))))</f>
        <v>0</v>
      </c>
      <c r="AC1418" s="12"/>
    </row>
    <row r="1419" spans="17:29" x14ac:dyDescent="0.25">
      <c r="Q1419" s="91"/>
      <c r="R1419" s="92">
        <v>41669</v>
      </c>
      <c r="S1419" s="93">
        <v>29.4374999999959</v>
      </c>
      <c r="T1419" s="94">
        <f>$L$10*COS($M$10*S1419*24+$N$10)</f>
        <v>-0.12631492829940727</v>
      </c>
      <c r="U1419" s="94">
        <f>$L$11*COS($M$11*S1419*24+$N$11)</f>
        <v>9.89041799345136E-2</v>
      </c>
      <c r="V1419" s="94">
        <f>$L$12*COS($M$12*S1419*24+$N$12)</f>
        <v>0.35900082851523762</v>
      </c>
      <c r="W1419" s="94">
        <f>$L$13*COS($M$13*S1419*24+$N$13)</f>
        <v>0.3257404591836085</v>
      </c>
      <c r="X1419" s="94">
        <f>(T1419+U1419+V1419+W1419)*$AE$8</f>
        <v>0.82166317416744061</v>
      </c>
      <c r="Y1419" s="95">
        <f t="shared" si="39"/>
        <v>0.82166317416744061</v>
      </c>
      <c r="Z1419" s="94">
        <f>(0.5*$N$29*Y1419^3)/1000</f>
        <v>0.28568582859183644</v>
      </c>
      <c r="AA1419" s="94">
        <f>(0.5*$I$29*$J$29*$K$29*$M$29*$L$29*$N$29*Y1419^3)*0.82/1000</f>
        <v>0.92482283593630754</v>
      </c>
      <c r="AB1419" s="103">
        <f>IF(Y1419&lt;1,0,IF(Y1419&lt;1.05,2,IF(Y1419&lt;1.1,2.28,IF(Y1419&lt;1.15,2.5,IF(Y1419&lt;1.2,3.08,IF(Y1419&lt;1.25,3.44,IF(Y1419&lt;1.3,3.85,IF(Y1419&lt;1.35,4.31,IF(Y1419&lt;1.4,5,IF(Y1419&lt;1.45,5.36,IF(Y1419&lt;1.5,5.75,IF(Y1419&lt;1.55,6.59,IF(Y1419&lt;1.6,7.28,IF(Y1419&lt;1.65,8.01,IF(Y1419&lt;1.7,8.79,IF(Y1419&lt;1.75,10,IF(Y1419&lt;1.8,10.5,IF(Y1419&lt;1.85,11.42,IF(Y1419&lt;1.9,12.38,IF(Y1419&lt;1.95,13.4,IF(Y1419&lt;2,14.26,IF(Y1419&lt;2.05,15.57,IF(Y1419&lt;2.1,16.72,IF(Y1419&lt;2.15,17.92,IF(Y1419&lt;2.2,19.17,IF(Y1419&lt;2.25,20,IF(Y1419&lt;3,25,IF(Y1419&lt;10,0,0))))))))))))))))))))))))))))</f>
        <v>0</v>
      </c>
      <c r="AC1419" s="12"/>
    </row>
    <row r="1420" spans="17:29" x14ac:dyDescent="0.25">
      <c r="Q1420" s="91"/>
      <c r="R1420" s="92">
        <v>41669</v>
      </c>
      <c r="S1420" s="93">
        <v>29.4583333333292</v>
      </c>
      <c r="T1420" s="94">
        <f>$L$10*COS($M$10*S1420*24+$N$10)</f>
        <v>-0.12377950558083838</v>
      </c>
      <c r="U1420" s="94">
        <f>$L$11*COS($M$11*S1420*24+$N$11)</f>
        <v>9.0898679814699943E-2</v>
      </c>
      <c r="V1420" s="94">
        <f>$L$12*COS($M$12*S1420*24+$N$12)</f>
        <v>0.66052115954943491</v>
      </c>
      <c r="W1420" s="94">
        <f>$L$13*COS($M$13*S1420*24+$N$13)</f>
        <v>0.39119783280120057</v>
      </c>
      <c r="X1420" s="94">
        <f>(T1420+U1420+V1420+W1420)*$AE$8</f>
        <v>1.2735477082306212</v>
      </c>
      <c r="Y1420" s="95">
        <f t="shared" si="39"/>
        <v>1.2735477082306212</v>
      </c>
      <c r="Z1420" s="94">
        <f>(0.5*$N$29*Y1420^3)/1000</f>
        <v>1.0637826064193467</v>
      </c>
      <c r="AA1420" s="94">
        <f>(0.5*$I$29*$J$29*$K$29*$M$29*$L$29*$N$29*Y1420^3)*0.82/1000</f>
        <v>3.4436795543472396</v>
      </c>
      <c r="AB1420" s="103">
        <f>IF(Y1420&lt;1,0,IF(Y1420&lt;1.05,2,IF(Y1420&lt;1.1,2.28,IF(Y1420&lt;1.15,2.5,IF(Y1420&lt;1.2,3.08,IF(Y1420&lt;1.25,3.44,IF(Y1420&lt;1.3,3.85,IF(Y1420&lt;1.35,4.31,IF(Y1420&lt;1.4,5,IF(Y1420&lt;1.45,5.36,IF(Y1420&lt;1.5,5.75,IF(Y1420&lt;1.55,6.59,IF(Y1420&lt;1.6,7.28,IF(Y1420&lt;1.65,8.01,IF(Y1420&lt;1.7,8.79,IF(Y1420&lt;1.75,10,IF(Y1420&lt;1.8,10.5,IF(Y1420&lt;1.85,11.42,IF(Y1420&lt;1.9,12.38,IF(Y1420&lt;1.95,13.4,IF(Y1420&lt;2,14.26,IF(Y1420&lt;2.05,15.57,IF(Y1420&lt;2.1,16.72,IF(Y1420&lt;2.15,17.92,IF(Y1420&lt;2.2,19.17,IF(Y1420&lt;2.25,20,IF(Y1420&lt;3,25,IF(Y1420&lt;10,0,0))))))))))))))))))))))))))))</f>
        <v>3.85</v>
      </c>
      <c r="AC1420" s="12"/>
    </row>
    <row r="1421" spans="17:29" x14ac:dyDescent="0.25">
      <c r="Q1421" s="91"/>
      <c r="R1421" s="92">
        <v>41669</v>
      </c>
      <c r="S1421" s="93">
        <v>29.479166666662501</v>
      </c>
      <c r="T1421" s="94">
        <f>$L$10*COS($M$10*S1421*24+$N$10)</f>
        <v>-0.11941104095049936</v>
      </c>
      <c r="U1421" s="94">
        <f>$L$11*COS($M$11*S1421*24+$N$11)</f>
        <v>8.1328778732652665E-2</v>
      </c>
      <c r="V1421" s="94">
        <f>$L$12*COS($M$12*S1421*24+$N$12)</f>
        <v>0.92000499791149659</v>
      </c>
      <c r="W1421" s="94">
        <f>$L$13*COS($M$13*S1421*24+$N$13)</f>
        <v>0.42999572059845526</v>
      </c>
      <c r="X1421" s="94">
        <f>(T1421+U1421+V1421+W1421)*$AE$8</f>
        <v>1.6398980703651314</v>
      </c>
      <c r="Y1421" s="95">
        <f t="shared" si="39"/>
        <v>1.6398980703651314</v>
      </c>
      <c r="Z1421" s="94">
        <f>(0.5*$N$29*Y1421^3)/1000</f>
        <v>2.2712126246582698</v>
      </c>
      <c r="AA1421" s="94">
        <f>(0.5*$I$29*$J$29*$K$29*$M$29*$L$29*$N$29*Y1421^3)*0.82/1000</f>
        <v>7.3523748479375097</v>
      </c>
      <c r="AB1421" s="103">
        <f>IF(Y1421&lt;1,0,IF(Y1421&lt;1.05,2,IF(Y1421&lt;1.1,2.28,IF(Y1421&lt;1.15,2.5,IF(Y1421&lt;1.2,3.08,IF(Y1421&lt;1.25,3.44,IF(Y1421&lt;1.3,3.85,IF(Y1421&lt;1.35,4.31,IF(Y1421&lt;1.4,5,IF(Y1421&lt;1.45,5.36,IF(Y1421&lt;1.5,5.75,IF(Y1421&lt;1.55,6.59,IF(Y1421&lt;1.6,7.28,IF(Y1421&lt;1.65,8.01,IF(Y1421&lt;1.7,8.79,IF(Y1421&lt;1.75,10,IF(Y1421&lt;1.8,10.5,IF(Y1421&lt;1.85,11.42,IF(Y1421&lt;1.9,12.38,IF(Y1421&lt;1.95,13.4,IF(Y1421&lt;2,14.26,IF(Y1421&lt;2.05,15.57,IF(Y1421&lt;2.1,16.72,IF(Y1421&lt;2.15,17.92,IF(Y1421&lt;2.2,19.17,IF(Y1421&lt;2.25,20,IF(Y1421&lt;3,25,IF(Y1421&lt;10,0,0))))))))))))))))))))))))))))</f>
        <v>8.01</v>
      </c>
      <c r="AC1421" s="12"/>
    </row>
    <row r="1422" spans="17:29" x14ac:dyDescent="0.25">
      <c r="Q1422" s="91"/>
      <c r="R1422" s="92">
        <v>41669</v>
      </c>
      <c r="S1422" s="93">
        <v>29.499999999995801</v>
      </c>
      <c r="T1422" s="94">
        <f>$L$10*COS($M$10*S1422*24+$N$10)</f>
        <v>-0.11327422669100939</v>
      </c>
      <c r="U1422" s="94">
        <f>$L$11*COS($M$11*S1422*24+$N$11)</f>
        <v>7.0359178337413911E-2</v>
      </c>
      <c r="V1422" s="94">
        <f>$L$12*COS($M$12*S1422*24+$N$12)</f>
        <v>1.1209384283208208</v>
      </c>
      <c r="W1422" s="94">
        <f>$L$13*COS($M$13*S1422*24+$N$13)</f>
        <v>0.43949011063853977</v>
      </c>
      <c r="X1422" s="94">
        <f>(T1422+U1422+V1422+W1422)*$AE$8</f>
        <v>1.8968918632572065</v>
      </c>
      <c r="Y1422" s="95">
        <f t="shared" si="39"/>
        <v>1.8968918632572065</v>
      </c>
      <c r="Z1422" s="94">
        <f>(0.5*$N$29*Y1422^3)/1000</f>
        <v>3.515077865699296</v>
      </c>
      <c r="AA1422" s="94">
        <f>(0.5*$I$29*$J$29*$K$29*$M$29*$L$29*$N$29*Y1422^3)*0.82/1000</f>
        <v>11.379018330438317</v>
      </c>
      <c r="AB1422" s="103">
        <f>IF(Y1422&lt;1,0,IF(Y1422&lt;1.05,2,IF(Y1422&lt;1.1,2.28,IF(Y1422&lt;1.15,2.5,IF(Y1422&lt;1.2,3.08,IF(Y1422&lt;1.25,3.44,IF(Y1422&lt;1.3,3.85,IF(Y1422&lt;1.35,4.31,IF(Y1422&lt;1.4,5,IF(Y1422&lt;1.45,5.36,IF(Y1422&lt;1.5,5.75,IF(Y1422&lt;1.55,6.59,IF(Y1422&lt;1.6,7.28,IF(Y1422&lt;1.65,8.01,IF(Y1422&lt;1.7,8.79,IF(Y1422&lt;1.75,10,IF(Y1422&lt;1.8,10.5,IF(Y1422&lt;1.85,11.42,IF(Y1422&lt;1.9,12.38,IF(Y1422&lt;1.95,13.4,IF(Y1422&lt;2,14.26,IF(Y1422&lt;2.05,15.57,IF(Y1422&lt;2.1,16.72,IF(Y1422&lt;2.15,17.92,IF(Y1422&lt;2.2,19.17,IF(Y1422&lt;2.25,20,IF(Y1422&lt;3,25,IF(Y1422&lt;10,0,0))))))))))))))))))))))))))))</f>
        <v>12.38</v>
      </c>
      <c r="AC1422" s="12"/>
    </row>
    <row r="1423" spans="17:29" x14ac:dyDescent="0.25">
      <c r="Q1423" s="91"/>
      <c r="R1423" s="92">
        <v>41669</v>
      </c>
      <c r="S1423" s="93">
        <v>29.5208333333292</v>
      </c>
      <c r="T1423" s="94">
        <f>$L$10*COS($M$10*S1423*24+$N$10)</f>
        <v>-0.10545994244908086</v>
      </c>
      <c r="U1423" s="94">
        <f>$L$11*COS($M$11*S1423*24+$N$11)</f>
        <v>5.8178669637209628E-2</v>
      </c>
      <c r="V1423" s="94">
        <f>$L$12*COS($M$12*S1423*24+$N$12)</f>
        <v>1.2505337655494975</v>
      </c>
      <c r="W1423" s="94">
        <f>$L$13*COS($M$13*S1423*24+$N$13)</f>
        <v>0.41903397593028185</v>
      </c>
      <c r="X1423" s="94">
        <f>(T1423+U1423+V1423+W1423)*$AE$8</f>
        <v>2.0278580858348851</v>
      </c>
      <c r="Y1423" s="95">
        <f t="shared" si="39"/>
        <v>2.0278580858348851</v>
      </c>
      <c r="Z1423" s="94">
        <f>(0.5*$N$29*Y1423^3)/1000</f>
        <v>4.2945721701158952</v>
      </c>
      <c r="AA1423" s="94">
        <f>(0.5*$I$29*$J$29*$K$29*$M$29*$L$29*$N$29*Y1423^3)*0.82/1000</f>
        <v>13.902399125208891</v>
      </c>
      <c r="AB1423" s="103">
        <f>IF(Y1423&lt;1,0,IF(Y1423&lt;1.05,2,IF(Y1423&lt;1.1,2.28,IF(Y1423&lt;1.15,2.5,IF(Y1423&lt;1.2,3.08,IF(Y1423&lt;1.25,3.44,IF(Y1423&lt;1.3,3.85,IF(Y1423&lt;1.35,4.31,IF(Y1423&lt;1.4,5,IF(Y1423&lt;1.45,5.36,IF(Y1423&lt;1.5,5.75,IF(Y1423&lt;1.55,6.59,IF(Y1423&lt;1.6,7.28,IF(Y1423&lt;1.65,8.01,IF(Y1423&lt;1.7,8.79,IF(Y1423&lt;1.75,10,IF(Y1423&lt;1.8,10.5,IF(Y1423&lt;1.85,11.42,IF(Y1423&lt;1.9,12.38,IF(Y1423&lt;1.95,13.4,IF(Y1423&lt;2,14.26,IF(Y1423&lt;2.05,15.57,IF(Y1423&lt;2.1,16.72,IF(Y1423&lt;2.15,17.92,IF(Y1423&lt;2.2,19.17,IF(Y1423&lt;2.25,20,IF(Y1423&lt;3,25,IF(Y1423&lt;10,0,0))))))))))))))))))))))))))))</f>
        <v>15.57</v>
      </c>
      <c r="AC1423" s="12"/>
    </row>
    <row r="1424" spans="17:29" x14ac:dyDescent="0.25">
      <c r="Q1424" s="91"/>
      <c r="R1424" s="92">
        <v>41669</v>
      </c>
      <c r="S1424" s="93">
        <v>29.541666666662501</v>
      </c>
      <c r="T1424" s="94">
        <f>$L$10*COS($M$10*S1424*24+$N$10)</f>
        <v>-9.6083909405437734E-2</v>
      </c>
      <c r="U1424" s="94">
        <f>$L$11*COS($M$11*S1424*24+$N$11)</f>
        <v>4.4996883834379768E-2</v>
      </c>
      <c r="V1424" s="94">
        <f>$L$12*COS($M$12*S1424*24+$N$12)</f>
        <v>1.3005433806369127</v>
      </c>
      <c r="W1424" s="94">
        <f>$L$13*COS($M$13*S1424*24+$N$13)</f>
        <v>0.37002136824888687</v>
      </c>
      <c r="X1424" s="94">
        <f>(T1424+U1424+V1424+W1424)*$AE$8</f>
        <v>2.024347154143427</v>
      </c>
      <c r="Y1424" s="95">
        <f t="shared" si="39"/>
        <v>2.024347154143427</v>
      </c>
      <c r="Z1424" s="94">
        <f>(0.5*$N$29*Y1424^3)/1000</f>
        <v>4.2723045476930634</v>
      </c>
      <c r="AA1424" s="94">
        <f>(0.5*$I$29*$J$29*$K$29*$M$29*$L$29*$N$29*Y1424^3)*0.82/1000</f>
        <v>13.830314325552751</v>
      </c>
      <c r="AB1424" s="103">
        <f>IF(Y1424&lt;1,0,IF(Y1424&lt;1.05,2,IF(Y1424&lt;1.1,2.28,IF(Y1424&lt;1.15,2.5,IF(Y1424&lt;1.2,3.08,IF(Y1424&lt;1.25,3.44,IF(Y1424&lt;1.3,3.85,IF(Y1424&lt;1.35,4.31,IF(Y1424&lt;1.4,5,IF(Y1424&lt;1.45,5.36,IF(Y1424&lt;1.5,5.75,IF(Y1424&lt;1.55,6.59,IF(Y1424&lt;1.6,7.28,IF(Y1424&lt;1.65,8.01,IF(Y1424&lt;1.7,8.79,IF(Y1424&lt;1.75,10,IF(Y1424&lt;1.8,10.5,IF(Y1424&lt;1.85,11.42,IF(Y1424&lt;1.9,12.38,IF(Y1424&lt;1.95,13.4,IF(Y1424&lt;2,14.26,IF(Y1424&lt;2.05,15.57,IF(Y1424&lt;2.1,16.72,IF(Y1424&lt;2.15,17.92,IF(Y1424&lt;2.2,19.17,IF(Y1424&lt;2.25,20,IF(Y1424&lt;3,25,IF(Y1424&lt;10,0,0))))))))))))))))))))))))))))</f>
        <v>15.57</v>
      </c>
      <c r="AC1424" s="12"/>
    </row>
    <row r="1425" spans="17:29" x14ac:dyDescent="0.25">
      <c r="Q1425" s="91"/>
      <c r="R1425" s="92">
        <v>41669</v>
      </c>
      <c r="S1425" s="93">
        <v>29.562499999995801</v>
      </c>
      <c r="T1425" s="94">
        <f>$L$10*COS($M$10*S1425*24+$N$10)</f>
        <v>-8.5284976567837095E-2</v>
      </c>
      <c r="U1425" s="94">
        <f>$L$11*COS($M$11*S1425*24+$N$11)</f>
        <v>3.1040684492084674E-2</v>
      </c>
      <c r="V1425" s="94">
        <f>$L$12*COS($M$12*S1425*24+$N$12)</f>
        <v>1.2677845915641488</v>
      </c>
      <c r="W1425" s="94">
        <f>$L$13*COS($M$13*S1425*24+$N$13)</f>
        <v>0.29579241581062043</v>
      </c>
      <c r="X1425" s="94">
        <f>(T1425+U1425+V1425+W1425)*$AE$8</f>
        <v>1.8866658941237711</v>
      </c>
      <c r="Y1425" s="95">
        <f t="shared" si="39"/>
        <v>1.8866658941237711</v>
      </c>
      <c r="Z1425" s="94">
        <f>(0.5*$N$29*Y1425^3)/1000</f>
        <v>3.4585353973707589</v>
      </c>
      <c r="AA1425" s="94">
        <f>(0.5*$I$29*$J$29*$K$29*$M$29*$L$29*$N$29*Y1425^3)*0.82/1000</f>
        <v>11.195978919039486</v>
      </c>
      <c r="AB1425" s="103">
        <f>IF(Y1425&lt;1,0,IF(Y1425&lt;1.05,2,IF(Y1425&lt;1.1,2.28,IF(Y1425&lt;1.15,2.5,IF(Y1425&lt;1.2,3.08,IF(Y1425&lt;1.25,3.44,IF(Y1425&lt;1.3,3.85,IF(Y1425&lt;1.35,4.31,IF(Y1425&lt;1.4,5,IF(Y1425&lt;1.45,5.36,IF(Y1425&lt;1.5,5.75,IF(Y1425&lt;1.55,6.59,IF(Y1425&lt;1.6,7.28,IF(Y1425&lt;1.65,8.01,IF(Y1425&lt;1.7,8.79,IF(Y1425&lt;1.75,10,IF(Y1425&lt;1.8,10.5,IF(Y1425&lt;1.85,11.42,IF(Y1425&lt;1.9,12.38,IF(Y1425&lt;1.95,13.4,IF(Y1425&lt;2,14.26,IF(Y1425&lt;2.05,15.57,IF(Y1425&lt;2.1,16.72,IF(Y1425&lt;2.15,17.92,IF(Y1425&lt;2.2,19.17,IF(Y1425&lt;2.25,20,IF(Y1425&lt;3,25,IF(Y1425&lt;10,0,0))))))))))))))))))))))))))))</f>
        <v>12.38</v>
      </c>
      <c r="AC1425" s="12"/>
    </row>
    <row r="1426" spans="17:29" x14ac:dyDescent="0.25">
      <c r="Q1426" s="91"/>
      <c r="R1426" s="92">
        <v>41669</v>
      </c>
      <c r="S1426" s="93">
        <v>29.5833333333292</v>
      </c>
      <c r="T1426" s="94">
        <f>$L$10*COS($M$10*S1426*24+$N$10)</f>
        <v>-7.3223064566058538E-2</v>
      </c>
      <c r="U1426" s="94">
        <f>$L$11*COS($M$11*S1426*24+$N$11)</f>
        <v>1.6550263125958743E-2</v>
      </c>
      <c r="V1426" s="94">
        <f>$L$12*COS($M$12*S1426*24+$N$12)</f>
        <v>1.1543422135962782</v>
      </c>
      <c r="W1426" s="94">
        <f>$L$13*COS($M$13*S1426*24+$N$13)</f>
        <v>0.20140569905450992</v>
      </c>
      <c r="X1426" s="94">
        <f>(T1426+U1426+V1426+W1426)*$AE$8</f>
        <v>1.6238438890133602</v>
      </c>
      <c r="Y1426" s="95">
        <f t="shared" si="39"/>
        <v>1.6238438890133602</v>
      </c>
      <c r="Z1426" s="94">
        <f>(0.5*$N$29*Y1426^3)/1000</f>
        <v>2.2051597399000489</v>
      </c>
      <c r="AA1426" s="94">
        <f>(0.5*$I$29*$J$29*$K$29*$M$29*$L$29*$N$29*Y1426^3)*0.82/1000</f>
        <v>7.1385482941144707</v>
      </c>
      <c r="AB1426" s="103">
        <f>IF(Y1426&lt;1,0,IF(Y1426&lt;1.05,2,IF(Y1426&lt;1.1,2.28,IF(Y1426&lt;1.15,2.5,IF(Y1426&lt;1.2,3.08,IF(Y1426&lt;1.25,3.44,IF(Y1426&lt;1.3,3.85,IF(Y1426&lt;1.35,4.31,IF(Y1426&lt;1.4,5,IF(Y1426&lt;1.45,5.36,IF(Y1426&lt;1.5,5.75,IF(Y1426&lt;1.55,6.59,IF(Y1426&lt;1.6,7.28,IF(Y1426&lt;1.65,8.01,IF(Y1426&lt;1.7,8.79,IF(Y1426&lt;1.75,10,IF(Y1426&lt;1.8,10.5,IF(Y1426&lt;1.85,11.42,IF(Y1426&lt;1.9,12.38,IF(Y1426&lt;1.95,13.4,IF(Y1426&lt;2,14.26,IF(Y1426&lt;2.05,15.57,IF(Y1426&lt;2.1,16.72,IF(Y1426&lt;2.15,17.92,IF(Y1426&lt;2.2,19.17,IF(Y1426&lt;2.25,20,IF(Y1426&lt;3,25,IF(Y1426&lt;10,0,0))))))))))))))))))))))))))))</f>
        <v>8.01</v>
      </c>
      <c r="AC1426" s="12"/>
    </row>
    <row r="1427" spans="17:29" x14ac:dyDescent="0.25">
      <c r="Q1427" s="91"/>
      <c r="R1427" s="92">
        <v>41669</v>
      </c>
      <c r="S1427" s="93">
        <v>29.604166666662501</v>
      </c>
      <c r="T1427" s="94">
        <f>$L$10*COS($M$10*S1427*24+$N$10)</f>
        <v>-6.0076797398853736E-2</v>
      </c>
      <c r="U1427" s="94">
        <f>$L$11*COS($M$11*S1427*24+$N$11)</f>
        <v>1.7750054167079781E-3</v>
      </c>
      <c r="V1427" s="94">
        <f>$L$12*COS($M$12*S1427*24+$N$12)</f>
        <v>0.96743587871921977</v>
      </c>
      <c r="W1427" s="94">
        <f>$L$13*COS($M$13*S1427*24+$N$13)</f>
        <v>9.3293516746961777E-2</v>
      </c>
      <c r="X1427" s="94">
        <f>(T1427+U1427+V1427+W1427)*$AE$8</f>
        <v>1.2530345043550448</v>
      </c>
      <c r="Y1427" s="95">
        <f t="shared" si="39"/>
        <v>1.2530345043550448</v>
      </c>
      <c r="Z1427" s="94">
        <f>(0.5*$N$29*Y1427^3)/1000</f>
        <v>1.0132026559283875</v>
      </c>
      <c r="AA1427" s="94">
        <f>(0.5*$I$29*$J$29*$K$29*$M$29*$L$29*$N$29*Y1427^3)*0.82/1000</f>
        <v>3.2799420197094999</v>
      </c>
      <c r="AB1427" s="103">
        <f>IF(Y1427&lt;1,0,IF(Y1427&lt;1.05,2,IF(Y1427&lt;1.1,2.28,IF(Y1427&lt;1.15,2.5,IF(Y1427&lt;1.2,3.08,IF(Y1427&lt;1.25,3.44,IF(Y1427&lt;1.3,3.85,IF(Y1427&lt;1.35,4.31,IF(Y1427&lt;1.4,5,IF(Y1427&lt;1.45,5.36,IF(Y1427&lt;1.5,5.75,IF(Y1427&lt;1.55,6.59,IF(Y1427&lt;1.6,7.28,IF(Y1427&lt;1.65,8.01,IF(Y1427&lt;1.7,8.79,IF(Y1427&lt;1.75,10,IF(Y1427&lt;1.8,10.5,IF(Y1427&lt;1.85,11.42,IF(Y1427&lt;1.9,12.38,IF(Y1427&lt;1.95,13.4,IF(Y1427&lt;2,14.26,IF(Y1427&lt;2.05,15.57,IF(Y1427&lt;2.1,16.72,IF(Y1427&lt;2.15,17.92,IF(Y1427&lt;2.2,19.17,IF(Y1427&lt;2.25,20,IF(Y1427&lt;3,25,IF(Y1427&lt;10,0,0))))))))))))))))))))))))))))</f>
        <v>3.85</v>
      </c>
      <c r="AC1427" s="12"/>
    </row>
    <row r="1428" spans="17:29" x14ac:dyDescent="0.25">
      <c r="Q1428" s="91"/>
      <c r="R1428" s="92">
        <v>41669</v>
      </c>
      <c r="S1428" s="93">
        <v>29.624999999995801</v>
      </c>
      <c r="T1428" s="94">
        <f>$L$10*COS($M$10*S1428*24+$N$10)</f>
        <v>-4.6040857203463625E-2</v>
      </c>
      <c r="U1428" s="94">
        <f>$L$11*COS($M$11*S1428*24+$N$11)</f>
        <v>-1.3030800813022164E-2</v>
      </c>
      <c r="V1428" s="94">
        <f>$L$12*COS($M$12*S1428*24+$N$12)</f>
        <v>0.71896056813473319</v>
      </c>
      <c r="W1428" s="94">
        <f>$L$13*COS($M$13*S1428*24+$N$13)</f>
        <v>-2.1176464552044218E-2</v>
      </c>
      <c r="X1428" s="94">
        <f>(T1428+U1428+V1428+W1428)*$AE$8</f>
        <v>0.79839055695775385</v>
      </c>
      <c r="Y1428" s="95">
        <f t="shared" si="39"/>
        <v>0.79839055695775385</v>
      </c>
      <c r="Z1428" s="94">
        <f>(0.5*$N$29*Y1428^3)/1000</f>
        <v>0.26209178219215312</v>
      </c>
      <c r="AA1428" s="94">
        <f>(0.5*$I$29*$J$29*$K$29*$M$29*$L$29*$N$29*Y1428^3)*0.82/1000</f>
        <v>0.84844413346400893</v>
      </c>
      <c r="AB1428" s="103">
        <f>IF(Y1428&lt;1,0,IF(Y1428&lt;1.05,2,IF(Y1428&lt;1.1,2.28,IF(Y1428&lt;1.15,2.5,IF(Y1428&lt;1.2,3.08,IF(Y1428&lt;1.25,3.44,IF(Y1428&lt;1.3,3.85,IF(Y1428&lt;1.35,4.31,IF(Y1428&lt;1.4,5,IF(Y1428&lt;1.45,5.36,IF(Y1428&lt;1.5,5.75,IF(Y1428&lt;1.55,6.59,IF(Y1428&lt;1.6,7.28,IF(Y1428&lt;1.65,8.01,IF(Y1428&lt;1.7,8.79,IF(Y1428&lt;1.75,10,IF(Y1428&lt;1.8,10.5,IF(Y1428&lt;1.85,11.42,IF(Y1428&lt;1.9,12.38,IF(Y1428&lt;1.95,13.4,IF(Y1428&lt;2,14.26,IF(Y1428&lt;2.05,15.57,IF(Y1428&lt;2.1,16.72,IF(Y1428&lt;2.15,17.92,IF(Y1428&lt;2.2,19.17,IF(Y1428&lt;2.25,20,IF(Y1428&lt;3,25,IF(Y1428&lt;10,0,0))))))))))))))))))))))))))))</f>
        <v>0</v>
      </c>
      <c r="AC1428" s="12"/>
    </row>
    <row r="1429" spans="17:29" x14ac:dyDescent="0.25">
      <c r="Q1429" s="91"/>
      <c r="R1429" s="92">
        <v>41669</v>
      </c>
      <c r="S1429" s="93">
        <v>29.6458333333292</v>
      </c>
      <c r="T1429" s="94">
        <f>$L$10*COS($M$10*S1429*24+$N$10)</f>
        <v>-3.1323101221846172E-2</v>
      </c>
      <c r="U1429" s="94">
        <f>$L$11*COS($M$11*S1429*24+$N$11)</f>
        <v>-2.7612341988887266E-2</v>
      </c>
      <c r="V1429" s="94">
        <f>$L$12*COS($M$12*S1429*24+$N$12)</f>
        <v>0.42472959897969931</v>
      </c>
      <c r="W1429" s="94">
        <f>$L$13*COS($M$13*S1429*24+$N$13)</f>
        <v>-0.13420330478814343</v>
      </c>
      <c r="X1429" s="94">
        <f>(T1429+U1429+V1429+W1429)*$AE$8</f>
        <v>0.2894885637260281</v>
      </c>
      <c r="Y1429" s="95">
        <f t="shared" si="39"/>
        <v>0.2894885637260281</v>
      </c>
      <c r="Z1429" s="94">
        <f>(0.5*$N$29*Y1429^3)/1000</f>
        <v>1.2493998909687812E-2</v>
      </c>
      <c r="AA1429" s="94">
        <f>(0.5*$I$29*$J$29*$K$29*$M$29*$L$29*$N$29*Y1429^3)*0.82/1000</f>
        <v>4.0445602642583421E-2</v>
      </c>
      <c r="AB1429" s="103">
        <f>IF(Y1429&lt;1,0,IF(Y1429&lt;1.05,2,IF(Y1429&lt;1.1,2.28,IF(Y1429&lt;1.15,2.5,IF(Y1429&lt;1.2,3.08,IF(Y1429&lt;1.25,3.44,IF(Y1429&lt;1.3,3.85,IF(Y1429&lt;1.35,4.31,IF(Y1429&lt;1.4,5,IF(Y1429&lt;1.45,5.36,IF(Y1429&lt;1.5,5.75,IF(Y1429&lt;1.55,6.59,IF(Y1429&lt;1.6,7.28,IF(Y1429&lt;1.65,8.01,IF(Y1429&lt;1.7,8.79,IF(Y1429&lt;1.75,10,IF(Y1429&lt;1.8,10.5,IF(Y1429&lt;1.85,11.42,IF(Y1429&lt;1.9,12.38,IF(Y1429&lt;1.95,13.4,IF(Y1429&lt;2,14.26,IF(Y1429&lt;2.05,15.57,IF(Y1429&lt;2.1,16.72,IF(Y1429&lt;2.15,17.92,IF(Y1429&lt;2.2,19.17,IF(Y1429&lt;2.25,20,IF(Y1429&lt;3,25,IF(Y1429&lt;10,0,0))))))))))))))))))))))))))))</f>
        <v>0</v>
      </c>
      <c r="AC1429" s="12"/>
    </row>
    <row r="1430" spans="17:29" x14ac:dyDescent="0.25">
      <c r="Q1430" s="91"/>
      <c r="R1430" s="92">
        <v>41669</v>
      </c>
      <c r="S1430" s="93">
        <v>29.666666666662501</v>
      </c>
      <c r="T1430" s="94">
        <f>$L$10*COS($M$10*S1430*24+$N$10)</f>
        <v>-1.6141483657747334E-2</v>
      </c>
      <c r="U1430" s="94">
        <f>$L$11*COS($M$11*S1430*24+$N$11)</f>
        <v>-4.1718664223506417E-2</v>
      </c>
      <c r="V1430" s="94">
        <f>$L$12*COS($M$12*S1430*24+$N$12)</f>
        <v>0.10346824265821572</v>
      </c>
      <c r="W1430" s="94">
        <f>$L$13*COS($M$13*S1430*24+$N$13)</f>
        <v>-0.23808441158383445</v>
      </c>
      <c r="X1430" s="94">
        <f>(T1430+U1430+V1430+W1430)*$AE$8</f>
        <v>-0.24059539600859062</v>
      </c>
      <c r="Y1430" s="95">
        <f t="shared" si="39"/>
        <v>0.24059539600859062</v>
      </c>
      <c r="Z1430" s="94">
        <f>(0.5*$N$29*Y1430^3)/1000</f>
        <v>7.1724770375630872E-3</v>
      </c>
      <c r="AA1430" s="94">
        <f>(0.5*$I$29*$J$29*$K$29*$M$29*$L$29*$N$29*Y1430^3)*0.82/1000</f>
        <v>2.3218759527775495E-2</v>
      </c>
      <c r="AB1430" s="103">
        <f>IF(Y1430&lt;1,0,IF(Y1430&lt;1.05,2,IF(Y1430&lt;1.1,2.28,IF(Y1430&lt;1.15,2.5,IF(Y1430&lt;1.2,3.08,IF(Y1430&lt;1.25,3.44,IF(Y1430&lt;1.3,3.85,IF(Y1430&lt;1.35,4.31,IF(Y1430&lt;1.4,5,IF(Y1430&lt;1.45,5.36,IF(Y1430&lt;1.5,5.75,IF(Y1430&lt;1.55,6.59,IF(Y1430&lt;1.6,7.28,IF(Y1430&lt;1.65,8.01,IF(Y1430&lt;1.7,8.79,IF(Y1430&lt;1.75,10,IF(Y1430&lt;1.8,10.5,IF(Y1430&lt;1.85,11.42,IF(Y1430&lt;1.9,12.38,IF(Y1430&lt;1.95,13.4,IF(Y1430&lt;2,14.26,IF(Y1430&lt;2.05,15.57,IF(Y1430&lt;2.1,16.72,IF(Y1430&lt;2.15,17.92,IF(Y1430&lt;2.2,19.17,IF(Y1430&lt;2.25,20,IF(Y1430&lt;3,25,IF(Y1430&lt;10,0,0))))))))))))))))))))))))))))</f>
        <v>0</v>
      </c>
      <c r="AC1430" s="12"/>
    </row>
    <row r="1431" spans="17:29" x14ac:dyDescent="0.25">
      <c r="Q1431" s="91"/>
      <c r="R1431" s="92">
        <v>41669</v>
      </c>
      <c r="S1431" s="93">
        <v>29.687499999995801</v>
      </c>
      <c r="T1431" s="94">
        <f>$L$10*COS($M$10*S1431*24+$N$10)</f>
        <v>-7.2082800794607735E-4</v>
      </c>
      <c r="U1431" s="94">
        <f>$L$11*COS($M$11*S1431*24+$N$11)</f>
        <v>-5.5106992328964675E-2</v>
      </c>
      <c r="V1431" s="94">
        <f>$L$12*COS($M$12*S1431*24+$N$12)</f>
        <v>-0.22437797769285886</v>
      </c>
      <c r="W1431" s="94">
        <f>$L$13*COS($M$13*S1431*24+$N$13)</f>
        <v>-0.32574045918325217</v>
      </c>
      <c r="X1431" s="94">
        <f>(T1431+U1431+V1431+W1431)*$AE$8</f>
        <v>-0.75743282151627733</v>
      </c>
      <c r="Y1431" s="95">
        <f t="shared" si="39"/>
        <v>0.75743282151627733</v>
      </c>
      <c r="Z1431" s="94">
        <f>(0.5*$N$29*Y1431^3)/1000</f>
        <v>0.22378944019938141</v>
      </c>
      <c r="AA1431" s="94">
        <f>(0.5*$I$29*$J$29*$K$29*$M$29*$L$29*$N$29*Y1431^3)*0.82/1000</f>
        <v>0.7244517019200325</v>
      </c>
      <c r="AB1431" s="103">
        <f>IF(Y1431&lt;1,0,IF(Y1431&lt;1.05,2,IF(Y1431&lt;1.1,2.28,IF(Y1431&lt;1.15,2.5,IF(Y1431&lt;1.2,3.08,IF(Y1431&lt;1.25,3.44,IF(Y1431&lt;1.3,3.85,IF(Y1431&lt;1.35,4.31,IF(Y1431&lt;1.4,5,IF(Y1431&lt;1.45,5.36,IF(Y1431&lt;1.5,5.75,IF(Y1431&lt;1.55,6.59,IF(Y1431&lt;1.6,7.28,IF(Y1431&lt;1.65,8.01,IF(Y1431&lt;1.7,8.79,IF(Y1431&lt;1.75,10,IF(Y1431&lt;1.8,10.5,IF(Y1431&lt;1.85,11.42,IF(Y1431&lt;1.9,12.38,IF(Y1431&lt;1.95,13.4,IF(Y1431&lt;2,14.26,IF(Y1431&lt;2.05,15.57,IF(Y1431&lt;2.1,16.72,IF(Y1431&lt;2.15,17.92,IF(Y1431&lt;2.2,19.17,IF(Y1431&lt;2.25,20,IF(Y1431&lt;3,25,IF(Y1431&lt;10,0,0))))))))))))))))))))))))))))</f>
        <v>0</v>
      </c>
      <c r="AC1431" s="12"/>
    </row>
    <row r="1432" spans="17:29" x14ac:dyDescent="0.25">
      <c r="Q1432" s="91"/>
      <c r="R1432" s="92">
        <v>41669</v>
      </c>
      <c r="S1432" s="93">
        <v>29.708333333329101</v>
      </c>
      <c r="T1432" s="94">
        <f>$L$10*COS($M$10*S1432*24+$N$10)</f>
        <v>1.471050233265753E-2</v>
      </c>
      <c r="U1432" s="94">
        <f>$L$11*COS($M$11*S1432*24+$N$11)</f>
        <v>-6.7546908070234238E-2</v>
      </c>
      <c r="V1432" s="94">
        <f>$L$12*COS($M$12*S1432*24+$N$12)</f>
        <v>-0.53794446895621073</v>
      </c>
      <c r="W1432" s="94">
        <f>$L$13*COS($M$13*S1432*24+$N$13)</f>
        <v>-0.39119783280094655</v>
      </c>
      <c r="X1432" s="94">
        <f>(T1432+U1432+V1432+W1432)*$AE$8</f>
        <v>-1.2274733843684176</v>
      </c>
      <c r="Y1432" s="95">
        <f t="shared" si="39"/>
        <v>1.2274733843684176</v>
      </c>
      <c r="Z1432" s="94">
        <f>(0.5*$N$29*Y1432^3)/1000</f>
        <v>0.95245283968310435</v>
      </c>
      <c r="AA1432" s="94">
        <f>(0.5*$I$29*$J$29*$K$29*$M$29*$L$29*$N$29*Y1432^3)*0.82/1000</f>
        <v>3.0832825717435264</v>
      </c>
      <c r="AB1432" s="103">
        <f>IF(Y1432&lt;1,0,IF(Y1432&lt;1.05,2,IF(Y1432&lt;1.1,2.28,IF(Y1432&lt;1.15,2.5,IF(Y1432&lt;1.2,3.08,IF(Y1432&lt;1.25,3.44,IF(Y1432&lt;1.3,3.85,IF(Y1432&lt;1.35,4.31,IF(Y1432&lt;1.4,5,IF(Y1432&lt;1.45,5.36,IF(Y1432&lt;1.5,5.75,IF(Y1432&lt;1.55,6.59,IF(Y1432&lt;1.6,7.28,IF(Y1432&lt;1.65,8.01,IF(Y1432&lt;1.7,8.79,IF(Y1432&lt;1.75,10,IF(Y1432&lt;1.8,10.5,IF(Y1432&lt;1.85,11.42,IF(Y1432&lt;1.9,12.38,IF(Y1432&lt;1.95,13.4,IF(Y1432&lt;2,14.26,IF(Y1432&lt;2.05,15.57,IF(Y1432&lt;2.1,16.72,IF(Y1432&lt;2.15,17.92,IF(Y1432&lt;2.2,19.17,IF(Y1432&lt;2.25,20,IF(Y1432&lt;3,25,IF(Y1432&lt;10,0,0))))))))))))))))))))))))))))</f>
        <v>3.44</v>
      </c>
      <c r="AC1432" s="12"/>
    </row>
    <row r="1433" spans="17:29" x14ac:dyDescent="0.25">
      <c r="Q1433" s="91"/>
      <c r="R1433" s="92">
        <v>41669</v>
      </c>
      <c r="S1433" s="93">
        <v>29.729166666662501</v>
      </c>
      <c r="T1433" s="94">
        <f>$L$10*COS($M$10*S1433*24+$N$10)</f>
        <v>2.9923985888498705E-2</v>
      </c>
      <c r="U1433" s="94">
        <f>$L$11*COS($M$11*S1433*24+$N$11)</f>
        <v>-7.8824315750971014E-2</v>
      </c>
      <c r="V1433" s="94">
        <f>$L$12*COS($M$12*S1433*24+$N$12)</f>
        <v>-0.81727541999559938</v>
      </c>
      <c r="W1433" s="94">
        <f>$L$13*COS($M$13*S1433*24+$N$13)</f>
        <v>-0.42999572059845426</v>
      </c>
      <c r="X1433" s="94">
        <f>(T1433+U1433+V1433+W1433)*$AE$8</f>
        <v>-1.6202143380706575</v>
      </c>
      <c r="Y1433" s="95">
        <f t="shared" si="39"/>
        <v>1.6202143380706575</v>
      </c>
      <c r="Z1433" s="94">
        <f>(0.5*$N$29*Y1433^3)/1000</f>
        <v>2.1904061111367397</v>
      </c>
      <c r="AA1433" s="94">
        <f>(0.5*$I$29*$J$29*$K$29*$M$29*$L$29*$N$29*Y1433^3)*0.82/1000</f>
        <v>7.0907878123975809</v>
      </c>
      <c r="AB1433" s="103">
        <f>IF(Y1433&lt;1,0,IF(Y1433&lt;1.05,2,IF(Y1433&lt;1.1,2.28,IF(Y1433&lt;1.15,2.5,IF(Y1433&lt;1.2,3.08,IF(Y1433&lt;1.25,3.44,IF(Y1433&lt;1.3,3.85,IF(Y1433&lt;1.35,4.31,IF(Y1433&lt;1.4,5,IF(Y1433&lt;1.45,5.36,IF(Y1433&lt;1.5,5.75,IF(Y1433&lt;1.55,6.59,IF(Y1433&lt;1.6,7.28,IF(Y1433&lt;1.65,8.01,IF(Y1433&lt;1.7,8.79,IF(Y1433&lt;1.75,10,IF(Y1433&lt;1.8,10.5,IF(Y1433&lt;1.85,11.42,IF(Y1433&lt;1.9,12.38,IF(Y1433&lt;1.95,13.4,IF(Y1433&lt;2,14.26,IF(Y1433&lt;2.05,15.57,IF(Y1433&lt;2.1,16.72,IF(Y1433&lt;2.15,17.92,IF(Y1433&lt;2.2,19.17,IF(Y1433&lt;2.25,20,IF(Y1433&lt;3,25,IF(Y1433&lt;10,0,0))))))))))))))))))))))))))))</f>
        <v>8.01</v>
      </c>
      <c r="AC1433" s="12"/>
    </row>
    <row r="1434" spans="17:29" x14ac:dyDescent="0.25">
      <c r="Q1434" s="91"/>
      <c r="R1434" s="92">
        <v>41669</v>
      </c>
      <c r="S1434" s="93">
        <v>29.749999999995801</v>
      </c>
      <c r="T1434" s="94">
        <f>$L$10*COS($M$10*S1434*24+$N$10)</f>
        <v>4.4694327261372534E-2</v>
      </c>
      <c r="U1434" s="94">
        <f>$L$11*COS($M$11*S1434*24+$N$11)</f>
        <v>-8.8745126881958639E-2</v>
      </c>
      <c r="V1434" s="94">
        <f>$L$12*COS($M$12*S1434*24+$N$12)</f>
        <v>-1.0445938174506546</v>
      </c>
      <c r="W1434" s="94">
        <f>$L$13*COS($M$13*S1434*24+$N$13)</f>
        <v>-0.43949011063853877</v>
      </c>
      <c r="X1434" s="94">
        <f>(T1434+U1434+V1434+W1434)*$AE$8</f>
        <v>-1.9101684096372242</v>
      </c>
      <c r="Y1434" s="95">
        <f t="shared" si="39"/>
        <v>1.9101684096372242</v>
      </c>
      <c r="Z1434" s="94">
        <f>(0.5*$N$29*Y1434^3)/1000</f>
        <v>3.5894028583769577</v>
      </c>
      <c r="AA1434" s="94">
        <f>(0.5*$I$29*$J$29*$K$29*$M$29*$L$29*$N$29*Y1434^3)*0.82/1000</f>
        <v>11.619623371465067</v>
      </c>
      <c r="AB1434" s="103">
        <f>IF(Y1434&lt;1,0,IF(Y1434&lt;1.05,2,IF(Y1434&lt;1.1,2.28,IF(Y1434&lt;1.15,2.5,IF(Y1434&lt;1.2,3.08,IF(Y1434&lt;1.25,3.44,IF(Y1434&lt;1.3,3.85,IF(Y1434&lt;1.35,4.31,IF(Y1434&lt;1.4,5,IF(Y1434&lt;1.45,5.36,IF(Y1434&lt;1.5,5.75,IF(Y1434&lt;1.55,6.59,IF(Y1434&lt;1.6,7.28,IF(Y1434&lt;1.65,8.01,IF(Y1434&lt;1.7,8.79,IF(Y1434&lt;1.75,10,IF(Y1434&lt;1.8,10.5,IF(Y1434&lt;1.85,11.42,IF(Y1434&lt;1.9,12.38,IF(Y1434&lt;1.95,13.4,IF(Y1434&lt;2,14.26,IF(Y1434&lt;2.05,15.57,IF(Y1434&lt;2.1,16.72,IF(Y1434&lt;2.15,17.92,IF(Y1434&lt;2.2,19.17,IF(Y1434&lt;2.25,20,IF(Y1434&lt;3,25,IF(Y1434&lt;10,0,0))))))))))))))))))))))))))))</f>
        <v>13.4</v>
      </c>
      <c r="AC1434" s="12"/>
    </row>
    <row r="1435" spans="17:29" x14ac:dyDescent="0.25">
      <c r="Q1435" s="91"/>
      <c r="R1435" s="92">
        <v>41669</v>
      </c>
      <c r="S1435" s="93">
        <v>29.770833333329101</v>
      </c>
      <c r="T1435" s="94">
        <f>$L$10*COS($M$10*S1435*24+$N$10)</f>
        <v>5.8802793514419201E-2</v>
      </c>
      <c r="U1435" s="94">
        <f>$L$11*COS($M$11*S1435*24+$N$11)</f>
        <v>-9.7138600518378734E-2</v>
      </c>
      <c r="V1435" s="94">
        <f>$L$12*COS($M$12*S1435*24+$N$12)</f>
        <v>-1.205432799798742</v>
      </c>
      <c r="W1435" s="94">
        <f>$L$13*COS($M$13*S1435*24+$N$13)</f>
        <v>-0.41903397593045122</v>
      </c>
      <c r="X1435" s="94">
        <f>(T1435+U1435+V1435+W1435)*$AE$8</f>
        <v>-2.0785032284164409</v>
      </c>
      <c r="Y1435" s="95">
        <f t="shared" si="39"/>
        <v>2.0785032284164409</v>
      </c>
      <c r="Z1435" s="94">
        <f>(0.5*$N$29*Y1435^3)/1000</f>
        <v>4.6244420254473262</v>
      </c>
      <c r="AA1435" s="94">
        <f>(0.5*$I$29*$J$29*$K$29*$M$29*$L$29*$N$29*Y1435^3)*0.82/1000</f>
        <v>14.970254596378842</v>
      </c>
      <c r="AB1435" s="103">
        <f>IF(Y1435&lt;1,0,IF(Y1435&lt;1.05,2,IF(Y1435&lt;1.1,2.28,IF(Y1435&lt;1.15,2.5,IF(Y1435&lt;1.2,3.08,IF(Y1435&lt;1.25,3.44,IF(Y1435&lt;1.3,3.85,IF(Y1435&lt;1.35,4.31,IF(Y1435&lt;1.4,5,IF(Y1435&lt;1.45,5.36,IF(Y1435&lt;1.5,5.75,IF(Y1435&lt;1.55,6.59,IF(Y1435&lt;1.6,7.28,IF(Y1435&lt;1.65,8.01,IF(Y1435&lt;1.7,8.79,IF(Y1435&lt;1.75,10,IF(Y1435&lt;1.8,10.5,IF(Y1435&lt;1.85,11.42,IF(Y1435&lt;1.9,12.38,IF(Y1435&lt;1.95,13.4,IF(Y1435&lt;2,14.26,IF(Y1435&lt;2.05,15.57,IF(Y1435&lt;2.1,16.72,IF(Y1435&lt;2.15,17.92,IF(Y1435&lt;2.2,19.17,IF(Y1435&lt;2.25,20,IF(Y1435&lt;3,25,IF(Y1435&lt;10,0,0))))))))))))))))))))))))))))</f>
        <v>16.72</v>
      </c>
      <c r="AC1435" s="12"/>
    </row>
    <row r="1436" spans="17:29" x14ac:dyDescent="0.25">
      <c r="Q1436" s="91"/>
      <c r="R1436" s="92">
        <v>41669</v>
      </c>
      <c r="S1436" s="93">
        <v>29.791666666662501</v>
      </c>
      <c r="T1436" s="94">
        <f>$L$10*COS($M$10*S1436*24+$N$10)</f>
        <v>7.2040453372430549E-2</v>
      </c>
      <c r="U1436" s="94">
        <f>$L$11*COS($M$11*S1436*24+$N$11)</f>
        <v>-0.1038602817764251</v>
      </c>
      <c r="V1436" s="94">
        <f>$L$12*COS($M$12*S1436*24+$N$12)</f>
        <v>-1.289556348700436</v>
      </c>
      <c r="W1436" s="94">
        <f>$L$13*COS($M$13*S1436*24+$N$13)</f>
        <v>-0.37002136824888948</v>
      </c>
      <c r="X1436" s="94">
        <f>(T1436+U1436+V1436+W1436)*$AE$8</f>
        <v>-2.1142469316916501</v>
      </c>
      <c r="Y1436" s="95">
        <f t="shared" si="39"/>
        <v>2.1142469316916501</v>
      </c>
      <c r="Z1436" s="94">
        <f>(0.5*$N$29*Y1436^3)/1000</f>
        <v>4.8671457985876687</v>
      </c>
      <c r="AA1436" s="94">
        <f>(0.5*$I$29*$J$29*$K$29*$M$29*$L$29*$N$29*Y1436^3)*0.82/1000</f>
        <v>15.755935821361062</v>
      </c>
      <c r="AB1436" s="103">
        <f>IF(Y1436&lt;1,0,IF(Y1436&lt;1.05,2,IF(Y1436&lt;1.1,2.28,IF(Y1436&lt;1.15,2.5,IF(Y1436&lt;1.2,3.08,IF(Y1436&lt;1.25,3.44,IF(Y1436&lt;1.3,3.85,IF(Y1436&lt;1.35,4.31,IF(Y1436&lt;1.4,5,IF(Y1436&lt;1.45,5.36,IF(Y1436&lt;1.5,5.75,IF(Y1436&lt;1.55,6.59,IF(Y1436&lt;1.6,7.28,IF(Y1436&lt;1.65,8.01,IF(Y1436&lt;1.7,8.79,IF(Y1436&lt;1.75,10,IF(Y1436&lt;1.8,10.5,IF(Y1436&lt;1.85,11.42,IF(Y1436&lt;1.9,12.38,IF(Y1436&lt;1.95,13.4,IF(Y1436&lt;2,14.26,IF(Y1436&lt;2.05,15.57,IF(Y1436&lt;2.1,16.72,IF(Y1436&lt;2.15,17.92,IF(Y1436&lt;2.2,19.17,IF(Y1436&lt;2.25,20,IF(Y1436&lt;3,25,IF(Y1436&lt;10,0,0))))))))))))))))))))))))))))</f>
        <v>17.920000000000002</v>
      </c>
      <c r="AC1436" s="12"/>
    </row>
    <row r="1437" spans="17:29" x14ac:dyDescent="0.25">
      <c r="Q1437" s="91"/>
      <c r="R1437" s="92">
        <v>41669</v>
      </c>
      <c r="S1437" s="93">
        <v>29.812499999995801</v>
      </c>
      <c r="T1437" s="94">
        <f>$L$10*COS($M$10*S1437*24+$N$10)</f>
        <v>8.4211271270115379E-2</v>
      </c>
      <c r="U1437" s="94">
        <f>$L$11*COS($M$11*S1437*24+$N$11)</f>
        <v>-0.10879448795690824</v>
      </c>
      <c r="V1437" s="94">
        <f>$L$12*COS($M$12*S1437*24+$N$12)</f>
        <v>-1.2916107235580561</v>
      </c>
      <c r="W1437" s="94">
        <f>$L$13*COS($M$13*S1437*24+$N$13)</f>
        <v>-0.29579241581062399</v>
      </c>
      <c r="X1437" s="94">
        <f>(T1437+U1437+V1437+W1437)*$AE$8</f>
        <v>-2.0149829450693408</v>
      </c>
      <c r="Y1437" s="95">
        <f t="shared" si="39"/>
        <v>2.0149829450693408</v>
      </c>
      <c r="Z1437" s="94">
        <f>(0.5*$N$29*Y1437^3)/1000</f>
        <v>4.2132900026382627</v>
      </c>
      <c r="AA1437" s="94">
        <f>(0.5*$I$29*$J$29*$K$29*$M$29*$L$29*$N$29*Y1437^3)*0.82/1000</f>
        <v>13.639272301564054</v>
      </c>
      <c r="AB1437" s="103">
        <f>IF(Y1437&lt;1,0,IF(Y1437&lt;1.05,2,IF(Y1437&lt;1.1,2.28,IF(Y1437&lt;1.15,2.5,IF(Y1437&lt;1.2,3.08,IF(Y1437&lt;1.25,3.44,IF(Y1437&lt;1.3,3.85,IF(Y1437&lt;1.35,4.31,IF(Y1437&lt;1.4,5,IF(Y1437&lt;1.45,5.36,IF(Y1437&lt;1.5,5.75,IF(Y1437&lt;1.55,6.59,IF(Y1437&lt;1.6,7.28,IF(Y1437&lt;1.65,8.01,IF(Y1437&lt;1.7,8.79,IF(Y1437&lt;1.75,10,IF(Y1437&lt;1.8,10.5,IF(Y1437&lt;1.85,11.42,IF(Y1437&lt;1.9,12.38,IF(Y1437&lt;1.95,13.4,IF(Y1437&lt;2,14.26,IF(Y1437&lt;2.05,15.57,IF(Y1437&lt;2.1,16.72,IF(Y1437&lt;2.15,17.92,IF(Y1437&lt;2.2,19.17,IF(Y1437&lt;2.25,20,IF(Y1437&lt;3,25,IF(Y1437&lt;10,0,0))))))))))))))))))))))))))))</f>
        <v>15.57</v>
      </c>
      <c r="AC1437" s="12"/>
    </row>
    <row r="1438" spans="17:29" x14ac:dyDescent="0.25">
      <c r="Q1438" s="91"/>
      <c r="R1438" s="92">
        <v>41669</v>
      </c>
      <c r="S1438" s="93">
        <v>29.833333333329101</v>
      </c>
      <c r="T1438" s="94">
        <f>$L$10*COS($M$10*S1438*24+$N$10)</f>
        <v>9.5135010429222178E-2</v>
      </c>
      <c r="U1438" s="94">
        <f>$L$11*COS($M$11*S1438*24+$N$11)</f>
        <v>-0.11185629948883831</v>
      </c>
      <c r="V1438" s="94">
        <f>$L$12*COS($M$12*S1438*24+$N$12)</f>
        <v>-1.2114651810759556</v>
      </c>
      <c r="W1438" s="94">
        <f>$L$13*COS($M$13*S1438*24+$N$13)</f>
        <v>-0.20140569905500336</v>
      </c>
      <c r="X1438" s="94">
        <f>(T1438+U1438+V1438+W1438)*$AE$8</f>
        <v>-1.7869902114882188</v>
      </c>
      <c r="Y1438" s="95">
        <f t="shared" si="39"/>
        <v>1.7869902114882188</v>
      </c>
      <c r="Z1438" s="94">
        <f>(0.5*$N$29*Y1438^3)/1000</f>
        <v>2.9388251636895655</v>
      </c>
      <c r="AA1438" s="94">
        <f>(0.5*$I$29*$J$29*$K$29*$M$29*$L$29*$N$29*Y1438^3)*0.82/1000</f>
        <v>9.5135717287799402</v>
      </c>
      <c r="AB1438" s="103">
        <f>IF(Y1438&lt;1,0,IF(Y1438&lt;1.05,2,IF(Y1438&lt;1.1,2.28,IF(Y1438&lt;1.15,2.5,IF(Y1438&lt;1.2,3.08,IF(Y1438&lt;1.25,3.44,IF(Y1438&lt;1.3,3.85,IF(Y1438&lt;1.35,4.31,IF(Y1438&lt;1.4,5,IF(Y1438&lt;1.45,5.36,IF(Y1438&lt;1.5,5.75,IF(Y1438&lt;1.55,6.59,IF(Y1438&lt;1.6,7.28,IF(Y1438&lt;1.65,8.01,IF(Y1438&lt;1.7,8.79,IF(Y1438&lt;1.75,10,IF(Y1438&lt;1.8,10.5,IF(Y1438&lt;1.85,11.42,IF(Y1438&lt;1.9,12.38,IF(Y1438&lt;1.95,13.4,IF(Y1438&lt;2,14.26,IF(Y1438&lt;2.05,15.57,IF(Y1438&lt;2.1,16.72,IF(Y1438&lt;2.15,17.92,IF(Y1438&lt;2.2,19.17,IF(Y1438&lt;2.25,20,IF(Y1438&lt;3,25,IF(Y1438&lt;10,0,0))))))))))))))))))))))))))))</f>
        <v>10.5</v>
      </c>
      <c r="AC1438" s="12"/>
    </row>
    <row r="1439" spans="17:29" x14ac:dyDescent="0.25">
      <c r="Q1439" s="91"/>
      <c r="R1439" s="92">
        <v>41669</v>
      </c>
      <c r="S1439" s="93">
        <v>29.854166666662501</v>
      </c>
      <c r="T1439" s="94">
        <f>$L$10*COS($M$10*S1439*24+$N$10)</f>
        <v>0.10464990197199847</v>
      </c>
      <c r="U1439" s="94">
        <f>$L$11*COS($M$11*S1439*24+$N$11)</f>
        <v>-0.11299302142751223</v>
      </c>
      <c r="V1439" s="94">
        <f>$L$12*COS($M$12*S1439*24+$N$12)</f>
        <v>-1.0542202959442024</v>
      </c>
      <c r="W1439" s="94">
        <f>$L$13*COS($M$13*S1439*24+$N$13)</f>
        <v>-9.3293516746966398E-2</v>
      </c>
      <c r="X1439" s="94">
        <f>(T1439+U1439+V1439+W1439)*$AE$8</f>
        <v>-1.4448211651833531</v>
      </c>
      <c r="Y1439" s="95">
        <f t="shared" si="39"/>
        <v>1.4448211651833531</v>
      </c>
      <c r="Z1439" s="94">
        <f>(0.5*$N$29*Y1439^3)/1000</f>
        <v>1.5532791548998224</v>
      </c>
      <c r="AA1439" s="94">
        <f>(0.5*$I$29*$J$29*$K$29*$M$29*$L$29*$N$29*Y1439^3)*0.82/1000</f>
        <v>5.0282789318456711</v>
      </c>
      <c r="AB1439" s="103">
        <f>IF(Y1439&lt;1,0,IF(Y1439&lt;1.05,2,IF(Y1439&lt;1.1,2.28,IF(Y1439&lt;1.15,2.5,IF(Y1439&lt;1.2,3.08,IF(Y1439&lt;1.25,3.44,IF(Y1439&lt;1.3,3.85,IF(Y1439&lt;1.35,4.31,IF(Y1439&lt;1.4,5,IF(Y1439&lt;1.45,5.36,IF(Y1439&lt;1.5,5.75,IF(Y1439&lt;1.55,6.59,IF(Y1439&lt;1.6,7.28,IF(Y1439&lt;1.65,8.01,IF(Y1439&lt;1.7,8.79,IF(Y1439&lt;1.75,10,IF(Y1439&lt;1.8,10.5,IF(Y1439&lt;1.85,11.42,IF(Y1439&lt;1.9,12.38,IF(Y1439&lt;1.95,13.4,IF(Y1439&lt;2,14.26,IF(Y1439&lt;2.05,15.57,IF(Y1439&lt;2.1,16.72,IF(Y1439&lt;2.15,17.92,IF(Y1439&lt;2.2,19.17,IF(Y1439&lt;2.25,20,IF(Y1439&lt;3,25,IF(Y1439&lt;10,0,0))))))))))))))))))))))))))))</f>
        <v>5.36</v>
      </c>
      <c r="AC1439" s="12"/>
    </row>
    <row r="1440" spans="17:29" x14ac:dyDescent="0.25">
      <c r="Q1440" s="91"/>
      <c r="R1440" s="92">
        <v>41669</v>
      </c>
      <c r="S1440" s="93">
        <v>29.874999999995801</v>
      </c>
      <c r="T1440" s="94">
        <f>$L$10*COS($M$10*S1440*24+$N$10)</f>
        <v>0.11261504054489842</v>
      </c>
      <c r="U1440" s="94">
        <f>$L$11*COS($M$11*S1440*24+$N$11)</f>
        <v>-0.11218509035463296</v>
      </c>
      <c r="V1440" s="94">
        <f>$L$12*COS($M$12*S1440*24+$N$12)</f>
        <v>-0.829883353117991</v>
      </c>
      <c r="W1440" s="94">
        <f>$L$13*COS($M$13*S1440*24+$N$13)</f>
        <v>2.1176464552064463E-2</v>
      </c>
      <c r="X1440" s="94">
        <f>(T1440+U1440+V1440+W1440)*$AE$8</f>
        <v>-1.0103461729695764</v>
      </c>
      <c r="Y1440" s="95">
        <f t="shared" si="39"/>
        <v>1.0103461729695764</v>
      </c>
      <c r="Z1440" s="94">
        <f>(0.5*$N$29*Y1440^3)/1000</f>
        <v>0.53115078948550032</v>
      </c>
      <c r="AA1440" s="94">
        <f>(0.5*$I$29*$J$29*$K$29*$M$29*$L$29*$N$29*Y1440^3)*0.82/1000</f>
        <v>1.7194425844048529</v>
      </c>
      <c r="AB1440" s="103">
        <f>IF(Y1440&lt;1,0,IF(Y1440&lt;1.05,2,IF(Y1440&lt;1.1,2.28,IF(Y1440&lt;1.15,2.5,IF(Y1440&lt;1.2,3.08,IF(Y1440&lt;1.25,3.44,IF(Y1440&lt;1.3,3.85,IF(Y1440&lt;1.35,4.31,IF(Y1440&lt;1.4,5,IF(Y1440&lt;1.45,5.36,IF(Y1440&lt;1.5,5.75,IF(Y1440&lt;1.55,6.59,IF(Y1440&lt;1.6,7.28,IF(Y1440&lt;1.65,8.01,IF(Y1440&lt;1.7,8.79,IF(Y1440&lt;1.75,10,IF(Y1440&lt;1.8,10.5,IF(Y1440&lt;1.85,11.42,IF(Y1440&lt;1.9,12.38,IF(Y1440&lt;1.95,13.4,IF(Y1440&lt;2,14.26,IF(Y1440&lt;2.05,15.57,IF(Y1440&lt;2.1,16.72,IF(Y1440&lt;2.15,17.92,IF(Y1440&lt;2.2,19.17,IF(Y1440&lt;2.25,20,IF(Y1440&lt;3,25,IF(Y1440&lt;10,0,0))))))))))))))))))))))))))))</f>
        <v>2</v>
      </c>
      <c r="AC1440" s="12"/>
    </row>
    <row r="1441" spans="17:29" x14ac:dyDescent="0.25">
      <c r="Q1441" s="91"/>
      <c r="R1441" s="92">
        <v>41669</v>
      </c>
      <c r="S1441" s="93">
        <v>29.895833333329101</v>
      </c>
      <c r="T1441" s="94">
        <f>$L$10*COS($M$10*S1441*24+$N$10)</f>
        <v>0.11891247097624806</v>
      </c>
      <c r="U1441" s="94">
        <f>$L$11*COS($M$11*S1441*24+$N$11)</f>
        <v>-0.10944641107224523</v>
      </c>
      <c r="V1441" s="94">
        <f>$L$12*COS($M$12*S1441*24+$N$12)</f>
        <v>-0.55273147016803215</v>
      </c>
      <c r="W1441" s="94">
        <f>$L$13*COS($M$13*S1441*24+$N$13)</f>
        <v>0.13420330478761491</v>
      </c>
      <c r="X1441" s="94">
        <f>(T1441+U1441+V1441+W1441)*$AE$8</f>
        <v>-0.51132763184551799</v>
      </c>
      <c r="Y1441" s="95">
        <f t="shared" si="39"/>
        <v>0.51132763184551799</v>
      </c>
      <c r="Z1441" s="94">
        <f>(0.5*$N$29*Y1441^3)/1000</f>
        <v>6.8850169882259907E-2</v>
      </c>
      <c r="AA1441" s="94">
        <f>(0.5*$I$29*$J$29*$K$29*$M$29*$L$29*$N$29*Y1441^3)*0.82/1000</f>
        <v>0.22288193180271615</v>
      </c>
      <c r="AB1441" s="103">
        <f>IF(Y1441&lt;1,0,IF(Y1441&lt;1.05,2,IF(Y1441&lt;1.1,2.28,IF(Y1441&lt;1.15,2.5,IF(Y1441&lt;1.2,3.08,IF(Y1441&lt;1.25,3.44,IF(Y1441&lt;1.3,3.85,IF(Y1441&lt;1.35,4.31,IF(Y1441&lt;1.4,5,IF(Y1441&lt;1.45,5.36,IF(Y1441&lt;1.5,5.75,IF(Y1441&lt;1.55,6.59,IF(Y1441&lt;1.6,7.28,IF(Y1441&lt;1.65,8.01,IF(Y1441&lt;1.7,8.79,IF(Y1441&lt;1.75,10,IF(Y1441&lt;1.8,10.5,IF(Y1441&lt;1.85,11.42,IF(Y1441&lt;1.9,12.38,IF(Y1441&lt;1.95,13.4,IF(Y1441&lt;2,14.26,IF(Y1441&lt;2.05,15.57,IF(Y1441&lt;2.1,16.72,IF(Y1441&lt;2.15,17.92,IF(Y1441&lt;2.2,19.17,IF(Y1441&lt;2.25,20,IF(Y1441&lt;3,25,IF(Y1441&lt;10,0,0))))))))))))))))))))))))))))</f>
        <v>0</v>
      </c>
      <c r="AC1441" s="12"/>
    </row>
    <row r="1442" spans="17:29" x14ac:dyDescent="0.25">
      <c r="Q1442" s="91"/>
      <c r="R1442" s="92">
        <v>41669</v>
      </c>
      <c r="S1442" s="93">
        <v>29.916666666662501</v>
      </c>
      <c r="T1442" s="94">
        <f>$L$10*COS($M$10*S1442*24+$N$10)</f>
        <v>0.12344893506582186</v>
      </c>
      <c r="U1442" s="94">
        <f>$L$11*COS($M$11*S1442*24+$N$11)</f>
        <v>-0.10482411729572032</v>
      </c>
      <c r="V1442" s="94">
        <f>$L$12*COS($M$12*S1442*24+$N$12)</f>
        <v>-0.24040298150231587</v>
      </c>
      <c r="W1442" s="94">
        <f>$L$13*COS($M$13*S1442*24+$N$13)</f>
        <v>0.23808441158385149</v>
      </c>
      <c r="X1442" s="94">
        <f>(T1442+U1442+V1442+W1442)*$AE$8</f>
        <v>2.0382809814546467E-2</v>
      </c>
      <c r="Y1442" s="95">
        <f t="shared" si="39"/>
        <v>2.0382809814546467E-2</v>
      </c>
      <c r="Z1442" s="94">
        <f>(0.5*$N$29*Y1442^3)/1000</f>
        <v>4.36113354562243E-6</v>
      </c>
      <c r="AA1442" s="94">
        <f>(0.5*$I$29*$J$29*$K$29*$M$29*$L$29*$N$29*Y1442^3)*0.82/1000</f>
        <v>1.4117871766477783E-5</v>
      </c>
      <c r="AB1442" s="103">
        <f>IF(Y1442&lt;1,0,IF(Y1442&lt;1.05,2,IF(Y1442&lt;1.1,2.28,IF(Y1442&lt;1.15,2.5,IF(Y1442&lt;1.2,3.08,IF(Y1442&lt;1.25,3.44,IF(Y1442&lt;1.3,3.85,IF(Y1442&lt;1.35,4.31,IF(Y1442&lt;1.4,5,IF(Y1442&lt;1.45,5.36,IF(Y1442&lt;1.5,5.75,IF(Y1442&lt;1.55,6.59,IF(Y1442&lt;1.6,7.28,IF(Y1442&lt;1.65,8.01,IF(Y1442&lt;1.7,8.79,IF(Y1442&lt;1.75,10,IF(Y1442&lt;1.8,10.5,IF(Y1442&lt;1.85,11.42,IF(Y1442&lt;1.9,12.38,IF(Y1442&lt;1.95,13.4,IF(Y1442&lt;2,14.26,IF(Y1442&lt;2.05,15.57,IF(Y1442&lt;2.1,16.72,IF(Y1442&lt;2.15,17.92,IF(Y1442&lt;2.2,19.17,IF(Y1442&lt;2.25,20,IF(Y1442&lt;3,25,IF(Y1442&lt;10,0,0))))))))))))))))))))))))))))</f>
        <v>0</v>
      </c>
      <c r="AC1442" s="12"/>
    </row>
    <row r="1443" spans="17:29" x14ac:dyDescent="0.25">
      <c r="Q1443" s="91"/>
      <c r="R1443" s="92">
        <v>41669</v>
      </c>
      <c r="S1443" s="93">
        <v>29.937499999995801</v>
      </c>
      <c r="T1443" s="94">
        <f>$L$10*COS($M$10*S1443*24+$N$10)</f>
        <v>0.12615725263889141</v>
      </c>
      <c r="U1443" s="94">
        <f>$L$11*COS($M$11*S1443*24+$N$11)</f>
        <v>-9.8397760464644865E-2</v>
      </c>
      <c r="V1443" s="94">
        <f>$L$12*COS($M$12*S1443*24+$N$12)</f>
        <v>8.7225089959953331E-2</v>
      </c>
      <c r="W1443" s="94">
        <f>$L$13*COS($M$13*S1443*24+$N$13)</f>
        <v>0.32574045918324901</v>
      </c>
      <c r="X1443" s="94">
        <f>(T1443+U1443+V1443+W1443)*$AE$8</f>
        <v>0.55090630164681109</v>
      </c>
      <c r="Y1443" s="95">
        <f t="shared" si="39"/>
        <v>0.55090630164681109</v>
      </c>
      <c r="Z1443" s="94">
        <f>(0.5*$N$29*Y1443^3)/1000</f>
        <v>8.6107394756712377E-2</v>
      </c>
      <c r="AA1443" s="94">
        <f>(0.5*$I$29*$J$29*$K$29*$M$29*$L$29*$N$29*Y1443^3)*0.82/1000</f>
        <v>0.27874706073630362</v>
      </c>
      <c r="AB1443" s="103">
        <f>IF(Y1443&lt;1,0,IF(Y1443&lt;1.05,2,IF(Y1443&lt;1.1,2.28,IF(Y1443&lt;1.15,2.5,IF(Y1443&lt;1.2,3.08,IF(Y1443&lt;1.25,3.44,IF(Y1443&lt;1.3,3.85,IF(Y1443&lt;1.35,4.31,IF(Y1443&lt;1.4,5,IF(Y1443&lt;1.45,5.36,IF(Y1443&lt;1.5,5.75,IF(Y1443&lt;1.55,6.59,IF(Y1443&lt;1.6,7.28,IF(Y1443&lt;1.65,8.01,IF(Y1443&lt;1.7,8.79,IF(Y1443&lt;1.75,10,IF(Y1443&lt;1.8,10.5,IF(Y1443&lt;1.85,11.42,IF(Y1443&lt;1.9,12.38,IF(Y1443&lt;1.95,13.4,IF(Y1443&lt;2,14.26,IF(Y1443&lt;2.05,15.57,IF(Y1443&lt;2.1,16.72,IF(Y1443&lt;2.15,17.92,IF(Y1443&lt;2.2,19.17,IF(Y1443&lt;2.25,20,IF(Y1443&lt;3,25,IF(Y1443&lt;10,0,0))))))))))))))))))))))))))))</f>
        <v>0</v>
      </c>
      <c r="AC1443" s="12"/>
    </row>
    <row r="1444" spans="17:29" x14ac:dyDescent="0.25">
      <c r="Q1444" s="91"/>
      <c r="R1444" s="92">
        <v>41669</v>
      </c>
      <c r="S1444" s="93">
        <v>29.958333333329101</v>
      </c>
      <c r="T1444" s="94">
        <f>$L$10*COS($M$10*S1444*24+$N$10)</f>
        <v>0.12699731641279122</v>
      </c>
      <c r="U1444" s="94">
        <f>$L$11*COS($M$11*S1444*24+$N$11)</f>
        <v>-9.0277940632056963E-2</v>
      </c>
      <c r="V1444" s="94">
        <f>$L$12*COS($M$12*S1444*24+$N$12)</f>
        <v>0.40930203440385859</v>
      </c>
      <c r="W1444" s="94">
        <f>$L$13*COS($M$13*S1444*24+$N$13)</f>
        <v>0.39119783280095582</v>
      </c>
      <c r="X1444" s="94">
        <f>(T1444+U1444+V1444+W1444)*$AE$8</f>
        <v>1.046524053731936</v>
      </c>
      <c r="Y1444" s="95">
        <f t="shared" si="39"/>
        <v>1.046524053731936</v>
      </c>
      <c r="Z1444" s="94">
        <f>(0.5*$N$29*Y1444^3)/1000</f>
        <v>0.59027565719940356</v>
      </c>
      <c r="AA1444" s="94">
        <f>(0.5*$I$29*$J$29*$K$29*$M$29*$L$29*$N$29*Y1444^3)*0.82/1000</f>
        <v>1.910841745164952</v>
      </c>
      <c r="AB1444" s="103">
        <f>IF(Y1444&lt;1,0,IF(Y1444&lt;1.05,2,IF(Y1444&lt;1.1,2.28,IF(Y1444&lt;1.15,2.5,IF(Y1444&lt;1.2,3.08,IF(Y1444&lt;1.25,3.44,IF(Y1444&lt;1.3,3.85,IF(Y1444&lt;1.35,4.31,IF(Y1444&lt;1.4,5,IF(Y1444&lt;1.45,5.36,IF(Y1444&lt;1.5,5.75,IF(Y1444&lt;1.55,6.59,IF(Y1444&lt;1.6,7.28,IF(Y1444&lt;1.65,8.01,IF(Y1444&lt;1.7,8.79,IF(Y1444&lt;1.75,10,IF(Y1444&lt;1.8,10.5,IF(Y1444&lt;1.85,11.42,IF(Y1444&lt;1.9,12.38,IF(Y1444&lt;1.95,13.4,IF(Y1444&lt;2,14.26,IF(Y1444&lt;2.05,15.57,IF(Y1444&lt;2.1,16.72,IF(Y1444&lt;2.15,17.92,IF(Y1444&lt;2.2,19.17,IF(Y1444&lt;2.25,20,IF(Y1444&lt;3,25,IF(Y1444&lt;10,0,0))))))))))))))))))))))))))))</f>
        <v>2</v>
      </c>
      <c r="AC1444" s="12"/>
    </row>
    <row r="1445" spans="17:29" x14ac:dyDescent="0.25">
      <c r="Q1445" s="91"/>
      <c r="R1445" s="92">
        <v>41669</v>
      </c>
      <c r="S1445" s="93">
        <v>29.979166666662401</v>
      </c>
      <c r="T1445" s="94">
        <f>$L$10*COS($M$10*S1445*24+$N$10)</f>
        <v>0.12595668594272394</v>
      </c>
      <c r="U1445" s="94">
        <f>$L$11*COS($M$11*S1445*24+$N$11)</f>
        <v>-8.0604402995413313E-2</v>
      </c>
      <c r="V1445" s="94">
        <f>$L$12*COS($M$12*S1445*24+$N$12)</f>
        <v>0.70533042351965825</v>
      </c>
      <c r="W1445" s="94">
        <f>$L$13*COS($M$13*S1445*24+$N$13)</f>
        <v>0.42999572059833657</v>
      </c>
      <c r="X1445" s="94">
        <f>(T1445+U1445+V1445+W1445)*$AE$8</f>
        <v>1.4758480338316318</v>
      </c>
      <c r="Y1445" s="95">
        <f t="shared" si="39"/>
        <v>1.4758480338316318</v>
      </c>
      <c r="Z1445" s="94">
        <f>(0.5*$N$29*Y1445^3)/1000</f>
        <v>1.6555113103876118</v>
      </c>
      <c r="AA1445" s="94">
        <f>(0.5*$I$29*$J$29*$K$29*$M$29*$L$29*$N$29*Y1445^3)*0.82/1000</f>
        <v>5.3592251059283171</v>
      </c>
      <c r="AB1445" s="103">
        <f>IF(Y1445&lt;1,0,IF(Y1445&lt;1.05,2,IF(Y1445&lt;1.1,2.28,IF(Y1445&lt;1.15,2.5,IF(Y1445&lt;1.2,3.08,IF(Y1445&lt;1.25,3.44,IF(Y1445&lt;1.3,3.85,IF(Y1445&lt;1.35,4.31,IF(Y1445&lt;1.4,5,IF(Y1445&lt;1.45,5.36,IF(Y1445&lt;1.5,5.75,IF(Y1445&lt;1.55,6.59,IF(Y1445&lt;1.6,7.28,IF(Y1445&lt;1.65,8.01,IF(Y1445&lt;1.7,8.79,IF(Y1445&lt;1.75,10,IF(Y1445&lt;1.8,10.5,IF(Y1445&lt;1.85,11.42,IF(Y1445&lt;1.9,12.38,IF(Y1445&lt;1.95,13.4,IF(Y1445&lt;2,14.26,IF(Y1445&lt;2.05,15.57,IF(Y1445&lt;2.1,16.72,IF(Y1445&lt;2.15,17.92,IF(Y1445&lt;2.2,19.17,IF(Y1445&lt;2.25,20,IF(Y1445&lt;3,25,IF(Y1445&lt;10,0,0))))))))))))))))))))))))))))</f>
        <v>5.75</v>
      </c>
      <c r="AC1445" s="12"/>
    </row>
    <row r="1446" spans="17:29" x14ac:dyDescent="0.25">
      <c r="R1446" s="92">
        <v>41670</v>
      </c>
      <c r="S1446" s="93">
        <v>29.999999999995801</v>
      </c>
      <c r="T1446" s="94">
        <f>$L$10*COS($M$10*S1446*24+$N$10)</f>
        <v>0.1230507718514347</v>
      </c>
      <c r="U1446" s="94">
        <f>$L$11*COS($M$11*S1446*24+$N$11)</f>
        <v>-6.9543632828347829E-2</v>
      </c>
      <c r="V1446" s="94">
        <f>$L$12*COS($M$12*S1446*24+$N$12)</f>
        <v>0.95647059558083969</v>
      </c>
      <c r="W1446" s="94">
        <f>$L$13*COS($M$13*S1446*24+$N$13)</f>
        <v>0.43949011063853899</v>
      </c>
      <c r="X1446" s="94">
        <f>(T1446+U1446+V1446+W1446)*$AE$8</f>
        <v>1.8118348065530818</v>
      </c>
      <c r="Y1446" s="95">
        <f t="shared" si="39"/>
        <v>1.8118348065530818</v>
      </c>
      <c r="Z1446" s="94">
        <f>(0.5*$N$29*Y1446^3)/1000</f>
        <v>3.063113042533733</v>
      </c>
      <c r="AA1446" s="94">
        <f>(0.5*$I$29*$J$29*$K$29*$M$29*$L$29*$N$29*Y1446^3)*0.82/1000</f>
        <v>9.9159167423626524</v>
      </c>
      <c r="AB1446" s="103">
        <f>IF(Y1446&lt;1,0,IF(Y1446&lt;1.05,2,IF(Y1446&lt;1.1,2.28,IF(Y1446&lt;1.15,2.5,IF(Y1446&lt;1.2,3.08,IF(Y1446&lt;1.25,3.44,IF(Y1446&lt;1.3,3.85,IF(Y1446&lt;1.35,4.31,IF(Y1446&lt;1.4,5,IF(Y1446&lt;1.45,5.36,IF(Y1446&lt;1.5,5.75,IF(Y1446&lt;1.55,6.59,IF(Y1446&lt;1.6,7.28,IF(Y1446&lt;1.65,8.01,IF(Y1446&lt;1.7,8.79,IF(Y1446&lt;1.75,10,IF(Y1446&lt;1.8,10.5,IF(Y1446&lt;1.85,11.42,IF(Y1446&lt;1.9,12.38,IF(Y1446&lt;1.95,13.4,IF(Y1446&lt;2,14.26,IF(Y1446&lt;2.05,15.57,IF(Y1446&lt;2.1,16.72,IF(Y1446&lt;2.15,17.92,IF(Y1446&lt;2.2,19.17,IF(Y1446&lt;2.25,20,IF(Y1446&lt;3,25,IF(Y1446&lt;10,0,0))))))))))))))))))))))))))))</f>
        <v>11.42</v>
      </c>
      <c r="AC1446" s="12"/>
    </row>
    <row r="1447" spans="17:29" x14ac:dyDescent="0.25">
      <c r="R1447" s="92">
        <v>41670</v>
      </c>
      <c r="S1447" s="93">
        <v>30.020833333329101</v>
      </c>
      <c r="T1447" s="94">
        <f>$L$10*COS($M$10*S1447*24+$N$10)</f>
        <v>0.11832260761445483</v>
      </c>
      <c r="U1447" s="94">
        <f>$L$11*COS($M$11*S1447*24+$N$11)</f>
        <v>-5.7285990205805881E-2</v>
      </c>
      <c r="V1447" s="94">
        <f>$L$12*COS($M$12*S1447*24+$N$12)</f>
        <v>1.1467396379260022</v>
      </c>
      <c r="W1447" s="94">
        <f>$L$13*COS($M$13*S1447*24+$N$13)</f>
        <v>0.41903397593045261</v>
      </c>
      <c r="X1447" s="94">
        <f>(T1447+U1447+V1447+W1447)*$AE$8</f>
        <v>2.0335127890813798</v>
      </c>
      <c r="Y1447" s="95">
        <f t="shared" si="39"/>
        <v>2.0335127890813798</v>
      </c>
      <c r="Z1447" s="94">
        <f>(0.5*$N$29*Y1447^3)/1000</f>
        <v>4.3305988210531243</v>
      </c>
      <c r="AA1447" s="94">
        <f>(0.5*$I$29*$J$29*$K$29*$M$29*$L$29*$N$29*Y1447^3)*0.82/1000</f>
        <v>14.019024684317941</v>
      </c>
      <c r="AB1447" s="103">
        <f>IF(Y1447&lt;1,0,IF(Y1447&lt;1.05,2,IF(Y1447&lt;1.1,2.28,IF(Y1447&lt;1.15,2.5,IF(Y1447&lt;1.2,3.08,IF(Y1447&lt;1.25,3.44,IF(Y1447&lt;1.3,3.85,IF(Y1447&lt;1.35,4.31,IF(Y1447&lt;1.4,5,IF(Y1447&lt;1.45,5.36,IF(Y1447&lt;1.5,5.75,IF(Y1447&lt;1.55,6.59,IF(Y1447&lt;1.6,7.28,IF(Y1447&lt;1.65,8.01,IF(Y1447&lt;1.7,8.79,IF(Y1447&lt;1.75,10,IF(Y1447&lt;1.8,10.5,IF(Y1447&lt;1.85,11.42,IF(Y1447&lt;1.9,12.38,IF(Y1447&lt;1.95,13.4,IF(Y1447&lt;2,14.26,IF(Y1447&lt;2.05,15.57,IF(Y1447&lt;2.1,16.72,IF(Y1447&lt;2.15,17.92,IF(Y1447&lt;2.2,19.17,IF(Y1447&lt;2.25,20,IF(Y1447&lt;3,25,IF(Y1447&lt;10,0,0))))))))))))))))))))))))))))</f>
        <v>15.57</v>
      </c>
      <c r="AC1447" s="12"/>
    </row>
    <row r="1448" spans="17:29" x14ac:dyDescent="0.25">
      <c r="R1448" s="92">
        <v>41670</v>
      </c>
      <c r="S1448" s="93">
        <v>30.041666666662401</v>
      </c>
      <c r="T1448" s="94">
        <f>$L$10*COS($M$10*S1448*24+$N$10)</f>
        <v>0.11184221228033775</v>
      </c>
      <c r="U1448" s="94">
        <f>$L$11*COS($M$11*S1448*24+$N$11)</f>
        <v>-4.4042433834212559E-2</v>
      </c>
      <c r="V1448" s="94">
        <f>$L$12*COS($M$12*S1448*24+$N$12)</f>
        <v>1.2640285619364149</v>
      </c>
      <c r="W1448" s="94">
        <f>$L$13*COS($M$13*S1448*24+$N$13)</f>
        <v>0.37002136824918974</v>
      </c>
      <c r="X1448" s="94">
        <f>(T1448+U1448+V1448+W1448)*$AE$8</f>
        <v>2.1273121357896625</v>
      </c>
      <c r="Y1448" s="95">
        <f t="shared" si="39"/>
        <v>2.1273121357896625</v>
      </c>
      <c r="Z1448" s="94">
        <f>(0.5*$N$29*Y1448^3)/1000</f>
        <v>4.9579356077154184</v>
      </c>
      <c r="AA1448" s="94">
        <f>(0.5*$I$29*$J$29*$K$29*$M$29*$L$29*$N$29*Y1448^3)*0.82/1000</f>
        <v>16.04984080490717</v>
      </c>
      <c r="AB1448" s="103">
        <f>IF(Y1448&lt;1,0,IF(Y1448&lt;1.05,2,IF(Y1448&lt;1.1,2.28,IF(Y1448&lt;1.15,2.5,IF(Y1448&lt;1.2,3.08,IF(Y1448&lt;1.25,3.44,IF(Y1448&lt;1.3,3.85,IF(Y1448&lt;1.35,4.31,IF(Y1448&lt;1.4,5,IF(Y1448&lt;1.45,5.36,IF(Y1448&lt;1.5,5.75,IF(Y1448&lt;1.55,6.59,IF(Y1448&lt;1.6,7.28,IF(Y1448&lt;1.65,8.01,IF(Y1448&lt;1.7,8.79,IF(Y1448&lt;1.75,10,IF(Y1448&lt;1.8,10.5,IF(Y1448&lt;1.85,11.42,IF(Y1448&lt;1.9,12.38,IF(Y1448&lt;1.95,13.4,IF(Y1448&lt;2,14.26,IF(Y1448&lt;2.05,15.57,IF(Y1448&lt;2.1,16.72,IF(Y1448&lt;2.15,17.92,IF(Y1448&lt;2.2,19.17,IF(Y1448&lt;2.25,20,IF(Y1448&lt;3,25,IF(Y1448&lt;10,0,0))))))))))))))))))))))))))))</f>
        <v>17.920000000000002</v>
      </c>
      <c r="AC1448" s="12"/>
    </row>
    <row r="1449" spans="17:29" x14ac:dyDescent="0.25">
      <c r="R1449" s="92">
        <v>41670</v>
      </c>
      <c r="S1449" s="93">
        <v>30.062499999995801</v>
      </c>
      <c r="T1449" s="94">
        <f>$L$10*COS($M$10*S1449*24+$N$10)</f>
        <v>0.1037055535635367</v>
      </c>
      <c r="U1449" s="94">
        <f>$L$11*COS($M$11*S1449*24+$N$11)</f>
        <v>-3.0040890371756071E-2</v>
      </c>
      <c r="V1449" s="94">
        <f>$L$12*COS($M$12*S1449*24+$N$12)</f>
        <v>1.3008729360440359</v>
      </c>
      <c r="W1449" s="94">
        <f>$L$13*COS($M$13*S1449*24+$N$13)</f>
        <v>0.29579241581062743</v>
      </c>
      <c r="X1449" s="94">
        <f>(T1449+U1449+V1449+W1449)*$AE$8</f>
        <v>2.087912518808055</v>
      </c>
      <c r="Y1449" s="95">
        <f t="shared" si="39"/>
        <v>2.087912518808055</v>
      </c>
      <c r="Z1449" s="94">
        <f>(0.5*$N$29*Y1449^3)/1000</f>
        <v>4.687530686563175</v>
      </c>
      <c r="AA1449" s="94">
        <f>(0.5*$I$29*$J$29*$K$29*$M$29*$L$29*$N$29*Y1449^3)*0.82/1000</f>
        <v>15.174485358458202</v>
      </c>
      <c r="AB1449" s="103">
        <f>IF(Y1449&lt;1,0,IF(Y1449&lt;1.05,2,IF(Y1449&lt;1.1,2.28,IF(Y1449&lt;1.15,2.5,IF(Y1449&lt;1.2,3.08,IF(Y1449&lt;1.25,3.44,IF(Y1449&lt;1.3,3.85,IF(Y1449&lt;1.35,4.31,IF(Y1449&lt;1.4,5,IF(Y1449&lt;1.45,5.36,IF(Y1449&lt;1.5,5.75,IF(Y1449&lt;1.55,6.59,IF(Y1449&lt;1.6,7.28,IF(Y1449&lt;1.65,8.01,IF(Y1449&lt;1.7,8.79,IF(Y1449&lt;1.75,10,IF(Y1449&lt;1.8,10.5,IF(Y1449&lt;1.85,11.42,IF(Y1449&lt;1.9,12.38,IF(Y1449&lt;1.95,13.4,IF(Y1449&lt;2,14.26,IF(Y1449&lt;2.05,15.57,IF(Y1449&lt;2.1,16.72,IF(Y1449&lt;2.15,17.92,IF(Y1449&lt;2.2,19.17,IF(Y1449&lt;2.25,20,IF(Y1449&lt;3,25,IF(Y1449&lt;10,0,0))))))))))))))))))))))))))))</f>
        <v>16.72</v>
      </c>
      <c r="AC1449" s="12"/>
    </row>
    <row r="1450" spans="17:29" x14ac:dyDescent="0.25">
      <c r="R1450" s="92">
        <v>41670</v>
      </c>
      <c r="S1450" s="93">
        <v>30.083333333329101</v>
      </c>
      <c r="T1450" s="94">
        <f>$L$10*COS($M$10*S1450*24+$N$10)</f>
        <v>9.4033126665492586E-2</v>
      </c>
      <c r="U1450" s="94">
        <f>$L$11*COS($M$11*S1450*24+$N$11)</f>
        <v>-1.5522331723882187E-2</v>
      </c>
      <c r="V1450" s="94">
        <f>$L$12*COS($M$12*S1450*24+$N$12)</f>
        <v>1.2549279326229501</v>
      </c>
      <c r="W1450" s="94">
        <f>$L$13*COS($M$13*S1450*24+$N$13)</f>
        <v>0.20140569905500755</v>
      </c>
      <c r="X1450" s="94">
        <f>(T1450+U1450+V1450+W1450)*$AE$8</f>
        <v>1.9185555332744599</v>
      </c>
      <c r="Y1450" s="95">
        <f t="shared" si="39"/>
        <v>1.9185555332744599</v>
      </c>
      <c r="Z1450" s="94">
        <f>(0.5*$N$29*Y1450^3)/1000</f>
        <v>3.6368915648926476</v>
      </c>
      <c r="AA1450" s="94">
        <f>(0.5*$I$29*$J$29*$K$29*$M$29*$L$29*$N$29*Y1450^3)*0.82/1000</f>
        <v>11.77335392383886</v>
      </c>
      <c r="AB1450" s="103">
        <f>IF(Y1450&lt;1,0,IF(Y1450&lt;1.05,2,IF(Y1450&lt;1.1,2.28,IF(Y1450&lt;1.15,2.5,IF(Y1450&lt;1.2,3.08,IF(Y1450&lt;1.25,3.44,IF(Y1450&lt;1.3,3.85,IF(Y1450&lt;1.35,4.31,IF(Y1450&lt;1.4,5,IF(Y1450&lt;1.45,5.36,IF(Y1450&lt;1.5,5.75,IF(Y1450&lt;1.55,6.59,IF(Y1450&lt;1.6,7.28,IF(Y1450&lt;1.65,8.01,IF(Y1450&lt;1.7,8.79,IF(Y1450&lt;1.75,10,IF(Y1450&lt;1.8,10.5,IF(Y1450&lt;1.85,11.42,IF(Y1450&lt;1.9,12.38,IF(Y1450&lt;1.95,13.4,IF(Y1450&lt;2,14.26,IF(Y1450&lt;2.05,15.57,IF(Y1450&lt;2.1,16.72,IF(Y1450&lt;2.15,17.92,IF(Y1450&lt;2.2,19.17,IF(Y1450&lt;2.25,20,IF(Y1450&lt;3,25,IF(Y1450&lt;10,0,0))))))))))))))))))))))))))))</f>
        <v>13.4</v>
      </c>
      <c r="AC1450" s="12"/>
    </row>
    <row r="1451" spans="17:29" x14ac:dyDescent="0.25">
      <c r="R1451" s="92">
        <v>41670</v>
      </c>
      <c r="S1451" s="93">
        <v>30.104166666662401</v>
      </c>
      <c r="T1451" s="94">
        <f>$L$10*COS($M$10*S1451*24+$N$10)</f>
        <v>8.296816986951859E-2</v>
      </c>
      <c r="U1451" s="94">
        <f>$L$11*COS($M$11*S1451*24+$N$11)</f>
        <v>-7.3662782446773064E-4</v>
      </c>
      <c r="V1451" s="94">
        <f>$L$12*COS($M$12*S1451*24+$N$12)</f>
        <v>1.1291175561080675</v>
      </c>
      <c r="W1451" s="94">
        <f>$L$13*COS($M$13*S1451*24+$N$13)</f>
        <v>9.3293516747484331E-2</v>
      </c>
      <c r="X1451" s="94">
        <f>(T1451+U1451+V1451+W1451)*$AE$8</f>
        <v>1.6308032686257534</v>
      </c>
      <c r="Y1451" s="95">
        <f t="shared" si="39"/>
        <v>1.6308032686257534</v>
      </c>
      <c r="Z1451" s="94">
        <f>(0.5*$N$29*Y1451^3)/1000</f>
        <v>2.2336336760244766</v>
      </c>
      <c r="AA1451" s="94">
        <f>(0.5*$I$29*$J$29*$K$29*$M$29*$L$29*$N$29*Y1451^3)*0.82/1000</f>
        <v>7.230724187075845</v>
      </c>
      <c r="AB1451" s="103">
        <f>IF(Y1451&lt;1,0,IF(Y1451&lt;1.05,2,IF(Y1451&lt;1.1,2.28,IF(Y1451&lt;1.15,2.5,IF(Y1451&lt;1.2,3.08,IF(Y1451&lt;1.25,3.44,IF(Y1451&lt;1.3,3.85,IF(Y1451&lt;1.35,4.31,IF(Y1451&lt;1.4,5,IF(Y1451&lt;1.45,5.36,IF(Y1451&lt;1.5,5.75,IF(Y1451&lt;1.55,6.59,IF(Y1451&lt;1.6,7.28,IF(Y1451&lt;1.65,8.01,IF(Y1451&lt;1.7,8.79,IF(Y1451&lt;1.75,10,IF(Y1451&lt;1.8,10.5,IF(Y1451&lt;1.85,11.42,IF(Y1451&lt;1.9,12.38,IF(Y1451&lt;1.95,13.4,IF(Y1451&lt;2,14.26,IF(Y1451&lt;2.05,15.57,IF(Y1451&lt;2.1,16.72,IF(Y1451&lt;2.15,17.92,IF(Y1451&lt;2.2,19.17,IF(Y1451&lt;2.25,20,IF(Y1451&lt;3,25,IF(Y1451&lt;10,0,0))))))))))))))))))))))))))))</f>
        <v>8.01</v>
      </c>
      <c r="AC1451" s="12"/>
    </row>
    <row r="1452" spans="17:29" x14ac:dyDescent="0.25">
      <c r="R1452" s="92">
        <v>41670</v>
      </c>
      <c r="S1452" s="93">
        <v>30.124999999995801</v>
      </c>
      <c r="T1452" s="94">
        <f>$L$10*COS($M$10*S1452*24+$N$10)</f>
        <v>7.0674543335302167E-2</v>
      </c>
      <c r="U1452" s="94">
        <f>$L$11*COS($M$11*S1452*24+$N$11)</f>
        <v>1.4061753720944507E-2</v>
      </c>
      <c r="V1452" s="94">
        <f>$L$12*COS($M$12*S1452*24+$N$12)</f>
        <v>0.93144855525109171</v>
      </c>
      <c r="W1452" s="94">
        <f>$L$13*COS($M$13*S1452*24+$N$13)</f>
        <v>-2.117646455203474E-2</v>
      </c>
      <c r="X1452" s="94">
        <f>(T1452+U1452+V1452+W1452)*$AE$8</f>
        <v>1.2437604846941297</v>
      </c>
      <c r="Y1452" s="95">
        <f t="shared" si="39"/>
        <v>1.2437604846941297</v>
      </c>
      <c r="Z1452" s="94">
        <f>(0.5*$N$29*Y1452^3)/1000</f>
        <v>0.990871856539563</v>
      </c>
      <c r="AA1452" s="94">
        <f>(0.5*$I$29*$J$29*$K$29*$M$29*$L$29*$N$29*Y1452^3)*0.82/1000</f>
        <v>3.2076527034305213</v>
      </c>
      <c r="AB1452" s="103">
        <f>IF(Y1452&lt;1,0,IF(Y1452&lt;1.05,2,IF(Y1452&lt;1.1,2.28,IF(Y1452&lt;1.15,2.5,IF(Y1452&lt;1.2,3.08,IF(Y1452&lt;1.25,3.44,IF(Y1452&lt;1.3,3.85,IF(Y1452&lt;1.35,4.31,IF(Y1452&lt;1.4,5,IF(Y1452&lt;1.45,5.36,IF(Y1452&lt;1.5,5.75,IF(Y1452&lt;1.55,6.59,IF(Y1452&lt;1.6,7.28,IF(Y1452&lt;1.65,8.01,IF(Y1452&lt;1.7,8.79,IF(Y1452&lt;1.75,10,IF(Y1452&lt;1.8,10.5,IF(Y1452&lt;1.85,11.42,IF(Y1452&lt;1.9,12.38,IF(Y1452&lt;1.95,13.4,IF(Y1452&lt;2,14.26,IF(Y1452&lt;2.05,15.57,IF(Y1452&lt;2.1,16.72,IF(Y1452&lt;2.15,17.92,IF(Y1452&lt;2.2,19.17,IF(Y1452&lt;2.25,20,IF(Y1452&lt;3,25,IF(Y1452&lt;10,0,0))))))))))))))))))))))))))))</f>
        <v>3.44</v>
      </c>
      <c r="AC1452" s="12"/>
    </row>
    <row r="1453" spans="17:29" x14ac:dyDescent="0.25">
      <c r="R1453" s="92">
        <v>41670</v>
      </c>
      <c r="S1453" s="93">
        <v>30.145833333329101</v>
      </c>
      <c r="T1453" s="94">
        <f>$L$10*COS($M$10*S1453*24+$N$10)</f>
        <v>5.7334302505659338E-2</v>
      </c>
      <c r="U1453" s="94">
        <f>$L$11*COS($M$11*S1453*24+$N$11)</f>
        <v>2.861812711945071E-2</v>
      </c>
      <c r="V1453" s="94">
        <f>$L$12*COS($M$12*S1453*24+$N$12)</f>
        <v>0.67450086240874674</v>
      </c>
      <c r="W1453" s="94">
        <f>$L$13*COS($M$13*S1453*24+$N$13)</f>
        <v>-0.13420330478761039</v>
      </c>
      <c r="X1453" s="94">
        <f>(T1453+U1453+V1453+W1453)*$AE$8</f>
        <v>0.7828124840578079</v>
      </c>
      <c r="Y1453" s="95">
        <f t="shared" si="39"/>
        <v>0.7828124840578079</v>
      </c>
      <c r="Z1453" s="94">
        <f>(0.5*$N$29*Y1453^3)/1000</f>
        <v>0.24704749701809228</v>
      </c>
      <c r="AA1453" s="94">
        <f>(0.5*$I$29*$J$29*$K$29*$M$29*$L$29*$N$29*Y1453^3)*0.82/1000</f>
        <v>0.79974273813092922</v>
      </c>
      <c r="AB1453" s="103">
        <f>IF(Y1453&lt;1,0,IF(Y1453&lt;1.05,2,IF(Y1453&lt;1.1,2.28,IF(Y1453&lt;1.15,2.5,IF(Y1453&lt;1.2,3.08,IF(Y1453&lt;1.25,3.44,IF(Y1453&lt;1.3,3.85,IF(Y1453&lt;1.35,4.31,IF(Y1453&lt;1.4,5,IF(Y1453&lt;1.45,5.36,IF(Y1453&lt;1.5,5.75,IF(Y1453&lt;1.55,6.59,IF(Y1453&lt;1.6,7.28,IF(Y1453&lt;1.65,8.01,IF(Y1453&lt;1.7,8.79,IF(Y1453&lt;1.75,10,IF(Y1453&lt;1.8,10.5,IF(Y1453&lt;1.85,11.42,IF(Y1453&lt;1.9,12.38,IF(Y1453&lt;1.95,13.4,IF(Y1453&lt;2,14.26,IF(Y1453&lt;2.05,15.57,IF(Y1453&lt;2.1,16.72,IF(Y1453&lt;2.15,17.92,IF(Y1453&lt;2.2,19.17,IF(Y1453&lt;2.25,20,IF(Y1453&lt;3,25,IF(Y1453&lt;10,0,0))))))))))))))))))))))))))))</f>
        <v>0</v>
      </c>
      <c r="AC1453" s="12"/>
    </row>
    <row r="1454" spans="17:29" x14ac:dyDescent="0.25">
      <c r="R1454" s="92">
        <v>41670</v>
      </c>
      <c r="S1454" s="93">
        <v>30.166666666662401</v>
      </c>
      <c r="T1454" s="94">
        <f>$L$10*COS($M$10*S1454*24+$N$10)</f>
        <v>4.3145002060037324E-2</v>
      </c>
      <c r="U1454" s="94">
        <f>$L$11*COS($M$11*S1454*24+$N$11)</f>
        <v>4.2681971630911926E-2</v>
      </c>
      <c r="V1454" s="94">
        <f>$L$12*COS($M$12*S1454*24+$N$12)</f>
        <v>0.37462698900416902</v>
      </c>
      <c r="W1454" s="94">
        <f>$L$13*COS($M$13*S1454*24+$N$13)</f>
        <v>-0.23808441158338478</v>
      </c>
      <c r="X1454" s="94">
        <f>(T1454+U1454+V1454+W1454)*$AE$8</f>
        <v>0.27796193888966692</v>
      </c>
      <c r="Y1454" s="95">
        <f t="shared" si="39"/>
        <v>0.27796193888966692</v>
      </c>
      <c r="Z1454" s="94">
        <f>(0.5*$N$29*Y1454^3)/1000</f>
        <v>1.1060206261735692E-2</v>
      </c>
      <c r="AA1454" s="94">
        <f>(0.5*$I$29*$J$29*$K$29*$M$29*$L$29*$N$29*Y1454^3)*0.82/1000</f>
        <v>3.5804125711929688E-2</v>
      </c>
      <c r="AB1454" s="103">
        <f>IF(Y1454&lt;1,0,IF(Y1454&lt;1.05,2,IF(Y1454&lt;1.1,2.28,IF(Y1454&lt;1.15,2.5,IF(Y1454&lt;1.2,3.08,IF(Y1454&lt;1.25,3.44,IF(Y1454&lt;1.3,3.85,IF(Y1454&lt;1.35,4.31,IF(Y1454&lt;1.4,5,IF(Y1454&lt;1.45,5.36,IF(Y1454&lt;1.5,5.75,IF(Y1454&lt;1.55,6.59,IF(Y1454&lt;1.6,7.28,IF(Y1454&lt;1.65,8.01,IF(Y1454&lt;1.7,8.79,IF(Y1454&lt;1.75,10,IF(Y1454&lt;1.8,10.5,IF(Y1454&lt;1.85,11.42,IF(Y1454&lt;1.9,12.38,IF(Y1454&lt;1.95,13.4,IF(Y1454&lt;2,14.26,IF(Y1454&lt;2.05,15.57,IF(Y1454&lt;2.1,16.72,IF(Y1454&lt;2.15,17.92,IF(Y1454&lt;2.2,19.17,IF(Y1454&lt;2.25,20,IF(Y1454&lt;3,25,IF(Y1454&lt;10,0,0))))))))))))))))))))))))))))</f>
        <v>0</v>
      </c>
      <c r="AC1454" s="12"/>
    </row>
    <row r="1455" spans="17:29" x14ac:dyDescent="0.25">
      <c r="R1455" s="92">
        <v>41670</v>
      </c>
      <c r="S1455" s="93">
        <v>30.187499999995701</v>
      </c>
      <c r="T1455" s="94">
        <f>$L$10*COS($M$10*S1455*24+$N$10)</f>
        <v>2.8316770341514048E-2</v>
      </c>
      <c r="U1455" s="94">
        <f>$L$11*COS($M$11*S1455*24+$N$11)</f>
        <v>5.6011243125190249E-2</v>
      </c>
      <c r="V1455" s="94">
        <f>$L$12*COS($M$12*S1455*24+$N$12)</f>
        <v>5.0911328776591887E-2</v>
      </c>
      <c r="W1455" s="94">
        <f>$L$13*COS($M$13*S1455*24+$N$13)</f>
        <v>-0.32574045918287592</v>
      </c>
      <c r="X1455" s="94">
        <f>(T1455+U1455+V1455+W1455)*$AE$8</f>
        <v>-0.23812639617447467</v>
      </c>
      <c r="Y1455" s="95">
        <f t="shared" si="39"/>
        <v>0.23812639617447467</v>
      </c>
      <c r="Z1455" s="94">
        <f>(0.5*$N$29*Y1455^3)/1000</f>
        <v>6.9539225142535264E-3</v>
      </c>
      <c r="AA1455" s="94">
        <f>(0.5*$I$29*$J$29*$K$29*$M$29*$L$29*$N$29*Y1455^3)*0.82/1000</f>
        <v>2.2511254311117956E-2</v>
      </c>
      <c r="AB1455" s="103">
        <f>IF(Y1455&lt;1,0,IF(Y1455&lt;1.05,2,IF(Y1455&lt;1.1,2.28,IF(Y1455&lt;1.15,2.5,IF(Y1455&lt;1.2,3.08,IF(Y1455&lt;1.25,3.44,IF(Y1455&lt;1.3,3.85,IF(Y1455&lt;1.35,4.31,IF(Y1455&lt;1.4,5,IF(Y1455&lt;1.45,5.36,IF(Y1455&lt;1.5,5.75,IF(Y1455&lt;1.55,6.59,IF(Y1455&lt;1.6,7.28,IF(Y1455&lt;1.65,8.01,IF(Y1455&lt;1.7,8.79,IF(Y1455&lt;1.75,10,IF(Y1455&lt;1.8,10.5,IF(Y1455&lt;1.85,11.42,IF(Y1455&lt;1.9,12.38,IF(Y1455&lt;1.95,13.4,IF(Y1455&lt;2,14.26,IF(Y1455&lt;2.05,15.57,IF(Y1455&lt;2.1,16.72,IF(Y1455&lt;2.15,17.92,IF(Y1455&lt;2.2,19.17,IF(Y1455&lt;2.25,20,IF(Y1455&lt;3,25,IF(Y1455&lt;10,0,0))))))))))))))))))))))))))))</f>
        <v>0</v>
      </c>
      <c r="AC1455" s="12"/>
    </row>
    <row r="1456" spans="17:29" x14ac:dyDescent="0.25">
      <c r="R1456" s="92">
        <v>41670</v>
      </c>
      <c r="S1456" s="93">
        <v>30.208333333329101</v>
      </c>
      <c r="T1456" s="94">
        <f>$L$10*COS($M$10*S1456*24+$N$10)</f>
        <v>1.3069197580971874E-2</v>
      </c>
      <c r="U1456" s="94">
        <f>$L$11*COS($M$11*S1456*24+$N$11)</f>
        <v>6.8376539754107929E-2</v>
      </c>
      <c r="V1456" s="94">
        <f>$L$12*COS($M$12*S1456*24+$N$12)</f>
        <v>-0.27604439979566653</v>
      </c>
      <c r="W1456" s="94">
        <f>$L$13*COS($M$13*S1456*24+$N$13)</f>
        <v>-0.3911978328009536</v>
      </c>
      <c r="X1456" s="94">
        <f>(T1456+U1456+V1456+W1456)*$AE$8</f>
        <v>-0.73224561907692542</v>
      </c>
      <c r="Y1456" s="95">
        <f t="shared" si="39"/>
        <v>0.73224561907692542</v>
      </c>
      <c r="Z1456" s="94">
        <f>(0.5*$N$29*Y1456^3)/1000</f>
        <v>0.20219833503705026</v>
      </c>
      <c r="AA1456" s="94">
        <f>(0.5*$I$29*$J$29*$K$29*$M$29*$L$29*$N$29*Y1456^3)*0.82/1000</f>
        <v>0.654556925530005</v>
      </c>
      <c r="AB1456" s="103">
        <f>IF(Y1456&lt;1,0,IF(Y1456&lt;1.05,2,IF(Y1456&lt;1.1,2.28,IF(Y1456&lt;1.15,2.5,IF(Y1456&lt;1.2,3.08,IF(Y1456&lt;1.25,3.44,IF(Y1456&lt;1.3,3.85,IF(Y1456&lt;1.35,4.31,IF(Y1456&lt;1.4,5,IF(Y1456&lt;1.45,5.36,IF(Y1456&lt;1.5,5.75,IF(Y1456&lt;1.55,6.59,IF(Y1456&lt;1.6,7.28,IF(Y1456&lt;1.65,8.01,IF(Y1456&lt;1.7,8.79,IF(Y1456&lt;1.75,10,IF(Y1456&lt;1.8,10.5,IF(Y1456&lt;1.85,11.42,IF(Y1456&lt;1.9,12.38,IF(Y1456&lt;1.95,13.4,IF(Y1456&lt;2,14.26,IF(Y1456&lt;2.05,15.57,IF(Y1456&lt;2.1,16.72,IF(Y1456&lt;2.15,17.92,IF(Y1456&lt;2.2,19.17,IF(Y1456&lt;2.25,20,IF(Y1456&lt;3,25,IF(Y1456&lt;10,0,0))))))))))))))))))))))))))))</f>
        <v>0</v>
      </c>
      <c r="AC1456" s="12"/>
    </row>
    <row r="1457" spans="18:29" x14ac:dyDescent="0.25">
      <c r="R1457" s="92">
        <v>41670</v>
      </c>
      <c r="S1457" s="93">
        <v>30.229166666662401</v>
      </c>
      <c r="T1457" s="94">
        <f>$L$10*COS($M$10*S1457*24+$N$10)</f>
        <v>-2.3719159987713378E-3</v>
      </c>
      <c r="U1457" s="94">
        <f>$L$11*COS($M$11*S1457*24+$N$11)</f>
        <v>7.9565050044553276E-2</v>
      </c>
      <c r="V1457" s="94">
        <f>$L$12*COS($M$12*S1457*24+$N$12)</f>
        <v>-0.58543227573753376</v>
      </c>
      <c r="W1457" s="94">
        <f>$L$13*COS($M$13*S1457*24+$N$13)</f>
        <v>-0.42999572059833557</v>
      </c>
      <c r="X1457" s="94">
        <f>(T1457+U1457+V1457+W1457)*$AE$8</f>
        <v>-1.1727935778626093</v>
      </c>
      <c r="Y1457" s="95">
        <f t="shared" si="39"/>
        <v>1.1727935778626093</v>
      </c>
      <c r="Z1457" s="94">
        <f>(0.5*$N$29*Y1457^3)/1000</f>
        <v>0.83075309216526783</v>
      </c>
      <c r="AA1457" s="94">
        <f>(0.5*$I$29*$J$29*$K$29*$M$29*$L$29*$N$29*Y1457^3)*0.82/1000</f>
        <v>2.6893158629748499</v>
      </c>
      <c r="AB1457" s="103">
        <f>IF(Y1457&lt;1,0,IF(Y1457&lt;1.05,2,IF(Y1457&lt;1.1,2.28,IF(Y1457&lt;1.15,2.5,IF(Y1457&lt;1.2,3.08,IF(Y1457&lt;1.25,3.44,IF(Y1457&lt;1.3,3.85,IF(Y1457&lt;1.35,4.31,IF(Y1457&lt;1.4,5,IF(Y1457&lt;1.45,5.36,IF(Y1457&lt;1.5,5.75,IF(Y1457&lt;1.55,6.59,IF(Y1457&lt;1.6,7.28,IF(Y1457&lt;1.65,8.01,IF(Y1457&lt;1.7,8.79,IF(Y1457&lt;1.75,10,IF(Y1457&lt;1.8,10.5,IF(Y1457&lt;1.85,11.42,IF(Y1457&lt;1.9,12.38,IF(Y1457&lt;1.95,13.4,IF(Y1457&lt;2,14.26,IF(Y1457&lt;2.05,15.57,IF(Y1457&lt;2.1,16.72,IF(Y1457&lt;2.15,17.92,IF(Y1457&lt;2.2,19.17,IF(Y1457&lt;2.25,20,IF(Y1457&lt;3,25,IF(Y1457&lt;10,0,0))))))))))))))))))))))))))))</f>
        <v>3.08</v>
      </c>
      <c r="AC1457" s="12"/>
    </row>
    <row r="1458" spans="18:29" x14ac:dyDescent="0.25">
      <c r="R1458" s="92">
        <v>41670</v>
      </c>
      <c r="S1458" s="93">
        <v>30.249999999995701</v>
      </c>
      <c r="T1458" s="94">
        <f>$L$10*COS($M$10*S1458*24+$N$10)</f>
        <v>-1.7777904042857066E-2</v>
      </c>
      <c r="U1458" s="94">
        <f>$L$11*COS($M$11*S1458*24+$N$11)</f>
        <v>8.938421546548056E-2</v>
      </c>
      <c r="V1458" s="94">
        <f>$L$12*COS($M$12*S1458*24+$N$12)</f>
        <v>-0.8575624208508239</v>
      </c>
      <c r="W1458" s="94">
        <f>$L$13*COS($M$13*S1458*24+$N$13)</f>
        <v>-0.43949011063856575</v>
      </c>
      <c r="X1458" s="94">
        <f>(T1458+U1458+V1458+W1458)*$AE$8</f>
        <v>-1.5318077750834578</v>
      </c>
      <c r="Y1458" s="95">
        <f t="shared" si="39"/>
        <v>1.5318077750834578</v>
      </c>
      <c r="Z1458" s="94">
        <f>(0.5*$N$29*Y1458^3)/1000</f>
        <v>1.8510580461948181</v>
      </c>
      <c r="AA1458" s="94">
        <f>(0.5*$I$29*$J$29*$K$29*$M$29*$L$29*$N$29*Y1458^3)*0.82/1000</f>
        <v>5.9922494587942259</v>
      </c>
      <c r="AB1458" s="103">
        <f>IF(Y1458&lt;1,0,IF(Y1458&lt;1.05,2,IF(Y1458&lt;1.1,2.28,IF(Y1458&lt;1.15,2.5,IF(Y1458&lt;1.2,3.08,IF(Y1458&lt;1.25,3.44,IF(Y1458&lt;1.3,3.85,IF(Y1458&lt;1.35,4.31,IF(Y1458&lt;1.4,5,IF(Y1458&lt;1.45,5.36,IF(Y1458&lt;1.5,5.75,IF(Y1458&lt;1.55,6.59,IF(Y1458&lt;1.6,7.28,IF(Y1458&lt;1.65,8.01,IF(Y1458&lt;1.7,8.79,IF(Y1458&lt;1.75,10,IF(Y1458&lt;1.8,10.5,IF(Y1458&lt;1.85,11.42,IF(Y1458&lt;1.9,12.38,IF(Y1458&lt;1.95,13.4,IF(Y1458&lt;2,14.26,IF(Y1458&lt;2.05,15.57,IF(Y1458&lt;2.1,16.72,IF(Y1458&lt;2.15,17.92,IF(Y1458&lt;2.2,19.17,IF(Y1458&lt;2.25,20,IF(Y1458&lt;3,25,IF(Y1458&lt;10,0,0))))))))))))))))))))))))))))</f>
        <v>6.59</v>
      </c>
      <c r="AC1458" s="12"/>
    </row>
    <row r="1459" spans="18:29" x14ac:dyDescent="0.25">
      <c r="R1459" s="92">
        <v>41670</v>
      </c>
      <c r="S1459" s="93">
        <v>30.270833333329101</v>
      </c>
      <c r="T1459" s="94">
        <f>$L$10*COS($M$10*S1459*24+$N$10)</f>
        <v>-3.2920620367990316E-2</v>
      </c>
      <c r="U1459" s="94">
        <f>$L$11*COS($M$11*S1459*24+$N$11)</f>
        <v>9.7665044433512149E-2</v>
      </c>
      <c r="V1459" s="94">
        <f>$L$12*COS($M$12*S1459*24+$N$12)</f>
        <v>-1.0751160911635496</v>
      </c>
      <c r="W1459" s="94">
        <f>$L$13*COS($M$13*S1459*24+$N$13)</f>
        <v>-0.41903397593044645</v>
      </c>
      <c r="X1459" s="94">
        <f>(T1459+U1459+V1459+W1459)*$AE$8</f>
        <v>-1.7867570537855926</v>
      </c>
      <c r="Y1459" s="95">
        <f t="shared" si="39"/>
        <v>1.7867570537855926</v>
      </c>
      <c r="Z1459" s="94">
        <f>(0.5*$N$29*Y1459^3)/1000</f>
        <v>2.93767498336915</v>
      </c>
      <c r="AA1459" s="94">
        <f>(0.5*$I$29*$J$29*$K$29*$M$29*$L$29*$N$29*Y1459^3)*0.82/1000</f>
        <v>9.5098483623427335</v>
      </c>
      <c r="AB1459" s="103">
        <f>IF(Y1459&lt;1,0,IF(Y1459&lt;1.05,2,IF(Y1459&lt;1.1,2.28,IF(Y1459&lt;1.15,2.5,IF(Y1459&lt;1.2,3.08,IF(Y1459&lt;1.25,3.44,IF(Y1459&lt;1.3,3.85,IF(Y1459&lt;1.35,4.31,IF(Y1459&lt;1.4,5,IF(Y1459&lt;1.45,5.36,IF(Y1459&lt;1.5,5.75,IF(Y1459&lt;1.55,6.59,IF(Y1459&lt;1.6,7.28,IF(Y1459&lt;1.65,8.01,IF(Y1459&lt;1.7,8.79,IF(Y1459&lt;1.75,10,IF(Y1459&lt;1.8,10.5,IF(Y1459&lt;1.85,11.42,IF(Y1459&lt;1.9,12.38,IF(Y1459&lt;1.95,13.4,IF(Y1459&lt;2,14.26,IF(Y1459&lt;2.05,15.57,IF(Y1459&lt;2.1,16.72,IF(Y1459&lt;2.15,17.92,IF(Y1459&lt;2.2,19.17,IF(Y1459&lt;2.25,20,IF(Y1459&lt;3,25,IF(Y1459&lt;10,0,0))))))))))))))))))))))))))))</f>
        <v>10.5</v>
      </c>
      <c r="AC1459" s="12"/>
    </row>
    <row r="1460" spans="18:29" x14ac:dyDescent="0.25">
      <c r="R1460" s="92">
        <v>41670</v>
      </c>
      <c r="S1460" s="93">
        <v>30.291666666662401</v>
      </c>
      <c r="T1460" s="94">
        <f>$L$10*COS($M$10*S1460*24+$N$10)</f>
        <v>-4.7575817562863061E-2</v>
      </c>
      <c r="U1460" s="94">
        <f>$L$11*COS($M$11*S1460*24+$N$11)</f>
        <v>0.10426502072245349</v>
      </c>
      <c r="V1460" s="94">
        <f>$L$12*COS($M$12*S1460*24+$N$12)</f>
        <v>-1.2242478660754856</v>
      </c>
      <c r="W1460" s="94">
        <f>$L$13*COS($M$13*S1460*24+$N$13)</f>
        <v>-0.37002136824917881</v>
      </c>
      <c r="X1460" s="94">
        <f>(T1460+U1460+V1460+W1460)*$AE$8</f>
        <v>-1.9219750389563426</v>
      </c>
      <c r="Y1460" s="95">
        <f t="shared" si="39"/>
        <v>1.9219750389563426</v>
      </c>
      <c r="Z1460" s="94">
        <f>(0.5*$N$29*Y1460^3)/1000</f>
        <v>3.6563727059135065</v>
      </c>
      <c r="AA1460" s="94">
        <f>(0.5*$I$29*$J$29*$K$29*$M$29*$L$29*$N$29*Y1460^3)*0.82/1000</f>
        <v>11.8364183193498</v>
      </c>
      <c r="AB1460" s="103">
        <f>IF(Y1460&lt;1,0,IF(Y1460&lt;1.05,2,IF(Y1460&lt;1.1,2.28,IF(Y1460&lt;1.15,2.5,IF(Y1460&lt;1.2,3.08,IF(Y1460&lt;1.25,3.44,IF(Y1460&lt;1.3,3.85,IF(Y1460&lt;1.35,4.31,IF(Y1460&lt;1.4,5,IF(Y1460&lt;1.45,5.36,IF(Y1460&lt;1.5,5.75,IF(Y1460&lt;1.55,6.59,IF(Y1460&lt;1.6,7.28,IF(Y1460&lt;1.65,8.01,IF(Y1460&lt;1.7,8.79,IF(Y1460&lt;1.75,10,IF(Y1460&lt;1.8,10.5,IF(Y1460&lt;1.85,11.42,IF(Y1460&lt;1.9,12.38,IF(Y1460&lt;1.95,13.4,IF(Y1460&lt;2,14.26,IF(Y1460&lt;2.05,15.57,IF(Y1460&lt;2.1,16.72,IF(Y1460&lt;2.15,17.92,IF(Y1460&lt;2.2,19.17,IF(Y1460&lt;2.25,20,IF(Y1460&lt;3,25,IF(Y1460&lt;10,0,0))))))))))))))))))))))))))))</f>
        <v>13.4</v>
      </c>
      <c r="AC1460" s="12"/>
    </row>
    <row r="1461" spans="18:29" x14ac:dyDescent="0.25">
      <c r="R1461" s="92">
        <v>41670</v>
      </c>
      <c r="S1461" s="93">
        <v>30.312499999995701</v>
      </c>
      <c r="T1461" s="94">
        <f>$L$10*COS($M$10*S1461*24+$N$10)</f>
        <v>-6.1526467852570696E-2</v>
      </c>
      <c r="U1461" s="94">
        <f>$L$11*COS($M$11*S1461*24+$N$11)</f>
        <v>0.10907055622217736</v>
      </c>
      <c r="V1461" s="94">
        <f>$L$12*COS($M$12*S1461*24+$N$12)</f>
        <v>-1.2954667903434476</v>
      </c>
      <c r="W1461" s="94">
        <f>$L$13*COS($M$13*S1461*24+$N$13)</f>
        <v>-0.29579241581103832</v>
      </c>
      <c r="X1461" s="94">
        <f>(T1461+U1461+V1461+W1461)*$AE$8</f>
        <v>-1.929643897231099</v>
      </c>
      <c r="Y1461" s="95">
        <f t="shared" si="39"/>
        <v>1.929643897231099</v>
      </c>
      <c r="Z1461" s="94">
        <f>(0.5*$N$29*Y1461^3)/1000</f>
        <v>3.7003153721727093</v>
      </c>
      <c r="AA1461" s="94">
        <f>(0.5*$I$29*$J$29*$K$29*$M$29*$L$29*$N$29*Y1461^3)*0.82/1000</f>
        <v>11.978669621868903</v>
      </c>
      <c r="AB1461" s="103">
        <f>IF(Y1461&lt;1,0,IF(Y1461&lt;1.05,2,IF(Y1461&lt;1.1,2.28,IF(Y1461&lt;1.15,2.5,IF(Y1461&lt;1.2,3.08,IF(Y1461&lt;1.25,3.44,IF(Y1461&lt;1.3,3.85,IF(Y1461&lt;1.35,4.31,IF(Y1461&lt;1.4,5,IF(Y1461&lt;1.45,5.36,IF(Y1461&lt;1.5,5.75,IF(Y1461&lt;1.55,6.59,IF(Y1461&lt;1.6,7.28,IF(Y1461&lt;1.65,8.01,IF(Y1461&lt;1.7,8.79,IF(Y1461&lt;1.75,10,IF(Y1461&lt;1.8,10.5,IF(Y1461&lt;1.85,11.42,IF(Y1461&lt;1.9,12.38,IF(Y1461&lt;1.95,13.4,IF(Y1461&lt;2,14.26,IF(Y1461&lt;2.05,15.57,IF(Y1461&lt;2.1,16.72,IF(Y1461&lt;2.15,17.92,IF(Y1461&lt;2.2,19.17,IF(Y1461&lt;2.25,20,IF(Y1461&lt;3,25,IF(Y1461&lt;10,0,0))))))))))))))))))))))))))))</f>
        <v>13.4</v>
      </c>
      <c r="AC1461" s="12"/>
    </row>
    <row r="1462" spans="18:29" x14ac:dyDescent="0.25">
      <c r="R1462" s="92">
        <v>41670</v>
      </c>
      <c r="S1462" s="93">
        <v>30.333333333329101</v>
      </c>
      <c r="T1462" s="94">
        <f>$L$10*COS($M$10*S1462*24+$N$10)</f>
        <v>-7.4565977047312201E-2</v>
      </c>
      <c r="U1462" s="94">
        <f>$L$11*COS($M$11*S1462*24+$N$11)</f>
        <v>0.11199894583317863</v>
      </c>
      <c r="V1462" s="94">
        <f>$L$12*COS($M$12*S1462*24+$N$12)</f>
        <v>-1.2842403917748624</v>
      </c>
      <c r="W1462" s="94">
        <f>$L$13*COS($M$13*S1462*24+$N$13)</f>
        <v>-0.20140569905501177</v>
      </c>
      <c r="X1462" s="94">
        <f>(T1462+U1462+V1462+W1462)*$AE$8</f>
        <v>-1.8102664025550097</v>
      </c>
      <c r="Y1462" s="95">
        <f t="shared" si="39"/>
        <v>1.8102664025550097</v>
      </c>
      <c r="Z1462" s="94">
        <f>(0.5*$N$29*Y1462^3)/1000</f>
        <v>3.0551652298538636</v>
      </c>
      <c r="AA1462" s="94">
        <f>(0.5*$I$29*$J$29*$K$29*$M$29*$L$29*$N$29*Y1462^3)*0.82/1000</f>
        <v>9.890188064470868</v>
      </c>
      <c r="AB1462" s="103">
        <f>IF(Y1462&lt;1,0,IF(Y1462&lt;1.05,2,IF(Y1462&lt;1.1,2.28,IF(Y1462&lt;1.15,2.5,IF(Y1462&lt;1.2,3.08,IF(Y1462&lt;1.25,3.44,IF(Y1462&lt;1.3,3.85,IF(Y1462&lt;1.35,4.31,IF(Y1462&lt;1.4,5,IF(Y1462&lt;1.45,5.36,IF(Y1462&lt;1.5,5.75,IF(Y1462&lt;1.55,6.59,IF(Y1462&lt;1.6,7.28,IF(Y1462&lt;1.65,8.01,IF(Y1462&lt;1.7,8.79,IF(Y1462&lt;1.75,10,IF(Y1462&lt;1.8,10.5,IF(Y1462&lt;1.85,11.42,IF(Y1462&lt;1.9,12.38,IF(Y1462&lt;1.95,13.4,IF(Y1462&lt;2,14.26,IF(Y1462&lt;2.05,15.57,IF(Y1462&lt;2.1,16.72,IF(Y1462&lt;2.15,17.92,IF(Y1462&lt;2.2,19.17,IF(Y1462&lt;2.25,20,IF(Y1462&lt;3,25,IF(Y1462&lt;10,0,0))))))))))))))))))))))))))))</f>
        <v>11.42</v>
      </c>
      <c r="AC1462" s="12"/>
    </row>
    <row r="1463" spans="18:29" x14ac:dyDescent="0.25">
      <c r="R1463" s="92">
        <v>41670</v>
      </c>
      <c r="S1463" s="93">
        <v>30.354166666662401</v>
      </c>
      <c r="T1463" s="94">
        <f>$L$10*COS($M$10*S1463*24+$N$10)</f>
        <v>-8.6501243980895523E-2</v>
      </c>
      <c r="U1463" s="94">
        <f>$L$11*COS($M$11*S1463*24+$N$11)</f>
        <v>0.1129997908528896</v>
      </c>
      <c r="V1463" s="94">
        <f>$L$12*COS($M$12*S1463*24+$N$12)</f>
        <v>-1.1912831341146177</v>
      </c>
      <c r="W1463" s="94">
        <f>$L$13*COS($M$13*S1463*24+$N$13)</f>
        <v>-9.3293516747513405E-2</v>
      </c>
      <c r="X1463" s="94">
        <f>(T1463+U1463+V1463+W1463)*$AE$8</f>
        <v>-1.5725976299876714</v>
      </c>
      <c r="Y1463" s="95">
        <f t="shared" si="39"/>
        <v>1.5725976299876714</v>
      </c>
      <c r="Z1463" s="94">
        <f>(0.5*$N$29*Y1463^3)/1000</f>
        <v>2.0029037491926327</v>
      </c>
      <c r="AA1463" s="94">
        <f>(0.5*$I$29*$J$29*$K$29*$M$29*$L$29*$N$29*Y1463^3)*0.82/1000</f>
        <v>6.4838047255128153</v>
      </c>
      <c r="AB1463" s="103">
        <f>IF(Y1463&lt;1,0,IF(Y1463&lt;1.05,2,IF(Y1463&lt;1.1,2.28,IF(Y1463&lt;1.15,2.5,IF(Y1463&lt;1.2,3.08,IF(Y1463&lt;1.25,3.44,IF(Y1463&lt;1.3,3.85,IF(Y1463&lt;1.35,4.31,IF(Y1463&lt;1.4,5,IF(Y1463&lt;1.45,5.36,IF(Y1463&lt;1.5,5.75,IF(Y1463&lt;1.55,6.59,IF(Y1463&lt;1.6,7.28,IF(Y1463&lt;1.65,8.01,IF(Y1463&lt;1.7,8.79,IF(Y1463&lt;1.75,10,IF(Y1463&lt;1.8,10.5,IF(Y1463&lt;1.85,11.42,IF(Y1463&lt;1.9,12.38,IF(Y1463&lt;1.95,13.4,IF(Y1463&lt;2,14.26,IF(Y1463&lt;2.05,15.57,IF(Y1463&lt;2.1,16.72,IF(Y1463&lt;2.15,17.92,IF(Y1463&lt;2.2,19.17,IF(Y1463&lt;2.25,20,IF(Y1463&lt;3,25,IF(Y1463&lt;10,0,0))))))))))))))))))))))))))))</f>
        <v>7.28</v>
      </c>
      <c r="AC1463" s="12"/>
    </row>
    <row r="1464" spans="18:29" x14ac:dyDescent="0.25">
      <c r="R1464" s="92">
        <v>41670</v>
      </c>
      <c r="S1464" s="93">
        <v>30.374999999995701</v>
      </c>
      <c r="T1464" s="94">
        <f>$L$10*COS($M$10*S1464*24+$N$10)</f>
        <v>-9.7155520132576181E-2</v>
      </c>
      <c r="U1464" s="94">
        <f>$L$11*COS($M$11*S1464*24+$N$11)</f>
        <v>0.11205586635666452</v>
      </c>
      <c r="V1464" s="94">
        <f>$L$12*COS($M$12*S1464*24+$N$12)</f>
        <v>-1.0225109475703273</v>
      </c>
      <c r="W1464" s="94">
        <f>$L$13*COS($M$13*S1464*24+$N$13)</f>
        <v>2.1176464551505379E-2</v>
      </c>
      <c r="X1464" s="94">
        <f>(T1464+U1464+V1464+W1464)*$AE$8</f>
        <v>-1.233042670993417</v>
      </c>
      <c r="Y1464" s="95">
        <f t="shared" si="39"/>
        <v>1.233042670993417</v>
      </c>
      <c r="Z1464" s="94">
        <f>(0.5*$N$29*Y1464^3)/1000</f>
        <v>0.96547614463741527</v>
      </c>
      <c r="AA1464" s="94">
        <f>(0.5*$I$29*$J$29*$K$29*$M$29*$L$29*$N$29*Y1464^3)*0.82/1000</f>
        <v>3.1254416451581091</v>
      </c>
      <c r="AB1464" s="103">
        <f>IF(Y1464&lt;1,0,IF(Y1464&lt;1.05,2,IF(Y1464&lt;1.1,2.28,IF(Y1464&lt;1.15,2.5,IF(Y1464&lt;1.2,3.08,IF(Y1464&lt;1.25,3.44,IF(Y1464&lt;1.3,3.85,IF(Y1464&lt;1.35,4.31,IF(Y1464&lt;1.4,5,IF(Y1464&lt;1.45,5.36,IF(Y1464&lt;1.5,5.75,IF(Y1464&lt;1.55,6.59,IF(Y1464&lt;1.6,7.28,IF(Y1464&lt;1.65,8.01,IF(Y1464&lt;1.7,8.79,IF(Y1464&lt;1.75,10,IF(Y1464&lt;1.8,10.5,IF(Y1464&lt;1.85,11.42,IF(Y1464&lt;1.9,12.38,IF(Y1464&lt;1.95,13.4,IF(Y1464&lt;2,14.26,IF(Y1464&lt;2.05,15.57,IF(Y1464&lt;2.1,16.72,IF(Y1464&lt;2.15,17.92,IF(Y1464&lt;2.2,19.17,IF(Y1464&lt;2.25,20,IF(Y1464&lt;3,25,IF(Y1464&lt;10,0,0))))))))))))))))))))))))))))</f>
        <v>3.44</v>
      </c>
      <c r="AC1464" s="12"/>
    </row>
    <row r="1465" spans="18:29" x14ac:dyDescent="0.25">
      <c r="R1465" s="92">
        <v>41670</v>
      </c>
      <c r="S1465" s="93">
        <v>30.395833333329101</v>
      </c>
      <c r="T1465" s="94">
        <f>$L$10*COS($M$10*S1465*24+$N$10)</f>
        <v>-0.10637102708315452</v>
      </c>
      <c r="U1465" s="94">
        <f>$L$11*COS($M$11*S1465*24+$N$11)</f>
        <v>0.10918341764522205</v>
      </c>
      <c r="V1465" s="94">
        <f>$L$12*COS($M$12*S1465*24+$N$12)</f>
        <v>-0.78866473071807053</v>
      </c>
      <c r="W1465" s="94">
        <f>$L$13*COS($M$13*S1465*24+$N$13)</f>
        <v>0.13420330478760586</v>
      </c>
      <c r="X1465" s="94">
        <f>(T1465+U1465+V1465+W1465)*$AE$8</f>
        <v>-0.81456129421049639</v>
      </c>
      <c r="Y1465" s="95">
        <f t="shared" si="39"/>
        <v>0.81456129421049639</v>
      </c>
      <c r="Z1465" s="94">
        <f>(0.5*$N$29*Y1465^3)/1000</f>
        <v>0.27834186842538833</v>
      </c>
      <c r="AA1465" s="94">
        <f>(0.5*$I$29*$J$29*$K$29*$M$29*$L$29*$N$29*Y1465^3)*0.82/1000</f>
        <v>0.90104895082056558</v>
      </c>
      <c r="AB1465" s="103">
        <f>IF(Y1465&lt;1,0,IF(Y1465&lt;1.05,2,IF(Y1465&lt;1.1,2.28,IF(Y1465&lt;1.15,2.5,IF(Y1465&lt;1.2,3.08,IF(Y1465&lt;1.25,3.44,IF(Y1465&lt;1.3,3.85,IF(Y1465&lt;1.35,4.31,IF(Y1465&lt;1.4,5,IF(Y1465&lt;1.45,5.36,IF(Y1465&lt;1.5,5.75,IF(Y1465&lt;1.55,6.59,IF(Y1465&lt;1.6,7.28,IF(Y1465&lt;1.65,8.01,IF(Y1465&lt;1.7,8.79,IF(Y1465&lt;1.75,10,IF(Y1465&lt;1.8,10.5,IF(Y1465&lt;1.85,11.42,IF(Y1465&lt;1.9,12.38,IF(Y1465&lt;1.95,13.4,IF(Y1465&lt;2,14.26,IF(Y1465&lt;2.05,15.57,IF(Y1465&lt;2.1,16.72,IF(Y1465&lt;2.15,17.92,IF(Y1465&lt;2.2,19.17,IF(Y1465&lt;2.25,20,IF(Y1465&lt;3,25,IF(Y1465&lt;10,0,0))))))))))))))))))))))))))))</f>
        <v>0</v>
      </c>
      <c r="AC1465" s="12"/>
    </row>
    <row r="1466" spans="18:29" x14ac:dyDescent="0.25">
      <c r="R1466" s="92">
        <v>41670</v>
      </c>
      <c r="S1466" s="93">
        <v>30.416666666662401</v>
      </c>
      <c r="T1466" s="94">
        <f>$L$10*COS($M$10*S1466*24+$N$10)</f>
        <v>-0.114011293044261</v>
      </c>
      <c r="U1466" s="94">
        <f>$L$11*COS($M$11*S1466*24+$N$11)</f>
        <v>0.10443188065690598</v>
      </c>
      <c r="V1466" s="94">
        <f>$L$12*COS($M$12*S1466*24+$N$12)</f>
        <v>-0.50462678466284283</v>
      </c>
      <c r="W1466" s="94">
        <f>$L$13*COS($M$13*S1466*24+$N$13)</f>
        <v>0.23808441158338078</v>
      </c>
      <c r="X1466" s="94">
        <f>(T1466+U1466+V1466+W1466)*$AE$8</f>
        <v>-0.34515223183352139</v>
      </c>
      <c r="Y1466" s="95">
        <f t="shared" si="39"/>
        <v>0.34515223183352139</v>
      </c>
      <c r="Z1466" s="94">
        <f>(0.5*$N$29*Y1466^3)/1000</f>
        <v>2.1175773693127977E-2</v>
      </c>
      <c r="AA1466" s="94">
        <f>(0.5*$I$29*$J$29*$K$29*$M$29*$L$29*$N$29*Y1466^3)*0.82/1000</f>
        <v>6.8550264381520259E-2</v>
      </c>
      <c r="AB1466" s="103">
        <f>IF(Y1466&lt;1,0,IF(Y1466&lt;1.05,2,IF(Y1466&lt;1.1,2.28,IF(Y1466&lt;1.15,2.5,IF(Y1466&lt;1.2,3.08,IF(Y1466&lt;1.25,3.44,IF(Y1466&lt;1.3,3.85,IF(Y1466&lt;1.35,4.31,IF(Y1466&lt;1.4,5,IF(Y1466&lt;1.45,5.36,IF(Y1466&lt;1.5,5.75,IF(Y1466&lt;1.55,6.59,IF(Y1466&lt;1.6,7.28,IF(Y1466&lt;1.65,8.01,IF(Y1466&lt;1.7,8.79,IF(Y1466&lt;1.75,10,IF(Y1466&lt;1.8,10.5,IF(Y1466&lt;1.85,11.42,IF(Y1466&lt;1.9,12.38,IF(Y1466&lt;1.95,13.4,IF(Y1466&lt;2,14.26,IF(Y1466&lt;2.05,15.57,IF(Y1466&lt;2.1,16.72,IF(Y1466&lt;2.15,17.92,IF(Y1466&lt;2.2,19.17,IF(Y1466&lt;2.25,20,IF(Y1466&lt;3,25,IF(Y1466&lt;10,0,0))))))))))))))))))))))))))))</f>
        <v>0</v>
      </c>
      <c r="AC1466" s="12"/>
    </row>
    <row r="1467" spans="18:29" x14ac:dyDescent="0.25">
      <c r="R1467" s="92">
        <v>41670</v>
      </c>
      <c r="S1467" s="93">
        <v>30.437499999995701</v>
      </c>
      <c r="T1467" s="94">
        <f>$L$10*COS($M$10*S1467*24+$N$10)</f>
        <v>-0.1199631738596626</v>
      </c>
      <c r="U1467" s="94">
        <f>$L$11*COS($M$11*S1467*24+$N$11)</f>
        <v>9.7883031156233022E-2</v>
      </c>
      <c r="V1467" s="94">
        <f>$L$12*COS($M$12*S1467*24+$N$12)</f>
        <v>-0.18847368252372396</v>
      </c>
      <c r="W1467" s="94">
        <f>$L$13*COS($M$13*S1467*24+$N$13)</f>
        <v>0.32574045918288957</v>
      </c>
      <c r="X1467" s="94">
        <f>(T1467+U1467+V1467+W1467)*$AE$8</f>
        <v>0.14398329244467004</v>
      </c>
      <c r="Y1467" s="95">
        <f t="shared" si="39"/>
        <v>0.14398329244467004</v>
      </c>
      <c r="Z1467" s="94">
        <f>(0.5*$N$29*Y1467^3)/1000</f>
        <v>1.5372465601461878E-3</v>
      </c>
      <c r="AA1467" s="94">
        <f>(0.5*$I$29*$J$29*$K$29*$M$29*$L$29*$N$29*Y1467^3)*0.82/1000</f>
        <v>4.9763781784181779E-3</v>
      </c>
      <c r="AB1467" s="103">
        <f>IF(Y1467&lt;1,0,IF(Y1467&lt;1.05,2,IF(Y1467&lt;1.1,2.28,IF(Y1467&lt;1.15,2.5,IF(Y1467&lt;1.2,3.08,IF(Y1467&lt;1.25,3.44,IF(Y1467&lt;1.3,3.85,IF(Y1467&lt;1.35,4.31,IF(Y1467&lt;1.4,5,IF(Y1467&lt;1.45,5.36,IF(Y1467&lt;1.5,5.75,IF(Y1467&lt;1.55,6.59,IF(Y1467&lt;1.6,7.28,IF(Y1467&lt;1.65,8.01,IF(Y1467&lt;1.7,8.79,IF(Y1467&lt;1.75,10,IF(Y1467&lt;1.8,10.5,IF(Y1467&lt;1.85,11.42,IF(Y1467&lt;1.9,12.38,IF(Y1467&lt;1.95,13.4,IF(Y1467&lt;2,14.26,IF(Y1467&lt;2.05,15.57,IF(Y1467&lt;2.1,16.72,IF(Y1467&lt;2.15,17.92,IF(Y1467&lt;2.2,19.17,IF(Y1467&lt;2.25,20,IF(Y1467&lt;3,25,IF(Y1467&lt;10,0,0))))))))))))))))))))))))))))</f>
        <v>0</v>
      </c>
      <c r="AC1467" s="12"/>
    </row>
    <row r="1468" spans="18:29" x14ac:dyDescent="0.25">
      <c r="R1468" s="92">
        <v>41670</v>
      </c>
      <c r="S1468" s="93">
        <v>30.458333333329001</v>
      </c>
      <c r="T1468" s="94">
        <f>$L$10*COS($M$10*S1468*24+$N$10)</f>
        <v>-0.12413852854885571</v>
      </c>
      <c r="U1468" s="94">
        <f>$L$11*COS($M$11*S1468*24+$N$11)</f>
        <v>8.9649577341841674E-2</v>
      </c>
      <c r="V1468" s="94">
        <f>$L$12*COS($M$12*S1468*24+$N$12)</f>
        <v>0.13967414901922404</v>
      </c>
      <c r="W1468" s="94">
        <f>$L$13*COS($M$13*S1468*24+$N$13)</f>
        <v>0.39119783280069959</v>
      </c>
      <c r="X1468" s="94">
        <f>(T1468+U1468+V1468+W1468)*$AE$8</f>
        <v>0.62047878826613689</v>
      </c>
      <c r="Y1468" s="95">
        <f t="shared" si="39"/>
        <v>0.62047878826613689</v>
      </c>
      <c r="Z1468" s="94">
        <f>(0.5*$N$29*Y1468^3)/1000</f>
        <v>0.1230234910374822</v>
      </c>
      <c r="AA1468" s="94">
        <f>(0.5*$I$29*$J$29*$K$29*$M$29*$L$29*$N$29*Y1468^3)*0.82/1000</f>
        <v>0.39825193440246248</v>
      </c>
      <c r="AB1468" s="103">
        <f>IF(Y1468&lt;1,0,IF(Y1468&lt;1.05,2,IF(Y1468&lt;1.1,2.28,IF(Y1468&lt;1.15,2.5,IF(Y1468&lt;1.2,3.08,IF(Y1468&lt;1.25,3.44,IF(Y1468&lt;1.3,3.85,IF(Y1468&lt;1.35,4.31,IF(Y1468&lt;1.4,5,IF(Y1468&lt;1.45,5.36,IF(Y1468&lt;1.5,5.75,IF(Y1468&lt;1.55,6.59,IF(Y1468&lt;1.6,7.28,IF(Y1468&lt;1.65,8.01,IF(Y1468&lt;1.7,8.79,IF(Y1468&lt;1.75,10,IF(Y1468&lt;1.8,10.5,IF(Y1468&lt;1.85,11.42,IF(Y1468&lt;1.9,12.38,IF(Y1468&lt;1.95,13.4,IF(Y1468&lt;2,14.26,IF(Y1468&lt;2.05,15.57,IF(Y1468&lt;2.1,16.72,IF(Y1468&lt;2.15,17.92,IF(Y1468&lt;2.2,19.17,IF(Y1468&lt;2.25,20,IF(Y1468&lt;3,25,IF(Y1468&lt;10,0,0))))))))))))))))))))))))))))</f>
        <v>0</v>
      </c>
      <c r="AC1468" s="12"/>
    </row>
    <row r="1469" spans="18:29" x14ac:dyDescent="0.25">
      <c r="R1469" s="92">
        <v>41670</v>
      </c>
      <c r="S1469" s="93">
        <v>30.479166666662401</v>
      </c>
      <c r="T1469" s="94">
        <f>$L$10*COS($M$10*S1469*24+$N$10)</f>
        <v>-0.12647552458063682</v>
      </c>
      <c r="U1469" s="94">
        <f>$L$11*COS($M$11*S1469*24+$N$11)</f>
        <v>7.9873220095322814E-2</v>
      </c>
      <c r="V1469" s="94">
        <f>$L$12*COS($M$12*S1469*24+$N$12)</f>
        <v>0.45893292189101814</v>
      </c>
      <c r="W1469" s="94">
        <f>$L$13*COS($M$13*S1469*24+$N$13)</f>
        <v>0.42999572059833457</v>
      </c>
      <c r="X1469" s="94">
        <f>(T1469+U1469+V1469+W1469)*$AE$8</f>
        <v>1.0529079225050484</v>
      </c>
      <c r="Y1469" s="95">
        <f t="shared" si="39"/>
        <v>1.0529079225050484</v>
      </c>
      <c r="Z1469" s="94">
        <f>(0.5*$N$29*Y1469^3)/1000</f>
        <v>0.60114385157913108</v>
      </c>
      <c r="AA1469" s="94">
        <f>(0.5*$I$29*$J$29*$K$29*$M$29*$L$29*$N$29*Y1469^3)*0.82/1000</f>
        <v>1.9460242895610438</v>
      </c>
      <c r="AB1469" s="103">
        <f>IF(Y1469&lt;1,0,IF(Y1469&lt;1.05,2,IF(Y1469&lt;1.1,2.28,IF(Y1469&lt;1.15,2.5,IF(Y1469&lt;1.2,3.08,IF(Y1469&lt;1.25,3.44,IF(Y1469&lt;1.3,3.85,IF(Y1469&lt;1.35,4.31,IF(Y1469&lt;1.4,5,IF(Y1469&lt;1.45,5.36,IF(Y1469&lt;1.5,5.75,IF(Y1469&lt;1.55,6.59,IF(Y1469&lt;1.6,7.28,IF(Y1469&lt;1.65,8.01,IF(Y1469&lt;1.7,8.79,IF(Y1469&lt;1.75,10,IF(Y1469&lt;1.8,10.5,IF(Y1469&lt;1.85,11.42,IF(Y1469&lt;1.9,12.38,IF(Y1469&lt;1.95,13.4,IF(Y1469&lt;2,14.26,IF(Y1469&lt;2.05,15.57,IF(Y1469&lt;2.1,16.72,IF(Y1469&lt;2.15,17.92,IF(Y1469&lt;2.2,19.17,IF(Y1469&lt;2.25,20,IF(Y1469&lt;3,25,IF(Y1469&lt;10,0,0))))))))))))))))))))))))))))</f>
        <v>2.2799999999999998</v>
      </c>
      <c r="AC1469" s="12"/>
    </row>
    <row r="1470" spans="18:29" x14ac:dyDescent="0.25">
      <c r="R1470" s="92">
        <v>41670</v>
      </c>
      <c r="S1470" s="93">
        <v>30.499999999995701</v>
      </c>
      <c r="T1470" s="94">
        <f>$L$10*COS($M$10*S1470*24+$N$10)</f>
        <v>-0.12693955354663905</v>
      </c>
      <c r="U1470" s="94">
        <f>$L$11*COS($M$11*S1470*24+$N$11)</f>
        <v>6.8722214255176065E-2</v>
      </c>
      <c r="V1470" s="94">
        <f>$L$12*COS($M$12*S1470*24+$N$12)</f>
        <v>0.7489845601688907</v>
      </c>
      <c r="W1470" s="94">
        <f>$L$13*COS($M$13*S1470*24+$N$13)</f>
        <v>0.43949011063856591</v>
      </c>
      <c r="X1470" s="94">
        <f>(T1470+U1470+V1470+W1470)*$AE$8</f>
        <v>1.412821664394992</v>
      </c>
      <c r="Y1470" s="95">
        <f t="shared" si="39"/>
        <v>1.412821664394992</v>
      </c>
      <c r="Z1470" s="94">
        <f>(0.5*$N$29*Y1470^3)/1000</f>
        <v>1.4523432362008573</v>
      </c>
      <c r="AA1470" s="94">
        <f>(0.5*$I$29*$J$29*$K$29*$M$29*$L$29*$N$29*Y1470^3)*0.82/1000</f>
        <v>4.70152893854313</v>
      </c>
      <c r="AB1470" s="103">
        <f>IF(Y1470&lt;1,0,IF(Y1470&lt;1.05,2,IF(Y1470&lt;1.1,2.28,IF(Y1470&lt;1.15,2.5,IF(Y1470&lt;1.2,3.08,IF(Y1470&lt;1.25,3.44,IF(Y1470&lt;1.3,3.85,IF(Y1470&lt;1.35,4.31,IF(Y1470&lt;1.4,5,IF(Y1470&lt;1.45,5.36,IF(Y1470&lt;1.5,5.75,IF(Y1470&lt;1.55,6.59,IF(Y1470&lt;1.6,7.28,IF(Y1470&lt;1.65,8.01,IF(Y1470&lt;1.7,8.79,IF(Y1470&lt;1.75,10,IF(Y1470&lt;1.8,10.5,IF(Y1470&lt;1.85,11.42,IF(Y1470&lt;1.9,12.38,IF(Y1470&lt;1.95,13.4,IF(Y1470&lt;2,14.26,IF(Y1470&lt;2.05,15.57,IF(Y1470&lt;2.1,16.72,IF(Y1470&lt;2.15,17.92,IF(Y1470&lt;2.2,19.17,IF(Y1470&lt;2.25,20,IF(Y1470&lt;3,25,IF(Y1470&lt;10,0,0))))))))))))))))))))))))))))</f>
        <v>5.36</v>
      </c>
      <c r="AC1470" s="12"/>
    </row>
    <row r="1471" spans="18:29" x14ac:dyDescent="0.25">
      <c r="R1471" s="92">
        <v>41670</v>
      </c>
      <c r="S1471" s="93">
        <v>30.520833333329001</v>
      </c>
      <c r="T1471" s="94">
        <f>$L$10*COS($M$10*S1471*24+$N$10)</f>
        <v>-0.12552374367485877</v>
      </c>
      <c r="U1471" s="94">
        <f>$L$11*COS($M$11*S1471*24+$N$11)</f>
        <v>5.6388472886561965E-2</v>
      </c>
      <c r="V1471" s="94">
        <f>$L$12*COS($M$12*S1471*24+$N$12)</f>
        <v>0.99136977092980239</v>
      </c>
      <c r="W1471" s="94">
        <f>$L$13*COS($M$13*S1471*24+$N$13)</f>
        <v>0.4190339759306157</v>
      </c>
      <c r="X1471" s="94">
        <f>(T1471+U1471+V1471+W1471)*$AE$8</f>
        <v>1.6765855950901516</v>
      </c>
      <c r="Y1471" s="95">
        <f t="shared" si="39"/>
        <v>1.6765855950901516</v>
      </c>
      <c r="Z1471" s="94">
        <f>(0.5*$N$29*Y1471^3)/1000</f>
        <v>2.4270818380573513</v>
      </c>
      <c r="AA1471" s="94">
        <f>(0.5*$I$29*$J$29*$K$29*$M$29*$L$29*$N$29*Y1471^3)*0.82/1000</f>
        <v>7.8569550319859518</v>
      </c>
      <c r="AB1471" s="103">
        <f>IF(Y1471&lt;1,0,IF(Y1471&lt;1.05,2,IF(Y1471&lt;1.1,2.28,IF(Y1471&lt;1.15,2.5,IF(Y1471&lt;1.2,3.08,IF(Y1471&lt;1.25,3.44,IF(Y1471&lt;1.3,3.85,IF(Y1471&lt;1.35,4.31,IF(Y1471&lt;1.4,5,IF(Y1471&lt;1.45,5.36,IF(Y1471&lt;1.5,5.75,IF(Y1471&lt;1.55,6.59,IF(Y1471&lt;1.6,7.28,IF(Y1471&lt;1.65,8.01,IF(Y1471&lt;1.7,8.79,IF(Y1471&lt;1.75,10,IF(Y1471&lt;1.8,10.5,IF(Y1471&lt;1.85,11.42,IF(Y1471&lt;1.9,12.38,IF(Y1471&lt;1.95,13.4,IF(Y1471&lt;2,14.26,IF(Y1471&lt;2.05,15.57,IF(Y1471&lt;2.1,16.72,IF(Y1471&lt;2.15,17.92,IF(Y1471&lt;2.2,19.17,IF(Y1471&lt;2.25,20,IF(Y1471&lt;3,25,IF(Y1471&lt;10,0,0))))))))))))))))))))))))))))</f>
        <v>8.7899999999999991</v>
      </c>
      <c r="AC1471" s="12"/>
    </row>
    <row r="1472" spans="18:29" x14ac:dyDescent="0.25">
      <c r="R1472" s="92">
        <v>41670</v>
      </c>
      <c r="S1472" s="93">
        <v>30.541666666662401</v>
      </c>
      <c r="T1472" s="94">
        <f>$L$10*COS($M$10*S1472*24+$N$10)</f>
        <v>-0.12224906159316765</v>
      </c>
      <c r="U1472" s="94">
        <f>$L$11*COS($M$11*S1472*24+$N$11)</f>
        <v>4.3084264384339474E-2</v>
      </c>
      <c r="V1472" s="94">
        <f>$L$12*COS($M$12*S1472*24+$N$12)</f>
        <v>1.1706628195273918</v>
      </c>
      <c r="W1472" s="94">
        <f>$L$13*COS($M$13*S1472*24+$N$13)</f>
        <v>0.37002136824918136</v>
      </c>
      <c r="X1472" s="94">
        <f>(T1472+U1472+V1472+W1472)*$AE$8</f>
        <v>1.8268992382096814</v>
      </c>
      <c r="Y1472" s="95">
        <f t="shared" si="39"/>
        <v>1.8268992382096814</v>
      </c>
      <c r="Z1472" s="94">
        <f>(0.5*$N$29*Y1472^3)/1000</f>
        <v>3.1401544757437398</v>
      </c>
      <c r="AA1472" s="94">
        <f>(0.5*$I$29*$J$29*$K$29*$M$29*$L$29*$N$29*Y1472^3)*0.82/1000</f>
        <v>10.165315451066794</v>
      </c>
      <c r="AB1472" s="103">
        <f>IF(Y1472&lt;1,0,IF(Y1472&lt;1.05,2,IF(Y1472&lt;1.1,2.28,IF(Y1472&lt;1.15,2.5,IF(Y1472&lt;1.2,3.08,IF(Y1472&lt;1.25,3.44,IF(Y1472&lt;1.3,3.85,IF(Y1472&lt;1.35,4.31,IF(Y1472&lt;1.4,5,IF(Y1472&lt;1.45,5.36,IF(Y1472&lt;1.5,5.75,IF(Y1472&lt;1.55,6.59,IF(Y1472&lt;1.6,7.28,IF(Y1472&lt;1.65,8.01,IF(Y1472&lt;1.7,8.79,IF(Y1472&lt;1.75,10,IF(Y1472&lt;1.8,10.5,IF(Y1472&lt;1.85,11.42,IF(Y1472&lt;1.9,12.38,IF(Y1472&lt;1.95,13.4,IF(Y1472&lt;2,14.26,IF(Y1472&lt;2.05,15.57,IF(Y1472&lt;2.1,16.72,IF(Y1472&lt;2.15,17.92,IF(Y1472&lt;2.2,19.17,IF(Y1472&lt;2.25,20,IF(Y1472&lt;3,25,IF(Y1472&lt;10,0,0))))))))))))))))))))))))))))</f>
        <v>11.42</v>
      </c>
      <c r="AC1472" s="12"/>
    </row>
    <row r="1473" spans="18:29" x14ac:dyDescent="0.25">
      <c r="R1473" s="92">
        <v>41670</v>
      </c>
      <c r="S1473" s="93">
        <v>30.562499999995701</v>
      </c>
      <c r="T1473" s="94">
        <f>$L$10*COS($M$10*S1473*24+$N$10)</f>
        <v>-0.11716400183609502</v>
      </c>
      <c r="U1473" s="94">
        <f>$L$11*COS($M$11*S1473*24+$N$11)</f>
        <v>2.9038559253212998E-2</v>
      </c>
      <c r="V1473" s="94">
        <f>$L$12*COS($M$12*S1473*24+$N$12)</f>
        <v>1.2754532449707603</v>
      </c>
      <c r="W1473" s="94">
        <f>$L$13*COS($M$13*S1473*24+$N$13)</f>
        <v>0.29579241581104182</v>
      </c>
      <c r="X1473" s="94">
        <f>(T1473+U1473+V1473+W1473)*$AE$8</f>
        <v>1.85390027274865</v>
      </c>
      <c r="Y1473" s="95">
        <f t="shared" si="39"/>
        <v>1.85390027274865</v>
      </c>
      <c r="Z1473" s="94">
        <f>(0.5*$N$29*Y1473^3)/1000</f>
        <v>3.2814541015992447</v>
      </c>
      <c r="AA1473" s="94">
        <f>(0.5*$I$29*$J$29*$K$29*$M$29*$L$29*$N$29*Y1473^3)*0.82/1000</f>
        <v>10.622730932067523</v>
      </c>
      <c r="AB1473" s="103">
        <f>IF(Y1473&lt;1,0,IF(Y1473&lt;1.05,2,IF(Y1473&lt;1.1,2.28,IF(Y1473&lt;1.15,2.5,IF(Y1473&lt;1.2,3.08,IF(Y1473&lt;1.25,3.44,IF(Y1473&lt;1.3,3.85,IF(Y1473&lt;1.35,4.31,IF(Y1473&lt;1.4,5,IF(Y1473&lt;1.45,5.36,IF(Y1473&lt;1.5,5.75,IF(Y1473&lt;1.55,6.59,IF(Y1473&lt;1.6,7.28,IF(Y1473&lt;1.65,8.01,IF(Y1473&lt;1.7,8.79,IF(Y1473&lt;1.75,10,IF(Y1473&lt;1.8,10.5,IF(Y1473&lt;1.85,11.42,IF(Y1473&lt;1.9,12.38,IF(Y1473&lt;1.95,13.4,IF(Y1473&lt;2,14.26,IF(Y1473&lt;2.05,15.57,IF(Y1473&lt;2.1,16.72,IF(Y1473&lt;2.15,17.92,IF(Y1473&lt;2.2,19.17,IF(Y1473&lt;2.25,20,IF(Y1473&lt;3,25,IF(Y1473&lt;10,0,0))))))))))))))))))))))))))))</f>
        <v>12.38</v>
      </c>
      <c r="AC1473" s="12"/>
    </row>
    <row r="1474" spans="18:29" x14ac:dyDescent="0.25">
      <c r="R1474" s="92">
        <v>41670</v>
      </c>
      <c r="S1474" s="93">
        <v>30.583333333329001</v>
      </c>
      <c r="T1474" s="94">
        <f>$L$10*COS($M$10*S1474*24+$N$10)</f>
        <v>-0.11034386869261165</v>
      </c>
      <c r="U1474" s="94">
        <f>$L$11*COS($M$11*S1474*24+$N$11)</f>
        <v>1.4493089437608908E-2</v>
      </c>
      <c r="V1474" s="94">
        <f>$L$12*COS($M$12*S1474*24+$N$12)</f>
        <v>1.2990720376651674</v>
      </c>
      <c r="W1474" s="94">
        <f>$L$13*COS($M$13*S1474*24+$N$13)</f>
        <v>0.20140569905550521</v>
      </c>
      <c r="X1474" s="94">
        <f>(T1474+U1474+V1474+W1474)*$AE$8</f>
        <v>1.7557836968320872</v>
      </c>
      <c r="Y1474" s="95">
        <f t="shared" si="39"/>
        <v>1.7557836968320872</v>
      </c>
      <c r="Z1474" s="94">
        <f>(0.5*$N$29*Y1474^3)/1000</f>
        <v>2.7875345912240266</v>
      </c>
      <c r="AA1474" s="94">
        <f>(0.5*$I$29*$J$29*$K$29*$M$29*$L$29*$N$29*Y1474^3)*0.82/1000</f>
        <v>9.0238135319254891</v>
      </c>
      <c r="AB1474" s="103">
        <f>IF(Y1474&lt;1,0,IF(Y1474&lt;1.05,2,IF(Y1474&lt;1.1,2.28,IF(Y1474&lt;1.15,2.5,IF(Y1474&lt;1.2,3.08,IF(Y1474&lt;1.25,3.44,IF(Y1474&lt;1.3,3.85,IF(Y1474&lt;1.35,4.31,IF(Y1474&lt;1.4,5,IF(Y1474&lt;1.45,5.36,IF(Y1474&lt;1.5,5.75,IF(Y1474&lt;1.55,6.59,IF(Y1474&lt;1.6,7.28,IF(Y1474&lt;1.65,8.01,IF(Y1474&lt;1.7,8.79,IF(Y1474&lt;1.75,10,IF(Y1474&lt;1.8,10.5,IF(Y1474&lt;1.85,11.42,IF(Y1474&lt;1.9,12.38,IF(Y1474&lt;1.95,13.4,IF(Y1474&lt;2,14.26,IF(Y1474&lt;2.05,15.57,IF(Y1474&lt;2.1,16.72,IF(Y1474&lt;2.15,17.92,IF(Y1474&lt;2.2,19.17,IF(Y1474&lt;2.25,20,IF(Y1474&lt;3,25,IF(Y1474&lt;10,0,0))))))))))))))))))))))))))))</f>
        <v>10.5</v>
      </c>
      <c r="AC1474" s="12"/>
    </row>
    <row r="1475" spans="18:29" x14ac:dyDescent="0.25">
      <c r="R1475" s="92">
        <v>41670</v>
      </c>
      <c r="S1475" s="93">
        <v>30.604166666662401</v>
      </c>
      <c r="T1475" s="94">
        <f>$L$10*COS($M$10*S1475*24+$N$10)</f>
        <v>-0.10188966103027623</v>
      </c>
      <c r="U1475" s="94">
        <f>$L$11*COS($M$11*S1475*24+$N$11)</f>
        <v>-3.0181197717487723E-4</v>
      </c>
      <c r="V1475" s="94">
        <f>$L$12*COS($M$12*S1475*24+$N$12)</f>
        <v>1.2400160645285316</v>
      </c>
      <c r="W1475" s="94">
        <f>$L$13*COS($M$13*S1475*24+$N$13)</f>
        <v>9.329351674751804E-2</v>
      </c>
      <c r="X1475" s="94">
        <f>(T1475+U1475+V1475+W1475)*$AE$8</f>
        <v>1.538897635335748</v>
      </c>
      <c r="Y1475" s="95">
        <f t="shared" si="39"/>
        <v>1.538897635335748</v>
      </c>
      <c r="Z1475" s="94">
        <f>(0.5*$N$29*Y1475^3)/1000</f>
        <v>1.8768796520358411</v>
      </c>
      <c r="AA1475" s="94">
        <f>(0.5*$I$29*$J$29*$K$29*$M$29*$L$29*$N$29*Y1475^3)*0.82/1000</f>
        <v>6.0758392219267989</v>
      </c>
      <c r="AB1475" s="103">
        <f>IF(Y1475&lt;1,0,IF(Y1475&lt;1.05,2,IF(Y1475&lt;1.1,2.28,IF(Y1475&lt;1.15,2.5,IF(Y1475&lt;1.2,3.08,IF(Y1475&lt;1.25,3.44,IF(Y1475&lt;1.3,3.85,IF(Y1475&lt;1.35,4.31,IF(Y1475&lt;1.4,5,IF(Y1475&lt;1.45,5.36,IF(Y1475&lt;1.5,5.75,IF(Y1475&lt;1.55,6.59,IF(Y1475&lt;1.6,7.28,IF(Y1475&lt;1.65,8.01,IF(Y1475&lt;1.7,8.79,IF(Y1475&lt;1.75,10,IF(Y1475&lt;1.8,10.5,IF(Y1475&lt;1.85,11.42,IF(Y1475&lt;1.9,12.38,IF(Y1475&lt;1.95,13.4,IF(Y1475&lt;2,14.26,IF(Y1475&lt;2.05,15.57,IF(Y1475&lt;2.1,16.72,IF(Y1475&lt;2.15,17.92,IF(Y1475&lt;2.2,19.17,IF(Y1475&lt;2.25,20,IF(Y1475&lt;3,25,IF(Y1475&lt;10,0,0))))))))))))))))))))))))))))</f>
        <v>6.59</v>
      </c>
      <c r="AC1475" s="12"/>
    </row>
    <row r="1476" spans="18:29" x14ac:dyDescent="0.25">
      <c r="R1476" s="92">
        <v>41670</v>
      </c>
      <c r="S1476" s="93">
        <v>30.624999999995701</v>
      </c>
      <c r="T1476" s="94">
        <f>$L$10*COS($M$10*S1476*24+$N$10)</f>
        <v>-9.1926576610327368E-2</v>
      </c>
      <c r="U1476" s="94">
        <f>$L$11*COS($M$11*S1476*24+$N$11)</f>
        <v>-1.5091519092591547E-2</v>
      </c>
      <c r="V1476" s="94">
        <f>$L$12*COS($M$12*S1476*24+$N$12)</f>
        <v>1.102043730490778</v>
      </c>
      <c r="W1476" s="94">
        <f>$L$13*COS($M$13*S1476*24+$N$13)</f>
        <v>-2.1176464551500639E-2</v>
      </c>
      <c r="X1476" s="94">
        <f>(T1476+U1476+V1476+W1476)*$AE$8</f>
        <v>1.217311462795448</v>
      </c>
      <c r="Y1476" s="95">
        <f t="shared" si="39"/>
        <v>1.217311462795448</v>
      </c>
      <c r="Z1476" s="94">
        <f>(0.5*$N$29*Y1476^3)/1000</f>
        <v>0.92899283347910699</v>
      </c>
      <c r="AA1476" s="94">
        <f>(0.5*$I$29*$J$29*$K$29*$M$29*$L$29*$N$29*Y1476^3)*0.82/1000</f>
        <v>3.007337784507818</v>
      </c>
      <c r="AB1476" s="103">
        <f>IF(Y1476&lt;1,0,IF(Y1476&lt;1.05,2,IF(Y1476&lt;1.1,2.28,IF(Y1476&lt;1.15,2.5,IF(Y1476&lt;1.2,3.08,IF(Y1476&lt;1.25,3.44,IF(Y1476&lt;1.3,3.85,IF(Y1476&lt;1.35,4.31,IF(Y1476&lt;1.4,5,IF(Y1476&lt;1.45,5.36,IF(Y1476&lt;1.5,5.75,IF(Y1476&lt;1.55,6.59,IF(Y1476&lt;1.6,7.28,IF(Y1476&lt;1.65,8.01,IF(Y1476&lt;1.7,8.79,IF(Y1476&lt;1.75,10,IF(Y1476&lt;1.8,10.5,IF(Y1476&lt;1.85,11.42,IF(Y1476&lt;1.9,12.38,IF(Y1476&lt;1.95,13.4,IF(Y1476&lt;2,14.26,IF(Y1476&lt;2.05,15.57,IF(Y1476&lt;2.1,16.72,IF(Y1476&lt;2.15,17.92,IF(Y1476&lt;2.2,19.17,IF(Y1476&lt;2.25,20,IF(Y1476&lt;3,25,IF(Y1476&lt;10,0,0))))))))))))))))))))))))))))</f>
        <v>3.44</v>
      </c>
      <c r="AC1476" s="12"/>
    </row>
    <row r="1477" spans="18:29" x14ac:dyDescent="0.25">
      <c r="R1477" s="92">
        <v>41670</v>
      </c>
      <c r="S1477" s="93">
        <v>30.645833333329001</v>
      </c>
      <c r="T1477" s="94">
        <f>$L$10*COS($M$10*S1477*24+$N$10)</f>
        <v>-8.0602158042679131E-2</v>
      </c>
      <c r="U1477" s="94">
        <f>$L$11*COS($M$11*S1477*24+$N$11)</f>
        <v>-2.9621495406229818E-2</v>
      </c>
      <c r="V1477" s="94">
        <f>$L$12*COS($M$12*S1477*24+$N$12)</f>
        <v>0.89393578833299203</v>
      </c>
      <c r="W1477" s="94">
        <f>$L$13*COS($M$13*S1477*24+$N$13)</f>
        <v>-0.13420330478710116</v>
      </c>
      <c r="X1477" s="94">
        <f>(T1477+U1477+V1477+W1477)*$AE$8</f>
        <v>0.81188603762122735</v>
      </c>
      <c r="Y1477" s="95">
        <f t="shared" si="39"/>
        <v>0.81188603762122735</v>
      </c>
      <c r="Z1477" s="94">
        <f>(0.5*$N$29*Y1477^3)/1000</f>
        <v>0.27560839827799605</v>
      </c>
      <c r="AA1477" s="94">
        <f>(0.5*$I$29*$J$29*$K$29*$M$29*$L$29*$N$29*Y1477^3)*0.82/1000</f>
        <v>0.89220015483331239</v>
      </c>
      <c r="AB1477" s="103">
        <f>IF(Y1477&lt;1,0,IF(Y1477&lt;1.05,2,IF(Y1477&lt;1.1,2.28,IF(Y1477&lt;1.15,2.5,IF(Y1477&lt;1.2,3.08,IF(Y1477&lt;1.25,3.44,IF(Y1477&lt;1.3,3.85,IF(Y1477&lt;1.35,4.31,IF(Y1477&lt;1.4,5,IF(Y1477&lt;1.45,5.36,IF(Y1477&lt;1.5,5.75,IF(Y1477&lt;1.55,6.59,IF(Y1477&lt;1.6,7.28,IF(Y1477&lt;1.65,8.01,IF(Y1477&lt;1.7,8.79,IF(Y1477&lt;1.75,10,IF(Y1477&lt;1.8,10.5,IF(Y1477&lt;1.85,11.42,IF(Y1477&lt;1.9,12.38,IF(Y1477&lt;1.95,13.4,IF(Y1477&lt;2,14.26,IF(Y1477&lt;2.05,15.57,IF(Y1477&lt;2.1,16.72,IF(Y1477&lt;2.15,17.92,IF(Y1477&lt;2.2,19.17,IF(Y1477&lt;2.25,20,IF(Y1477&lt;3,25,IF(Y1477&lt;10,0,0))))))))))))))))))))))))))))</f>
        <v>0</v>
      </c>
      <c r="AC1477" s="12"/>
    </row>
    <row r="1478" spans="18:29" x14ac:dyDescent="0.25">
      <c r="R1478" s="92">
        <v>41670</v>
      </c>
      <c r="S1478" s="93">
        <v>30.666666666662302</v>
      </c>
      <c r="T1478" s="94">
        <f>$L$10*COS($M$10*S1478*24+$N$10)</f>
        <v>-6.8084107838048302E-2</v>
      </c>
      <c r="U1478" s="94">
        <f>$L$11*COS($M$11*S1478*24+$N$11)</f>
        <v>-4.3641674481757625E-2</v>
      </c>
      <c r="V1478" s="94">
        <f>$L$12*COS($M$12*S1478*24+$N$12)</f>
        <v>0.62893651927017125</v>
      </c>
      <c r="W1478" s="94">
        <f>$L$13*COS($M$13*S1478*24+$N$13)</f>
        <v>-0.23808441158291407</v>
      </c>
      <c r="X1478" s="94">
        <f>(T1478+U1478+V1478+W1478)*$AE$8</f>
        <v>0.34890790670931415</v>
      </c>
      <c r="Y1478" s="95">
        <f t="shared" si="39"/>
        <v>0.34890790670931415</v>
      </c>
      <c r="Z1478" s="94">
        <f>(0.5*$N$29*Y1478^3)/1000</f>
        <v>2.1874576957870599E-2</v>
      </c>
      <c r="AA1478" s="94">
        <f>(0.5*$I$29*$J$29*$K$29*$M$29*$L$29*$N$29*Y1478^3)*0.82/1000</f>
        <v>7.0812431952961677E-2</v>
      </c>
      <c r="AB1478" s="103">
        <f>IF(Y1478&lt;1,0,IF(Y1478&lt;1.05,2,IF(Y1478&lt;1.1,2.28,IF(Y1478&lt;1.15,2.5,IF(Y1478&lt;1.2,3.08,IF(Y1478&lt;1.25,3.44,IF(Y1478&lt;1.3,3.85,IF(Y1478&lt;1.35,4.31,IF(Y1478&lt;1.4,5,IF(Y1478&lt;1.45,5.36,IF(Y1478&lt;1.5,5.75,IF(Y1478&lt;1.55,6.59,IF(Y1478&lt;1.6,7.28,IF(Y1478&lt;1.65,8.01,IF(Y1478&lt;1.7,8.79,IF(Y1478&lt;1.75,10,IF(Y1478&lt;1.8,10.5,IF(Y1478&lt;1.85,11.42,IF(Y1478&lt;1.9,12.38,IF(Y1478&lt;1.95,13.4,IF(Y1478&lt;2,14.26,IF(Y1478&lt;2.05,15.57,IF(Y1478&lt;2.1,16.72,IF(Y1478&lt;2.15,17.92,IF(Y1478&lt;2.2,19.17,IF(Y1478&lt;2.25,20,IF(Y1478&lt;3,25,IF(Y1478&lt;10,0,0))))))))))))))))))))))))))))</f>
        <v>0</v>
      </c>
      <c r="AC1478" s="12"/>
    </row>
    <row r="1479" spans="18:29" x14ac:dyDescent="0.25">
      <c r="R1479" s="92">
        <v>41670</v>
      </c>
      <c r="S1479" s="93">
        <v>30.687499999995701</v>
      </c>
      <c r="T1479" s="94">
        <f>$L$10*COS($M$10*S1479*24+$N$10)</f>
        <v>-5.4557804913267595E-2</v>
      </c>
      <c r="U1479" s="94">
        <f>$L$11*COS($M$11*S1479*24+$N$11)</f>
        <v>-5.6910763687929654E-2</v>
      </c>
      <c r="V1479" s="94">
        <f>$L$12*COS($M$12*S1479*24+$N$12)</f>
        <v>0.32391084832407541</v>
      </c>
      <c r="W1479" s="94">
        <f>$L$13*COS($M$13*S1479*24+$N$13)</f>
        <v>-0.32574045918288635</v>
      </c>
      <c r="X1479" s="94">
        <f>(T1479+U1479+V1479+W1479)*$AE$8</f>
        <v>-0.14162272432501025</v>
      </c>
      <c r="Y1479" s="95">
        <f t="shared" ref="Y1479:Y1493" si="40">ABS(X1479)</f>
        <v>0.14162272432501025</v>
      </c>
      <c r="Z1479" s="94">
        <f>(0.5*$N$29*Y1479^3)/1000</f>
        <v>1.4628711071768084E-3</v>
      </c>
      <c r="AA1479" s="94">
        <f>(0.5*$I$29*$J$29*$K$29*$M$29*$L$29*$N$29*Y1479^3)*0.82/1000</f>
        <v>4.7356097872164491E-3</v>
      </c>
      <c r="AB1479" s="103">
        <f>IF(Y1479&lt;1,0,IF(Y1479&lt;1.05,2,IF(Y1479&lt;1.1,2.28,IF(Y1479&lt;1.15,2.5,IF(Y1479&lt;1.2,3.08,IF(Y1479&lt;1.25,3.44,IF(Y1479&lt;1.3,3.85,IF(Y1479&lt;1.35,4.31,IF(Y1479&lt;1.4,5,IF(Y1479&lt;1.45,5.36,IF(Y1479&lt;1.5,5.75,IF(Y1479&lt;1.55,6.59,IF(Y1479&lt;1.6,7.28,IF(Y1479&lt;1.65,8.01,IF(Y1479&lt;1.7,8.79,IF(Y1479&lt;1.75,10,IF(Y1479&lt;1.8,10.5,IF(Y1479&lt;1.85,11.42,IF(Y1479&lt;1.9,12.38,IF(Y1479&lt;1.95,13.4,IF(Y1479&lt;2,14.26,IF(Y1479&lt;2.05,15.57,IF(Y1479&lt;2.1,16.72,IF(Y1479&lt;2.15,17.92,IF(Y1479&lt;2.2,19.17,IF(Y1479&lt;2.25,20,IF(Y1479&lt;3,25,IF(Y1479&lt;10,0,0))))))))))))))))))))))))))))</f>
        <v>0</v>
      </c>
      <c r="AC1479" s="12"/>
    </row>
    <row r="1480" spans="18:29" x14ac:dyDescent="0.25">
      <c r="R1480" s="92">
        <v>41670</v>
      </c>
      <c r="S1480" s="93">
        <v>30.708333333329001</v>
      </c>
      <c r="T1480" s="94">
        <f>$L$10*COS($M$10*S1480*24+$N$10)</f>
        <v>-4.0223559328323805E-2</v>
      </c>
      <c r="U1480" s="94">
        <f>$L$11*COS($M$11*S1480*24+$N$11)</f>
        <v>-6.9200396936520497E-2</v>
      </c>
      <c r="V1480" s="94">
        <f>$L$12*COS($M$12*S1480*24+$N$12)</f>
        <v>-1.728963144693507E-3</v>
      </c>
      <c r="W1480" s="94">
        <f>$L$13*COS($M$13*S1480*24+$N$13)</f>
        <v>-0.39119783280068599</v>
      </c>
      <c r="X1480" s="94">
        <f>(T1480+U1480+V1480+W1480)*$AE$8</f>
        <v>-0.62793844026277967</v>
      </c>
      <c r="Y1480" s="95">
        <f t="shared" si="40"/>
        <v>0.62793844026277967</v>
      </c>
      <c r="Z1480" s="94">
        <f>(0.5*$N$29*Y1480^3)/1000</f>
        <v>0.12751416717577935</v>
      </c>
      <c r="AA1480" s="94">
        <f>(0.5*$I$29*$J$29*$K$29*$M$29*$L$29*$N$29*Y1480^3)*0.82/1000</f>
        <v>0.41278916175448849</v>
      </c>
      <c r="AB1480" s="103">
        <f>IF(Y1480&lt;1,0,IF(Y1480&lt;1.05,2,IF(Y1480&lt;1.1,2.28,IF(Y1480&lt;1.15,2.5,IF(Y1480&lt;1.2,3.08,IF(Y1480&lt;1.25,3.44,IF(Y1480&lt;1.3,3.85,IF(Y1480&lt;1.35,4.31,IF(Y1480&lt;1.4,5,IF(Y1480&lt;1.45,5.36,IF(Y1480&lt;1.5,5.75,IF(Y1480&lt;1.55,6.59,IF(Y1480&lt;1.6,7.28,IF(Y1480&lt;1.65,8.01,IF(Y1480&lt;1.7,8.79,IF(Y1480&lt;1.75,10,IF(Y1480&lt;1.8,10.5,IF(Y1480&lt;1.85,11.42,IF(Y1480&lt;1.9,12.38,IF(Y1480&lt;1.95,13.4,IF(Y1480&lt;2,14.26,IF(Y1480&lt;2.05,15.57,IF(Y1480&lt;2.1,16.72,IF(Y1480&lt;2.15,17.92,IF(Y1480&lt;2.2,19.17,IF(Y1480&lt;2.25,20,IF(Y1480&lt;3,25,IF(Y1480&lt;10,0,0))))))))))))))))))))))))))))</f>
        <v>0</v>
      </c>
      <c r="AC1480" s="12"/>
    </row>
    <row r="1481" spans="18:29" x14ac:dyDescent="0.25">
      <c r="R1481" s="92">
        <v>41670</v>
      </c>
      <c r="S1481" s="93">
        <v>30.729166666662302</v>
      </c>
      <c r="T1481" s="94">
        <f>$L$10*COS($M$10*S1481*24+$N$10)</f>
        <v>-2.5293645908519943E-2</v>
      </c>
      <c r="U1481" s="94">
        <f>$L$11*COS($M$11*S1481*24+$N$11)</f>
        <v>-8.0299064950246246E-2</v>
      </c>
      <c r="V1481" s="94">
        <f>$L$12*COS($M$12*S1481*24+$N$12)</f>
        <v>-0.32725874097478358</v>
      </c>
      <c r="W1481" s="94">
        <f>$L$13*COS($M$13*S1481*24+$N$13)</f>
        <v>-0.42999572059821689</v>
      </c>
      <c r="X1481" s="94">
        <f>(T1481+U1481+V1481+W1481)*$AE$8</f>
        <v>-1.0785589655397083</v>
      </c>
      <c r="Y1481" s="95">
        <f t="shared" si="40"/>
        <v>1.0785589655397083</v>
      </c>
      <c r="Z1481" s="94">
        <f>(0.5*$N$29*Y1481^3)/1000</f>
        <v>0.64615827253233848</v>
      </c>
      <c r="AA1481" s="94">
        <f>(0.5*$I$29*$J$29*$K$29*$M$29*$L$29*$N$29*Y1481^3)*0.82/1000</f>
        <v>2.091745078895169</v>
      </c>
      <c r="AB1481" s="103">
        <f>IF(Y1481&lt;1,0,IF(Y1481&lt;1.05,2,IF(Y1481&lt;1.1,2.28,IF(Y1481&lt;1.15,2.5,IF(Y1481&lt;1.2,3.08,IF(Y1481&lt;1.25,3.44,IF(Y1481&lt;1.3,3.85,IF(Y1481&lt;1.35,4.31,IF(Y1481&lt;1.4,5,IF(Y1481&lt;1.45,5.36,IF(Y1481&lt;1.5,5.75,IF(Y1481&lt;1.55,6.59,IF(Y1481&lt;1.6,7.28,IF(Y1481&lt;1.65,8.01,IF(Y1481&lt;1.7,8.79,IF(Y1481&lt;1.75,10,IF(Y1481&lt;1.8,10.5,IF(Y1481&lt;1.85,11.42,IF(Y1481&lt;1.9,12.38,IF(Y1481&lt;1.95,13.4,IF(Y1481&lt;2,14.26,IF(Y1481&lt;2.05,15.57,IF(Y1481&lt;2.1,16.72,IF(Y1481&lt;2.15,17.92,IF(Y1481&lt;2.2,19.17,IF(Y1481&lt;2.25,20,IF(Y1481&lt;3,25,IF(Y1481&lt;10,0,0))))))))))))))))))))))))))))</f>
        <v>2.2799999999999998</v>
      </c>
      <c r="AC1481" s="12"/>
    </row>
    <row r="1482" spans="18:29" x14ac:dyDescent="0.25">
      <c r="R1482" s="92">
        <v>41670</v>
      </c>
      <c r="S1482" s="93">
        <v>30.749999999995701</v>
      </c>
      <c r="T1482" s="94">
        <f>$L$10*COS($M$10*S1482*24+$N$10)</f>
        <v>-9.9891606818314754E-3</v>
      </c>
      <c r="U1482" s="94">
        <f>$L$11*COS($M$11*S1482*24+$N$11)</f>
        <v>-9.0015755417908377E-2</v>
      </c>
      <c r="V1482" s="94">
        <f>$L$12*COS($M$12*S1482*24+$N$12)</f>
        <v>-0.63196131370009523</v>
      </c>
      <c r="W1482" s="94">
        <f>$L$13*COS($M$13*S1482*24+$N$13)</f>
        <v>-0.43949011063856497</v>
      </c>
      <c r="X1482" s="94">
        <f>(T1482+U1482+V1482+W1482)*$AE$8</f>
        <v>-1.464320425548</v>
      </c>
      <c r="Y1482" s="95">
        <f t="shared" si="40"/>
        <v>1.464320425548</v>
      </c>
      <c r="Z1482" s="94">
        <f>(0.5*$N$29*Y1482^3)/1000</f>
        <v>1.6170207391086682</v>
      </c>
      <c r="AA1482" s="94">
        <f>(0.5*$I$29*$J$29*$K$29*$M$29*$L$29*$N$29*Y1482^3)*0.82/1000</f>
        <v>5.2346233380966369</v>
      </c>
      <c r="AB1482" s="103">
        <f>IF(Y1482&lt;1,0,IF(Y1482&lt;1.05,2,IF(Y1482&lt;1.1,2.28,IF(Y1482&lt;1.15,2.5,IF(Y1482&lt;1.2,3.08,IF(Y1482&lt;1.25,3.44,IF(Y1482&lt;1.3,3.85,IF(Y1482&lt;1.35,4.31,IF(Y1482&lt;1.4,5,IF(Y1482&lt;1.45,5.36,IF(Y1482&lt;1.5,5.75,IF(Y1482&lt;1.55,6.59,IF(Y1482&lt;1.6,7.28,IF(Y1482&lt;1.65,8.01,IF(Y1482&lt;1.7,8.79,IF(Y1482&lt;1.75,10,IF(Y1482&lt;1.8,10.5,IF(Y1482&lt;1.85,11.42,IF(Y1482&lt;1.9,12.38,IF(Y1482&lt;1.95,13.4,IF(Y1482&lt;2,14.26,IF(Y1482&lt;2.05,15.57,IF(Y1482&lt;2.1,16.72,IF(Y1482&lt;2.15,17.92,IF(Y1482&lt;2.2,19.17,IF(Y1482&lt;2.25,20,IF(Y1482&lt;3,25,IF(Y1482&lt;10,0,0))))))))))))))))))))))))))))</f>
        <v>5.75</v>
      </c>
      <c r="AC1482" s="12"/>
    </row>
    <row r="1483" spans="18:29" x14ac:dyDescent="0.25">
      <c r="R1483" s="92">
        <v>41670</v>
      </c>
      <c r="S1483" s="93">
        <v>30.770833333329001</v>
      </c>
      <c r="T1483" s="94">
        <f>$L$10*COS($M$10*S1483*24+$N$10)</f>
        <v>5.463253316251933E-3</v>
      </c>
      <c r="U1483" s="94">
        <f>$L$11*COS($M$11*S1483*24+$N$11)</f>
        <v>-9.8183240389034823E-2</v>
      </c>
      <c r="V1483" s="94">
        <f>$L$12*COS($M$12*S1483*24+$N$12)</f>
        <v>-0.89644498238372372</v>
      </c>
      <c r="W1483" s="94">
        <f>$L$13*COS($M$13*S1483*24+$N$13)</f>
        <v>-0.41903397593061714</v>
      </c>
      <c r="X1483" s="94">
        <f>(T1483+U1483+V1483+W1483)*$AE$8</f>
        <v>-1.7602486817339047</v>
      </c>
      <c r="Y1483" s="95">
        <f t="shared" si="40"/>
        <v>1.7602486817339047</v>
      </c>
      <c r="Z1483" s="94">
        <f>(0.5*$N$29*Y1483^3)/1000</f>
        <v>2.8088549472229984</v>
      </c>
      <c r="AA1483" s="94">
        <f>(0.5*$I$29*$J$29*$K$29*$M$29*$L$29*$N$29*Y1483^3)*0.82/1000</f>
        <v>9.0928318384873847</v>
      </c>
      <c r="AB1483" s="103">
        <f>IF(Y1483&lt;1,0,IF(Y1483&lt;1.05,2,IF(Y1483&lt;1.1,2.28,IF(Y1483&lt;1.15,2.5,IF(Y1483&lt;1.2,3.08,IF(Y1483&lt;1.25,3.44,IF(Y1483&lt;1.3,3.85,IF(Y1483&lt;1.35,4.31,IF(Y1483&lt;1.4,5,IF(Y1483&lt;1.45,5.36,IF(Y1483&lt;1.5,5.75,IF(Y1483&lt;1.55,6.59,IF(Y1483&lt;1.6,7.28,IF(Y1483&lt;1.65,8.01,IF(Y1483&lt;1.7,8.79,IF(Y1483&lt;1.75,10,IF(Y1483&lt;1.8,10.5,IF(Y1483&lt;1.85,11.42,IF(Y1483&lt;1.9,12.38,IF(Y1483&lt;1.95,13.4,IF(Y1483&lt;2,14.26,IF(Y1483&lt;2.05,15.57,IF(Y1483&lt;2.1,16.72,IF(Y1483&lt;2.15,17.92,IF(Y1483&lt;2.2,19.17,IF(Y1483&lt;2.25,20,IF(Y1483&lt;3,25,IF(Y1483&lt;10,0,0))))))))))))))))))))))))))))</f>
        <v>10.5</v>
      </c>
      <c r="AC1483" s="12"/>
    </row>
    <row r="1484" spans="18:29" x14ac:dyDescent="0.25">
      <c r="R1484" s="92">
        <v>41670</v>
      </c>
      <c r="S1484" s="93">
        <v>30.791666666662302</v>
      </c>
      <c r="T1484" s="94">
        <f>$L$10*COS($M$10*S1484*24+$N$10)</f>
        <v>2.0834762383779074E-2</v>
      </c>
      <c r="U1484" s="94">
        <f>$L$11*COS($M$11*S1484*24+$N$11)</f>
        <v>-0.10466095433100703</v>
      </c>
      <c r="V1484" s="94">
        <f>$L$12*COS($M$12*S1484*24+$N$12)</f>
        <v>-1.1038776355349333</v>
      </c>
      <c r="W1484" s="94">
        <f>$L$13*COS($M$13*S1484*24+$N$13)</f>
        <v>-0.37002136824946813</v>
      </c>
      <c r="X1484" s="94">
        <f>(T1484+U1484+V1484+W1484)*$AE$8</f>
        <v>-1.947156494664537</v>
      </c>
      <c r="Y1484" s="95">
        <f t="shared" si="40"/>
        <v>1.947156494664537</v>
      </c>
      <c r="Z1484" s="94">
        <f>(0.5*$N$29*Y1484^3)/1000</f>
        <v>3.801979769953848</v>
      </c>
      <c r="AA1484" s="94">
        <f>(0.5*$I$29*$J$29*$K$29*$M$29*$L$29*$N$29*Y1484^3)*0.82/1000</f>
        <v>12.307777849368838</v>
      </c>
      <c r="AB1484" s="103">
        <f>IF(Y1484&lt;1,0,IF(Y1484&lt;1.05,2,IF(Y1484&lt;1.1,2.28,IF(Y1484&lt;1.15,2.5,IF(Y1484&lt;1.2,3.08,IF(Y1484&lt;1.25,3.44,IF(Y1484&lt;1.3,3.85,IF(Y1484&lt;1.35,4.31,IF(Y1484&lt;1.4,5,IF(Y1484&lt;1.45,5.36,IF(Y1484&lt;1.5,5.75,IF(Y1484&lt;1.55,6.59,IF(Y1484&lt;1.6,7.28,IF(Y1484&lt;1.65,8.01,IF(Y1484&lt;1.7,8.79,IF(Y1484&lt;1.75,10,IF(Y1484&lt;1.8,10.5,IF(Y1484&lt;1.85,11.42,IF(Y1484&lt;1.9,12.38,IF(Y1484&lt;1.95,13.4,IF(Y1484&lt;2,14.26,IF(Y1484&lt;2.05,15.57,IF(Y1484&lt;2.1,16.72,IF(Y1484&lt;2.15,17.92,IF(Y1484&lt;2.2,19.17,IF(Y1484&lt;2.25,20,IF(Y1484&lt;3,25,IF(Y1484&lt;10,0,0))))))))))))))))))))))))))))</f>
        <v>13.4</v>
      </c>
      <c r="AC1484" s="12"/>
    </row>
    <row r="1485" spans="18:29" x14ac:dyDescent="0.25">
      <c r="R1485" s="92">
        <v>41670</v>
      </c>
      <c r="S1485" s="93">
        <v>30.812499999995701</v>
      </c>
      <c r="T1485" s="94">
        <f>$L$10*COS($M$10*S1485*24+$N$10)</f>
        <v>3.5897730934167427E-2</v>
      </c>
      <c r="U1485" s="94">
        <f>$L$11*COS($M$11*S1485*24+$N$11)</f>
        <v>-0.10933741331530376</v>
      </c>
      <c r="V1485" s="94">
        <f>$L$12*COS($M$12*S1485*24+$N$12)</f>
        <v>-1.2410579682783547</v>
      </c>
      <c r="W1485" s="94">
        <f>$L$13*COS($M$13*S1485*24+$N$13)</f>
        <v>-0.29579241581104532</v>
      </c>
      <c r="X1485" s="94">
        <f>(T1485+U1485+V1485+W1485)*$AE$8</f>
        <v>-2.0128625830881703</v>
      </c>
      <c r="Y1485" s="95">
        <f t="shared" si="40"/>
        <v>2.0128625830881703</v>
      </c>
      <c r="Z1485" s="94">
        <f>(0.5*$N$29*Y1485^3)/1000</f>
        <v>4.20000308771262</v>
      </c>
      <c r="AA1485" s="94">
        <f>(0.5*$I$29*$J$29*$K$29*$M$29*$L$29*$N$29*Y1485^3)*0.82/1000</f>
        <v>13.596259869330552</v>
      </c>
      <c r="AB1485" s="103">
        <f>IF(Y1485&lt;1,0,IF(Y1485&lt;1.05,2,IF(Y1485&lt;1.1,2.28,IF(Y1485&lt;1.15,2.5,IF(Y1485&lt;1.2,3.08,IF(Y1485&lt;1.25,3.44,IF(Y1485&lt;1.3,3.85,IF(Y1485&lt;1.35,4.31,IF(Y1485&lt;1.4,5,IF(Y1485&lt;1.45,5.36,IF(Y1485&lt;1.5,5.75,IF(Y1485&lt;1.55,6.59,IF(Y1485&lt;1.6,7.28,IF(Y1485&lt;1.65,8.01,IF(Y1485&lt;1.7,8.79,IF(Y1485&lt;1.75,10,IF(Y1485&lt;1.8,10.5,IF(Y1485&lt;1.85,11.42,IF(Y1485&lt;1.9,12.38,IF(Y1485&lt;1.95,13.4,IF(Y1485&lt;2,14.26,IF(Y1485&lt;2.05,15.57,IF(Y1485&lt;2.1,16.72,IF(Y1485&lt;2.15,17.92,IF(Y1485&lt;2.2,19.17,IF(Y1485&lt;2.25,20,IF(Y1485&lt;3,25,IF(Y1485&lt;10,0,0))))))))))))))))))))))))))))</f>
        <v>15.57</v>
      </c>
      <c r="AC1485" s="12"/>
    </row>
    <row r="1486" spans="18:29" x14ac:dyDescent="0.25">
      <c r="R1486" s="92">
        <v>41670</v>
      </c>
      <c r="S1486" s="93">
        <v>30.833333333329001</v>
      </c>
      <c r="T1486" s="94">
        <f>$L$10*COS($M$10*S1486*24+$N$10)</f>
        <v>5.0429092535252081E-2</v>
      </c>
      <c r="U1486" s="94">
        <f>$L$11*COS($M$11*S1486*24+$N$11)</f>
        <v>-0.11213213369844836</v>
      </c>
      <c r="V1486" s="94">
        <f>$L$12*COS($M$12*S1486*24+$N$12)</f>
        <v>-1.2992556319043203</v>
      </c>
      <c r="W1486" s="94">
        <f>$L$13*COS($M$13*S1486*24+$N$13)</f>
        <v>-0.20140569905550942</v>
      </c>
      <c r="X1486" s="94">
        <f>(T1486+U1486+V1486+W1486)*$AE$8</f>
        <v>-1.9529554651537824</v>
      </c>
      <c r="Y1486" s="95">
        <f t="shared" si="40"/>
        <v>1.9529554651537824</v>
      </c>
      <c r="Z1486" s="94">
        <f>(0.5*$N$29*Y1486^3)/1000</f>
        <v>3.8360499053881014</v>
      </c>
      <c r="AA1486" s="94">
        <f>(0.5*$I$29*$J$29*$K$29*$M$29*$L$29*$N$29*Y1486^3)*0.82/1000</f>
        <v>12.418069771892084</v>
      </c>
      <c r="AB1486" s="103">
        <f>IF(Y1486&lt;1,0,IF(Y1486&lt;1.05,2,IF(Y1486&lt;1.1,2.28,IF(Y1486&lt;1.15,2.5,IF(Y1486&lt;1.2,3.08,IF(Y1486&lt;1.25,3.44,IF(Y1486&lt;1.3,3.85,IF(Y1486&lt;1.35,4.31,IF(Y1486&lt;1.4,5,IF(Y1486&lt;1.45,5.36,IF(Y1486&lt;1.5,5.75,IF(Y1486&lt;1.55,6.59,IF(Y1486&lt;1.6,7.28,IF(Y1486&lt;1.65,8.01,IF(Y1486&lt;1.7,8.79,IF(Y1486&lt;1.75,10,IF(Y1486&lt;1.8,10.5,IF(Y1486&lt;1.85,11.42,IF(Y1486&lt;1.9,12.38,IF(Y1486&lt;1.95,13.4,IF(Y1486&lt;2,14.26,IF(Y1486&lt;2.05,15.57,IF(Y1486&lt;2.1,16.72,IF(Y1486&lt;2.15,17.92,IF(Y1486&lt;2.2,19.17,IF(Y1486&lt;2.25,20,IF(Y1486&lt;3,25,IF(Y1486&lt;10,0,0))))))))))))))))))))))))))))</f>
        <v>14.26</v>
      </c>
      <c r="AC1486" s="12"/>
    </row>
    <row r="1487" spans="18:29" x14ac:dyDescent="0.25">
      <c r="R1487" s="92">
        <v>41670</v>
      </c>
      <c r="S1487" s="93">
        <v>30.854166666662302</v>
      </c>
      <c r="T1487" s="94">
        <f>$L$10*COS($M$10*S1487*24+$N$10)</f>
        <v>6.421365328464583E-2</v>
      </c>
      <c r="U1487" s="94">
        <f>$L$11*COS($M$11*S1487*24+$N$11)</f>
        <v>-0.11299701727634329</v>
      </c>
      <c r="V1487" s="94">
        <f>$L$12*COS($M$12*S1487*24+$N$12)</f>
        <v>-1.2747668455049264</v>
      </c>
      <c r="W1487" s="94">
        <f>$L$13*COS($M$13*S1487*24+$N$13)</f>
        <v>-9.329351674803596E-2</v>
      </c>
      <c r="X1487" s="94">
        <f>(T1487+U1487+V1487+W1487)*$AE$8</f>
        <v>-1.7710546578058248</v>
      </c>
      <c r="Y1487" s="95">
        <f t="shared" si="40"/>
        <v>1.7710546578058248</v>
      </c>
      <c r="Z1487" s="94">
        <f>(0.5*$N$29*Y1487^3)/1000</f>
        <v>2.8609029297083812</v>
      </c>
      <c r="AA1487" s="94">
        <f>(0.5*$I$29*$J$29*$K$29*$M$29*$L$29*$N$29*Y1487^3)*0.82/1000</f>
        <v>9.2613216897486694</v>
      </c>
      <c r="AB1487" s="103">
        <f>IF(Y1487&lt;1,0,IF(Y1487&lt;1.05,2,IF(Y1487&lt;1.1,2.28,IF(Y1487&lt;1.15,2.5,IF(Y1487&lt;1.2,3.08,IF(Y1487&lt;1.25,3.44,IF(Y1487&lt;1.3,3.85,IF(Y1487&lt;1.35,4.31,IF(Y1487&lt;1.4,5,IF(Y1487&lt;1.45,5.36,IF(Y1487&lt;1.5,5.75,IF(Y1487&lt;1.55,6.59,IF(Y1487&lt;1.6,7.28,IF(Y1487&lt;1.65,8.01,IF(Y1487&lt;1.7,8.79,IF(Y1487&lt;1.75,10,IF(Y1487&lt;1.8,10.5,IF(Y1487&lt;1.85,11.42,IF(Y1487&lt;1.9,12.38,IF(Y1487&lt;1.95,13.4,IF(Y1487&lt;2,14.26,IF(Y1487&lt;2.05,15.57,IF(Y1487&lt;2.1,16.72,IF(Y1487&lt;2.15,17.92,IF(Y1487&lt;2.2,19.17,IF(Y1487&lt;2.25,20,IF(Y1487&lt;3,25,IF(Y1487&lt;10,0,0))))))))))))))))))))))))))))</f>
        <v>10.5</v>
      </c>
      <c r="AC1487" s="12"/>
    </row>
    <row r="1488" spans="18:29" x14ac:dyDescent="0.25">
      <c r="R1488" s="92">
        <v>41670</v>
      </c>
      <c r="S1488" s="93">
        <v>30.874999999995602</v>
      </c>
      <c r="T1488" s="94">
        <f>$L$10*COS($M$10*S1488*24+$N$10)</f>
        <v>7.7047278600692631E-2</v>
      </c>
      <c r="U1488" s="94">
        <f>$L$11*COS($M$11*S1488*24+$N$11)</f>
        <v>-0.1119171790726128</v>
      </c>
      <c r="V1488" s="94">
        <f>$L$12*COS($M$12*S1488*24+$N$12)</f>
        <v>-1.1691501097809376</v>
      </c>
      <c r="W1488" s="94">
        <f>$L$13*COS($M$13*S1488*24+$N$13)</f>
        <v>2.1176464550946295E-2</v>
      </c>
      <c r="X1488" s="94">
        <f>(T1488+U1488+V1488+W1488)*$AE$8</f>
        <v>-1.4785544321273894</v>
      </c>
      <c r="Y1488" s="95">
        <f t="shared" si="40"/>
        <v>1.4785544321273894</v>
      </c>
      <c r="Z1488" s="94">
        <f>(0.5*$N$29*Y1488^3)/1000</f>
        <v>1.6646356121393544</v>
      </c>
      <c r="AA1488" s="94">
        <f>(0.5*$I$29*$J$29*$K$29*$M$29*$L$29*$N$29*Y1488^3)*0.82/1000</f>
        <v>5.3887623170093795</v>
      </c>
      <c r="AB1488" s="103">
        <f>IF(Y1488&lt;1,0,IF(Y1488&lt;1.05,2,IF(Y1488&lt;1.1,2.28,IF(Y1488&lt;1.15,2.5,IF(Y1488&lt;1.2,3.08,IF(Y1488&lt;1.25,3.44,IF(Y1488&lt;1.3,3.85,IF(Y1488&lt;1.35,4.31,IF(Y1488&lt;1.4,5,IF(Y1488&lt;1.45,5.36,IF(Y1488&lt;1.5,5.75,IF(Y1488&lt;1.55,6.59,IF(Y1488&lt;1.6,7.28,IF(Y1488&lt;1.65,8.01,IF(Y1488&lt;1.7,8.79,IF(Y1488&lt;1.75,10,IF(Y1488&lt;1.8,10.5,IF(Y1488&lt;1.85,11.42,IF(Y1488&lt;1.9,12.38,IF(Y1488&lt;1.95,13.4,IF(Y1488&lt;2,14.26,IF(Y1488&lt;2.05,15.57,IF(Y1488&lt;2.1,16.72,IF(Y1488&lt;2.15,17.92,IF(Y1488&lt;2.2,19.17,IF(Y1488&lt;2.25,20,IF(Y1488&lt;3,25,IF(Y1488&lt;10,0,0))))))))))))))))))))))))))))</f>
        <v>5.75</v>
      </c>
      <c r="AC1488" s="12"/>
    </row>
    <row r="1489" spans="18:29" x14ac:dyDescent="0.25">
      <c r="R1489" s="92">
        <v>41670</v>
      </c>
      <c r="S1489" s="93">
        <v>30.895833333329001</v>
      </c>
      <c r="T1489" s="94">
        <f>$L$10*COS($M$10*S1489*24+$N$10)</f>
        <v>8.8739916237128083E-2</v>
      </c>
      <c r="U1489" s="94">
        <f>$L$11*COS($M$11*S1489*24+$N$11)</f>
        <v>-0.10891120351473929</v>
      </c>
      <c r="V1489" s="94">
        <f>$L$12*COS($M$12*S1489*24+$N$12)</f>
        <v>-0.98912702187187151</v>
      </c>
      <c r="W1489" s="94">
        <f>$L$13*COS($M$13*S1489*24+$N$13)</f>
        <v>0.13420330478712045</v>
      </c>
      <c r="X1489" s="94">
        <f>(T1489+U1489+V1489+W1489)*$AE$8</f>
        <v>-1.0938687554529527</v>
      </c>
      <c r="Y1489" s="95">
        <f t="shared" si="40"/>
        <v>1.0938687554529527</v>
      </c>
      <c r="Z1489" s="94">
        <f>(0.5*$N$29*Y1489^3)/1000</f>
        <v>0.67406671405626239</v>
      </c>
      <c r="AA1489" s="94">
        <f>(0.5*$I$29*$J$29*$K$29*$M$29*$L$29*$N$29*Y1489^3)*0.82/1000</f>
        <v>2.1820903514063708</v>
      </c>
      <c r="AB1489" s="103">
        <f>IF(Y1489&lt;1,0,IF(Y1489&lt;1.05,2,IF(Y1489&lt;1.1,2.28,IF(Y1489&lt;1.15,2.5,IF(Y1489&lt;1.2,3.08,IF(Y1489&lt;1.25,3.44,IF(Y1489&lt;1.3,3.85,IF(Y1489&lt;1.35,4.31,IF(Y1489&lt;1.4,5,IF(Y1489&lt;1.45,5.36,IF(Y1489&lt;1.5,5.75,IF(Y1489&lt;1.55,6.59,IF(Y1489&lt;1.6,7.28,IF(Y1489&lt;1.65,8.01,IF(Y1489&lt;1.7,8.79,IF(Y1489&lt;1.75,10,IF(Y1489&lt;1.8,10.5,IF(Y1489&lt;1.85,11.42,IF(Y1489&lt;1.9,12.38,IF(Y1489&lt;1.95,13.4,IF(Y1489&lt;2,14.26,IF(Y1489&lt;2.05,15.57,IF(Y1489&lt;2.1,16.72,IF(Y1489&lt;2.15,17.92,IF(Y1489&lt;2.2,19.17,IF(Y1489&lt;2.25,20,IF(Y1489&lt;3,25,IF(Y1489&lt;10,0,0))))))))))))))))))))))))))))</f>
        <v>2.2799999999999998</v>
      </c>
      <c r="AC1489" s="12"/>
    </row>
    <row r="1490" spans="18:29" x14ac:dyDescent="0.25">
      <c r="R1490" s="92">
        <v>41670</v>
      </c>
      <c r="S1490" s="93">
        <v>30.916666666662302</v>
      </c>
      <c r="T1490" s="94">
        <f>$L$10*COS($M$10*S1490*24+$N$10)</f>
        <v>9.9118410753073413E-2</v>
      </c>
      <c r="U1490" s="94">
        <f>$L$11*COS($M$11*S1490*24+$N$11)</f>
        <v>-0.10403082458904249</v>
      </c>
      <c r="V1490" s="94">
        <f>$L$12*COS($M$12*S1490*24+$N$12)</f>
        <v>-0.74615450349396217</v>
      </c>
      <c r="W1490" s="94">
        <f>$L$13*COS($M$13*S1490*24+$N$13)</f>
        <v>0.23808441158291008</v>
      </c>
      <c r="X1490" s="94">
        <f>(T1490+U1490+V1490+W1490)*$AE$8</f>
        <v>-0.6412281321837765</v>
      </c>
      <c r="Y1490" s="95">
        <f t="shared" si="40"/>
        <v>0.6412281321837765</v>
      </c>
      <c r="Z1490" s="94">
        <f>(0.5*$N$29*Y1490^3)/1000</f>
        <v>0.13578285371571472</v>
      </c>
      <c r="AA1490" s="94">
        <f>(0.5*$I$29*$J$29*$K$29*$M$29*$L$29*$N$29*Y1490^3)*0.82/1000</f>
        <v>0.43955657326042252</v>
      </c>
      <c r="AB1490" s="103">
        <f>IF(Y1490&lt;1,0,IF(Y1490&lt;1.05,2,IF(Y1490&lt;1.1,2.28,IF(Y1490&lt;1.15,2.5,IF(Y1490&lt;1.2,3.08,IF(Y1490&lt;1.25,3.44,IF(Y1490&lt;1.3,3.85,IF(Y1490&lt;1.35,4.31,IF(Y1490&lt;1.4,5,IF(Y1490&lt;1.45,5.36,IF(Y1490&lt;1.5,5.75,IF(Y1490&lt;1.55,6.59,IF(Y1490&lt;1.6,7.28,IF(Y1490&lt;1.65,8.01,IF(Y1490&lt;1.7,8.79,IF(Y1490&lt;1.75,10,IF(Y1490&lt;1.8,10.5,IF(Y1490&lt;1.85,11.42,IF(Y1490&lt;1.9,12.38,IF(Y1490&lt;1.95,13.4,IF(Y1490&lt;2,14.26,IF(Y1490&lt;2.05,15.57,IF(Y1490&lt;2.1,16.72,IF(Y1490&lt;2.15,17.92,IF(Y1490&lt;2.2,19.17,IF(Y1490&lt;2.25,20,IF(Y1490&lt;3,25,IF(Y1490&lt;10,0,0))))))))))))))))))))))))))))</f>
        <v>0</v>
      </c>
      <c r="AC1490" s="12"/>
    </row>
    <row r="1491" spans="18:29" x14ac:dyDescent="0.25">
      <c r="R1491" s="92">
        <v>41670</v>
      </c>
      <c r="S1491" s="93">
        <v>30.937499999995602</v>
      </c>
      <c r="T1491" s="94">
        <f>$L$10*COS($M$10*S1491*24+$N$10)</f>
        <v>0.10802906776000742</v>
      </c>
      <c r="U1491" s="94">
        <f>$L$11*COS($M$11*S1491*24+$N$11)</f>
        <v>-9.7360035478937415E-2</v>
      </c>
      <c r="V1491" s="94">
        <f>$L$12*COS($M$12*S1491*24+$N$12)</f>
        <v>-0.4556956663737427</v>
      </c>
      <c r="W1491" s="94">
        <f>$L$13*COS($M$13*S1491*24+$N$13)</f>
        <v>0.32574045918251326</v>
      </c>
      <c r="X1491" s="94">
        <f>(T1491+U1491+V1491+W1491)*$AE$8</f>
        <v>-0.14910771863769928</v>
      </c>
      <c r="Y1491" s="95">
        <f t="shared" si="40"/>
        <v>0.14910771863769928</v>
      </c>
      <c r="Z1491" s="94">
        <f>(0.5*$N$29*Y1491^3)/1000</f>
        <v>1.7072912147622439E-3</v>
      </c>
      <c r="AA1491" s="94">
        <f>(0.5*$I$29*$J$29*$K$29*$M$29*$L$29*$N$29*Y1491^3)*0.82/1000</f>
        <v>5.5268471340992531E-3</v>
      </c>
      <c r="AB1491" s="103">
        <f>IF(Y1491&lt;1,0,IF(Y1491&lt;1.05,2,IF(Y1491&lt;1.1,2.28,IF(Y1491&lt;1.15,2.5,IF(Y1491&lt;1.2,3.08,IF(Y1491&lt;1.25,3.44,IF(Y1491&lt;1.3,3.85,IF(Y1491&lt;1.35,4.31,IF(Y1491&lt;1.4,5,IF(Y1491&lt;1.45,5.36,IF(Y1491&lt;1.5,5.75,IF(Y1491&lt;1.55,6.59,IF(Y1491&lt;1.6,7.28,IF(Y1491&lt;1.65,8.01,IF(Y1491&lt;1.7,8.79,IF(Y1491&lt;1.75,10,IF(Y1491&lt;1.8,10.5,IF(Y1491&lt;1.85,11.42,IF(Y1491&lt;1.9,12.38,IF(Y1491&lt;1.95,13.4,IF(Y1491&lt;2,14.26,IF(Y1491&lt;2.05,15.57,IF(Y1491&lt;2.1,16.72,IF(Y1491&lt;2.15,17.92,IF(Y1491&lt;2.2,19.17,IF(Y1491&lt;2.25,20,IF(Y1491&lt;3,25,IF(Y1491&lt;10,0,0))))))))))))))))))))))))))))</f>
        <v>0</v>
      </c>
      <c r="AC1491" s="12"/>
    </row>
    <row r="1492" spans="18:29" x14ac:dyDescent="0.25">
      <c r="R1492" s="92">
        <v>41670</v>
      </c>
      <c r="S1492" s="93">
        <v>30.958333333329001</v>
      </c>
      <c r="T1492" s="94">
        <f>$L$10*COS($M$10*S1492*24+$N$10)</f>
        <v>0.11533992997085962</v>
      </c>
      <c r="U1492" s="94">
        <f>$L$11*COS($M$11*S1492*24+$N$11)</f>
        <v>-8.9013643010229473E-2</v>
      </c>
      <c r="V1492" s="94">
        <f>$L$12*COS($M$12*S1492*24+$N$12)</f>
        <v>-0.1362357181395624</v>
      </c>
      <c r="W1492" s="94">
        <f>$L$13*COS($M$13*S1492*24+$N$13)</f>
        <v>0.39119783280069526</v>
      </c>
      <c r="X1492" s="94">
        <f>(T1492+U1492+V1492+W1492)*$AE$8</f>
        <v>0.35161050202720373</v>
      </c>
      <c r="Y1492" s="95">
        <f t="shared" si="40"/>
        <v>0.35161050202720373</v>
      </c>
      <c r="Z1492" s="94">
        <f>(0.5*$N$29*Y1492^3)/1000</f>
        <v>2.2386837343523085E-2</v>
      </c>
      <c r="AA1492" s="94">
        <f>(0.5*$I$29*$J$29*$K$29*$M$29*$L$29*$N$29*Y1492^3)*0.82/1000</f>
        <v>7.247072247766885E-2</v>
      </c>
      <c r="AB1492" s="103">
        <f>IF(Y1492&lt;1,0,IF(Y1492&lt;1.05,2,IF(Y1492&lt;1.1,2.28,IF(Y1492&lt;1.15,2.5,IF(Y1492&lt;1.2,3.08,IF(Y1492&lt;1.25,3.44,IF(Y1492&lt;1.3,3.85,IF(Y1492&lt;1.35,4.31,IF(Y1492&lt;1.4,5,IF(Y1492&lt;1.45,5.36,IF(Y1492&lt;1.5,5.75,IF(Y1492&lt;1.55,6.59,IF(Y1492&lt;1.6,7.28,IF(Y1492&lt;1.65,8.01,IF(Y1492&lt;1.7,8.79,IF(Y1492&lt;1.75,10,IF(Y1492&lt;1.8,10.5,IF(Y1492&lt;1.85,11.42,IF(Y1492&lt;1.9,12.38,IF(Y1492&lt;1.95,13.4,IF(Y1492&lt;2,14.26,IF(Y1492&lt;2.05,15.57,IF(Y1492&lt;2.1,16.72,IF(Y1492&lt;2.15,17.92,IF(Y1492&lt;2.2,19.17,IF(Y1492&lt;2.25,20,IF(Y1492&lt;3,25,IF(Y1492&lt;10,0,0))))))))))))))))))))))))))))</f>
        <v>0</v>
      </c>
      <c r="AC1492" s="12"/>
    </row>
    <row r="1493" spans="18:29" x14ac:dyDescent="0.25">
      <c r="R1493" s="92">
        <v>41670</v>
      </c>
      <c r="S1493" s="93">
        <v>30.979166666662302</v>
      </c>
      <c r="T1493" s="94">
        <f>$L$10*COS($M$10*S1493*24+$N$10)</f>
        <v>0.12094273134603628</v>
      </c>
      <c r="U1493" s="94">
        <f>$L$11*COS($M$11*S1493*24+$N$11)</f>
        <v>-7.9135291781969305E-2</v>
      </c>
      <c r="V1493" s="94">
        <f>$L$12*COS($M$12*S1493*24+$N$12)</f>
        <v>0.19189446220383338</v>
      </c>
      <c r="W1493" s="94">
        <f>$L$13*COS($M$13*S1493*24+$N$13)</f>
        <v>0.42999572059822122</v>
      </c>
      <c r="X1493" s="94">
        <f>(T1493+U1493+V1493+W1493)*$AE$8</f>
        <v>0.82962202795765183</v>
      </c>
      <c r="Y1493" s="95">
        <f t="shared" si="40"/>
        <v>0.82962202795765183</v>
      </c>
      <c r="Z1493" s="94">
        <f>(0.5*$N$29*Y1493^3)/1000</f>
        <v>0.2940681934401263</v>
      </c>
      <c r="AA1493" s="94">
        <f>(0.5*$I$29*$J$29*$K$29*$M$29*$L$29*$N$29*Y1493^3)*0.82/1000</f>
        <v>0.95195824712929278</v>
      </c>
      <c r="AB1493" s="103">
        <f>IF(Y1493&lt;1,0,IF(Y1493&lt;1.05,2,IF(Y1493&lt;1.1,2.28,IF(Y1493&lt;1.15,2.5,IF(Y1493&lt;1.2,3.08,IF(Y1493&lt;1.25,3.44,IF(Y1493&lt;1.3,3.85,IF(Y1493&lt;1.35,4.31,IF(Y1493&lt;1.4,5,IF(Y1493&lt;1.45,5.36,IF(Y1493&lt;1.5,5.75,IF(Y1493&lt;1.55,6.59,IF(Y1493&lt;1.6,7.28,IF(Y1493&lt;1.65,8.01,IF(Y1493&lt;1.7,8.79,IF(Y1493&lt;1.75,10,IF(Y1493&lt;1.8,10.5,IF(Y1493&lt;1.85,11.42,IF(Y1493&lt;1.9,12.38,IF(Y1493&lt;1.95,13.4,IF(Y1493&lt;2,14.26,IF(Y1493&lt;2.05,15.57,IF(Y1493&lt;2.1,16.72,IF(Y1493&lt;2.15,17.92,IF(Y1493&lt;2.2,19.17,IF(Y1493&lt;2.25,20,IF(Y1493&lt;3,25,IF(Y1493&lt;10,0,0))))))))))))))))))))))))))))</f>
        <v>0</v>
      </c>
      <c r="AC1493" s="12"/>
    </row>
    <row r="1494" spans="18:29" x14ac:dyDescent="0.25">
      <c r="R1494" s="13"/>
      <c r="S1494" s="11"/>
      <c r="T1494" s="12"/>
      <c r="U1494" s="12"/>
      <c r="V1494" s="12"/>
      <c r="W1494" s="12"/>
      <c r="X1494" s="12"/>
      <c r="Y1494" s="37">
        <f>AVERAGE(Y6:Y1493)</f>
        <v>1.0796567607439862</v>
      </c>
      <c r="Z1494" s="12">
        <f>SUM(Z6:Z1493)/1488</f>
        <v>1.2408984414811515</v>
      </c>
      <c r="AA1494" s="12"/>
      <c r="AB1494" s="12">
        <f>AVERAGE(AB6:AB1493)</f>
        <v>4.2547446236559212</v>
      </c>
      <c r="AC1494" s="12"/>
    </row>
    <row r="1495" spans="18:29" x14ac:dyDescent="0.25">
      <c r="AB1495" s="12">
        <f>AB1494*48</f>
        <v>204.22774193548423</v>
      </c>
    </row>
  </sheetData>
  <mergeCells count="27">
    <mergeCell ref="B2:O3"/>
    <mergeCell ref="AR28:AR67"/>
    <mergeCell ref="R4:S4"/>
    <mergeCell ref="Z4:AB4"/>
    <mergeCell ref="Q2:AC2"/>
    <mergeCell ref="AF2:AQ2"/>
    <mergeCell ref="AO3:AP3"/>
    <mergeCell ref="AE28:AE51"/>
    <mergeCell ref="AM28:AM51"/>
    <mergeCell ref="I18:O18"/>
    <mergeCell ref="B5:O5"/>
    <mergeCell ref="T4:W4"/>
    <mergeCell ref="Q5:Q1445"/>
    <mergeCell ref="H20:H21"/>
    <mergeCell ref="AN5:AP5"/>
    <mergeCell ref="AQ5:AQ6"/>
    <mergeCell ref="B8:G8"/>
    <mergeCell ref="AJ5:AL5"/>
    <mergeCell ref="AF5:AI5"/>
    <mergeCell ref="B7:G7"/>
    <mergeCell ref="I8:N8"/>
    <mergeCell ref="I7:N7"/>
    <mergeCell ref="B31:C31"/>
    <mergeCell ref="I27:N27"/>
    <mergeCell ref="I14:J14"/>
    <mergeCell ref="L14:M14"/>
    <mergeCell ref="I17:O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Harmonic Analysis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Strathclyde Standard Desktop</dc:creator>
  <cp:lastModifiedBy>LAURA</cp:lastModifiedBy>
  <dcterms:created xsi:type="dcterms:W3CDTF">2014-03-05T23:23:44Z</dcterms:created>
  <dcterms:modified xsi:type="dcterms:W3CDTF">2014-05-12T22:39:51Z</dcterms:modified>
</cp:coreProperties>
</file>