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3750" activeTab="2"/>
  </bookViews>
  <sheets>
    <sheet name="PV return" sheetId="1" r:id="rId1"/>
    <sheet name="Wind return" sheetId="2" r:id="rId2"/>
    <sheet name="HP return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<sst xmlns="http://schemas.openxmlformats.org/spreadsheetml/2006/main" count="133" uniqueCount="72">
  <si>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Net</t>
  </si>
  <si>
    <t>CF %</t>
  </si>
  <si>
    <t>Cost £</t>
  </si>
  <si>
    <t>Loan int %</t>
  </si>
  <si>
    <t>Loan yrs</t>
  </si>
  <si>
    <t>Loan value</t>
  </si>
  <si>
    <t>Yr payment</t>
  </si>
  <si>
    <t>(1+r)^n</t>
  </si>
  <si>
    <t>Yr kWh</t>
  </si>
  <si>
    <t>Cap. kW</t>
  </si>
  <si>
    <t>O&amp;M %</t>
  </si>
  <si>
    <t>Yr cost</t>
  </si>
  <si>
    <t>loan yrs</t>
  </si>
  <si>
    <t>Yr O&amp;M</t>
  </si>
  <si>
    <t>Income £</t>
  </si>
  <si>
    <t>Palermo</t>
  </si>
  <si>
    <t>Tariffs</t>
  </si>
  <si>
    <t>0.2 - Income £</t>
  </si>
  <si>
    <t>0.3 - Income £</t>
  </si>
  <si>
    <t>0.4 - Income £</t>
  </si>
  <si>
    <t>income grid price</t>
  </si>
  <si>
    <t>Grid kWh £</t>
  </si>
  <si>
    <t>2x</t>
  </si>
  <si>
    <t>3x</t>
  </si>
  <si>
    <t>4x</t>
  </si>
  <si>
    <t xml:space="preserve">income 2x grid </t>
  </si>
  <si>
    <t>Key parameters:</t>
  </si>
  <si>
    <t>Cost yearly</t>
  </si>
  <si>
    <t>kWh value</t>
  </si>
  <si>
    <t>1kW</t>
  </si>
  <si>
    <t>3kW</t>
  </si>
  <si>
    <t>£/kWh</t>
  </si>
  <si>
    <t>CF= %</t>
  </si>
  <si>
    <t xml:space="preserve">Net income 2x grid </t>
  </si>
  <si>
    <t>Income net</t>
  </si>
  <si>
    <t>Electricity</t>
  </si>
  <si>
    <t>Heat</t>
  </si>
  <si>
    <t>kW</t>
  </si>
  <si>
    <t>Actual=</t>
  </si>
  <si>
    <t>COP</t>
  </si>
  <si>
    <t>£</t>
  </si>
  <si>
    <t>Glasgow</t>
  </si>
  <si>
    <t>pay back yrs =</t>
  </si>
  <si>
    <t>feed-in tariff</t>
  </si>
  <si>
    <t>Total cost</t>
  </si>
  <si>
    <t xml:space="preserve">Income </t>
  </si>
  <si>
    <t>€</t>
  </si>
  <si>
    <t>€/£</t>
  </si>
  <si>
    <t>per kW</t>
  </si>
  <si>
    <t>Grant</t>
  </si>
  <si>
    <t>(2x)</t>
  </si>
  <si>
    <t>Panel power</t>
  </si>
  <si>
    <t>Panel price</t>
  </si>
  <si>
    <t>Cap Factor  % / KW</t>
  </si>
  <si>
    <t>Production annual kWh</t>
  </si>
  <si>
    <t>connection £</t>
  </si>
  <si>
    <t>Installation £/kw</t>
  </si>
  <si>
    <t>Black:  Data entered manually</t>
  </si>
  <si>
    <t>Red:  Figures calculated</t>
  </si>
  <si>
    <t>4.375kW</t>
  </si>
  <si>
    <t>value</t>
  </si>
  <si>
    <t>Demand</t>
  </si>
  <si>
    <t>kWh th</t>
  </si>
  <si>
    <t>kWh e</t>
  </si>
  <si>
    <t>Elec load</t>
  </si>
  <si>
    <t>£/yr</t>
  </si>
  <si>
    <t>Heat value</t>
  </si>
  <si>
    <t>Elec cost</t>
  </si>
  <si>
    <t>Pay Back period</t>
  </si>
  <si>
    <t>Net value</t>
  </si>
  <si>
    <t>years</t>
  </si>
  <si>
    <t>Cap factor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</si>
</sst>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£&quot;#,##0.000"/>
    <numFmt numFmtId="167" formatCode="0.000"/>
    <numFmt numFmtId="168" formatCode="&quot;£&quot;#,##0.00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.55"/>
      <color indexed="8"/>
      <name val="Arial"/>
      <family val="0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sz val="5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/>
      <right style="thin"/>
      <top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0" fontId="0" fillId="0" borderId="14" xfId="0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9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5" fontId="0" fillId="0" borderId="27" xfId="0" applyNumberForma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65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2" fontId="1" fillId="0" borderId="27" xfId="0" applyNumberFormat="1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2" fontId="1" fillId="0" borderId="4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0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64" fontId="0" fillId="0" borderId="33" xfId="0" applyNumberForma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0" fontId="0" fillId="0" borderId="48" xfId="0" applyBorder="1" applyAlignment="1">
      <alignment/>
    </xf>
    <xf numFmtId="165" fontId="1" fillId="0" borderId="33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30" xfId="0" applyNumberFormat="1" applyFont="1" applyBorder="1" applyAlignment="1">
      <alignment/>
    </xf>
    <xf numFmtId="165" fontId="1" fillId="0" borderId="31" xfId="0" applyNumberFormat="1" applyFont="1" applyBorder="1" applyAlignment="1">
      <alignment/>
    </xf>
    <xf numFmtId="2" fontId="0" fillId="0" borderId="44" xfId="0" applyNumberFormat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25" borderId="42" xfId="0" applyFill="1" applyBorder="1" applyAlignment="1">
      <alignment/>
    </xf>
    <xf numFmtId="0" fontId="1" fillId="0" borderId="2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41" xfId="0" applyNumberFormat="1" applyBorder="1" applyAlignment="1">
      <alignment/>
    </xf>
    <xf numFmtId="9" fontId="0" fillId="0" borderId="43" xfId="0" applyNumberFormat="1" applyBorder="1" applyAlignment="1">
      <alignment/>
    </xf>
    <xf numFmtId="9" fontId="0" fillId="0" borderId="44" xfId="0" applyNumberForma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168" fontId="1" fillId="0" borderId="29" xfId="0" applyNumberFormat="1" applyFont="1" applyBorder="1" applyAlignment="1">
      <alignment/>
    </xf>
    <xf numFmtId="168" fontId="1" fillId="0" borderId="30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8" fontId="1" fillId="0" borderId="45" xfId="0" applyNumberFormat="1" applyFont="1" applyBorder="1" applyAlignment="1">
      <alignment/>
    </xf>
    <xf numFmtId="168" fontId="1" fillId="0" borderId="46" xfId="0" applyNumberFormat="1" applyFont="1" applyBorder="1" applyAlignment="1">
      <alignment/>
    </xf>
    <xf numFmtId="168" fontId="1" fillId="0" borderId="47" xfId="0" applyNumberFormat="1" applyFont="1" applyBorder="1" applyAlignment="1">
      <alignment/>
    </xf>
    <xf numFmtId="0" fontId="0" fillId="7" borderId="45" xfId="0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7" borderId="48" xfId="0" applyFill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0" fillId="4" borderId="54" xfId="0" applyFill="1" applyBorder="1" applyAlignment="1">
      <alignment/>
    </xf>
    <xf numFmtId="0" fontId="1" fillId="0" borderId="43" xfId="0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21" xfId="56"/>
    <cellStyle name="Normal 28" xfId="57"/>
    <cellStyle name="Normal 35" xfId="58"/>
    <cellStyle name="Normal 36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1kW PV break-even - Grant £2500 - 35 yrs</a:t>
            </a:r>
          </a:p>
        </c:rich>
      </c:tx>
      <c:layout>
        <c:manualLayout>
          <c:xMode val="factor"/>
          <c:yMode val="factor"/>
          <c:x val="0.03775"/>
          <c:y val="-0.0207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07775"/>
          <c:w val="1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'PV return'!$B$54</c:f>
              <c:strCache>
                <c:ptCount val="1"/>
                <c:pt idx="0">
                  <c:v>£0.120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'PV return'!$A$55:$A$60</c:f>
              <c:numCache/>
            </c:numRef>
          </c:cat>
          <c:val>
            <c:numRef>
              <c:f>'PV return'!$B$55:$B$60</c:f>
              <c:numCache/>
            </c:numRef>
          </c:val>
          <c:shape val="box"/>
        </c:ser>
        <c:ser>
          <c:idx val="1"/>
          <c:order val="1"/>
          <c:tx>
            <c:strRef>
              <c:f>'PV return'!$C$54</c:f>
              <c:strCache>
                <c:ptCount val="1"/>
                <c:pt idx="0">
                  <c:v>£0.240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'PV return'!$A$55:$A$60</c:f>
              <c:numCache/>
            </c:numRef>
          </c:cat>
          <c:val>
            <c:numRef>
              <c:f>'PV return'!$C$55:$C$60</c:f>
              <c:numCache/>
            </c:numRef>
          </c:val>
          <c:shape val="box"/>
        </c:ser>
        <c:ser>
          <c:idx val="2"/>
          <c:order val="2"/>
          <c:tx>
            <c:strRef>
              <c:f>'PV return'!$D$54</c:f>
              <c:strCache>
                <c:ptCount val="1"/>
                <c:pt idx="0">
                  <c:v>£0.361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'PV return'!$D$55:$D$60</c:f>
              <c:numCache/>
            </c:numRef>
          </c:val>
          <c:shape val="box"/>
        </c:ser>
        <c:ser>
          <c:idx val="3"/>
          <c:order val="3"/>
          <c:tx>
            <c:strRef>
              <c:f>'PV return'!$E$54</c:f>
              <c:strCache>
                <c:ptCount val="1"/>
                <c:pt idx="0">
                  <c:v>£0.413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'PV return'!$E$55:$E$60</c:f>
              <c:numCache/>
            </c:numRef>
          </c:val>
          <c:shape val="box"/>
        </c:ser>
        <c:shape val="box"/>
        <c:axId val="38361237"/>
        <c:axId val="9706814"/>
      </c:bar3D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Capacity Factor</a:t>
                </a:r>
              </a:p>
            </c:rich>
          </c:tx>
          <c:layout>
            <c:manualLayout>
              <c:xMode val="factor"/>
              <c:yMode val="factor"/>
              <c:x val="0.00825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£/yr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23725"/>
          <c:w val="0.086"/>
          <c:h val="0.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Pay-back periods - no grant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Glasgow - £0.361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'PV return'!$B$27:$E$27</c:f>
              <c:numCache/>
            </c:numRef>
          </c:cat>
          <c:val>
            <c:numRef>
              <c:f>'PV return'!$B$31:$E$31</c:f>
              <c:numCache/>
            </c:numRef>
          </c:val>
          <c:shape val="box"/>
        </c:ser>
        <c:ser>
          <c:idx val="1"/>
          <c:order val="1"/>
          <c:tx>
            <c:v>Glasgow - £0.413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'PV return'!$H$31:$K$31</c:f>
              <c:numCache/>
            </c:numRef>
          </c:val>
          <c:shape val="box"/>
        </c:ser>
        <c:ser>
          <c:idx val="2"/>
          <c:order val="2"/>
          <c:tx>
            <c:v>Palermo - €0.47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'PV return'!$B$40:$E$40</c:f>
              <c:numCache/>
            </c:numRef>
          </c:val>
          <c:shape val="box"/>
        </c:ser>
        <c:shape val="box"/>
        <c:axId val="20252463"/>
        <c:axId val="48054440"/>
      </c:bar3DChart>
      <c:catAx>
        <c:axId val="2025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kW capacity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Palermo - Income vs tariff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375"/>
          <c:w val="0.711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Yr cost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return'!$B$9:$C$9</c:f>
              <c:numCache/>
            </c:numRef>
          </c:cat>
          <c:val>
            <c:numRef>
              <c:f>'Wind return'!$B$18:$C$18</c:f>
              <c:numCache/>
            </c:numRef>
          </c:val>
        </c:ser>
        <c:ser>
          <c:idx val="1"/>
          <c:order val="1"/>
          <c:tx>
            <c:v>1x grid price 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return'!$B$9:$C$9</c:f>
              <c:numCache/>
            </c:numRef>
          </c:cat>
          <c:val>
            <c:numRef>
              <c:f>'Wind return'!$B$22:$C$22</c:f>
              <c:numCache/>
            </c:numRef>
          </c:val>
        </c:ser>
        <c:ser>
          <c:idx val="2"/>
          <c:order val="2"/>
          <c:tx>
            <c:v>2x grid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return'!$B$9:$C$9</c:f>
              <c:numCache/>
            </c:numRef>
          </c:cat>
          <c:val>
            <c:numRef>
              <c:f>'Wind return'!$B$24:$C$24</c:f>
              <c:numCache/>
            </c:numRef>
          </c:val>
        </c:ser>
        <c:ser>
          <c:idx val="3"/>
          <c:order val="3"/>
          <c:tx>
            <c:v>3x grid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return'!$B$9:$C$9</c:f>
              <c:numCache/>
            </c:numRef>
          </c:cat>
          <c:val>
            <c:numRef>
              <c:f>'Wind return'!$B$25:$C$25</c:f>
              <c:numCache/>
            </c:numRef>
          </c:val>
        </c:ser>
        <c:ser>
          <c:idx val="4"/>
          <c:order val="4"/>
          <c:tx>
            <c:v>4x grid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return'!$B$9:$C$9</c:f>
              <c:numCache/>
            </c:numRef>
          </c:cat>
          <c:val>
            <c:numRef>
              <c:f>'Wind return'!$B$26:$C$26</c:f>
              <c:numCache/>
            </c:numRef>
          </c:val>
        </c:ser>
        <c:axId val="29836777"/>
        <c:axId val="95538"/>
      </c:barChart>
      <c:catAx>
        <c:axId val="298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Power kW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6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75"/>
          <c:w val="0.17175"/>
          <c:h val="0.2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kWh produced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9675"/>
          <c:y val="0.1515"/>
          <c:w val="0.65275"/>
          <c:h val="0.65725"/>
        </c:manualLayout>
      </c:layout>
      <c:bar3DChart>
        <c:barDir val="col"/>
        <c:grouping val="clustered"/>
        <c:varyColors val="0"/>
        <c:ser>
          <c:idx val="0"/>
          <c:order val="0"/>
          <c:tx>
            <c:v>1kW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return'!$A$30:$A$36</c:f>
              <c:numCache/>
            </c:numRef>
          </c:cat>
          <c:val>
            <c:numRef>
              <c:f>'Wind return'!$B$30:$B$36</c:f>
              <c:numCache/>
            </c:numRef>
          </c:val>
          <c:shape val="box"/>
        </c:ser>
        <c:ser>
          <c:idx val="1"/>
          <c:order val="1"/>
          <c:tx>
            <c:v>3kW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return'!$A$30:$A$36</c:f>
              <c:numCache/>
            </c:numRef>
          </c:cat>
          <c:val>
            <c:numRef>
              <c:f>'Wind return'!$C$30:$C$36</c:f>
              <c:numCache/>
            </c:numRef>
          </c:val>
          <c:shape val="box"/>
        </c:ser>
        <c:shape val="box"/>
        <c:axId val="859843"/>
        <c:axId val="7738588"/>
      </c:bar3D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Capacity factor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49"/>
          <c:w val="0.108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Net income versus CF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45"/>
          <c:y val="0.07925"/>
          <c:w val="0.7482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tx>
            <c:v>1kW - 1x grid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return'!$A$39:$A$45</c:f>
              <c:numCache/>
            </c:numRef>
          </c:cat>
          <c:val>
            <c:numRef>
              <c:f>'Wind return'!$D$39:$D$45</c:f>
              <c:numCache/>
            </c:numRef>
          </c:val>
          <c:shape val="box"/>
        </c:ser>
        <c:ser>
          <c:idx val="1"/>
          <c:order val="1"/>
          <c:tx>
            <c:v>3kW - 1x grid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return'!$A$39:$A$45</c:f>
              <c:numCache/>
            </c:numRef>
          </c:cat>
          <c:val>
            <c:numRef>
              <c:f>'Wind return'!$E$39:$E$45</c:f>
              <c:numCache/>
            </c:numRef>
          </c:val>
          <c:shape val="box"/>
        </c:ser>
        <c:ser>
          <c:idx val="2"/>
          <c:order val="2"/>
          <c:tx>
            <c:v>1kW - 2x grid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return'!$A$39:$A$45</c:f>
              <c:numCache/>
            </c:numRef>
          </c:cat>
          <c:val>
            <c:numRef>
              <c:f>'Wind return'!$D$49:$D$55</c:f>
              <c:numCache/>
            </c:numRef>
          </c:val>
          <c:shape val="box"/>
        </c:ser>
        <c:ser>
          <c:idx val="3"/>
          <c:order val="3"/>
          <c:tx>
            <c:v>3kW - 2x grid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return'!$A$39:$A$45</c:f>
              <c:numCache/>
            </c:numRef>
          </c:cat>
          <c:val>
            <c:numRef>
              <c:f>'Wind return'!$E$49:$E$55</c:f>
              <c:numCache/>
            </c:numRef>
          </c:val>
          <c:shape val="box"/>
        </c:ser>
        <c:shape val="box"/>
        <c:axId val="2538429"/>
        <c:axId val="22845862"/>
      </c:bar3D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cap factor</a:t>
                </a:r>
              </a:p>
            </c:rich>
          </c:tx>
          <c:layout>
            <c:manualLayout>
              <c:xMode val="factor"/>
              <c:yMode val="factor"/>
              <c:x val="0"/>
              <c:y val="0.2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40825"/>
          <c:w val="0.177"/>
          <c:h val="0.3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Break-even WT1kW - £3000 - 30 years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8475"/>
          <c:w val="0.8487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'Wind return'!$B$58</c:f>
              <c:strCache>
                <c:ptCount val="1"/>
                <c:pt idx="0">
                  <c:v>£0.120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return'!$A$59:$A$65</c:f>
              <c:numCache/>
            </c:numRef>
          </c:cat>
          <c:val>
            <c:numRef>
              <c:f>'Wind return'!$B$59:$B$65</c:f>
              <c:numCache/>
            </c:numRef>
          </c:val>
          <c:shape val="box"/>
        </c:ser>
        <c:ser>
          <c:idx val="1"/>
          <c:order val="1"/>
          <c:tx>
            <c:strRef>
              <c:f>'Wind return'!$C$58</c:f>
              <c:strCache>
                <c:ptCount val="1"/>
                <c:pt idx="0">
                  <c:v>£0.200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return'!$C$59:$C$65</c:f>
              <c:numCache/>
            </c:numRef>
          </c:val>
          <c:shape val="box"/>
        </c:ser>
        <c:ser>
          <c:idx val="2"/>
          <c:order val="2"/>
          <c:tx>
            <c:strRef>
              <c:f>'Wind return'!$D$58</c:f>
              <c:strCache>
                <c:ptCount val="1"/>
                <c:pt idx="0">
                  <c:v>£0.267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return'!$D$59:$D$65</c:f>
              <c:numCache/>
            </c:numRef>
          </c:val>
          <c:shape val="box"/>
        </c:ser>
        <c:ser>
          <c:idx val="3"/>
          <c:order val="3"/>
          <c:tx>
            <c:strRef>
              <c:f>'Wind return'!$E$58</c:f>
              <c:strCache>
                <c:ptCount val="1"/>
                <c:pt idx="0">
                  <c:v>£0.300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return'!$E$59:$E$65</c:f>
              <c:numCache/>
            </c:numRef>
          </c:val>
          <c:shape val="box"/>
        </c:ser>
        <c:ser>
          <c:idx val="4"/>
          <c:order val="4"/>
          <c:tx>
            <c:strRef>
              <c:f>'Wind return'!$F$58</c:f>
              <c:strCache>
                <c:ptCount val="1"/>
                <c:pt idx="0">
                  <c:v>£0.345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return'!$F$59:$F$65</c:f>
              <c:numCache/>
            </c:numRef>
          </c:val>
          <c:shape val="box"/>
        </c:ser>
        <c:shape val="box"/>
        <c:axId val="4286167"/>
        <c:axId val="38575504"/>
      </c:bar3D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Capacity factor</a:t>
                </a:r>
              </a:p>
            </c:rich>
          </c:tx>
          <c:layout>
            <c:manualLayout>
              <c:xMode val="factor"/>
              <c:yMode val="factor"/>
              <c:x val="0.002"/>
              <c:y val="0.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-0.021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3875"/>
          <c:w val="0.0885"/>
          <c:h val="0.3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Break-even WT3kW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575"/>
          <c:y val="0.08025"/>
          <c:w val="0.8565"/>
          <c:h val="0.91575"/>
        </c:manualLayout>
      </c:layout>
      <c:bar3DChart>
        <c:barDir val="col"/>
        <c:grouping val="clustered"/>
        <c:varyColors val="0"/>
        <c:ser>
          <c:idx val="0"/>
          <c:order val="0"/>
          <c:tx>
            <c:v>£0.10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'Wind return'!$A$70:$A$77</c:f>
              <c:numCache/>
            </c:numRef>
          </c:cat>
          <c:val>
            <c:numRef>
              <c:f>'Wind return'!$B$70:$B$76</c:f>
              <c:numCache/>
            </c:numRef>
          </c:val>
          <c:shape val="box"/>
        </c:ser>
        <c:ser>
          <c:idx val="1"/>
          <c:order val="1"/>
          <c:tx>
            <c:v>£0.15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return'!$C$70:$C$76</c:f>
              <c:numCache/>
            </c:numRef>
          </c:val>
          <c:shape val="box"/>
        </c:ser>
        <c:ser>
          <c:idx val="2"/>
          <c:order val="2"/>
          <c:tx>
            <c:v>£0.20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return'!$D$70:$D$76</c:f>
              <c:numCache/>
            </c:numRef>
          </c:val>
          <c:shape val="box"/>
        </c:ser>
        <c:ser>
          <c:idx val="3"/>
          <c:order val="3"/>
          <c:tx>
            <c:v>£0.25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return'!$E$70:$E$76</c:f>
              <c:numCache/>
            </c:numRef>
          </c:val>
          <c:shape val="box"/>
        </c:ser>
        <c:ser>
          <c:idx val="4"/>
          <c:order val="4"/>
          <c:tx>
            <c:v>£0.30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'Wind return'!$F$70:$F$76</c:f>
              <c:numCache/>
            </c:numRef>
          </c:val>
          <c:shape val="box"/>
        </c:ser>
        <c:shape val="box"/>
        <c:axId val="11635217"/>
        <c:axId val="37608090"/>
      </c:bar3DChart>
      <c:catAx>
        <c:axId val="11635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Capacity factor</a:t>
                </a:r>
              </a:p>
            </c:rich>
          </c:tx>
          <c:layout>
            <c:manualLayout>
              <c:xMode val="factor"/>
              <c:yMode val="factor"/>
              <c:x val="-0.04525"/>
              <c:y val="0.2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-0.027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75"/>
          <c:y val="0.3735"/>
          <c:w val="0.0885"/>
          <c:h val="0.3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52</xdr:row>
      <xdr:rowOff>0</xdr:rowOff>
    </xdr:from>
    <xdr:to>
      <xdr:col>15</xdr:col>
      <xdr:colOff>390525</xdr:colOff>
      <xdr:row>65</xdr:row>
      <xdr:rowOff>57150</xdr:rowOff>
    </xdr:to>
    <xdr:graphicFrame>
      <xdr:nvGraphicFramePr>
        <xdr:cNvPr id="1" name="Chart 5"/>
        <xdr:cNvGraphicFramePr/>
      </xdr:nvGraphicFramePr>
      <xdr:xfrm>
        <a:off x="4429125" y="9944100"/>
        <a:ext cx="62960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32</xdr:row>
      <xdr:rowOff>142875</xdr:rowOff>
    </xdr:from>
    <xdr:to>
      <xdr:col>15</xdr:col>
      <xdr:colOff>0</xdr:colOff>
      <xdr:row>46</xdr:row>
      <xdr:rowOff>123825</xdr:rowOff>
    </xdr:to>
    <xdr:graphicFrame>
      <xdr:nvGraphicFramePr>
        <xdr:cNvPr id="2" name="Chart 7"/>
        <xdr:cNvGraphicFramePr/>
      </xdr:nvGraphicFramePr>
      <xdr:xfrm>
        <a:off x="4448175" y="6267450"/>
        <a:ext cx="58864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57150</xdr:rowOff>
    </xdr:from>
    <xdr:to>
      <xdr:col>12</xdr:col>
      <xdr:colOff>457200</xdr:colOff>
      <xdr:row>18</xdr:row>
      <xdr:rowOff>28575</xdr:rowOff>
    </xdr:to>
    <xdr:graphicFrame>
      <xdr:nvGraphicFramePr>
        <xdr:cNvPr id="1" name="Chart 47"/>
        <xdr:cNvGraphicFramePr/>
      </xdr:nvGraphicFramePr>
      <xdr:xfrm>
        <a:off x="4924425" y="1009650"/>
        <a:ext cx="34671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21</xdr:row>
      <xdr:rowOff>171450</xdr:rowOff>
    </xdr:from>
    <xdr:to>
      <xdr:col>11</xdr:col>
      <xdr:colOff>419100</xdr:colOff>
      <xdr:row>37</xdr:row>
      <xdr:rowOff>85725</xdr:rowOff>
    </xdr:to>
    <xdr:graphicFrame>
      <xdr:nvGraphicFramePr>
        <xdr:cNvPr id="2" name="Chart 54"/>
        <xdr:cNvGraphicFramePr/>
      </xdr:nvGraphicFramePr>
      <xdr:xfrm>
        <a:off x="4219575" y="4171950"/>
        <a:ext cx="3524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561975</xdr:colOff>
      <xdr:row>38</xdr:row>
      <xdr:rowOff>19050</xdr:rowOff>
    </xdr:from>
    <xdr:to>
      <xdr:col>13</xdr:col>
      <xdr:colOff>238125</xdr:colOff>
      <xdr:row>50</xdr:row>
      <xdr:rowOff>104775</xdr:rowOff>
    </xdr:to>
    <xdr:graphicFrame>
      <xdr:nvGraphicFramePr>
        <xdr:cNvPr id="3" name="Chart 110"/>
        <xdr:cNvGraphicFramePr/>
      </xdr:nvGraphicFramePr>
      <xdr:xfrm>
        <a:off x="4229100" y="7258050"/>
        <a:ext cx="45529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51</xdr:row>
      <xdr:rowOff>38100</xdr:rowOff>
    </xdr:from>
    <xdr:to>
      <xdr:col>14</xdr:col>
      <xdr:colOff>438150</xdr:colOff>
      <xdr:row>65</xdr:row>
      <xdr:rowOff>38100</xdr:rowOff>
    </xdr:to>
    <xdr:graphicFrame>
      <xdr:nvGraphicFramePr>
        <xdr:cNvPr id="4" name="Chart 128"/>
        <xdr:cNvGraphicFramePr/>
      </xdr:nvGraphicFramePr>
      <xdr:xfrm>
        <a:off x="4657725" y="9753600"/>
        <a:ext cx="493395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65</xdr:row>
      <xdr:rowOff>114300</xdr:rowOff>
    </xdr:from>
    <xdr:to>
      <xdr:col>14</xdr:col>
      <xdr:colOff>438150</xdr:colOff>
      <xdr:row>78</xdr:row>
      <xdr:rowOff>95250</xdr:rowOff>
    </xdr:to>
    <xdr:graphicFrame>
      <xdr:nvGraphicFramePr>
        <xdr:cNvPr id="5" name="Chart 129"/>
        <xdr:cNvGraphicFramePr/>
      </xdr:nvGraphicFramePr>
      <xdr:xfrm>
        <a:off x="4657725" y="12496800"/>
        <a:ext cx="493395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8">
      <selection activeCell="B12" sqref="B12:E12"/>
    </sheetView>
  </sheetViews>
  <sheetFormatPr defaultColWidth="9.140625" defaultRowHeight="15"/>
  <cols>
    <col min="1" max="1" width="18.140625" style="0" customWidth="1"/>
    <col min="2" max="2" width="9.7109375" style="0" customWidth="1"/>
    <col min="3" max="5" width="9.8515625" style="0" bestFit="1" customWidth="1"/>
    <col min="7" max="7" width="15.28125" style="0" customWidth="1"/>
  </cols>
  <sheetData>
    <row r="1" ht="15">
      <c r="A1" t="s">
        <v>57</v>
      </c>
    </row>
    <row r="2" ht="15">
      <c r="A2" t="s">
        <v>58</v>
      </c>
    </row>
    <row r="3" ht="15">
      <c r="A3" s="10"/>
    </row>
    <row r="4" spans="1:9" ht="15">
      <c r="A4" s="67" t="s">
        <v>3</v>
      </c>
      <c r="B4" s="82">
        <v>0.025</v>
      </c>
      <c r="C4" s="91"/>
      <c r="D4" s="83" t="s">
        <v>16</v>
      </c>
      <c r="E4" s="84"/>
      <c r="G4" s="67" t="s">
        <v>51</v>
      </c>
      <c r="H4" s="83" t="s">
        <v>37</v>
      </c>
      <c r="I4" s="91">
        <v>0.175</v>
      </c>
    </row>
    <row r="5" spans="1:9" ht="15">
      <c r="A5" s="70" t="s">
        <v>12</v>
      </c>
      <c r="B5" s="1">
        <v>35</v>
      </c>
      <c r="C5" s="92"/>
      <c r="D5" s="29">
        <f>2*B7</f>
        <v>0.24</v>
      </c>
      <c r="E5" s="85" t="s">
        <v>50</v>
      </c>
      <c r="G5" s="70" t="s">
        <v>52</v>
      </c>
      <c r="H5" s="1" t="s">
        <v>40</v>
      </c>
      <c r="I5" s="92">
        <v>600</v>
      </c>
    </row>
    <row r="6" spans="1:9" ht="15">
      <c r="A6" s="70" t="s">
        <v>10</v>
      </c>
      <c r="B6" s="86">
        <v>0.005</v>
      </c>
      <c r="C6" s="92"/>
      <c r="D6" s="87">
        <v>0.361</v>
      </c>
      <c r="E6" s="85"/>
      <c r="G6" s="72" t="s">
        <v>48</v>
      </c>
      <c r="H6" s="88" t="s">
        <v>40</v>
      </c>
      <c r="I6" s="108">
        <f>I5/I4</f>
        <v>3428.571428571429</v>
      </c>
    </row>
    <row r="7" spans="1:5" ht="15">
      <c r="A7" s="72" t="s">
        <v>21</v>
      </c>
      <c r="B7" s="88">
        <v>0.12</v>
      </c>
      <c r="C7" s="93"/>
      <c r="D7" s="89">
        <v>0.413</v>
      </c>
      <c r="E7" s="90"/>
    </row>
    <row r="8" ht="15">
      <c r="I8" s="11"/>
    </row>
    <row r="9" spans="1:5" ht="15">
      <c r="A9" s="102" t="s">
        <v>9</v>
      </c>
      <c r="B9" s="95">
        <v>1</v>
      </c>
      <c r="C9" s="95">
        <v>2</v>
      </c>
      <c r="D9" s="95">
        <v>3</v>
      </c>
      <c r="E9" s="96">
        <v>4.375</v>
      </c>
    </row>
    <row r="10" spans="1:5" ht="15">
      <c r="A10" s="91" t="s">
        <v>55</v>
      </c>
      <c r="B10" s="126">
        <v>800</v>
      </c>
      <c r="C10" s="127">
        <v>800</v>
      </c>
      <c r="D10" s="127">
        <v>800</v>
      </c>
      <c r="E10" s="128">
        <v>800</v>
      </c>
    </row>
    <row r="11" spans="1:5" ht="15">
      <c r="A11" s="91" t="s">
        <v>56</v>
      </c>
      <c r="B11" s="83">
        <v>2000</v>
      </c>
      <c r="C11" s="83">
        <v>1900</v>
      </c>
      <c r="D11" s="83">
        <v>1800</v>
      </c>
      <c r="E11" s="84">
        <v>1500</v>
      </c>
    </row>
    <row r="12" spans="1:5" ht="15">
      <c r="A12" s="92" t="s">
        <v>49</v>
      </c>
      <c r="B12" s="2">
        <v>0</v>
      </c>
      <c r="C12" s="2">
        <v>0</v>
      </c>
      <c r="D12" s="2">
        <v>0</v>
      </c>
      <c r="E12" s="2">
        <v>0</v>
      </c>
    </row>
    <row r="13" spans="1:5" ht="15">
      <c r="A13" s="92" t="s">
        <v>2</v>
      </c>
      <c r="B13" s="97">
        <f>(B11+$I$6)*B9-B12+B10</f>
        <v>6228.571428571429</v>
      </c>
      <c r="C13" s="97">
        <f>(C11+$I$6)*C9-C12+C10</f>
        <v>11457.142857142859</v>
      </c>
      <c r="D13" s="97">
        <f>(D11+$I$6)*D9-D12+D10</f>
        <v>16485.71428571429</v>
      </c>
      <c r="E13" s="98">
        <f>(E11+$I$6)*E9-E12+E10</f>
        <v>22362.500000000004</v>
      </c>
    </row>
    <row r="14" spans="1:5" ht="15">
      <c r="A14" s="92" t="s">
        <v>3</v>
      </c>
      <c r="B14" s="86">
        <f>$B$4</f>
        <v>0.025</v>
      </c>
      <c r="C14" s="86">
        <f>$B$4</f>
        <v>0.025</v>
      </c>
      <c r="D14" s="86">
        <f>$B$4</f>
        <v>0.025</v>
      </c>
      <c r="E14" s="99">
        <f>$B$4</f>
        <v>0.025</v>
      </c>
    </row>
    <row r="15" spans="1:5" ht="15">
      <c r="A15" s="92" t="s">
        <v>4</v>
      </c>
      <c r="B15" s="1">
        <f>$B$5</f>
        <v>35</v>
      </c>
      <c r="C15" s="1">
        <f>$B$5</f>
        <v>35</v>
      </c>
      <c r="D15" s="1">
        <f>$B$5</f>
        <v>35</v>
      </c>
      <c r="E15" s="85">
        <f>$B$5</f>
        <v>35</v>
      </c>
    </row>
    <row r="16" spans="1:5" ht="15">
      <c r="A16" s="93" t="s">
        <v>7</v>
      </c>
      <c r="B16" s="100">
        <f>(1+B14)^B15</f>
        <v>2.37320518606624</v>
      </c>
      <c r="C16" s="100">
        <f>(1+C14)^C15</f>
        <v>2.37320518606624</v>
      </c>
      <c r="D16" s="100">
        <f>(1+D14)^D15</f>
        <v>2.37320518606624</v>
      </c>
      <c r="E16" s="101">
        <f>(1+E14)^E15</f>
        <v>2.37320518606624</v>
      </c>
    </row>
    <row r="17" spans="2:5" ht="15">
      <c r="B17" s="9"/>
      <c r="C17" s="9"/>
      <c r="D17" s="9"/>
      <c r="E17" s="9"/>
    </row>
    <row r="18" spans="1:5" ht="15">
      <c r="A18" s="91" t="s">
        <v>5</v>
      </c>
      <c r="B18" s="106">
        <f>B19*20</f>
        <v>5382.181106675742</v>
      </c>
      <c r="C18" s="106">
        <f>C19*20</f>
        <v>9900.250567784276</v>
      </c>
      <c r="D18" s="106">
        <f>D19*20</f>
        <v>14245.497699779371</v>
      </c>
      <c r="E18" s="107">
        <f>E19*E15</f>
        <v>33816.46917949413</v>
      </c>
    </row>
    <row r="19" spans="1:5" ht="15">
      <c r="A19" s="92" t="s">
        <v>6</v>
      </c>
      <c r="B19" s="17">
        <f>B13*B14*B16/(B16-1)</f>
        <v>269.10905533378707</v>
      </c>
      <c r="C19" s="17">
        <f>C13*C14*C16/(C16-1)</f>
        <v>495.01252838921386</v>
      </c>
      <c r="D19" s="17">
        <f>D13*D14*D16/(D16-1)</f>
        <v>712.2748849889686</v>
      </c>
      <c r="E19" s="103">
        <f>E13*E14*E16/(E16-1)</f>
        <v>966.1848336998323</v>
      </c>
    </row>
    <row r="20" spans="1:5" ht="15">
      <c r="A20" s="92" t="s">
        <v>13</v>
      </c>
      <c r="B20" s="17">
        <f>B13*$B$6</f>
        <v>31.142857142857146</v>
      </c>
      <c r="C20" s="17">
        <f>C13*$B$6</f>
        <v>57.28571428571429</v>
      </c>
      <c r="D20" s="17">
        <f>D13*$B$6</f>
        <v>82.42857142857144</v>
      </c>
      <c r="E20" s="103">
        <f>E13*$B$6</f>
        <v>111.81250000000001</v>
      </c>
    </row>
    <row r="21" spans="1:5" ht="15">
      <c r="A21" s="92" t="s">
        <v>11</v>
      </c>
      <c r="B21" s="17">
        <f>B20+B19</f>
        <v>300.25191247664424</v>
      </c>
      <c r="C21" s="17">
        <f>C20+C19</f>
        <v>552.2982426749281</v>
      </c>
      <c r="D21" s="17">
        <f>D20+D19</f>
        <v>794.70345641754</v>
      </c>
      <c r="E21" s="103">
        <f>E20+E19</f>
        <v>1077.9973336998323</v>
      </c>
    </row>
    <row r="22" spans="1:5" ht="15">
      <c r="A22" s="93" t="s">
        <v>44</v>
      </c>
      <c r="B22" s="104">
        <f>B21*$B$5</f>
        <v>10508.816936682548</v>
      </c>
      <c r="C22" s="104">
        <f>C21*$B$5</f>
        <v>19330.438493622485</v>
      </c>
      <c r="D22" s="104">
        <f>D21*$B$5</f>
        <v>27814.6209746139</v>
      </c>
      <c r="E22" s="105">
        <f>E21*$B$5</f>
        <v>37729.90667949413</v>
      </c>
    </row>
    <row r="23" ht="15.75" thickBot="1"/>
    <row r="24" spans="1:11" ht="15">
      <c r="A24" s="75" t="s">
        <v>41</v>
      </c>
      <c r="B24" s="54"/>
      <c r="C24" s="54"/>
      <c r="D24" s="54"/>
      <c r="E24" s="55"/>
      <c r="G24" s="75" t="s">
        <v>41</v>
      </c>
      <c r="H24" s="54"/>
      <c r="I24" s="54"/>
      <c r="J24" s="54"/>
      <c r="K24" s="55"/>
    </row>
    <row r="25" spans="1:11" ht="15">
      <c r="A25" s="51" t="s">
        <v>43</v>
      </c>
      <c r="B25" s="80">
        <v>0.361</v>
      </c>
      <c r="C25" s="1"/>
      <c r="D25" s="1"/>
      <c r="E25" s="52"/>
      <c r="G25" s="51" t="s">
        <v>43</v>
      </c>
      <c r="H25" s="80">
        <v>0.413</v>
      </c>
      <c r="I25" s="1"/>
      <c r="J25" s="1"/>
      <c r="K25" s="52"/>
    </row>
    <row r="26" spans="1:11" ht="15">
      <c r="A26" s="51"/>
      <c r="B26" s="1"/>
      <c r="C26" s="1"/>
      <c r="D26" s="1"/>
      <c r="E26" s="52"/>
      <c r="G26" s="51"/>
      <c r="H26" s="1"/>
      <c r="I26" s="1"/>
      <c r="J26" s="1"/>
      <c r="K26" s="52"/>
    </row>
    <row r="27" spans="1:11" ht="15">
      <c r="A27" s="76" t="s">
        <v>37</v>
      </c>
      <c r="B27" s="68">
        <f>B9</f>
        <v>1</v>
      </c>
      <c r="C27" s="68">
        <f>C9</f>
        <v>2</v>
      </c>
      <c r="D27" s="68">
        <f>D9</f>
        <v>3</v>
      </c>
      <c r="E27" s="77">
        <f>E9</f>
        <v>4.375</v>
      </c>
      <c r="G27" s="76" t="s">
        <v>37</v>
      </c>
      <c r="H27" s="68">
        <f>B27</f>
        <v>1</v>
      </c>
      <c r="I27" s="68">
        <f aca="true" t="shared" si="0" ref="I27:K28">C27</f>
        <v>2</v>
      </c>
      <c r="J27" s="68">
        <f t="shared" si="0"/>
        <v>3</v>
      </c>
      <c r="K27" s="77">
        <f t="shared" si="0"/>
        <v>4.375</v>
      </c>
    </row>
    <row r="28" spans="1:11" ht="15">
      <c r="A28" s="51" t="s">
        <v>8</v>
      </c>
      <c r="B28" s="134">
        <v>675.5</v>
      </c>
      <c r="C28" s="63">
        <f>$B$28*C9</f>
        <v>1351</v>
      </c>
      <c r="D28" s="63">
        <f>$B$28*D9</f>
        <v>2026.5</v>
      </c>
      <c r="E28" s="57">
        <f>$B$28*E9</f>
        <v>2955.3125</v>
      </c>
      <c r="G28" s="51" t="s">
        <v>8</v>
      </c>
      <c r="H28" s="56">
        <f>B28</f>
        <v>675.5</v>
      </c>
      <c r="I28" s="56">
        <f t="shared" si="0"/>
        <v>1351</v>
      </c>
      <c r="J28" s="56">
        <f t="shared" si="0"/>
        <v>2026.5</v>
      </c>
      <c r="K28" s="65">
        <f t="shared" si="0"/>
        <v>2955.3125</v>
      </c>
    </row>
    <row r="29" spans="1:11" ht="15">
      <c r="A29" s="78" t="s">
        <v>45</v>
      </c>
      <c r="B29" s="73">
        <f>B28*$B$25</f>
        <v>243.85549999999998</v>
      </c>
      <c r="C29" s="73">
        <f>C28*$B$25</f>
        <v>487.71099999999996</v>
      </c>
      <c r="D29" s="73">
        <f>D28*$B$25</f>
        <v>731.5665</v>
      </c>
      <c r="E29" s="79">
        <f>E28*$B$25</f>
        <v>1066.8678125</v>
      </c>
      <c r="G29" s="78" t="s">
        <v>45</v>
      </c>
      <c r="H29" s="73">
        <f>H28*$H$25</f>
        <v>278.9815</v>
      </c>
      <c r="I29" s="73">
        <f>I28*$H$25</f>
        <v>557.963</v>
      </c>
      <c r="J29" s="73">
        <f>J28*$H$25</f>
        <v>836.9445</v>
      </c>
      <c r="K29" s="79">
        <f>K28*$H$25</f>
        <v>1220.5440624999999</v>
      </c>
    </row>
    <row r="30" spans="1:11" ht="15">
      <c r="A30" s="51"/>
      <c r="B30" s="1"/>
      <c r="C30" s="1"/>
      <c r="D30" s="1"/>
      <c r="E30" s="52"/>
      <c r="G30" s="51"/>
      <c r="H30" s="1"/>
      <c r="I30" s="1"/>
      <c r="J30" s="1"/>
      <c r="K30" s="52"/>
    </row>
    <row r="31" spans="1:11" ht="15.75" thickBot="1">
      <c r="A31" s="74" t="s">
        <v>42</v>
      </c>
      <c r="B31" s="53">
        <f>B22/B29</f>
        <v>43.094442965947245</v>
      </c>
      <c r="C31" s="53">
        <f>C22/C29</f>
        <v>39.63502667280928</v>
      </c>
      <c r="D31" s="53">
        <f>D22/D29</f>
        <v>38.020632402678224</v>
      </c>
      <c r="E31" s="66">
        <f>E22/E29</f>
        <v>35.36511856242184</v>
      </c>
      <c r="G31" s="74" t="s">
        <v>42</v>
      </c>
      <c r="H31" s="53">
        <f>B22/H29</f>
        <v>37.66850825837035</v>
      </c>
      <c r="I31" s="53">
        <f>C22/I29</f>
        <v>34.64466011836356</v>
      </c>
      <c r="J31" s="53">
        <f>D22/J29</f>
        <v>33.233530986360385</v>
      </c>
      <c r="K31" s="66">
        <f>E22/K29</f>
        <v>30.912367556983742</v>
      </c>
    </row>
    <row r="32" ht="15.75" thickBot="1"/>
    <row r="33" spans="1:11" ht="15">
      <c r="A33" s="75" t="s">
        <v>15</v>
      </c>
      <c r="B33" s="54"/>
      <c r="C33" s="54"/>
      <c r="D33" s="54">
        <v>1.15</v>
      </c>
      <c r="E33" s="55" t="s">
        <v>47</v>
      </c>
      <c r="G33" s="81"/>
      <c r="H33" s="1"/>
      <c r="I33" s="1"/>
      <c r="J33" s="1"/>
      <c r="K33" s="1"/>
    </row>
    <row r="34" spans="1:11" ht="15">
      <c r="A34" s="51" t="s">
        <v>43</v>
      </c>
      <c r="B34" s="56">
        <f>D34/D33</f>
        <v>0.40869565217391307</v>
      </c>
      <c r="C34" s="1"/>
      <c r="D34" s="1">
        <v>0.47</v>
      </c>
      <c r="E34" s="52" t="s">
        <v>46</v>
      </c>
      <c r="G34" s="1"/>
      <c r="H34" s="56"/>
      <c r="I34" s="1"/>
      <c r="J34" s="1"/>
      <c r="K34" s="1"/>
    </row>
    <row r="35" spans="1:11" ht="15">
      <c r="A35" s="51"/>
      <c r="B35" s="1"/>
      <c r="C35" s="1"/>
      <c r="D35" s="1"/>
      <c r="E35" s="52"/>
      <c r="G35" s="1"/>
      <c r="H35" s="1"/>
      <c r="I35" s="1"/>
      <c r="J35" s="1"/>
      <c r="K35" s="1"/>
    </row>
    <row r="36" spans="1:11" ht="15">
      <c r="A36" s="76" t="s">
        <v>37</v>
      </c>
      <c r="B36" s="68">
        <f>B27</f>
        <v>1</v>
      </c>
      <c r="C36" s="68">
        <f>C27</f>
        <v>2</v>
      </c>
      <c r="D36" s="68">
        <f>D27</f>
        <v>3</v>
      </c>
      <c r="E36" s="77">
        <f>E27</f>
        <v>4.375</v>
      </c>
      <c r="G36" s="1"/>
      <c r="H36" s="63"/>
      <c r="I36" s="63"/>
      <c r="J36" s="63"/>
      <c r="K36" s="63"/>
    </row>
    <row r="37" spans="1:11" ht="15">
      <c r="A37" s="51" t="s">
        <v>8</v>
      </c>
      <c r="B37" s="134">
        <v>1282.5</v>
      </c>
      <c r="C37" s="63">
        <f>C36*$B$37</f>
        <v>2565</v>
      </c>
      <c r="D37" s="63">
        <f>D36*$B$37</f>
        <v>3847.5</v>
      </c>
      <c r="E37" s="57">
        <f>E36*$B$37</f>
        <v>5610.9375</v>
      </c>
      <c r="G37" s="1"/>
      <c r="H37" s="56"/>
      <c r="I37" s="63"/>
      <c r="J37" s="63"/>
      <c r="K37" s="63"/>
    </row>
    <row r="38" spans="1:11" ht="15">
      <c r="A38" s="78" t="s">
        <v>45</v>
      </c>
      <c r="B38" s="73">
        <f>B37*$B$34</f>
        <v>524.1521739130435</v>
      </c>
      <c r="C38" s="73">
        <f>C37*$B$34</f>
        <v>1048.304347826087</v>
      </c>
      <c r="D38" s="73">
        <f>D37*$B$34</f>
        <v>1572.4565217391305</v>
      </c>
      <c r="E38" s="79">
        <f>E37*$B$34</f>
        <v>2293.1657608695655</v>
      </c>
      <c r="G38" s="1"/>
      <c r="H38" s="56"/>
      <c r="I38" s="56"/>
      <c r="J38" s="56"/>
      <c r="K38" s="56"/>
    </row>
    <row r="39" spans="1:11" ht="15">
      <c r="A39" s="51"/>
      <c r="B39" s="1"/>
      <c r="C39" s="1"/>
      <c r="D39" s="1"/>
      <c r="E39" s="52"/>
      <c r="G39" s="1"/>
      <c r="H39" s="1"/>
      <c r="I39" s="1"/>
      <c r="J39" s="1"/>
      <c r="K39" s="1"/>
    </row>
    <row r="40" spans="1:11" ht="15.75" thickBot="1">
      <c r="A40" s="74" t="s">
        <v>42</v>
      </c>
      <c r="B40" s="53">
        <f>B22/B38</f>
        <v>20.04917170948518</v>
      </c>
      <c r="C40" s="53">
        <f>C22/C38</f>
        <v>18.43971985207238</v>
      </c>
      <c r="D40" s="53">
        <f>D22/D38</f>
        <v>17.688642318613073</v>
      </c>
      <c r="E40" s="66">
        <f>E22/E38</f>
        <v>16.453196416637148</v>
      </c>
      <c r="G40" s="81"/>
      <c r="H40" s="64"/>
      <c r="I40" s="64"/>
      <c r="J40" s="64"/>
      <c r="K40" s="64"/>
    </row>
    <row r="42" spans="1:5" ht="15">
      <c r="A42" s="94" t="s">
        <v>54</v>
      </c>
      <c r="B42" s="124"/>
      <c r="C42" s="124"/>
      <c r="D42" s="124"/>
      <c r="E42" s="125"/>
    </row>
    <row r="43" spans="1:5" ht="15">
      <c r="A43" s="91" t="s">
        <v>53</v>
      </c>
      <c r="B43" s="114">
        <f>B36</f>
        <v>1</v>
      </c>
      <c r="C43" s="115">
        <f>C36</f>
        <v>2</v>
      </c>
      <c r="D43" s="115">
        <f>D36</f>
        <v>3</v>
      </c>
      <c r="E43" s="116">
        <f>E36</f>
        <v>4.375</v>
      </c>
    </row>
    <row r="44" spans="1:5" ht="15">
      <c r="A44" s="111">
        <v>7</v>
      </c>
      <c r="B44" s="68">
        <f aca="true" t="shared" si="1" ref="B44:B49">8760*A44*$B$9/100</f>
        <v>613.2</v>
      </c>
      <c r="C44" s="68">
        <f aca="true" t="shared" si="2" ref="C44:C49">B44*$C$9</f>
        <v>1226.4</v>
      </c>
      <c r="D44" s="68">
        <f aca="true" t="shared" si="3" ref="D44:D49">B44*$D$9</f>
        <v>1839.6000000000001</v>
      </c>
      <c r="E44" s="69">
        <f aca="true" t="shared" si="4" ref="E44:E49">B44*$E$9</f>
        <v>2682.75</v>
      </c>
    </row>
    <row r="45" spans="1:5" ht="15">
      <c r="A45" s="109">
        <v>8</v>
      </c>
      <c r="B45" s="63">
        <f t="shared" si="1"/>
        <v>700.8</v>
      </c>
      <c r="C45" s="63">
        <f t="shared" si="2"/>
        <v>1401.6</v>
      </c>
      <c r="D45" s="63">
        <f t="shared" si="3"/>
        <v>2102.3999999999996</v>
      </c>
      <c r="E45" s="71">
        <f t="shared" si="4"/>
        <v>3066</v>
      </c>
    </row>
    <row r="46" spans="1:5" ht="15">
      <c r="A46" s="109">
        <v>10</v>
      </c>
      <c r="B46" s="63">
        <f t="shared" si="1"/>
        <v>876</v>
      </c>
      <c r="C46" s="63">
        <f t="shared" si="2"/>
        <v>1752</v>
      </c>
      <c r="D46" s="63">
        <f t="shared" si="3"/>
        <v>2628</v>
      </c>
      <c r="E46" s="71">
        <f t="shared" si="4"/>
        <v>3832.5</v>
      </c>
    </row>
    <row r="47" spans="1:5" ht="15">
      <c r="A47" s="109">
        <v>12</v>
      </c>
      <c r="B47" s="63">
        <f t="shared" si="1"/>
        <v>1051.2</v>
      </c>
      <c r="C47" s="63">
        <f t="shared" si="2"/>
        <v>2102.4</v>
      </c>
      <c r="D47" s="63">
        <f t="shared" si="3"/>
        <v>3153.6000000000004</v>
      </c>
      <c r="E47" s="71">
        <f t="shared" si="4"/>
        <v>4599</v>
      </c>
    </row>
    <row r="48" spans="1:5" ht="15">
      <c r="A48" s="109">
        <v>14</v>
      </c>
      <c r="B48" s="63">
        <f t="shared" si="1"/>
        <v>1226.4</v>
      </c>
      <c r="C48" s="63">
        <f t="shared" si="2"/>
        <v>2452.8</v>
      </c>
      <c r="D48" s="63">
        <f t="shared" si="3"/>
        <v>3679.2000000000003</v>
      </c>
      <c r="E48" s="71">
        <f t="shared" si="4"/>
        <v>5365.5</v>
      </c>
    </row>
    <row r="49" spans="1:5" ht="15">
      <c r="A49" s="110">
        <v>16</v>
      </c>
      <c r="B49" s="112">
        <f t="shared" si="1"/>
        <v>1401.6</v>
      </c>
      <c r="C49" s="112">
        <f t="shared" si="2"/>
        <v>2803.2</v>
      </c>
      <c r="D49" s="112">
        <f t="shared" si="3"/>
        <v>4204.799999999999</v>
      </c>
      <c r="E49" s="113">
        <f t="shared" si="4"/>
        <v>6132</v>
      </c>
    </row>
    <row r="53" spans="1:5" ht="15">
      <c r="A53" s="91" t="s">
        <v>29</v>
      </c>
      <c r="B53" s="83"/>
      <c r="C53" s="83"/>
      <c r="D53" s="83"/>
      <c r="E53" s="84"/>
    </row>
    <row r="54" spans="1:6" ht="15">
      <c r="A54" s="93" t="s">
        <v>34</v>
      </c>
      <c r="B54" s="117">
        <v>0.12</v>
      </c>
      <c r="C54" s="117">
        <v>0.24</v>
      </c>
      <c r="D54" s="117">
        <v>0.361</v>
      </c>
      <c r="E54" s="118">
        <v>0.413</v>
      </c>
      <c r="F54" s="62"/>
    </row>
    <row r="55" spans="1:5" ht="15">
      <c r="A55" s="119">
        <v>0.069</v>
      </c>
      <c r="B55" s="121">
        <f aca="true" t="shared" si="5" ref="B55:B60">$B$54*B44-$B$21</f>
        <v>-226.66791247664423</v>
      </c>
      <c r="C55" s="68">
        <f aca="true" t="shared" si="6" ref="C55:C60">$C$54*B44-$B$21</f>
        <v>-153.08391247664423</v>
      </c>
      <c r="D55" s="68">
        <f aca="true" t="shared" si="7" ref="D55:D60">$D$54*B44-$B$21</f>
        <v>-78.88671247664422</v>
      </c>
      <c r="E55" s="69">
        <f aca="true" t="shared" si="8" ref="E55:E60">$E$54*B44-$B$21</f>
        <v>-47.00031247664424</v>
      </c>
    </row>
    <row r="56" spans="1:5" ht="15">
      <c r="A56" s="119">
        <v>0.08</v>
      </c>
      <c r="B56" s="122">
        <f t="shared" si="5"/>
        <v>-216.15591247664423</v>
      </c>
      <c r="C56" s="63">
        <f t="shared" si="6"/>
        <v>-132.05991247664426</v>
      </c>
      <c r="D56" s="63">
        <f t="shared" si="7"/>
        <v>-47.26311247664427</v>
      </c>
      <c r="E56" s="71">
        <f t="shared" si="8"/>
        <v>-10.821512476644273</v>
      </c>
    </row>
    <row r="57" spans="1:5" ht="15">
      <c r="A57" s="119">
        <v>0.1</v>
      </c>
      <c r="B57" s="122">
        <f t="shared" si="5"/>
        <v>-195.13191247664423</v>
      </c>
      <c r="C57" s="63">
        <f t="shared" si="6"/>
        <v>-90.01191247664426</v>
      </c>
      <c r="D57" s="63">
        <f t="shared" si="7"/>
        <v>15.984087523355754</v>
      </c>
      <c r="E57" s="71">
        <f t="shared" si="8"/>
        <v>61.53608752335572</v>
      </c>
    </row>
    <row r="58" spans="1:5" ht="15">
      <c r="A58" s="119">
        <v>0.12</v>
      </c>
      <c r="B58" s="122">
        <f t="shared" si="5"/>
        <v>-174.10791247664423</v>
      </c>
      <c r="C58" s="63">
        <f t="shared" si="6"/>
        <v>-47.963912476644225</v>
      </c>
      <c r="D58" s="63">
        <f t="shared" si="7"/>
        <v>79.23128752335577</v>
      </c>
      <c r="E58" s="71">
        <f t="shared" si="8"/>
        <v>133.89368752335577</v>
      </c>
    </row>
    <row r="59" spans="1:5" ht="15">
      <c r="A59" s="119">
        <v>0.14</v>
      </c>
      <c r="B59" s="122">
        <f t="shared" si="5"/>
        <v>-153.08391247664423</v>
      </c>
      <c r="C59" s="63">
        <f t="shared" si="6"/>
        <v>-5.915912476644223</v>
      </c>
      <c r="D59" s="63">
        <f t="shared" si="7"/>
        <v>142.4784875233558</v>
      </c>
      <c r="E59" s="71">
        <f t="shared" si="8"/>
        <v>206.25128752335576</v>
      </c>
    </row>
    <row r="60" spans="1:5" ht="15">
      <c r="A60" s="120">
        <v>0.16</v>
      </c>
      <c r="B60" s="123">
        <f t="shared" si="5"/>
        <v>-132.05991247664426</v>
      </c>
      <c r="C60" s="112">
        <f t="shared" si="6"/>
        <v>36.13208752335572</v>
      </c>
      <c r="D60" s="112">
        <f t="shared" si="7"/>
        <v>205.7256875233557</v>
      </c>
      <c r="E60" s="113">
        <f t="shared" si="8"/>
        <v>278.6088875233557</v>
      </c>
    </row>
    <row r="66" spans="1:6" ht="15">
      <c r="A66" s="91" t="s">
        <v>59</v>
      </c>
      <c r="B66" s="83"/>
      <c r="C66" s="83"/>
      <c r="D66" s="83"/>
      <c r="E66" s="84"/>
      <c r="F66" s="4"/>
    </row>
    <row r="67" spans="1:6" ht="15">
      <c r="A67" s="93" t="s">
        <v>34</v>
      </c>
      <c r="B67" s="117">
        <v>0.12</v>
      </c>
      <c r="C67" s="117">
        <v>0.24</v>
      </c>
      <c r="D67" s="117">
        <v>0.361</v>
      </c>
      <c r="E67" s="118">
        <v>0.413</v>
      </c>
      <c r="F67" s="4"/>
    </row>
    <row r="68" spans="1:6" ht="15">
      <c r="A68" s="119">
        <v>0.069</v>
      </c>
      <c r="B68" s="129">
        <f aca="true" t="shared" si="9" ref="B68:B73">$B$54*E44-$E$21</f>
        <v>-756.0673336998323</v>
      </c>
      <c r="C68" s="130">
        <f aca="true" t="shared" si="10" ref="C68:C73">$C$54*E44-$E$21</f>
        <v>-434.1373336998323</v>
      </c>
      <c r="D68" s="130">
        <f aca="true" t="shared" si="11" ref="D68:D73">$D$54*E44-$E$21</f>
        <v>-109.5245836998323</v>
      </c>
      <c r="E68" s="131">
        <f aca="true" t="shared" si="12" ref="E68:E73">$E$54*E44-$E$21</f>
        <v>29.97841630016751</v>
      </c>
      <c r="F68" s="4"/>
    </row>
    <row r="69" spans="1:6" ht="15">
      <c r="A69" s="119">
        <v>0.08</v>
      </c>
      <c r="B69" s="129">
        <f t="shared" si="9"/>
        <v>-710.0773336998324</v>
      </c>
      <c r="C69" s="130">
        <f t="shared" si="10"/>
        <v>-342.1573336998324</v>
      </c>
      <c r="D69" s="130">
        <f t="shared" si="11"/>
        <v>28.828666300167697</v>
      </c>
      <c r="E69" s="131">
        <f t="shared" si="12"/>
        <v>188.2606663001677</v>
      </c>
      <c r="F69" s="4"/>
    </row>
    <row r="70" spans="1:6" ht="15">
      <c r="A70" s="119">
        <v>0.1</v>
      </c>
      <c r="B70" s="129">
        <f t="shared" si="9"/>
        <v>-618.0973336998323</v>
      </c>
      <c r="C70" s="130">
        <f t="shared" si="10"/>
        <v>-158.19733369983237</v>
      </c>
      <c r="D70" s="130">
        <f t="shared" si="11"/>
        <v>305.5351663001677</v>
      </c>
      <c r="E70" s="131">
        <f t="shared" si="12"/>
        <v>504.82516630016767</v>
      </c>
      <c r="F70" s="4"/>
    </row>
    <row r="71" spans="1:6" ht="15">
      <c r="A71" s="119">
        <v>0.12</v>
      </c>
      <c r="B71" s="129">
        <f t="shared" si="9"/>
        <v>-526.1173336998323</v>
      </c>
      <c r="C71" s="130">
        <f t="shared" si="10"/>
        <v>25.762666300167666</v>
      </c>
      <c r="D71" s="130">
        <f t="shared" si="11"/>
        <v>582.2416663001677</v>
      </c>
      <c r="E71" s="131">
        <f t="shared" si="12"/>
        <v>821.3896663001676</v>
      </c>
      <c r="F71" s="4"/>
    </row>
    <row r="72" spans="1:5" ht="15">
      <c r="A72" s="119">
        <v>0.14</v>
      </c>
      <c r="B72" s="129">
        <f t="shared" si="9"/>
        <v>-434.1373336998323</v>
      </c>
      <c r="C72" s="130">
        <f t="shared" si="10"/>
        <v>209.7226663001677</v>
      </c>
      <c r="D72" s="130">
        <f t="shared" si="11"/>
        <v>858.9481663001677</v>
      </c>
      <c r="E72" s="131">
        <f t="shared" si="12"/>
        <v>1137.9541663001673</v>
      </c>
    </row>
    <row r="73" spans="1:5" ht="15">
      <c r="A73" s="120">
        <v>0.16</v>
      </c>
      <c r="B73" s="135">
        <f t="shared" si="9"/>
        <v>-342.1573336998324</v>
      </c>
      <c r="C73" s="136">
        <f t="shared" si="10"/>
        <v>393.6826663001675</v>
      </c>
      <c r="D73" s="136">
        <f t="shared" si="11"/>
        <v>1135.6546663001677</v>
      </c>
      <c r="E73" s="137">
        <f t="shared" si="12"/>
        <v>1454.5186663001678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18.421875" style="0" customWidth="1"/>
  </cols>
  <sheetData>
    <row r="1" spans="5:7" ht="15">
      <c r="E1" t="s">
        <v>26</v>
      </c>
      <c r="G1" t="s">
        <v>27</v>
      </c>
    </row>
    <row r="2" ht="15">
      <c r="G2" t="s">
        <v>1</v>
      </c>
    </row>
    <row r="3" spans="4:7" ht="15">
      <c r="D3" t="s">
        <v>16</v>
      </c>
      <c r="G3" t="s">
        <v>28</v>
      </c>
    </row>
    <row r="4" spans="1:6" ht="15">
      <c r="A4" t="s">
        <v>3</v>
      </c>
      <c r="B4" s="5">
        <v>0.025</v>
      </c>
      <c r="D4" t="s">
        <v>22</v>
      </c>
      <c r="E4" s="34">
        <v>0.267</v>
      </c>
      <c r="F4" t="s">
        <v>31</v>
      </c>
    </row>
    <row r="5" spans="1:6" ht="15">
      <c r="A5" t="s">
        <v>12</v>
      </c>
      <c r="B5">
        <v>30</v>
      </c>
      <c r="D5" t="s">
        <v>23</v>
      </c>
      <c r="E5" s="34">
        <v>0.345</v>
      </c>
      <c r="F5" t="s">
        <v>31</v>
      </c>
    </row>
    <row r="6" spans="1:6" ht="15">
      <c r="A6" t="s">
        <v>10</v>
      </c>
      <c r="B6" s="5">
        <v>0.01</v>
      </c>
      <c r="D6" t="s">
        <v>24</v>
      </c>
      <c r="E6" s="7">
        <f>4*B7</f>
        <v>0.48</v>
      </c>
      <c r="F6" t="s">
        <v>31</v>
      </c>
    </row>
    <row r="7" spans="1:2" ht="15">
      <c r="A7" t="s">
        <v>21</v>
      </c>
      <c r="B7">
        <v>0.12</v>
      </c>
    </row>
    <row r="9" spans="1:3" ht="15">
      <c r="A9" s="3" t="s">
        <v>9</v>
      </c>
      <c r="B9" s="3">
        <v>1</v>
      </c>
      <c r="C9" s="3">
        <v>3</v>
      </c>
    </row>
    <row r="10" spans="1:3" ht="15">
      <c r="A10" t="s">
        <v>2</v>
      </c>
      <c r="B10">
        <v>3000</v>
      </c>
      <c r="C10">
        <v>10000</v>
      </c>
    </row>
    <row r="11" spans="1:3" ht="15">
      <c r="A11" t="s">
        <v>3</v>
      </c>
      <c r="B11" s="12">
        <f>B4</f>
        <v>0.025</v>
      </c>
      <c r="C11" s="12">
        <f>B4</f>
        <v>0.025</v>
      </c>
    </row>
    <row r="12" spans="1:3" ht="15">
      <c r="A12" t="s">
        <v>4</v>
      </c>
      <c r="B12" s="7">
        <f>B5</f>
        <v>30</v>
      </c>
      <c r="C12" s="7">
        <f>B5</f>
        <v>30</v>
      </c>
    </row>
    <row r="13" spans="1:3" ht="15">
      <c r="A13" t="s">
        <v>7</v>
      </c>
      <c r="B13" s="9">
        <f>(1+B11)^B12</f>
        <v>2.097567579081788</v>
      </c>
      <c r="C13" s="9">
        <f>(1+C11)^C12</f>
        <v>2.097567579081788</v>
      </c>
    </row>
    <row r="14" spans="2:3" ht="15">
      <c r="B14" s="9"/>
      <c r="C14" s="9"/>
    </row>
    <row r="15" spans="1:3" ht="15">
      <c r="A15" t="s">
        <v>5</v>
      </c>
      <c r="B15" s="9">
        <f>B16*20</f>
        <v>2866.6584441705927</v>
      </c>
      <c r="C15" s="9">
        <f>C16*20</f>
        <v>9555.528147235307</v>
      </c>
    </row>
    <row r="16" spans="1:3" ht="15">
      <c r="A16" t="s">
        <v>6</v>
      </c>
      <c r="B16" s="9">
        <f>B10*B11*B13/(B13-1)</f>
        <v>143.33292220852962</v>
      </c>
      <c r="C16" s="9">
        <f>C10*C11*C13/(C13-1)</f>
        <v>477.7764073617654</v>
      </c>
    </row>
    <row r="17" spans="1:3" ht="15">
      <c r="A17" t="s">
        <v>13</v>
      </c>
      <c r="B17" s="7">
        <f>B6*$B$10</f>
        <v>30</v>
      </c>
      <c r="C17" s="7">
        <f>B6*$B$10</f>
        <v>30</v>
      </c>
    </row>
    <row r="18" spans="1:3" ht="15">
      <c r="A18" t="s">
        <v>11</v>
      </c>
      <c r="B18" s="8">
        <f>B17+B16</f>
        <v>173.33292220852962</v>
      </c>
      <c r="C18" s="8">
        <f>C17+C16</f>
        <v>507.7764073617654</v>
      </c>
    </row>
    <row r="20" spans="1:3" ht="15">
      <c r="A20" s="13" t="s">
        <v>15</v>
      </c>
      <c r="B20" s="14"/>
      <c r="C20" s="15"/>
    </row>
    <row r="21" spans="1:3" ht="15">
      <c r="A21" s="16" t="s">
        <v>8</v>
      </c>
      <c r="B21" s="132">
        <v>690</v>
      </c>
      <c r="C21" s="133">
        <v>2070</v>
      </c>
    </row>
    <row r="22" spans="1:3" ht="15">
      <c r="A22" s="19" t="s">
        <v>14</v>
      </c>
      <c r="B22" s="20">
        <f>$B$7*B21</f>
        <v>82.8</v>
      </c>
      <c r="C22" s="21">
        <f>$B$7*C21</f>
        <v>248.39999999999998</v>
      </c>
    </row>
    <row r="23" spans="1:3" ht="15">
      <c r="A23" s="16"/>
      <c r="B23" s="1"/>
      <c r="C23" s="22"/>
    </row>
    <row r="24" spans="1:3" ht="15">
      <c r="A24" s="16" t="s">
        <v>17</v>
      </c>
      <c r="B24" s="17">
        <f>E4*$B$21</f>
        <v>184.23000000000002</v>
      </c>
      <c r="C24" s="18">
        <f>E4*$C$21</f>
        <v>552.69</v>
      </c>
    </row>
    <row r="25" spans="1:3" ht="15">
      <c r="A25" s="16" t="s">
        <v>18</v>
      </c>
      <c r="B25" s="17">
        <f>E5*$B$21</f>
        <v>238.04999999999998</v>
      </c>
      <c r="C25" s="18">
        <f>E5*$C$21</f>
        <v>714.15</v>
      </c>
    </row>
    <row r="26" spans="1:3" ht="15">
      <c r="A26" s="19" t="s">
        <v>19</v>
      </c>
      <c r="B26" s="20">
        <f>E6*$B$21</f>
        <v>331.2</v>
      </c>
      <c r="C26" s="21">
        <f>E6*$C$21</f>
        <v>993.5999999999999</v>
      </c>
    </row>
    <row r="29" spans="1:3" ht="15">
      <c r="A29" t="s">
        <v>32</v>
      </c>
      <c r="B29" s="34" t="s">
        <v>29</v>
      </c>
      <c r="C29" s="34" t="s">
        <v>30</v>
      </c>
    </row>
    <row r="30" spans="1:3" ht="15">
      <c r="A30" s="11">
        <v>0.03</v>
      </c>
      <c r="B30" s="7">
        <f>8760*A30*$B$9</f>
        <v>262.8</v>
      </c>
      <c r="C30" s="7">
        <f>8760*A30*$C$9</f>
        <v>788.4000000000001</v>
      </c>
    </row>
    <row r="31" spans="1:3" ht="15">
      <c r="A31" s="11">
        <v>0.05</v>
      </c>
      <c r="B31" s="7">
        <f aca="true" t="shared" si="0" ref="B31:B36">8760*A31*$B$9</f>
        <v>438</v>
      </c>
      <c r="C31" s="7">
        <f aca="true" t="shared" si="1" ref="C31:C36">8760*A31*$C$9</f>
        <v>1314</v>
      </c>
    </row>
    <row r="32" spans="1:3" ht="15">
      <c r="A32" s="11">
        <v>0.08</v>
      </c>
      <c r="B32" s="7">
        <f t="shared" si="0"/>
        <v>700.8000000000001</v>
      </c>
      <c r="C32" s="7">
        <f t="shared" si="1"/>
        <v>2102.4</v>
      </c>
    </row>
    <row r="33" spans="1:3" ht="15">
      <c r="A33" s="11">
        <v>0.12</v>
      </c>
      <c r="B33" s="7">
        <f t="shared" si="0"/>
        <v>1051.2</v>
      </c>
      <c r="C33" s="7">
        <f t="shared" si="1"/>
        <v>3153.6000000000004</v>
      </c>
    </row>
    <row r="34" spans="1:3" ht="15">
      <c r="A34" s="11">
        <v>0.2</v>
      </c>
      <c r="B34" s="7">
        <f t="shared" si="0"/>
        <v>1752</v>
      </c>
      <c r="C34" s="7">
        <f t="shared" si="1"/>
        <v>5256</v>
      </c>
    </row>
    <row r="35" spans="1:3" ht="15">
      <c r="A35" s="11">
        <v>0.25</v>
      </c>
      <c r="B35" s="7">
        <f t="shared" si="0"/>
        <v>2190</v>
      </c>
      <c r="C35" s="7">
        <f t="shared" si="1"/>
        <v>6570</v>
      </c>
    </row>
    <row r="36" spans="1:3" ht="15">
      <c r="A36" s="11">
        <v>0.3</v>
      </c>
      <c r="B36" s="7">
        <f t="shared" si="0"/>
        <v>2628</v>
      </c>
      <c r="C36" s="7">
        <f t="shared" si="1"/>
        <v>7884</v>
      </c>
    </row>
    <row r="38" spans="1:5" ht="15">
      <c r="A38" s="25" t="s">
        <v>20</v>
      </c>
      <c r="B38" s="26"/>
      <c r="C38" s="27"/>
      <c r="D38" s="25" t="s">
        <v>0</v>
      </c>
      <c r="E38" s="27"/>
    </row>
    <row r="39" spans="1:5" ht="15">
      <c r="A39" s="28">
        <v>0.03</v>
      </c>
      <c r="B39" s="29">
        <f aca="true" t="shared" si="2" ref="B39:C45">B30*$B$7</f>
        <v>31.536</v>
      </c>
      <c r="C39" s="30">
        <f t="shared" si="2"/>
        <v>94.608</v>
      </c>
      <c r="D39" s="23">
        <f>B39-$B$18</f>
        <v>-141.79692220852962</v>
      </c>
      <c r="E39" s="18">
        <f>C39-$C$18</f>
        <v>-413.1684073617654</v>
      </c>
    </row>
    <row r="40" spans="1:5" ht="15">
      <c r="A40" s="28">
        <v>0.05</v>
      </c>
      <c r="B40" s="29">
        <f t="shared" si="2"/>
        <v>52.559999999999995</v>
      </c>
      <c r="C40" s="30">
        <f t="shared" si="2"/>
        <v>157.68</v>
      </c>
      <c r="D40" s="23">
        <f aca="true" t="shared" si="3" ref="D40:D45">B40-$B$18</f>
        <v>-120.77292220852962</v>
      </c>
      <c r="E40" s="18">
        <f aca="true" t="shared" si="4" ref="E40:E45">C40-$C$18</f>
        <v>-350.0964073617654</v>
      </c>
    </row>
    <row r="41" spans="1:5" ht="15">
      <c r="A41" s="28">
        <v>0.08</v>
      </c>
      <c r="B41" s="29">
        <f t="shared" si="2"/>
        <v>84.096</v>
      </c>
      <c r="C41" s="30">
        <f t="shared" si="2"/>
        <v>252.288</v>
      </c>
      <c r="D41" s="23">
        <f t="shared" si="3"/>
        <v>-89.23692220852962</v>
      </c>
      <c r="E41" s="18">
        <f t="shared" si="4"/>
        <v>-255.48840736176538</v>
      </c>
    </row>
    <row r="42" spans="1:5" ht="15">
      <c r="A42" s="28">
        <v>0.12</v>
      </c>
      <c r="B42" s="29">
        <f t="shared" si="2"/>
        <v>126.144</v>
      </c>
      <c r="C42" s="30">
        <f t="shared" si="2"/>
        <v>378.432</v>
      </c>
      <c r="D42" s="23">
        <f t="shared" si="3"/>
        <v>-47.18892220852962</v>
      </c>
      <c r="E42" s="18">
        <f t="shared" si="4"/>
        <v>-129.34440736176538</v>
      </c>
    </row>
    <row r="43" spans="1:5" ht="15">
      <c r="A43" s="28">
        <v>0.2</v>
      </c>
      <c r="B43" s="29">
        <f t="shared" si="2"/>
        <v>210.23999999999998</v>
      </c>
      <c r="C43" s="30">
        <f t="shared" si="2"/>
        <v>630.72</v>
      </c>
      <c r="D43" s="23">
        <f t="shared" si="3"/>
        <v>36.90707779147036</v>
      </c>
      <c r="E43" s="18">
        <f t="shared" si="4"/>
        <v>122.94359263823463</v>
      </c>
    </row>
    <row r="44" spans="1:5" ht="15">
      <c r="A44" s="28">
        <v>0.25</v>
      </c>
      <c r="B44" s="29">
        <f t="shared" si="2"/>
        <v>262.8</v>
      </c>
      <c r="C44" s="30">
        <f t="shared" si="2"/>
        <v>788.4</v>
      </c>
      <c r="D44" s="23">
        <f t="shared" si="3"/>
        <v>89.46707779147039</v>
      </c>
      <c r="E44" s="18">
        <f t="shared" si="4"/>
        <v>280.6235926382346</v>
      </c>
    </row>
    <row r="45" spans="1:5" ht="15">
      <c r="A45" s="31">
        <v>0.3</v>
      </c>
      <c r="B45" s="32">
        <f t="shared" si="2"/>
        <v>315.36</v>
      </c>
      <c r="C45" s="33">
        <f t="shared" si="2"/>
        <v>946.0799999999999</v>
      </c>
      <c r="D45" s="24">
        <f t="shared" si="3"/>
        <v>142.0270777914704</v>
      </c>
      <c r="E45" s="21">
        <f t="shared" si="4"/>
        <v>438.30359263823453</v>
      </c>
    </row>
    <row r="48" spans="1:5" ht="15">
      <c r="A48" s="25" t="s">
        <v>25</v>
      </c>
      <c r="B48" s="26"/>
      <c r="C48" s="27"/>
      <c r="D48" s="25" t="s">
        <v>33</v>
      </c>
      <c r="E48" s="27"/>
    </row>
    <row r="49" spans="1:5" ht="15">
      <c r="A49" s="28">
        <v>0.03</v>
      </c>
      <c r="B49" s="29">
        <f aca="true" t="shared" si="5" ref="B49:C55">2*B39</f>
        <v>63.072</v>
      </c>
      <c r="C49" s="30">
        <f t="shared" si="5"/>
        <v>189.216</v>
      </c>
      <c r="D49" s="23">
        <f>B49-$B$18</f>
        <v>-110.26092220852962</v>
      </c>
      <c r="E49" s="18">
        <f>C49-$C$18</f>
        <v>-318.5604073617654</v>
      </c>
    </row>
    <row r="50" spans="1:5" ht="15">
      <c r="A50" s="28">
        <v>0.05</v>
      </c>
      <c r="B50" s="29">
        <f t="shared" si="5"/>
        <v>105.11999999999999</v>
      </c>
      <c r="C50" s="30">
        <f t="shared" si="5"/>
        <v>315.36</v>
      </c>
      <c r="D50" s="23">
        <f aca="true" t="shared" si="6" ref="D50:D55">B50-$B$18</f>
        <v>-68.21292220852963</v>
      </c>
      <c r="E50" s="18">
        <f aca="true" t="shared" si="7" ref="E50:E55">C50-$C$18</f>
        <v>-192.41640736176538</v>
      </c>
    </row>
    <row r="51" spans="1:5" ht="15">
      <c r="A51" s="28">
        <v>0.08</v>
      </c>
      <c r="B51" s="29">
        <f t="shared" si="5"/>
        <v>168.192</v>
      </c>
      <c r="C51" s="30">
        <f t="shared" si="5"/>
        <v>504.576</v>
      </c>
      <c r="D51" s="23">
        <f t="shared" si="6"/>
        <v>-5.1409222085296165</v>
      </c>
      <c r="E51" s="18">
        <f t="shared" si="7"/>
        <v>-3.2004073617653717</v>
      </c>
    </row>
    <row r="52" spans="1:5" ht="15">
      <c r="A52" s="28">
        <v>0.12</v>
      </c>
      <c r="B52" s="29">
        <f t="shared" si="5"/>
        <v>252.288</v>
      </c>
      <c r="C52" s="30">
        <f t="shared" si="5"/>
        <v>756.864</v>
      </c>
      <c r="D52" s="23">
        <f t="shared" si="6"/>
        <v>78.95507779147039</v>
      </c>
      <c r="E52" s="18">
        <f t="shared" si="7"/>
        <v>249.08759263823464</v>
      </c>
    </row>
    <row r="53" spans="1:5" ht="15">
      <c r="A53" s="28">
        <v>0.2</v>
      </c>
      <c r="B53" s="29">
        <f t="shared" si="5"/>
        <v>420.47999999999996</v>
      </c>
      <c r="C53" s="30">
        <f t="shared" si="5"/>
        <v>1261.44</v>
      </c>
      <c r="D53" s="23">
        <f t="shared" si="6"/>
        <v>247.14707779147034</v>
      </c>
      <c r="E53" s="18">
        <f t="shared" si="7"/>
        <v>753.6635926382346</v>
      </c>
    </row>
    <row r="54" spans="1:5" ht="15">
      <c r="A54" s="28">
        <v>0.25</v>
      </c>
      <c r="B54" s="29">
        <f t="shared" si="5"/>
        <v>525.6</v>
      </c>
      <c r="C54" s="30">
        <f t="shared" si="5"/>
        <v>1576.8</v>
      </c>
      <c r="D54" s="23">
        <f t="shared" si="6"/>
        <v>352.2670777914704</v>
      </c>
      <c r="E54" s="18">
        <f t="shared" si="7"/>
        <v>1069.0235926382345</v>
      </c>
    </row>
    <row r="55" spans="1:5" ht="15">
      <c r="A55" s="31">
        <v>0.3</v>
      </c>
      <c r="B55" s="32">
        <f t="shared" si="5"/>
        <v>630.72</v>
      </c>
      <c r="C55" s="33">
        <f t="shared" si="5"/>
        <v>1892.1599999999999</v>
      </c>
      <c r="D55" s="24">
        <f t="shared" si="6"/>
        <v>457.3870777914704</v>
      </c>
      <c r="E55" s="21">
        <f t="shared" si="7"/>
        <v>1384.3835926382344</v>
      </c>
    </row>
    <row r="57" spans="1:6" ht="15">
      <c r="A57" s="13" t="s">
        <v>29</v>
      </c>
      <c r="B57" s="13"/>
      <c r="C57" s="14"/>
      <c r="D57" s="14"/>
      <c r="E57" s="14"/>
      <c r="F57" s="15"/>
    </row>
    <row r="58" spans="1:6" ht="15">
      <c r="A58" s="25" t="s">
        <v>34</v>
      </c>
      <c r="B58" s="58">
        <v>0.12</v>
      </c>
      <c r="C58" s="59">
        <v>0.2</v>
      </c>
      <c r="D58" s="59">
        <v>0.267</v>
      </c>
      <c r="E58" s="59">
        <v>0.3</v>
      </c>
      <c r="F58" s="60">
        <v>0.345</v>
      </c>
    </row>
    <row r="59" spans="1:6" ht="15">
      <c r="A59" s="28">
        <v>0.03</v>
      </c>
      <c r="B59" s="36">
        <f>$B$58*B30-$B$18</f>
        <v>-141.79692220852962</v>
      </c>
      <c r="C59" s="35">
        <f>$C$58*B30-$B$18</f>
        <v>-120.77292220852962</v>
      </c>
      <c r="D59" s="35">
        <f>$D$58*B30-$B$18</f>
        <v>-103.16532220852962</v>
      </c>
      <c r="E59" s="35">
        <f>$E$58*B30-$B$18</f>
        <v>-94.49292220852962</v>
      </c>
      <c r="F59" s="37">
        <f>$F$58*B30-$B$18</f>
        <v>-82.66692220852963</v>
      </c>
    </row>
    <row r="60" spans="1:6" ht="15">
      <c r="A60" s="28">
        <v>0.05</v>
      </c>
      <c r="B60" s="36">
        <f aca="true" t="shared" si="8" ref="B60:B65">$B$58*B31-$B$18</f>
        <v>-120.77292220852962</v>
      </c>
      <c r="C60" s="35">
        <f aca="true" t="shared" si="9" ref="C60:C65">$C$58*B31-$B$18</f>
        <v>-85.73292220852962</v>
      </c>
      <c r="D60" s="35">
        <f aca="true" t="shared" si="10" ref="D60:D65">$D$58*B31-$B$18</f>
        <v>-56.38692220852961</v>
      </c>
      <c r="E60" s="35">
        <f aca="true" t="shared" si="11" ref="E60:E65">$E$58*B31-$B$18</f>
        <v>-41.93292220852962</v>
      </c>
      <c r="F60" s="37">
        <f aca="true" t="shared" si="12" ref="F60:F65">$F$58*B31-$B$18</f>
        <v>-22.22292220852964</v>
      </c>
    </row>
    <row r="61" spans="1:6" ht="15">
      <c r="A61" s="28">
        <v>0.08</v>
      </c>
      <c r="B61" s="36">
        <f t="shared" si="8"/>
        <v>-89.23692220852962</v>
      </c>
      <c r="C61" s="35">
        <f t="shared" si="9"/>
        <v>-33.1729222085296</v>
      </c>
      <c r="D61" s="35">
        <f t="shared" si="10"/>
        <v>13.780677791470396</v>
      </c>
      <c r="E61" s="35">
        <f t="shared" si="11"/>
        <v>36.907077791470385</v>
      </c>
      <c r="F61" s="37">
        <f t="shared" si="12"/>
        <v>68.44307779147039</v>
      </c>
    </row>
    <row r="62" spans="1:6" ht="15">
      <c r="A62" s="28">
        <v>0.12</v>
      </c>
      <c r="B62" s="36">
        <f t="shared" si="8"/>
        <v>-47.18892220852962</v>
      </c>
      <c r="C62" s="35">
        <f t="shared" si="9"/>
        <v>36.907077791470385</v>
      </c>
      <c r="D62" s="35">
        <f t="shared" si="10"/>
        <v>107.3374777914704</v>
      </c>
      <c r="E62" s="35">
        <f t="shared" si="11"/>
        <v>142.0270777914704</v>
      </c>
      <c r="F62" s="37">
        <f t="shared" si="12"/>
        <v>189.33107779147036</v>
      </c>
    </row>
    <row r="63" spans="1:6" ht="15">
      <c r="A63" s="28">
        <v>0.2</v>
      </c>
      <c r="B63" s="36">
        <f t="shared" si="8"/>
        <v>36.90707779147036</v>
      </c>
      <c r="C63" s="35">
        <f t="shared" si="9"/>
        <v>177.0670777914704</v>
      </c>
      <c r="D63" s="35">
        <f t="shared" si="10"/>
        <v>294.4510777914704</v>
      </c>
      <c r="E63" s="35">
        <f t="shared" si="11"/>
        <v>352.2670777914704</v>
      </c>
      <c r="F63" s="37">
        <f t="shared" si="12"/>
        <v>431.1070777914703</v>
      </c>
    </row>
    <row r="64" spans="1:6" ht="15">
      <c r="A64" s="28">
        <v>0.25</v>
      </c>
      <c r="B64" s="36">
        <f t="shared" si="8"/>
        <v>89.46707779147039</v>
      </c>
      <c r="C64" s="35">
        <f t="shared" si="9"/>
        <v>264.6670777914704</v>
      </c>
      <c r="D64" s="35">
        <f t="shared" si="10"/>
        <v>411.3970777914704</v>
      </c>
      <c r="E64" s="35">
        <f t="shared" si="11"/>
        <v>483.6670777914704</v>
      </c>
      <c r="F64" s="37">
        <f t="shared" si="12"/>
        <v>582.2170777914703</v>
      </c>
    </row>
    <row r="65" spans="1:6" ht="15">
      <c r="A65" s="31">
        <v>0.3</v>
      </c>
      <c r="B65" s="38">
        <f t="shared" si="8"/>
        <v>142.0270777914704</v>
      </c>
      <c r="C65" s="39">
        <f t="shared" si="9"/>
        <v>352.2670777914704</v>
      </c>
      <c r="D65" s="39">
        <f t="shared" si="10"/>
        <v>528.3430777914705</v>
      </c>
      <c r="E65" s="39">
        <f t="shared" si="11"/>
        <v>615.0670777914704</v>
      </c>
      <c r="F65" s="40">
        <f t="shared" si="12"/>
        <v>733.3270777914704</v>
      </c>
    </row>
    <row r="68" spans="1:6" ht="15">
      <c r="A68" s="13" t="s">
        <v>30</v>
      </c>
      <c r="B68" s="13"/>
      <c r="C68" s="14"/>
      <c r="D68" s="14"/>
      <c r="E68" s="14"/>
      <c r="F68" s="15"/>
    </row>
    <row r="69" spans="1:6" ht="15">
      <c r="A69" s="25" t="s">
        <v>34</v>
      </c>
      <c r="B69" s="58">
        <v>0.12</v>
      </c>
      <c r="C69" s="59">
        <v>0.2</v>
      </c>
      <c r="D69" s="59">
        <v>0.267</v>
      </c>
      <c r="E69" s="59">
        <v>0.3</v>
      </c>
      <c r="F69" s="60">
        <v>0.345</v>
      </c>
    </row>
    <row r="70" spans="1:6" ht="15">
      <c r="A70" s="28">
        <v>0.03</v>
      </c>
      <c r="B70" s="36">
        <f>$B$69*C30-$C$18</f>
        <v>-413.1684073617654</v>
      </c>
      <c r="C70" s="35">
        <f>$C$69*C30-$C$18</f>
        <v>-350.0964073617654</v>
      </c>
      <c r="D70" s="35">
        <f>$D$69*C30-$C$18</f>
        <v>-297.27360736176536</v>
      </c>
      <c r="E70" s="35">
        <f>$E$69*C30-$C$18</f>
        <v>-271.25640736176535</v>
      </c>
      <c r="F70" s="37">
        <f>$F$69*C30-$C$18</f>
        <v>-235.7784073617654</v>
      </c>
    </row>
    <row r="71" spans="1:6" ht="15">
      <c r="A71" s="28">
        <v>0.05</v>
      </c>
      <c r="B71" s="36">
        <f aca="true" t="shared" si="13" ref="B71:B76">$B$69*C31-$C$18</f>
        <v>-350.0964073617654</v>
      </c>
      <c r="C71" s="35">
        <f aca="true" t="shared" si="14" ref="C71:C76">$C$69*C31-$C$18</f>
        <v>-244.97640736176538</v>
      </c>
      <c r="D71" s="35">
        <f aca="true" t="shared" si="15" ref="D71:D76">$D$69*C31-$C$18</f>
        <v>-156.93840736176537</v>
      </c>
      <c r="E71" s="35">
        <f aca="true" t="shared" si="16" ref="E71:E76">$E$69*C31-$C$18</f>
        <v>-113.5764073617654</v>
      </c>
      <c r="F71" s="37">
        <f aca="true" t="shared" si="17" ref="F71:F76">$F$69*C31-$C$18</f>
        <v>-54.44640736176541</v>
      </c>
    </row>
    <row r="72" spans="1:6" ht="15">
      <c r="A72" s="28">
        <v>0.08</v>
      </c>
      <c r="B72" s="36">
        <f t="shared" si="13"/>
        <v>-255.48840736176538</v>
      </c>
      <c r="C72" s="35">
        <f t="shared" si="14"/>
        <v>-87.29640736176538</v>
      </c>
      <c r="D72" s="35">
        <f t="shared" si="15"/>
        <v>53.564392638234665</v>
      </c>
      <c r="E72" s="35">
        <f t="shared" si="16"/>
        <v>122.94359263823463</v>
      </c>
      <c r="F72" s="37">
        <f t="shared" si="17"/>
        <v>217.55159263823458</v>
      </c>
    </row>
    <row r="73" spans="1:6" ht="15">
      <c r="A73" s="28">
        <v>0.12</v>
      </c>
      <c r="B73" s="36">
        <f t="shared" si="13"/>
        <v>-129.34440736176538</v>
      </c>
      <c r="C73" s="35">
        <f t="shared" si="14"/>
        <v>122.94359263823475</v>
      </c>
      <c r="D73" s="35">
        <f t="shared" si="15"/>
        <v>334.23479263823475</v>
      </c>
      <c r="E73" s="35">
        <f t="shared" si="16"/>
        <v>438.30359263823465</v>
      </c>
      <c r="F73" s="37">
        <f t="shared" si="17"/>
        <v>580.2155926382345</v>
      </c>
    </row>
    <row r="74" spans="1:6" ht="15">
      <c r="A74" s="28">
        <v>0.2</v>
      </c>
      <c r="B74" s="36">
        <f t="shared" si="13"/>
        <v>122.94359263823463</v>
      </c>
      <c r="C74" s="35">
        <f t="shared" si="14"/>
        <v>543.4235926382346</v>
      </c>
      <c r="D74" s="35">
        <f t="shared" si="15"/>
        <v>895.5755926382346</v>
      </c>
      <c r="E74" s="35">
        <f t="shared" si="16"/>
        <v>1069.0235926382345</v>
      </c>
      <c r="F74" s="37">
        <f t="shared" si="17"/>
        <v>1305.5435926382345</v>
      </c>
    </row>
    <row r="75" spans="1:6" ht="15">
      <c r="A75" s="28">
        <v>0.25</v>
      </c>
      <c r="B75" s="36">
        <f t="shared" si="13"/>
        <v>280.6235926382346</v>
      </c>
      <c r="C75" s="35">
        <f t="shared" si="14"/>
        <v>806.2235926382345</v>
      </c>
      <c r="D75" s="35">
        <f t="shared" si="15"/>
        <v>1246.4135926382346</v>
      </c>
      <c r="E75" s="35">
        <f t="shared" si="16"/>
        <v>1463.2235926382345</v>
      </c>
      <c r="F75" s="37">
        <f t="shared" si="17"/>
        <v>1758.8735926382342</v>
      </c>
    </row>
    <row r="76" spans="1:6" ht="15">
      <c r="A76" s="31">
        <v>0.3</v>
      </c>
      <c r="B76" s="38">
        <f t="shared" si="13"/>
        <v>438.30359263823453</v>
      </c>
      <c r="C76" s="61">
        <f t="shared" si="14"/>
        <v>1069.0235926382347</v>
      </c>
      <c r="D76" s="61">
        <f t="shared" si="15"/>
        <v>1597.2515926382348</v>
      </c>
      <c r="E76" s="61">
        <f t="shared" si="16"/>
        <v>1857.4235926382344</v>
      </c>
      <c r="F76" s="40">
        <f t="shared" si="17"/>
        <v>2212.203592638234</v>
      </c>
    </row>
  </sheetData>
  <sheetProtection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7.28125" style="0" customWidth="1"/>
    <col min="6" max="6" width="11.00390625" style="0" customWidth="1"/>
  </cols>
  <sheetData>
    <row r="1" spans="6:9" ht="15">
      <c r="F1" s="47"/>
      <c r="G1" s="48"/>
      <c r="H1" s="48" t="s">
        <v>35</v>
      </c>
      <c r="I1" s="49"/>
    </row>
    <row r="2" spans="6:9" ht="15">
      <c r="F2" s="13" t="s">
        <v>38</v>
      </c>
      <c r="G2" s="14"/>
      <c r="H2" s="14">
        <v>0.12</v>
      </c>
      <c r="I2" s="15" t="s">
        <v>31</v>
      </c>
    </row>
    <row r="3" spans="6:9" ht="15">
      <c r="F3" s="13"/>
      <c r="G3" s="14"/>
      <c r="H3" s="41"/>
      <c r="I3" s="15"/>
    </row>
    <row r="4" spans="1:9" ht="15">
      <c r="A4" t="s">
        <v>3</v>
      </c>
      <c r="B4" s="5">
        <v>0.02</v>
      </c>
      <c r="F4" s="16"/>
      <c r="G4" s="1"/>
      <c r="H4" s="29"/>
      <c r="I4" s="22"/>
    </row>
    <row r="5" spans="1:9" ht="15">
      <c r="A5" t="s">
        <v>12</v>
      </c>
      <c r="B5">
        <v>20</v>
      </c>
      <c r="F5" s="19"/>
      <c r="G5" s="44"/>
      <c r="H5" s="32"/>
      <c r="I5" s="42"/>
    </row>
    <row r="6" spans="1:9" ht="15">
      <c r="A6" t="s">
        <v>10</v>
      </c>
      <c r="B6" s="5">
        <v>0.005</v>
      </c>
      <c r="F6" s="45"/>
      <c r="G6" s="46"/>
      <c r="H6" s="46" t="s">
        <v>36</v>
      </c>
      <c r="I6" s="161"/>
    </row>
    <row r="7" spans="6:10" ht="15">
      <c r="F7" s="25" t="s">
        <v>38</v>
      </c>
      <c r="G7" s="26">
        <v>0.05</v>
      </c>
      <c r="H7" s="159">
        <f>G7</f>
        <v>0.05</v>
      </c>
      <c r="I7" s="102" t="s">
        <v>60</v>
      </c>
      <c r="J7" s="27" t="s">
        <v>31</v>
      </c>
    </row>
    <row r="8" spans="6:10" ht="15">
      <c r="F8" s="16" t="s">
        <v>16</v>
      </c>
      <c r="G8" s="1"/>
      <c r="H8" s="87">
        <v>0.07</v>
      </c>
      <c r="I8" s="162">
        <f>H8+H7</f>
        <v>0.12000000000000001</v>
      </c>
      <c r="J8" s="22" t="s">
        <v>31</v>
      </c>
    </row>
    <row r="9" spans="1:10" ht="15">
      <c r="A9" s="138" t="s">
        <v>9</v>
      </c>
      <c r="B9" s="154">
        <v>5</v>
      </c>
      <c r="C9" s="144"/>
      <c r="D9" s="144"/>
      <c r="E9" s="2"/>
      <c r="F9" s="16" t="s">
        <v>16</v>
      </c>
      <c r="G9" s="1"/>
      <c r="H9" s="29">
        <f>0.5*H4</f>
        <v>0</v>
      </c>
      <c r="I9" s="92"/>
      <c r="J9" s="22" t="s">
        <v>31</v>
      </c>
    </row>
    <row r="10" spans="1:10" ht="15">
      <c r="A10" s="152" t="s">
        <v>2</v>
      </c>
      <c r="B10" s="43">
        <v>7000</v>
      </c>
      <c r="C10" s="2"/>
      <c r="D10" s="144"/>
      <c r="E10" s="2"/>
      <c r="F10" s="19" t="s">
        <v>16</v>
      </c>
      <c r="G10" s="44"/>
      <c r="H10" s="160">
        <f>0.5*H5</f>
        <v>0</v>
      </c>
      <c r="I10" s="93"/>
      <c r="J10" s="42" t="s">
        <v>31</v>
      </c>
    </row>
    <row r="11" spans="1:5" ht="15">
      <c r="A11" s="152" t="s">
        <v>3</v>
      </c>
      <c r="B11" s="155">
        <f>B4</f>
        <v>0.02</v>
      </c>
      <c r="C11" s="145"/>
      <c r="D11" s="146"/>
      <c r="E11" s="139"/>
    </row>
    <row r="12" spans="1:5" ht="15">
      <c r="A12" s="152" t="s">
        <v>4</v>
      </c>
      <c r="B12" s="156">
        <f>B5</f>
        <v>20</v>
      </c>
      <c r="C12" s="147"/>
      <c r="D12" s="148"/>
      <c r="E12" s="140"/>
    </row>
    <row r="13" spans="1:10" ht="15">
      <c r="A13" s="152" t="s">
        <v>7</v>
      </c>
      <c r="B13" s="157">
        <f>(1+B11)^B12</f>
        <v>1.4859473959783542</v>
      </c>
      <c r="C13" s="149"/>
      <c r="D13" s="150"/>
      <c r="E13" s="141"/>
      <c r="F13" t="s">
        <v>61</v>
      </c>
      <c r="G13">
        <v>2880</v>
      </c>
      <c r="H13" t="s">
        <v>62</v>
      </c>
      <c r="J13" t="s">
        <v>68</v>
      </c>
    </row>
    <row r="14" spans="1:11" ht="15">
      <c r="A14" s="152"/>
      <c r="B14" s="157"/>
      <c r="C14" s="149"/>
      <c r="D14" s="144"/>
      <c r="E14" s="142"/>
      <c r="F14" t="s">
        <v>64</v>
      </c>
      <c r="G14" s="163">
        <f>G13/B20</f>
        <v>720</v>
      </c>
      <c r="H14" s="164" t="s">
        <v>63</v>
      </c>
      <c r="J14" s="163">
        <f>B15/G17</f>
        <v>38.188851639342786</v>
      </c>
      <c r="K14" t="s">
        <v>70</v>
      </c>
    </row>
    <row r="15" spans="1:8" ht="15">
      <c r="A15" s="152" t="s">
        <v>5</v>
      </c>
      <c r="B15" s="157">
        <f>B16*20</f>
        <v>8561.940537540655</v>
      </c>
      <c r="C15" s="149"/>
      <c r="D15" s="150"/>
      <c r="E15" s="141"/>
      <c r="F15" t="s">
        <v>66</v>
      </c>
      <c r="G15" s="50">
        <f>G13*I8</f>
        <v>345.6</v>
      </c>
      <c r="H15" t="s">
        <v>65</v>
      </c>
    </row>
    <row r="16" spans="1:8" ht="15">
      <c r="A16" s="152" t="s">
        <v>6</v>
      </c>
      <c r="B16" s="157">
        <f>B10*B11*B13/(B13-1)</f>
        <v>428.09702687703276</v>
      </c>
      <c r="C16" s="149"/>
      <c r="D16" s="150"/>
      <c r="E16" s="141"/>
      <c r="F16" t="s">
        <v>67</v>
      </c>
      <c r="G16" s="50">
        <f>H2*G14</f>
        <v>86.39999999999999</v>
      </c>
      <c r="H16" t="s">
        <v>65</v>
      </c>
    </row>
    <row r="17" spans="1:8" ht="15">
      <c r="A17" s="152" t="s">
        <v>13</v>
      </c>
      <c r="B17" s="156">
        <f>$B$6*B10</f>
        <v>35</v>
      </c>
      <c r="C17" s="148"/>
      <c r="D17" s="148"/>
      <c r="E17" s="140"/>
      <c r="F17" t="s">
        <v>69</v>
      </c>
      <c r="G17" s="163">
        <f>G15-G16-B17</f>
        <v>224.20000000000005</v>
      </c>
      <c r="H17" t="s">
        <v>65</v>
      </c>
    </row>
    <row r="18" spans="1:5" ht="15">
      <c r="A18" s="153" t="s">
        <v>11</v>
      </c>
      <c r="B18" s="158">
        <f>B17+B16</f>
        <v>463.09702687703276</v>
      </c>
      <c r="C18" s="151"/>
      <c r="D18" s="151"/>
      <c r="E18" s="143"/>
    </row>
    <row r="19" spans="6:7" ht="15">
      <c r="F19" t="s">
        <v>71</v>
      </c>
      <c r="G19" s="170">
        <f>G13/(B9*8760)</f>
        <v>0.06575342465753424</v>
      </c>
    </row>
    <row r="20" spans="1:5" ht="15">
      <c r="A20" t="s">
        <v>39</v>
      </c>
      <c r="B20" s="6">
        <v>4</v>
      </c>
      <c r="E20" s="12"/>
    </row>
    <row r="21" spans="2:6" ht="15">
      <c r="B21" s="5"/>
      <c r="F21" s="6"/>
    </row>
    <row r="22" ht="15">
      <c r="B22" s="5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144"/>
      <c r="B24" s="148"/>
      <c r="C24" s="148"/>
      <c r="D24" s="144"/>
      <c r="E24" s="148"/>
      <c r="F24" s="148"/>
      <c r="G24" s="148"/>
    </row>
    <row r="25" spans="1:7" ht="15">
      <c r="A25" s="168"/>
      <c r="B25" s="148"/>
      <c r="C25" s="148"/>
      <c r="D25" s="144"/>
      <c r="E25" s="148"/>
      <c r="F25" s="148"/>
      <c r="G25" s="148"/>
    </row>
    <row r="26" spans="1:7" ht="15">
      <c r="A26" s="168"/>
      <c r="B26" s="148"/>
      <c r="C26" s="148"/>
      <c r="D26" s="144"/>
      <c r="E26" s="148"/>
      <c r="F26" s="148"/>
      <c r="G26" s="148"/>
    </row>
    <row r="27" spans="1:7" ht="15">
      <c r="A27" s="168"/>
      <c r="B27" s="148"/>
      <c r="C27" s="148"/>
      <c r="D27" s="144"/>
      <c r="E27" s="148"/>
      <c r="F27" s="148"/>
      <c r="G27" s="148"/>
    </row>
    <row r="28" spans="1:7" ht="15">
      <c r="A28" s="168"/>
      <c r="B28" s="148"/>
      <c r="C28" s="148"/>
      <c r="D28" s="144"/>
      <c r="E28" s="148"/>
      <c r="F28" s="148"/>
      <c r="G28" s="148"/>
    </row>
    <row r="29" spans="1:7" ht="15">
      <c r="A29" s="168"/>
      <c r="B29" s="148"/>
      <c r="C29" s="148"/>
      <c r="D29" s="144"/>
      <c r="E29" s="148"/>
      <c r="F29" s="148"/>
      <c r="G29" s="148"/>
    </row>
    <row r="30" spans="1:7" ht="15">
      <c r="A30" s="168"/>
      <c r="B30" s="148"/>
      <c r="C30" s="148"/>
      <c r="D30" s="144"/>
      <c r="E30" s="148"/>
      <c r="F30" s="148"/>
      <c r="G30" s="148"/>
    </row>
    <row r="31" spans="1:7" ht="15">
      <c r="A31" s="168"/>
      <c r="B31" s="148"/>
      <c r="C31" s="148"/>
      <c r="D31" s="144"/>
      <c r="E31" s="148"/>
      <c r="F31" s="148"/>
      <c r="G31" s="148"/>
    </row>
    <row r="32" spans="1:8" ht="15">
      <c r="A32" s="165"/>
      <c r="B32" s="147"/>
      <c r="C32" s="2"/>
      <c r="D32" s="147"/>
      <c r="E32" s="2"/>
      <c r="F32" s="147"/>
      <c r="G32" s="2"/>
      <c r="H32" s="1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144"/>
      <c r="B34" s="2"/>
      <c r="C34" s="2"/>
      <c r="D34" s="2"/>
      <c r="E34" s="2"/>
      <c r="F34" s="2"/>
      <c r="G34" s="2"/>
    </row>
    <row r="35" spans="1:7" ht="15">
      <c r="A35" s="144"/>
      <c r="B35" s="148"/>
      <c r="C35" s="144"/>
      <c r="D35" s="144"/>
      <c r="E35" s="144"/>
      <c r="F35" s="144"/>
      <c r="G35" s="2"/>
    </row>
    <row r="36" spans="1:7" ht="15">
      <c r="A36" s="144"/>
      <c r="B36" s="148"/>
      <c r="C36" s="148"/>
      <c r="D36" s="166"/>
      <c r="E36" s="148"/>
      <c r="F36" s="148"/>
      <c r="G36" s="2"/>
    </row>
    <row r="37" spans="1:7" ht="15">
      <c r="A37" s="169"/>
      <c r="B37" s="167"/>
      <c r="C37" s="167"/>
      <c r="D37" s="167"/>
      <c r="E37" s="167"/>
      <c r="F37" s="167"/>
      <c r="G37" s="2"/>
    </row>
    <row r="38" spans="1:7" ht="15">
      <c r="A38" s="169"/>
      <c r="B38" s="167"/>
      <c r="C38" s="167"/>
      <c r="D38" s="167"/>
      <c r="E38" s="167"/>
      <c r="F38" s="167"/>
      <c r="G38" s="2"/>
    </row>
    <row r="39" spans="1:7" ht="15">
      <c r="A39" s="169"/>
      <c r="B39" s="167"/>
      <c r="C39" s="167"/>
      <c r="D39" s="167"/>
      <c r="E39" s="167"/>
      <c r="F39" s="167"/>
      <c r="G39" s="2"/>
    </row>
    <row r="40" spans="1:7" ht="15">
      <c r="A40" s="169"/>
      <c r="B40" s="167"/>
      <c r="C40" s="167"/>
      <c r="D40" s="167"/>
      <c r="E40" s="167"/>
      <c r="F40" s="167"/>
      <c r="G40" s="2"/>
    </row>
    <row r="41" spans="1:7" ht="15">
      <c r="A41" s="169"/>
      <c r="B41" s="167"/>
      <c r="C41" s="167"/>
      <c r="D41" s="167"/>
      <c r="E41" s="167"/>
      <c r="F41" s="167"/>
      <c r="G41" s="2"/>
    </row>
    <row r="42" spans="1:7" ht="15">
      <c r="A42" s="169"/>
      <c r="B42" s="167"/>
      <c r="C42" s="167"/>
      <c r="D42" s="167"/>
      <c r="E42" s="167"/>
      <c r="F42" s="167"/>
      <c r="G42" s="2"/>
    </row>
    <row r="43" spans="1:7" ht="15">
      <c r="A43" s="169"/>
      <c r="B43" s="167"/>
      <c r="C43" s="167"/>
      <c r="D43" s="167"/>
      <c r="E43" s="167"/>
      <c r="F43" s="167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8" ht="15">
      <c r="A46" s="165"/>
      <c r="B46" s="147"/>
      <c r="C46" s="2"/>
      <c r="D46" s="147"/>
      <c r="E46" s="2"/>
      <c r="F46" s="147"/>
      <c r="G46" s="2"/>
      <c r="H46" s="1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144"/>
      <c r="B48" s="2"/>
      <c r="C48" s="2"/>
      <c r="D48" s="2"/>
      <c r="E48" s="2"/>
      <c r="F48" s="2"/>
      <c r="G48" s="2"/>
    </row>
    <row r="49" spans="1:7" ht="15">
      <c r="A49" s="144"/>
      <c r="B49" s="148"/>
      <c r="C49" s="144"/>
      <c r="D49" s="144"/>
      <c r="E49" s="144"/>
      <c r="F49" s="144"/>
      <c r="G49" s="2"/>
    </row>
    <row r="50" spans="1:7" ht="15">
      <c r="A50" s="144"/>
      <c r="B50" s="148"/>
      <c r="C50" s="148"/>
      <c r="D50" s="148"/>
      <c r="E50" s="148"/>
      <c r="F50" s="148"/>
      <c r="G50" s="2"/>
    </row>
    <row r="51" spans="1:7" ht="15">
      <c r="A51" s="168"/>
      <c r="B51" s="167"/>
      <c r="C51" s="167"/>
      <c r="D51" s="167"/>
      <c r="E51" s="167"/>
      <c r="F51" s="167"/>
      <c r="G51" s="2"/>
    </row>
    <row r="52" spans="1:7" ht="15">
      <c r="A52" s="168"/>
      <c r="B52" s="167"/>
      <c r="C52" s="167"/>
      <c r="D52" s="167"/>
      <c r="E52" s="167"/>
      <c r="F52" s="167"/>
      <c r="G52" s="2"/>
    </row>
    <row r="53" spans="1:7" ht="15">
      <c r="A53" s="168"/>
      <c r="B53" s="167"/>
      <c r="C53" s="167"/>
      <c r="D53" s="167"/>
      <c r="E53" s="167"/>
      <c r="F53" s="167"/>
      <c r="G53" s="2"/>
    </row>
    <row r="54" spans="1:7" ht="15">
      <c r="A54" s="168"/>
      <c r="B54" s="167"/>
      <c r="C54" s="167"/>
      <c r="D54" s="167"/>
      <c r="E54" s="167"/>
      <c r="F54" s="167"/>
      <c r="G54" s="2"/>
    </row>
    <row r="55" spans="1:7" ht="15">
      <c r="A55" s="168"/>
      <c r="B55" s="167"/>
      <c r="C55" s="167"/>
      <c r="D55" s="167"/>
      <c r="E55" s="167"/>
      <c r="F55" s="167"/>
      <c r="G55" s="2"/>
    </row>
    <row r="56" spans="1:7" ht="15">
      <c r="A56" s="168"/>
      <c r="B56" s="167"/>
      <c r="C56" s="167"/>
      <c r="D56" s="167"/>
      <c r="E56" s="167"/>
      <c r="F56" s="167"/>
      <c r="G56" s="2"/>
    </row>
    <row r="57" spans="1:7" ht="15">
      <c r="A57" s="168"/>
      <c r="B57" s="167"/>
      <c r="C57" s="167"/>
      <c r="D57" s="167"/>
      <c r="E57" s="167"/>
      <c r="F57" s="167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144"/>
      <c r="B60" s="2"/>
      <c r="C60" s="2"/>
      <c r="D60" s="2"/>
      <c r="E60" s="2"/>
      <c r="F60" s="2"/>
      <c r="G60" s="2"/>
    </row>
    <row r="61" spans="1:7" ht="15">
      <c r="A61" s="144"/>
      <c r="B61" s="148"/>
      <c r="C61" s="144"/>
      <c r="D61" s="144"/>
      <c r="E61" s="144"/>
      <c r="F61" s="144"/>
      <c r="G61" s="2"/>
    </row>
    <row r="62" spans="1:7" ht="15">
      <c r="A62" s="144"/>
      <c r="B62" s="148"/>
      <c r="C62" s="148"/>
      <c r="D62" s="148"/>
      <c r="E62" s="148"/>
      <c r="F62" s="148"/>
      <c r="G62" s="2"/>
    </row>
    <row r="63" spans="1:7" ht="15">
      <c r="A63" s="168"/>
      <c r="B63" s="167"/>
      <c r="C63" s="167"/>
      <c r="D63" s="167"/>
      <c r="E63" s="167"/>
      <c r="F63" s="167"/>
      <c r="G63" s="2"/>
    </row>
    <row r="64" spans="1:7" ht="15">
      <c r="A64" s="168"/>
      <c r="B64" s="167"/>
      <c r="C64" s="167"/>
      <c r="D64" s="167"/>
      <c r="E64" s="167"/>
      <c r="F64" s="167"/>
      <c r="G64" s="2"/>
    </row>
    <row r="65" spans="1:7" ht="15">
      <c r="A65" s="168"/>
      <c r="B65" s="167"/>
      <c r="C65" s="167"/>
      <c r="D65" s="167"/>
      <c r="E65" s="167"/>
      <c r="F65" s="167"/>
      <c r="G65" s="2"/>
    </row>
    <row r="66" spans="1:7" ht="15">
      <c r="A66" s="168"/>
      <c r="B66" s="167"/>
      <c r="C66" s="167"/>
      <c r="D66" s="167"/>
      <c r="E66" s="167"/>
      <c r="F66" s="167"/>
      <c r="G66" s="2"/>
    </row>
    <row r="67" spans="1:7" ht="15">
      <c r="A67" s="168"/>
      <c r="B67" s="167"/>
      <c r="C67" s="167"/>
      <c r="D67" s="167"/>
      <c r="E67" s="167"/>
      <c r="F67" s="167"/>
      <c r="G67" s="2"/>
    </row>
    <row r="68" spans="1:7" ht="15">
      <c r="A68" s="168"/>
      <c r="B68" s="167"/>
      <c r="C68" s="167"/>
      <c r="D68" s="167"/>
      <c r="E68" s="167"/>
      <c r="F68" s="167"/>
      <c r="G68" s="2"/>
    </row>
    <row r="69" spans="1:7" ht="15">
      <c r="A69" s="168"/>
      <c r="B69" s="167"/>
      <c r="C69" s="167"/>
      <c r="D69" s="167"/>
      <c r="E69" s="167"/>
      <c r="F69" s="167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2010-04-27T12:30:37Z</dcterms:modified>
  <cp:category/>
  <cp:version/>
  <cp:contentType/>
  <cp:contentStatus/>
</cp:coreProperties>
</file>