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uba\University of Strathclyde\Semester II\Group Project\Website\"/>
    </mc:Choice>
  </mc:AlternateContent>
  <bookViews>
    <workbookView xWindow="0" yWindow="0" windowWidth="20490" windowHeight="7530" activeTab="1"/>
  </bookViews>
  <sheets>
    <sheet name="Input B2" sheetId="14" r:id="rId1"/>
    <sheet name="B2 Summary" sheetId="5" r:id="rId2"/>
    <sheet name="150 cars" sheetId="4" r:id="rId3"/>
    <sheet name="250 cars" sheetId="17" r:id="rId4"/>
    <sheet name="Input B3" sheetId="19" r:id="rId5"/>
    <sheet name="B3 Summary" sheetId="26" r:id="rId6"/>
    <sheet name="£10 per kg" sheetId="23" r:id="rId7"/>
    <sheet name="£12.5 per kg" sheetId="22" r:id="rId8"/>
  </sheets>
  <calcPr calcId="171027"/>
</workbook>
</file>

<file path=xl/calcChain.xml><?xml version="1.0" encoding="utf-8"?>
<calcChain xmlns="http://schemas.openxmlformats.org/spreadsheetml/2006/main">
  <c r="D37" i="26" l="1"/>
  <c r="F37" i="26"/>
  <c r="D38" i="26"/>
  <c r="F38" i="26"/>
  <c r="D39" i="26"/>
  <c r="F39" i="26"/>
  <c r="D17" i="19" l="1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16" i="19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5" i="23"/>
  <c r="C6" i="23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D15" i="14" l="1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14" i="14"/>
  <c r="C14" i="14"/>
  <c r="E28" i="22" l="1"/>
  <c r="E5" i="22"/>
  <c r="E28" i="23"/>
  <c r="E5" i="23"/>
  <c r="E28" i="17"/>
  <c r="E5" i="17"/>
  <c r="E28" i="4"/>
  <c r="E5" i="4"/>
  <c r="C39" i="19" l="1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W33" i="19"/>
  <c r="W32" i="19"/>
  <c r="W31" i="19"/>
  <c r="W30" i="19"/>
  <c r="W29" i="19"/>
  <c r="W28" i="19"/>
  <c r="W27" i="19"/>
  <c r="W26" i="19"/>
  <c r="W25" i="19"/>
  <c r="W24" i="19"/>
  <c r="W23" i="19"/>
  <c r="W22" i="19"/>
  <c r="W21" i="19"/>
  <c r="W20" i="19"/>
  <c r="W19" i="19"/>
  <c r="W18" i="19"/>
  <c r="W17" i="19"/>
  <c r="W16" i="19"/>
  <c r="W15" i="19"/>
  <c r="W14" i="19"/>
  <c r="W13" i="19"/>
  <c r="W12" i="19"/>
  <c r="W11" i="19"/>
  <c r="W10" i="19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E36" i="26" l="1"/>
  <c r="F36" i="26"/>
  <c r="E35" i="5"/>
  <c r="F35" i="5"/>
  <c r="D36" i="5"/>
  <c r="E36" i="5"/>
  <c r="F36" i="5"/>
  <c r="D37" i="5"/>
  <c r="D39" i="5"/>
  <c r="D38" i="5"/>
  <c r="D40" i="5"/>
  <c r="D41" i="5"/>
  <c r="F14" i="26" l="1"/>
  <c r="F16" i="26"/>
  <c r="F2" i="26"/>
  <c r="F8" i="26"/>
  <c r="E14" i="26"/>
  <c r="E16" i="26"/>
  <c r="E2" i="26"/>
  <c r="E8" i="26"/>
  <c r="B41" i="22"/>
  <c r="E40" i="22" s="1"/>
  <c r="H37" i="22" s="1"/>
  <c r="B40" i="22"/>
  <c r="B39" i="22"/>
  <c r="B37" i="22"/>
  <c r="K36" i="22"/>
  <c r="B36" i="22"/>
  <c r="F10" i="22" s="1"/>
  <c r="H10" i="22" s="1"/>
  <c r="E34" i="22"/>
  <c r="D29" i="22"/>
  <c r="I28" i="22"/>
  <c r="F27" i="22"/>
  <c r="H27" i="22" s="1"/>
  <c r="I27" i="22"/>
  <c r="I26" i="22"/>
  <c r="F25" i="22"/>
  <c r="H25" i="22" s="1"/>
  <c r="I25" i="22"/>
  <c r="I24" i="22"/>
  <c r="F23" i="22"/>
  <c r="H23" i="22" s="1"/>
  <c r="I23" i="22"/>
  <c r="I22" i="22"/>
  <c r="F21" i="22"/>
  <c r="H21" i="22" s="1"/>
  <c r="I21" i="22"/>
  <c r="I20" i="22"/>
  <c r="F19" i="22"/>
  <c r="H19" i="22" s="1"/>
  <c r="I19" i="22"/>
  <c r="I18" i="22"/>
  <c r="F17" i="22"/>
  <c r="H17" i="22" s="1"/>
  <c r="I17" i="22"/>
  <c r="I16" i="22"/>
  <c r="F15" i="22"/>
  <c r="H15" i="22" s="1"/>
  <c r="I15" i="22"/>
  <c r="I14" i="22"/>
  <c r="F13" i="22"/>
  <c r="H13" i="22" s="1"/>
  <c r="I12" i="22"/>
  <c r="F9" i="22"/>
  <c r="H9" i="22" s="1"/>
  <c r="E8" i="22"/>
  <c r="I5" i="22"/>
  <c r="B41" i="23"/>
  <c r="E40" i="23" s="1"/>
  <c r="H37" i="23" s="1"/>
  <c r="B40" i="23"/>
  <c r="B39" i="23"/>
  <c r="B37" i="23"/>
  <c r="K36" i="23"/>
  <c r="B36" i="23"/>
  <c r="F10" i="23" s="1"/>
  <c r="B35" i="23"/>
  <c r="D29" i="23"/>
  <c r="I28" i="23"/>
  <c r="F27" i="23"/>
  <c r="I27" i="23"/>
  <c r="I26" i="23"/>
  <c r="F25" i="23"/>
  <c r="I25" i="23"/>
  <c r="I24" i="23"/>
  <c r="F23" i="23"/>
  <c r="I23" i="23"/>
  <c r="I22" i="23"/>
  <c r="F21" i="23"/>
  <c r="H21" i="23" s="1"/>
  <c r="I21" i="23"/>
  <c r="I20" i="23"/>
  <c r="F19" i="23"/>
  <c r="I19" i="23"/>
  <c r="I18" i="23"/>
  <c r="F17" i="23"/>
  <c r="I17" i="23"/>
  <c r="I16" i="23"/>
  <c r="F15" i="23"/>
  <c r="I15" i="23"/>
  <c r="I14" i="23"/>
  <c r="F13" i="23"/>
  <c r="H13" i="23" s="1"/>
  <c r="F9" i="23"/>
  <c r="I5" i="23"/>
  <c r="O4" i="5"/>
  <c r="O3" i="5"/>
  <c r="E14" i="5"/>
  <c r="E16" i="5"/>
  <c r="E2" i="5"/>
  <c r="E8" i="5"/>
  <c r="E40" i="4"/>
  <c r="F14" i="5"/>
  <c r="F16" i="5"/>
  <c r="F2" i="5"/>
  <c r="F8" i="5"/>
  <c r="C5" i="17"/>
  <c r="C6" i="17"/>
  <c r="C7" i="17"/>
  <c r="C8" i="17"/>
  <c r="C9" i="17"/>
  <c r="C10" i="17"/>
  <c r="C11" i="17"/>
  <c r="C12" i="17"/>
  <c r="C13" i="17"/>
  <c r="C14" i="17"/>
  <c r="I14" i="17" s="1"/>
  <c r="C15" i="17"/>
  <c r="C16" i="17"/>
  <c r="I16" i="17" s="1"/>
  <c r="C17" i="17"/>
  <c r="I17" i="17" s="1"/>
  <c r="C18" i="17"/>
  <c r="I18" i="17" s="1"/>
  <c r="C19" i="17"/>
  <c r="C20" i="17"/>
  <c r="I20" i="17" s="1"/>
  <c r="C21" i="17"/>
  <c r="I21" i="17" s="1"/>
  <c r="C22" i="17"/>
  <c r="I22" i="17" s="1"/>
  <c r="C23" i="17"/>
  <c r="C24" i="17"/>
  <c r="I24" i="17" s="1"/>
  <c r="C25" i="17"/>
  <c r="C26" i="17"/>
  <c r="I26" i="17" s="1"/>
  <c r="C27" i="17"/>
  <c r="C28" i="17"/>
  <c r="I28" i="17" s="1"/>
  <c r="B41" i="17"/>
  <c r="E40" i="17" s="1"/>
  <c r="H37" i="17" s="1"/>
  <c r="B40" i="17"/>
  <c r="B39" i="17"/>
  <c r="B37" i="17"/>
  <c r="K36" i="17"/>
  <c r="B36" i="17"/>
  <c r="F10" i="17" s="1"/>
  <c r="B35" i="17"/>
  <c r="E34" i="17"/>
  <c r="D29" i="17"/>
  <c r="F27" i="17"/>
  <c r="I27" i="17"/>
  <c r="F25" i="17"/>
  <c r="I25" i="17"/>
  <c r="F23" i="17"/>
  <c r="I23" i="17"/>
  <c r="F21" i="17"/>
  <c r="F19" i="17"/>
  <c r="I19" i="17"/>
  <c r="F17" i="17"/>
  <c r="F15" i="17"/>
  <c r="I15" i="17"/>
  <c r="F13" i="17"/>
  <c r="F9" i="17"/>
  <c r="E8" i="17"/>
  <c r="F5" i="17"/>
  <c r="I5" i="17"/>
  <c r="H13" i="17" l="1"/>
  <c r="H5" i="17"/>
  <c r="H19" i="17"/>
  <c r="H17" i="23"/>
  <c r="H25" i="23"/>
  <c r="H15" i="17"/>
  <c r="H21" i="17"/>
  <c r="H25" i="17"/>
  <c r="J25" i="17" s="1"/>
  <c r="H9" i="23"/>
  <c r="H15" i="23"/>
  <c r="H23" i="23"/>
  <c r="H17" i="17"/>
  <c r="J17" i="17" s="1"/>
  <c r="H9" i="17"/>
  <c r="H23" i="17"/>
  <c r="H27" i="17"/>
  <c r="H10" i="17"/>
  <c r="H19" i="23"/>
  <c r="H27" i="23"/>
  <c r="H10" i="23"/>
  <c r="J21" i="23"/>
  <c r="J15" i="22"/>
  <c r="J23" i="22"/>
  <c r="I8" i="22"/>
  <c r="J19" i="22"/>
  <c r="J27" i="22"/>
  <c r="I13" i="17"/>
  <c r="J17" i="22"/>
  <c r="J25" i="22"/>
  <c r="I13" i="22"/>
  <c r="J13" i="22" s="1"/>
  <c r="J21" i="22"/>
  <c r="F5" i="22"/>
  <c r="E7" i="22"/>
  <c r="I7" i="22" s="1"/>
  <c r="F8" i="22"/>
  <c r="H8" i="22" s="1"/>
  <c r="E11" i="22"/>
  <c r="I11" i="22" s="1"/>
  <c r="F12" i="22"/>
  <c r="H12" i="22" s="1"/>
  <c r="J12" i="22" s="1"/>
  <c r="E6" i="22"/>
  <c r="F7" i="22"/>
  <c r="H7" i="22" s="1"/>
  <c r="E10" i="22"/>
  <c r="I10" i="22" s="1"/>
  <c r="J10" i="22" s="1"/>
  <c r="F11" i="22"/>
  <c r="H11" i="22" s="1"/>
  <c r="F14" i="22"/>
  <c r="H14" i="22" s="1"/>
  <c r="J14" i="22" s="1"/>
  <c r="F16" i="22"/>
  <c r="H16" i="22" s="1"/>
  <c r="J16" i="22" s="1"/>
  <c r="F18" i="22"/>
  <c r="H18" i="22" s="1"/>
  <c r="J18" i="22" s="1"/>
  <c r="F20" i="22"/>
  <c r="H20" i="22" s="1"/>
  <c r="J20" i="22" s="1"/>
  <c r="F22" i="22"/>
  <c r="H22" i="22" s="1"/>
  <c r="J22" i="22" s="1"/>
  <c r="F24" i="22"/>
  <c r="H24" i="22" s="1"/>
  <c r="J24" i="22" s="1"/>
  <c r="F26" i="22"/>
  <c r="H26" i="22" s="1"/>
  <c r="J26" i="22" s="1"/>
  <c r="F28" i="22"/>
  <c r="H28" i="22" s="1"/>
  <c r="J28" i="22" s="1"/>
  <c r="F6" i="22"/>
  <c r="H6" i="22" s="1"/>
  <c r="E9" i="22"/>
  <c r="I9" i="22" s="1"/>
  <c r="J9" i="22" s="1"/>
  <c r="J19" i="23"/>
  <c r="J27" i="23"/>
  <c r="J17" i="23"/>
  <c r="J25" i="23"/>
  <c r="J15" i="23"/>
  <c r="J23" i="23"/>
  <c r="F5" i="23"/>
  <c r="F8" i="23"/>
  <c r="H8" i="23" s="1"/>
  <c r="F12" i="23"/>
  <c r="H12" i="23" s="1"/>
  <c r="F7" i="23"/>
  <c r="H7" i="23" s="1"/>
  <c r="F11" i="23"/>
  <c r="H11" i="23" s="1"/>
  <c r="F14" i="23"/>
  <c r="H14" i="23" s="1"/>
  <c r="J14" i="23" s="1"/>
  <c r="F16" i="23"/>
  <c r="H16" i="23" s="1"/>
  <c r="J16" i="23" s="1"/>
  <c r="F18" i="23"/>
  <c r="H18" i="23" s="1"/>
  <c r="J18" i="23" s="1"/>
  <c r="F20" i="23"/>
  <c r="H20" i="23" s="1"/>
  <c r="J20" i="23" s="1"/>
  <c r="F22" i="23"/>
  <c r="H22" i="23" s="1"/>
  <c r="J22" i="23" s="1"/>
  <c r="F24" i="23"/>
  <c r="H24" i="23" s="1"/>
  <c r="J24" i="23" s="1"/>
  <c r="F26" i="23"/>
  <c r="H26" i="23" s="1"/>
  <c r="J26" i="23" s="1"/>
  <c r="F28" i="23"/>
  <c r="H28" i="23" s="1"/>
  <c r="J28" i="23" s="1"/>
  <c r="E34" i="23"/>
  <c r="F6" i="23"/>
  <c r="H6" i="23" s="1"/>
  <c r="I8" i="17"/>
  <c r="J19" i="17"/>
  <c r="I12" i="17"/>
  <c r="J27" i="17"/>
  <c r="J15" i="17"/>
  <c r="J23" i="17"/>
  <c r="J5" i="17"/>
  <c r="J13" i="17"/>
  <c r="J21" i="17"/>
  <c r="G5" i="17"/>
  <c r="E7" i="17"/>
  <c r="I7" i="17" s="1"/>
  <c r="F8" i="17"/>
  <c r="H8" i="17" s="1"/>
  <c r="E11" i="17"/>
  <c r="I11" i="17" s="1"/>
  <c r="F12" i="17"/>
  <c r="H12" i="17" s="1"/>
  <c r="E6" i="17"/>
  <c r="F7" i="17"/>
  <c r="H7" i="17" s="1"/>
  <c r="H29" i="17" s="1"/>
  <c r="E10" i="17"/>
  <c r="I10" i="17" s="1"/>
  <c r="F11" i="17"/>
  <c r="H11" i="17" s="1"/>
  <c r="F14" i="17"/>
  <c r="H14" i="17" s="1"/>
  <c r="J14" i="17" s="1"/>
  <c r="F16" i="17"/>
  <c r="H16" i="17" s="1"/>
  <c r="J16" i="17" s="1"/>
  <c r="F18" i="17"/>
  <c r="H18" i="17" s="1"/>
  <c r="J18" i="17" s="1"/>
  <c r="F20" i="17"/>
  <c r="H20" i="17" s="1"/>
  <c r="J20" i="17" s="1"/>
  <c r="F22" i="17"/>
  <c r="H22" i="17" s="1"/>
  <c r="J22" i="17" s="1"/>
  <c r="F24" i="17"/>
  <c r="H24" i="17" s="1"/>
  <c r="J24" i="17" s="1"/>
  <c r="F26" i="17"/>
  <c r="H26" i="17" s="1"/>
  <c r="J26" i="17" s="1"/>
  <c r="F28" i="17"/>
  <c r="H28" i="17" s="1"/>
  <c r="J28" i="17" s="1"/>
  <c r="F6" i="17"/>
  <c r="H6" i="17" s="1"/>
  <c r="E9" i="17"/>
  <c r="I9" i="17" s="1"/>
  <c r="J9" i="17" s="1"/>
  <c r="J10" i="17" l="1"/>
  <c r="J8" i="22"/>
  <c r="J8" i="17"/>
  <c r="J12" i="17"/>
  <c r="J7" i="22"/>
  <c r="E29" i="22"/>
  <c r="I6" i="22"/>
  <c r="I29" i="22" s="1"/>
  <c r="E35" i="22" s="1"/>
  <c r="F3" i="26" s="1"/>
  <c r="J11" i="22"/>
  <c r="H5" i="22"/>
  <c r="F29" i="22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H5" i="23"/>
  <c r="G5" i="23"/>
  <c r="G6" i="23" s="1"/>
  <c r="G7" i="23" s="1"/>
  <c r="F29" i="23"/>
  <c r="I13" i="23"/>
  <c r="J13" i="23" s="1"/>
  <c r="E9" i="23"/>
  <c r="I9" i="23" s="1"/>
  <c r="J9" i="23" s="1"/>
  <c r="I12" i="23"/>
  <c r="J12" i="23" s="1"/>
  <c r="E8" i="23"/>
  <c r="I8" i="23" s="1"/>
  <c r="J8" i="23" s="1"/>
  <c r="E10" i="23"/>
  <c r="I10" i="23" s="1"/>
  <c r="J10" i="23" s="1"/>
  <c r="E6" i="23"/>
  <c r="E11" i="23"/>
  <c r="I11" i="23" s="1"/>
  <c r="J11" i="23" s="1"/>
  <c r="E7" i="23"/>
  <c r="I7" i="23" s="1"/>
  <c r="J7" i="23" s="1"/>
  <c r="J11" i="17"/>
  <c r="G6" i="17"/>
  <c r="G7" i="17" s="1"/>
  <c r="G8" i="17" s="1"/>
  <c r="G9" i="17" s="1"/>
  <c r="G10" i="17" s="1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G22" i="17" s="1"/>
  <c r="G23" i="17" s="1"/>
  <c r="G24" i="17" s="1"/>
  <c r="G25" i="17" s="1"/>
  <c r="G26" i="17" s="1"/>
  <c r="G27" i="17" s="1"/>
  <c r="J7" i="17"/>
  <c r="E29" i="17"/>
  <c r="F29" i="17"/>
  <c r="I6" i="17"/>
  <c r="I29" i="17" s="1"/>
  <c r="E35" i="17" s="1"/>
  <c r="F3" i="5" s="1"/>
  <c r="F37" i="5" s="1"/>
  <c r="B35" i="4"/>
  <c r="B36" i="4"/>
  <c r="B37" i="4"/>
  <c r="B39" i="4"/>
  <c r="B40" i="4"/>
  <c r="B41" i="4"/>
  <c r="E43" i="22" l="1"/>
  <c r="F11" i="26" s="1"/>
  <c r="E41" i="22"/>
  <c r="F9" i="26" s="1"/>
  <c r="H29" i="22"/>
  <c r="J5" i="22"/>
  <c r="J29" i="22" s="1"/>
  <c r="E36" i="22" s="1"/>
  <c r="J6" i="22"/>
  <c r="G8" i="23"/>
  <c r="G9" i="23" s="1"/>
  <c r="G10" i="23" s="1"/>
  <c r="G11" i="23" s="1"/>
  <c r="G12" i="23" s="1"/>
  <c r="G13" i="23" s="1"/>
  <c r="G14" i="23" s="1"/>
  <c r="G15" i="23" s="1"/>
  <c r="G16" i="23" s="1"/>
  <c r="G17" i="23" s="1"/>
  <c r="G18" i="23" s="1"/>
  <c r="G19" i="23" s="1"/>
  <c r="G20" i="23" s="1"/>
  <c r="G21" i="23" s="1"/>
  <c r="G22" i="23" s="1"/>
  <c r="G23" i="23" s="1"/>
  <c r="G24" i="23" s="1"/>
  <c r="G25" i="23" s="1"/>
  <c r="G26" i="23" s="1"/>
  <c r="G27" i="23" s="1"/>
  <c r="E29" i="23"/>
  <c r="I6" i="23"/>
  <c r="H29" i="23"/>
  <c r="J5" i="23"/>
  <c r="E43" i="17"/>
  <c r="F11" i="5" s="1"/>
  <c r="E41" i="17"/>
  <c r="F9" i="5" s="1"/>
  <c r="J6" i="17"/>
  <c r="J29" i="17" s="1"/>
  <c r="E36" i="17" s="1"/>
  <c r="B3" i="5"/>
  <c r="B4" i="5"/>
  <c r="B5" i="5"/>
  <c r="B7" i="5"/>
  <c r="B8" i="5"/>
  <c r="B9" i="5"/>
  <c r="F38" i="5" l="1"/>
  <c r="N4" i="5"/>
  <c r="E37" i="22"/>
  <c r="F5" i="26" s="1"/>
  <c r="F4" i="26"/>
  <c r="E37" i="17"/>
  <c r="F5" i="5" s="1"/>
  <c r="F4" i="5"/>
  <c r="I29" i="23"/>
  <c r="E35" i="23" s="1"/>
  <c r="E3" i="26" s="1"/>
  <c r="J6" i="23"/>
  <c r="J29" i="23" s="1"/>
  <c r="E36" i="23" s="1"/>
  <c r="E43" i="23"/>
  <c r="E11" i="26" s="1"/>
  <c r="E41" i="23"/>
  <c r="E9" i="26" s="1"/>
  <c r="K36" i="4"/>
  <c r="D29" i="4"/>
  <c r="E34" i="4" s="1"/>
  <c r="F28" i="4"/>
  <c r="H28" i="4" s="1"/>
  <c r="F27" i="4"/>
  <c r="H27" i="4" s="1"/>
  <c r="F26" i="4"/>
  <c r="H26" i="4" s="1"/>
  <c r="F25" i="4"/>
  <c r="H25" i="4" s="1"/>
  <c r="F24" i="4"/>
  <c r="H24" i="4" s="1"/>
  <c r="F23" i="4"/>
  <c r="H23" i="4" s="1"/>
  <c r="F22" i="4"/>
  <c r="H22" i="4" s="1"/>
  <c r="F21" i="4"/>
  <c r="H21" i="4" s="1"/>
  <c r="F20" i="4"/>
  <c r="H20" i="4" s="1"/>
  <c r="F19" i="4"/>
  <c r="H19" i="4" s="1"/>
  <c r="F18" i="4"/>
  <c r="H18" i="4" s="1"/>
  <c r="H17" i="4"/>
  <c r="F17" i="4"/>
  <c r="F16" i="4"/>
  <c r="H16" i="4" s="1"/>
  <c r="F15" i="4"/>
  <c r="H15" i="4" s="1"/>
  <c r="F14" i="4"/>
  <c r="H14" i="4" s="1"/>
  <c r="F13" i="4"/>
  <c r="H13" i="4" s="1"/>
  <c r="F12" i="4"/>
  <c r="H12" i="4" s="1"/>
  <c r="F11" i="4"/>
  <c r="H11" i="4" s="1"/>
  <c r="F10" i="4"/>
  <c r="H10" i="4" s="1"/>
  <c r="F9" i="4"/>
  <c r="H9" i="4" s="1"/>
  <c r="F8" i="4"/>
  <c r="H8" i="4" s="1"/>
  <c r="F7" i="4"/>
  <c r="H7" i="4" s="1"/>
  <c r="F6" i="4"/>
  <c r="H6" i="4" s="1"/>
  <c r="F5" i="4"/>
  <c r="E38" i="17" l="1"/>
  <c r="F6" i="5" s="1"/>
  <c r="F39" i="5" s="1"/>
  <c r="H36" i="22"/>
  <c r="H34" i="22" s="1"/>
  <c r="F13" i="26" s="1"/>
  <c r="E38" i="22"/>
  <c r="F6" i="26" s="1"/>
  <c r="H36" i="17"/>
  <c r="H34" i="17" s="1"/>
  <c r="F13" i="5" s="1"/>
  <c r="E37" i="23"/>
  <c r="E5" i="26" s="1"/>
  <c r="E4" i="26"/>
  <c r="E39" i="22"/>
  <c r="F7" i="26" s="1"/>
  <c r="F15" i="26"/>
  <c r="E39" i="17"/>
  <c r="F7" i="5" s="1"/>
  <c r="H37" i="4"/>
  <c r="E8" i="4"/>
  <c r="I12" i="4"/>
  <c r="J12" i="4" s="1"/>
  <c r="E9" i="4"/>
  <c r="I9" i="4" s="1"/>
  <c r="J9" i="4" s="1"/>
  <c r="E10" i="4"/>
  <c r="I10" i="4" s="1"/>
  <c r="J10" i="4" s="1"/>
  <c r="E6" i="4"/>
  <c r="E7" i="4"/>
  <c r="I7" i="4" s="1"/>
  <c r="J7" i="4" s="1"/>
  <c r="E11" i="4"/>
  <c r="I11" i="4" s="1"/>
  <c r="J11" i="4" s="1"/>
  <c r="I13" i="4"/>
  <c r="J13" i="4" s="1"/>
  <c r="I17" i="4"/>
  <c r="J17" i="4" s="1"/>
  <c r="I21" i="4"/>
  <c r="J21" i="4" s="1"/>
  <c r="I25" i="4"/>
  <c r="J25" i="4" s="1"/>
  <c r="I6" i="4"/>
  <c r="J6" i="4" s="1"/>
  <c r="I14" i="4"/>
  <c r="J14" i="4" s="1"/>
  <c r="I18" i="4"/>
  <c r="J18" i="4" s="1"/>
  <c r="I22" i="4"/>
  <c r="J22" i="4" s="1"/>
  <c r="I26" i="4"/>
  <c r="J26" i="4" s="1"/>
  <c r="I8" i="4"/>
  <c r="J8" i="4" s="1"/>
  <c r="I16" i="4"/>
  <c r="J16" i="4" s="1"/>
  <c r="I20" i="4"/>
  <c r="J20" i="4" s="1"/>
  <c r="I24" i="4"/>
  <c r="J24" i="4" s="1"/>
  <c r="I15" i="4"/>
  <c r="J15" i="4" s="1"/>
  <c r="I19" i="4"/>
  <c r="J19" i="4" s="1"/>
  <c r="I23" i="4"/>
  <c r="J23" i="4" s="1"/>
  <c r="I27" i="4"/>
  <c r="J27" i="4" s="1"/>
  <c r="F29" i="4"/>
  <c r="H5" i="4"/>
  <c r="E42" i="22" l="1"/>
  <c r="F10" i="26" s="1"/>
  <c r="E42" i="17"/>
  <c r="F10" i="5" s="1"/>
  <c r="L4" i="5" s="1"/>
  <c r="F15" i="5"/>
  <c r="H36" i="23"/>
  <c r="E15" i="26" s="1"/>
  <c r="E38" i="23"/>
  <c r="E39" i="23" s="1"/>
  <c r="E7" i="26" s="1"/>
  <c r="L4" i="26"/>
  <c r="M4" i="26"/>
  <c r="F41" i="5"/>
  <c r="M4" i="5"/>
  <c r="F40" i="5"/>
  <c r="I28" i="4"/>
  <c r="J28" i="4" s="1"/>
  <c r="G5" i="4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E29" i="4"/>
  <c r="I5" i="4"/>
  <c r="H29" i="4"/>
  <c r="H34" i="23" l="1"/>
  <c r="E13" i="26" s="1"/>
  <c r="E39" i="26" s="1"/>
  <c r="E42" i="23"/>
  <c r="E10" i="26" s="1"/>
  <c r="E38" i="26" s="1"/>
  <c r="E6" i="26"/>
  <c r="E37" i="26" s="1"/>
  <c r="E41" i="4"/>
  <c r="E9" i="5" s="1"/>
  <c r="E43" i="4"/>
  <c r="E11" i="5" s="1"/>
  <c r="L3" i="26"/>
  <c r="I29" i="4"/>
  <c r="E35" i="4" s="1"/>
  <c r="E3" i="5" s="1"/>
  <c r="E37" i="5" s="1"/>
  <c r="J5" i="4"/>
  <c r="J29" i="4" s="1"/>
  <c r="E36" i="4" s="1"/>
  <c r="E4" i="5" s="1"/>
  <c r="M3" i="26" l="1"/>
  <c r="E38" i="5"/>
  <c r="N3" i="5"/>
  <c r="E37" i="4"/>
  <c r="E5" i="5" s="1"/>
  <c r="E38" i="4" l="1"/>
  <c r="H36" i="4"/>
  <c r="E15" i="5" s="1"/>
  <c r="E39" i="4" l="1"/>
  <c r="E7" i="5" s="1"/>
  <c r="E6" i="5"/>
  <c r="E39" i="5" s="1"/>
  <c r="H34" i="4"/>
  <c r="E13" i="5" s="1"/>
  <c r="E42" i="4"/>
  <c r="E10" i="5" s="1"/>
  <c r="E41" i="5" l="1"/>
  <c r="M3" i="5"/>
  <c r="E40" i="5"/>
  <c r="L3" i="5"/>
</calcChain>
</file>

<file path=xl/sharedStrings.xml><?xml version="1.0" encoding="utf-8"?>
<sst xmlns="http://schemas.openxmlformats.org/spreadsheetml/2006/main" count="249" uniqueCount="58">
  <si>
    <t>DAY MODEL</t>
  </si>
  <si>
    <t>Time</t>
  </si>
  <si>
    <t>Cost of electricity (£/kWh)</t>
  </si>
  <si>
    <t>Number of cars re-fuelling</t>
  </si>
  <si>
    <t>Hydrogen Generated and Stored (kg)</t>
  </si>
  <si>
    <t>Hydrogen Sold (kg)</t>
  </si>
  <si>
    <t>Hydrogen Left in Store (kg)</t>
  </si>
  <si>
    <t>Sales (£)</t>
  </si>
  <si>
    <t>Cost to Generate (£)</t>
  </si>
  <si>
    <t>Gross Profit (£)</t>
  </si>
  <si>
    <t>Inputs</t>
  </si>
  <si>
    <t>Outputs</t>
  </si>
  <si>
    <t>CAPEX</t>
  </si>
  <si>
    <t>Variables</t>
  </si>
  <si>
    <t>Hydrogen required per day (kg)</t>
  </si>
  <si>
    <t>Maintenance and other</t>
  </si>
  <si>
    <t>Selling price of hydrogen (£/kg)</t>
  </si>
  <si>
    <t>Cost to generate per day (£)</t>
  </si>
  <si>
    <t>Interest rate</t>
  </si>
  <si>
    <t>Repayment</t>
  </si>
  <si>
    <t>Hydrogen consumed per re-fuel (kg)</t>
  </si>
  <si>
    <t>Gross profit per day (£)</t>
  </si>
  <si>
    <t xml:space="preserve">Annual repayment </t>
  </si>
  <si>
    <t>Profit Kept</t>
  </si>
  <si>
    <t>Energy consumed per re-fuel (kWh)</t>
  </si>
  <si>
    <t>Gross profit per year (£)</t>
  </si>
  <si>
    <t>Number of years to repay</t>
  </si>
  <si>
    <t>Number of cars re-fueling per day</t>
  </si>
  <si>
    <t>Maintenance and other annual outgoings (£)</t>
  </si>
  <si>
    <t xml:space="preserve">Gross Profit over lifespan </t>
  </si>
  <si>
    <t>Energy required to make 1kg Hydrogen (kWh/kg)</t>
  </si>
  <si>
    <t xml:space="preserve">Lifespan (years) </t>
  </si>
  <si>
    <t>Lifespan of system (hours)</t>
  </si>
  <si>
    <t>Efficiency of storage tank</t>
  </si>
  <si>
    <t>Capital loan available (M£)</t>
  </si>
  <si>
    <t>Energy consumption to generate hydrogen (MWh)</t>
  </si>
  <si>
    <t>NET PROFIT (£)</t>
  </si>
  <si>
    <t>Annual repayment (£)</t>
  </si>
  <si>
    <t>Annual NET PROFIT (£)</t>
  </si>
  <si>
    <t>Gross Profit over lifespan (£)</t>
  </si>
  <si>
    <t>Annual Net Profit (£)</t>
  </si>
  <si>
    <t>Energy consumption to generate hydrogen (MW)</t>
  </si>
  <si>
    <t>X</t>
  </si>
  <si>
    <t>Storage Tanks Size (kg)</t>
  </si>
  <si>
    <t>Daily Charging Time (h)</t>
  </si>
  <si>
    <t>150 cars</t>
  </si>
  <si>
    <t>250 cars</t>
  </si>
  <si>
    <t>Storage Tank Size (kg)</t>
  </si>
  <si>
    <t>Number of cars per day</t>
  </si>
  <si>
    <t>Storage Tank (kg)</t>
  </si>
  <si>
    <t>Hydrogen Selling price (£)</t>
  </si>
  <si>
    <t>8th of March</t>
  </si>
  <si>
    <t>Cost of electricity (p/MWh)</t>
  </si>
  <si>
    <t>Cost of electricity (p/kWh)</t>
  </si>
  <si>
    <t>Key Outputs</t>
  </si>
  <si>
    <t>x</t>
  </si>
  <si>
    <t>Cost of electricity (£/MWh)</t>
  </si>
  <si>
    <t>Capital loan (M£)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</si>
</sst>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£&quot;#,##0;[Red]\-&quot;£&quot;#,##0"/>
    <numFmt numFmtId="8" formatCode="&quot;£&quot;#,##0.00;[Red]\-&quot;£&quot;#,##0.00"/>
    <numFmt numFmtId="164" formatCode="[$-F400]h:mm:ss\ AM/PM"/>
    <numFmt numFmtId="165" formatCode="0.0"/>
    <numFmt numFmtId="166" formatCode="0.000"/>
  </numFmts>
  <fonts count="7" x14ac:knownFonts="1">
    <font>
      <sz val="11"/>
      <color rgb="FF000000"/>
      <name val="Calibri"/>
    </font>
    <font>
      <sz val="11"/>
      <color rgb="FFFF0000"/>
      <name val="Calibri"/>
    </font>
    <font>
      <b/>
      <sz val="11"/>
      <color rgb="FF000000"/>
      <name val="Calibri"/>
    </font>
    <font>
      <sz val="12"/>
      <color rgb="FF000000"/>
      <name val="Calibri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4E6AA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9">
    <xf numFmtId="0" fontId="0" fillId="0" borderId="0" xfId="0" applyFont="1" applyAlignment="1"/>
    <xf numFmtId="0" fontId="0" fillId="0" borderId="1" xfId="0" applyFont="1" applyBorder="1"/>
    <xf numFmtId="0" fontId="0" fillId="0" borderId="0" xfId="0" applyFont="1"/>
    <xf numFmtId="0" fontId="1" fillId="0" borderId="0" xfId="0" applyFon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164" fontId="0" fillId="2" borderId="7" xfId="0" applyNumberFormat="1" applyFont="1" applyFill="1" applyBorder="1"/>
    <xf numFmtId="0" fontId="0" fillId="0" borderId="8" xfId="0" applyFont="1" applyBorder="1"/>
    <xf numFmtId="0" fontId="0" fillId="0" borderId="9" xfId="0" applyFont="1" applyBorder="1"/>
    <xf numFmtId="164" fontId="0" fillId="2" borderId="10" xfId="0" applyNumberFormat="1" applyFont="1" applyFill="1" applyBorder="1"/>
    <xf numFmtId="164" fontId="0" fillId="0" borderId="10" xfId="0" applyNumberFormat="1" applyFont="1" applyBorder="1"/>
    <xf numFmtId="0" fontId="0" fillId="0" borderId="11" xfId="0" applyFont="1" applyBorder="1" applyAlignment="1"/>
    <xf numFmtId="164" fontId="0" fillId="2" borderId="12" xfId="0" applyNumberFormat="1" applyFont="1" applyFill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2" fillId="0" borderId="0" xfId="0" applyFont="1"/>
    <xf numFmtId="0" fontId="0" fillId="0" borderId="0" xfId="0"/>
    <xf numFmtId="165" fontId="0" fillId="0" borderId="0" xfId="0" applyNumberFormat="1" applyFont="1" applyAlignment="1"/>
    <xf numFmtId="165" fontId="0" fillId="0" borderId="0" xfId="0" applyNumberFormat="1" applyFont="1"/>
    <xf numFmtId="1" fontId="0" fillId="0" borderId="0" xfId="0" applyNumberFormat="1" applyFont="1"/>
    <xf numFmtId="1" fontId="0" fillId="0" borderId="0" xfId="0" applyNumberFormat="1" applyFont="1" applyAlignment="1"/>
    <xf numFmtId="0" fontId="4" fillId="0" borderId="0" xfId="2"/>
    <xf numFmtId="20" fontId="0" fillId="0" borderId="0" xfId="0" applyNumberFormat="1"/>
    <xf numFmtId="2" fontId="0" fillId="0" borderId="0" xfId="0" applyNumberFormat="1" applyFont="1"/>
    <xf numFmtId="0" fontId="0" fillId="0" borderId="0" xfId="0" applyFont="1" applyBorder="1"/>
    <xf numFmtId="0" fontId="0" fillId="3" borderId="16" xfId="0" applyFont="1" applyFill="1" applyBorder="1"/>
    <xf numFmtId="0" fontId="5" fillId="0" borderId="0" xfId="0" applyFont="1"/>
    <xf numFmtId="8" fontId="0" fillId="0" borderId="0" xfId="0" applyNumberFormat="1" applyFont="1" applyAlignment="1"/>
    <xf numFmtId="6" fontId="0" fillId="0" borderId="0" xfId="0" applyNumberFormat="1" applyFont="1" applyAlignment="1"/>
    <xf numFmtId="0" fontId="6" fillId="0" borderId="0" xfId="0" applyFont="1"/>
    <xf numFmtId="8" fontId="6" fillId="0" borderId="0" xfId="0" applyNumberFormat="1" applyFont="1" applyAlignment="1"/>
    <xf numFmtId="6" fontId="6" fillId="0" borderId="0" xfId="0" applyNumberFormat="1" applyFont="1" applyAlignment="1"/>
    <xf numFmtId="0" fontId="6" fillId="0" borderId="0" xfId="0" applyFont="1" applyAlignment="1"/>
    <xf numFmtId="20" fontId="4" fillId="0" borderId="0" xfId="2" applyNumberFormat="1"/>
    <xf numFmtId="0" fontId="0" fillId="0" borderId="0" xfId="0" applyAlignment="1">
      <alignment wrapText="1"/>
    </xf>
    <xf numFmtId="166" fontId="4" fillId="0" borderId="0" xfId="2" applyNumberFormat="1"/>
    <xf numFmtId="0" fontId="0" fillId="4" borderId="17" xfId="0" applyFont="1" applyFill="1" applyBorder="1"/>
    <xf numFmtId="0" fontId="0" fillId="4" borderId="18" xfId="0" applyFont="1" applyFill="1" applyBorder="1"/>
    <xf numFmtId="0" fontId="0" fillId="4" borderId="19" xfId="0" applyFont="1" applyFill="1" applyBorder="1"/>
    <xf numFmtId="0" fontId="0" fillId="0" borderId="20" xfId="0" applyFont="1" applyBorder="1"/>
    <xf numFmtId="0" fontId="4" fillId="4" borderId="19" xfId="2" applyFill="1" applyBorder="1"/>
    <xf numFmtId="0" fontId="4" fillId="0" borderId="0" xfId="2" applyBorder="1"/>
    <xf numFmtId="0" fontId="0" fillId="0" borderId="0" xfId="0" applyBorder="1"/>
    <xf numFmtId="20" fontId="4" fillId="0" borderId="0" xfId="2" applyNumberFormat="1" applyBorder="1"/>
    <xf numFmtId="0" fontId="0" fillId="0" borderId="0" xfId="0" applyBorder="1" applyAlignment="1">
      <alignment wrapText="1"/>
    </xf>
    <xf numFmtId="166" fontId="4" fillId="0" borderId="0" xfId="2" applyNumberFormat="1" applyBorder="1"/>
    <xf numFmtId="0" fontId="0" fillId="0" borderId="24" xfId="0" applyFont="1" applyBorder="1" applyAlignment="1"/>
    <xf numFmtId="0" fontId="0" fillId="0" borderId="25" xfId="0" applyFont="1" applyBorder="1" applyAlignment="1"/>
    <xf numFmtId="0" fontId="0" fillId="0" borderId="25" xfId="0" applyFont="1" applyBorder="1"/>
    <xf numFmtId="0" fontId="0" fillId="0" borderId="21" xfId="0" applyFont="1" applyBorder="1" applyAlignment="1"/>
    <xf numFmtId="1" fontId="0" fillId="0" borderId="26" xfId="0" applyNumberFormat="1" applyFont="1" applyBorder="1" applyAlignment="1"/>
    <xf numFmtId="165" fontId="0" fillId="0" borderId="0" xfId="0" applyNumberFormat="1" applyFont="1" applyBorder="1" applyAlignment="1"/>
    <xf numFmtId="1" fontId="0" fillId="0" borderId="22" xfId="0" applyNumberFormat="1" applyFont="1" applyBorder="1" applyAlignment="1"/>
    <xf numFmtId="1" fontId="0" fillId="0" borderId="27" xfId="0" applyNumberFormat="1" applyFont="1" applyBorder="1" applyAlignment="1"/>
    <xf numFmtId="165" fontId="0" fillId="0" borderId="28" xfId="0" applyNumberFormat="1" applyFont="1" applyBorder="1" applyAlignment="1"/>
    <xf numFmtId="1" fontId="0" fillId="0" borderId="23" xfId="0" applyNumberFormat="1" applyFont="1" applyBorder="1" applyAlignment="1"/>
    <xf numFmtId="165" fontId="0" fillId="3" borderId="0" xfId="0" applyNumberFormat="1" applyFont="1" applyFill="1" applyBorder="1"/>
    <xf numFmtId="165" fontId="0" fillId="3" borderId="28" xfId="0" applyNumberFormat="1" applyFont="1" applyFill="1" applyBorder="1" applyAlignment="1"/>
    <xf numFmtId="1" fontId="0" fillId="5" borderId="0" xfId="0" applyNumberFormat="1" applyFont="1" applyFill="1" applyBorder="1"/>
    <xf numFmtId="1" fontId="0" fillId="5" borderId="28" xfId="0" applyNumberFormat="1" applyFont="1" applyFill="1" applyBorder="1" applyAlignment="1"/>
    <xf numFmtId="0" fontId="4" fillId="0" borderId="0" xfId="2" applyFill="1" applyBorder="1"/>
    <xf numFmtId="166" fontId="4" fillId="4" borderId="17" xfId="2" applyNumberFormat="1" applyFill="1" applyBorder="1"/>
    <xf numFmtId="166" fontId="4" fillId="4" borderId="18" xfId="2" applyNumberFormat="1" applyFill="1" applyBorder="1"/>
    <xf numFmtId="166" fontId="4" fillId="4" borderId="19" xfId="2" applyNumberFormat="1" applyFill="1" applyBorder="1"/>
    <xf numFmtId="0" fontId="0" fillId="0" borderId="29" xfId="0" applyFont="1" applyBorder="1"/>
    <xf numFmtId="0" fontId="5" fillId="0" borderId="16" xfId="0" applyFont="1" applyBorder="1"/>
    <xf numFmtId="0" fontId="0" fillId="0" borderId="30" xfId="0" applyFont="1" applyBorder="1"/>
    <xf numFmtId="0" fontId="0" fillId="0" borderId="31" xfId="0" applyFont="1" applyBorder="1" applyAlignment="1"/>
    <xf numFmtId="166" fontId="4" fillId="0" borderId="32" xfId="2" applyNumberFormat="1" applyFill="1" applyBorder="1"/>
    <xf numFmtId="0" fontId="5" fillId="0" borderId="24" xfId="0" applyFont="1" applyBorder="1" applyAlignment="1"/>
    <xf numFmtId="0" fontId="0" fillId="0" borderId="21" xfId="0" applyFont="1" applyBorder="1"/>
    <xf numFmtId="165" fontId="0" fillId="0" borderId="26" xfId="0" applyNumberFormat="1" applyFont="1" applyBorder="1"/>
    <xf numFmtId="0" fontId="0" fillId="0" borderId="27" xfId="0" applyFont="1" applyBorder="1"/>
    <xf numFmtId="165" fontId="0" fillId="3" borderId="22" xfId="0" applyNumberFormat="1" applyFont="1" applyFill="1" applyBorder="1"/>
    <xf numFmtId="165" fontId="0" fillId="3" borderId="23" xfId="0" applyNumberFormat="1" applyFont="1" applyFill="1" applyBorder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A4E6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Hourly</a:t>
            </a:r>
            <a:r>
              <a:rPr lang="en-GB" baseline="0"/>
              <a:t> Cost of Electricity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'Input B2'!$A$14:$A$37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xVal>
          <c:yVal>
            <c:numRef>
              <c:f>'Input B2'!$D$14:$D$37</c:f>
              <c:numCache>
                <c:formatCode>General</c:formatCode>
                <c:ptCount val="24"/>
                <c:pt idx="0">
                  <c:v>4.2860000000000005</c:v>
                </c:pt>
                <c:pt idx="1">
                  <c:v>4.2479999999999993</c:v>
                </c:pt>
                <c:pt idx="2">
                  <c:v>3.8509999999999995</c:v>
                </c:pt>
                <c:pt idx="3">
                  <c:v>3.2890000000000001</c:v>
                </c:pt>
                <c:pt idx="4">
                  <c:v>2.7890000000000001</c:v>
                </c:pt>
                <c:pt idx="5">
                  <c:v>2.8660000000000001</c:v>
                </c:pt>
                <c:pt idx="6">
                  <c:v>3.6429999999999998</c:v>
                </c:pt>
                <c:pt idx="7">
                  <c:v>4.4400000000000004</c:v>
                </c:pt>
                <c:pt idx="8">
                  <c:v>4.45</c:v>
                </c:pt>
                <c:pt idx="9">
                  <c:v>4.492</c:v>
                </c:pt>
                <c:pt idx="10">
                  <c:v>4.9000000000000004</c:v>
                </c:pt>
                <c:pt idx="11">
                  <c:v>4.351</c:v>
                </c:pt>
                <c:pt idx="12">
                  <c:v>4</c:v>
                </c:pt>
                <c:pt idx="13">
                  <c:v>3.9170000000000003</c:v>
                </c:pt>
                <c:pt idx="14">
                  <c:v>3.798</c:v>
                </c:pt>
                <c:pt idx="15">
                  <c:v>3.6920000000000002</c:v>
                </c:pt>
                <c:pt idx="16">
                  <c:v>4</c:v>
                </c:pt>
                <c:pt idx="17">
                  <c:v>5.3939999999999992</c:v>
                </c:pt>
                <c:pt idx="18">
                  <c:v>5</c:v>
                </c:pt>
                <c:pt idx="19">
                  <c:v>10</c:v>
                </c:pt>
                <c:pt idx="20">
                  <c:v>5.8999999999999995</c:v>
                </c:pt>
                <c:pt idx="21">
                  <c:v>4.16</c:v>
                </c:pt>
                <c:pt idx="22">
                  <c:v>4.4080000000000004</c:v>
                </c:pt>
                <c:pt idx="23">
                  <c:v>3.657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7A-4DDB-B41A-F40ACBFF8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1611144"/>
        <c:axId val="-2110255176"/>
      </c:scatterChart>
      <c:valAx>
        <c:axId val="-2111611144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0255176"/>
        <c:crosses val="autoZero"/>
        <c:crossBetween val="midCat"/>
        <c:majorUnit val="0.125"/>
        <c:minorUnit val="0.05"/>
      </c:valAx>
      <c:valAx>
        <c:axId val="-2110255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Electricity Price (p/kWh)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1611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Annual</a:t>
            </a:r>
            <a:r>
              <a:rPr lang="en-GB" baseline="0"/>
              <a:t> Profit and Capital Available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Annual Profit (£)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'B2 Summary'!$K$3:$K$4</c:f>
              <c:numCache>
                <c:formatCode>0</c:formatCode>
                <c:ptCount val="2"/>
                <c:pt idx="0">
                  <c:v>150</c:v>
                </c:pt>
                <c:pt idx="1">
                  <c:v>250</c:v>
                </c:pt>
              </c:numCache>
            </c:numRef>
          </c:xVal>
          <c:yVal>
            <c:numRef>
              <c:f>'B2 Summary'!$L$3:$L$4</c:f>
              <c:numCache>
                <c:formatCode>0</c:formatCode>
                <c:ptCount val="2"/>
                <c:pt idx="0">
                  <c:v>105036.42070312495</c:v>
                </c:pt>
                <c:pt idx="1">
                  <c:v>175060.701171875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10-45EB-9DE9-5BE8FE961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4903839"/>
        <c:axId val="773587391"/>
      </c:scatterChart>
      <c:scatterChart>
        <c:scatterStyle val="lineMarker"/>
        <c:varyColors val="0"/>
        <c:ser>
          <c:idx val="1"/>
          <c:order val="1"/>
          <c:tx>
            <c:v>Capital Available (M£)</c:v>
          </c:tx>
          <c:spPr>
            <a:ln w="19050" cap="rnd">
              <a:solidFill>
                <a:schemeClr val="accent2"/>
              </a:solidFill>
              <a:prstDash val="lgDash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'B2 Summary'!$K$3:$K$4</c:f>
              <c:numCache>
                <c:formatCode>0</c:formatCode>
                <c:ptCount val="2"/>
                <c:pt idx="0">
                  <c:v>150</c:v>
                </c:pt>
                <c:pt idx="1">
                  <c:v>250</c:v>
                </c:pt>
              </c:numCache>
            </c:numRef>
          </c:xVal>
          <c:yVal>
            <c:numRef>
              <c:f>'B2 Summary'!$M$3:$M$4</c:f>
              <c:numCache>
                <c:formatCode>0.0</c:formatCode>
                <c:ptCount val="2"/>
                <c:pt idx="0">
                  <c:v>21.451911048268428</c:v>
                </c:pt>
                <c:pt idx="1">
                  <c:v>35.753185080447373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10-45EB-9DE9-5BE8FE961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47023"/>
        <c:axId val="840512527"/>
      </c:scatterChart>
      <c:valAx>
        <c:axId val="774903839"/>
        <c:scaling>
          <c:orientation val="minMax"/>
          <c:max val="3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cars per 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3587391"/>
        <c:crosses val="autoZero"/>
        <c:crossBetween val="midCat"/>
        <c:majorUnit val="50"/>
      </c:valAx>
      <c:valAx>
        <c:axId val="773587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Annual Profit (£)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4903839"/>
        <c:crosses val="autoZero"/>
        <c:crossBetween val="midCat"/>
      </c:valAx>
      <c:valAx>
        <c:axId val="840512527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Capital Available (M£)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2247023"/>
        <c:crosses val="max"/>
        <c:crossBetween val="midCat"/>
        <c:majorUnit val="20"/>
      </c:valAx>
      <c:valAx>
        <c:axId val="762247023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8405125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System Size Required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Energy Consumption to generate hydrogen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'B2 Summary'!$K$3:$K$4</c:f>
              <c:numCache>
                <c:formatCode>0</c:formatCode>
                <c:ptCount val="2"/>
                <c:pt idx="0">
                  <c:v>150</c:v>
                </c:pt>
                <c:pt idx="1">
                  <c:v>250</c:v>
                </c:pt>
              </c:numCache>
            </c:numRef>
          </c:cat>
          <c:val>
            <c:numRef>
              <c:f>'B2 Summary'!$N$3:$N$4</c:f>
              <c:numCache>
                <c:formatCode>0.0</c:formatCode>
                <c:ptCount val="2"/>
                <c:pt idx="0">
                  <c:v>6.09375</c:v>
                </c:pt>
                <c:pt idx="1">
                  <c:v>10.15625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5-420C-91CC-B5BF30F94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3074751"/>
        <c:axId val="891519311"/>
      </c:barChart>
      <c:lineChart>
        <c:grouping val="standard"/>
        <c:varyColors val="0"/>
        <c:ser>
          <c:idx val="1"/>
          <c:order val="1"/>
          <c:tx>
            <c:v>Storage Tank</c:v>
          </c:tx>
          <c:spPr>
            <a:ln w="28575" cap="rnd">
              <a:solidFill>
                <a:schemeClr val="accent2"/>
              </a:solidFill>
              <a:prstDash val="lgDash"/>
              <a:round/>
            </a:ln>
            <a:effectLst/>
          </c:spPr>
          <c:marker>
            <c:symbol val="diamond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'B2 Summary'!$K$3:$K$4</c:f>
              <c:numCache>
                <c:formatCode>0</c:formatCode>
                <c:ptCount val="2"/>
                <c:pt idx="0">
                  <c:v>150</c:v>
                </c:pt>
                <c:pt idx="1">
                  <c:v>250</c:v>
                </c:pt>
              </c:numCache>
            </c:numRef>
          </c:cat>
          <c:val>
            <c:numRef>
              <c:f>'B2 Summary'!$O$3:$O$4</c:f>
              <c:numCache>
                <c:formatCode>0</c:formatCode>
                <c:ptCount val="2"/>
                <c:pt idx="0">
                  <c:v>750</c:v>
                </c:pt>
                <c:pt idx="1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5-420C-91CC-B5BF30F94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091327"/>
        <c:axId val="709395855"/>
      </c:lineChart>
      <c:catAx>
        <c:axId val="7730747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cars per 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1519311"/>
        <c:crosses val="autoZero"/>
        <c:auto val="1"/>
        <c:lblAlgn val="ctr"/>
        <c:lblOffset val="100"/>
        <c:noMultiLvlLbl val="0"/>
      </c:catAx>
      <c:valAx>
        <c:axId val="891519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Energy Consumption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3074751"/>
        <c:crosses val="autoZero"/>
        <c:crossBetween val="between"/>
      </c:valAx>
      <c:valAx>
        <c:axId val="709395855"/>
        <c:scaling>
          <c:orientation val="minMax"/>
          <c:max val="15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Storage</a:t>
                </a:r>
                <a:r>
                  <a:rPr lang="en-GB" baseline="0"/>
                  <a:t> Tank (kg)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091327"/>
        <c:crosses val="max"/>
        <c:crossBetween val="between"/>
        <c:majorUnit val="250"/>
      </c:valAx>
      <c:catAx>
        <c:axId val="775091327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7093958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Hourly</a:t>
            </a:r>
            <a:r>
              <a:rPr lang="en-GB" baseline="0"/>
              <a:t> Cost of Electricity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'Input B3'!$A$16:$A$39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xVal>
          <c:yVal>
            <c:numRef>
              <c:f>'Input B2'!$D$14:$D$37</c:f>
              <c:numCache>
                <c:formatCode>General</c:formatCode>
                <c:ptCount val="24"/>
                <c:pt idx="0">
                  <c:v>4.2860000000000005</c:v>
                </c:pt>
                <c:pt idx="1">
                  <c:v>4.2479999999999993</c:v>
                </c:pt>
                <c:pt idx="2">
                  <c:v>3.8509999999999995</c:v>
                </c:pt>
                <c:pt idx="3">
                  <c:v>3.2890000000000001</c:v>
                </c:pt>
                <c:pt idx="4">
                  <c:v>2.7890000000000001</c:v>
                </c:pt>
                <c:pt idx="5">
                  <c:v>2.8660000000000001</c:v>
                </c:pt>
                <c:pt idx="6">
                  <c:v>3.6429999999999998</c:v>
                </c:pt>
                <c:pt idx="7">
                  <c:v>4.4400000000000004</c:v>
                </c:pt>
                <c:pt idx="8">
                  <c:v>4.45</c:v>
                </c:pt>
                <c:pt idx="9">
                  <c:v>4.492</c:v>
                </c:pt>
                <c:pt idx="10">
                  <c:v>4.9000000000000004</c:v>
                </c:pt>
                <c:pt idx="11">
                  <c:v>4.351</c:v>
                </c:pt>
                <c:pt idx="12">
                  <c:v>4</c:v>
                </c:pt>
                <c:pt idx="13">
                  <c:v>3.9170000000000003</c:v>
                </c:pt>
                <c:pt idx="14">
                  <c:v>3.798</c:v>
                </c:pt>
                <c:pt idx="15">
                  <c:v>3.6920000000000002</c:v>
                </c:pt>
                <c:pt idx="16">
                  <c:v>4</c:v>
                </c:pt>
                <c:pt idx="17">
                  <c:v>5.3939999999999992</c:v>
                </c:pt>
                <c:pt idx="18">
                  <c:v>5</c:v>
                </c:pt>
                <c:pt idx="19">
                  <c:v>10</c:v>
                </c:pt>
                <c:pt idx="20">
                  <c:v>5.8999999999999995</c:v>
                </c:pt>
                <c:pt idx="21">
                  <c:v>4.16</c:v>
                </c:pt>
                <c:pt idx="22">
                  <c:v>4.4080000000000004</c:v>
                </c:pt>
                <c:pt idx="23">
                  <c:v>3.657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EB-4223-A4DA-6E3065870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1611144"/>
        <c:axId val="-2110255176"/>
      </c:scatterChart>
      <c:valAx>
        <c:axId val="-2111611144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0255176"/>
        <c:crosses val="autoZero"/>
        <c:crossBetween val="midCat"/>
        <c:majorUnit val="0.125"/>
        <c:minorUnit val="0.05"/>
      </c:valAx>
      <c:valAx>
        <c:axId val="-2110255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Electricity Price (p/kWh)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1611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Annual</a:t>
            </a:r>
            <a:r>
              <a:rPr lang="en-GB" baseline="0"/>
              <a:t> Profit and Capital Available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Annual Net Profit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'B3 Summary'!$K$3:$K$7</c:f>
              <c:numCache>
                <c:formatCode>General</c:formatCode>
                <c:ptCount val="5"/>
                <c:pt idx="0" formatCode="0.0">
                  <c:v>10</c:v>
                </c:pt>
                <c:pt idx="1">
                  <c:v>12.5</c:v>
                </c:pt>
              </c:numCache>
            </c:numRef>
          </c:xVal>
          <c:yVal>
            <c:numRef>
              <c:f>'B3 Summary'!$L$3:$L$7</c:f>
              <c:numCache>
                <c:formatCode>0</c:formatCode>
                <c:ptCount val="5"/>
                <c:pt idx="0">
                  <c:v>105036.42070312495</c:v>
                </c:pt>
                <c:pt idx="1">
                  <c:v>139255.17070312472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0E-43B8-9A5D-FDE70CB7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4903839"/>
        <c:axId val="773587391"/>
      </c:scatterChart>
      <c:scatterChart>
        <c:scatterStyle val="lineMarker"/>
        <c:varyColors val="0"/>
        <c:ser>
          <c:idx val="1"/>
          <c:order val="1"/>
          <c:tx>
            <c:v>Capital Available</c:v>
          </c:tx>
          <c:spPr>
            <a:ln w="19050" cap="rnd">
              <a:solidFill>
                <a:schemeClr val="accent2"/>
              </a:solidFill>
              <a:prstDash val="lgDash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'B3 Summary'!$K$3:$K$7</c:f>
              <c:numCache>
                <c:formatCode>General</c:formatCode>
                <c:ptCount val="5"/>
                <c:pt idx="0" formatCode="0.0">
                  <c:v>10</c:v>
                </c:pt>
                <c:pt idx="1">
                  <c:v>12.5</c:v>
                </c:pt>
              </c:numCache>
            </c:numRef>
          </c:xVal>
          <c:yVal>
            <c:numRef>
              <c:f>'B3 Summary'!$M$3:$M$7</c:f>
              <c:numCache>
                <c:formatCode>0.0</c:formatCode>
                <c:ptCount val="5"/>
                <c:pt idx="0">
                  <c:v>21.451911048268428</c:v>
                </c:pt>
                <c:pt idx="1">
                  <c:v>28.440511538165893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0E-43B8-9A5D-FDE70CB7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7412287"/>
        <c:axId val="1817424815"/>
      </c:scatterChart>
      <c:valAx>
        <c:axId val="774903839"/>
        <c:scaling>
          <c:orientation val="minMax"/>
          <c:max val="14"/>
          <c:min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Hydrogen</a:t>
                </a:r>
                <a:r>
                  <a:rPr lang="en-GB" baseline="0"/>
                  <a:t> Price per kg (£)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3587391"/>
        <c:crosses val="autoZero"/>
        <c:crossBetween val="midCat"/>
        <c:majorUnit val="1"/>
        <c:minorUnit val="0.1"/>
      </c:valAx>
      <c:valAx>
        <c:axId val="773587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Annual Profit (£)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4903839"/>
        <c:crosses val="autoZero"/>
        <c:crossBetween val="midCat"/>
      </c:valAx>
      <c:valAx>
        <c:axId val="1817424815"/>
        <c:scaling>
          <c:orientation val="minMax"/>
          <c:max val="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baseline="0">
                    <a:effectLst/>
                  </a:rPr>
                  <a:t>Capital Available (M£)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412287"/>
        <c:crosses val="max"/>
        <c:crossBetween val="midCat"/>
      </c:valAx>
      <c:valAx>
        <c:axId val="1817412287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8174248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109311</xdr:colOff>
      <xdr:row>1</xdr:row>
      <xdr:rowOff>95250</xdr:rowOff>
    </xdr:from>
    <xdr:to>
      <xdr:col>5</xdr:col>
      <xdr:colOff>796926</xdr:colOff>
      <xdr:row>6</xdr:row>
      <xdr:rowOff>33564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44AEFBF-9CB7-439E-822F-E7AC1EB082D5}"/>
            </a:ext>
          </a:extLst>
        </xdr:cNvPr>
        <xdr:cNvSpPr txBox="1"/>
      </xdr:nvSpPr>
      <xdr:spPr>
        <a:xfrm>
          <a:off x="6450240" y="299357"/>
          <a:ext cx="2374900" cy="95885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These can be varied,</a:t>
          </a:r>
          <a:r>
            <a:rPr lang="en-US" sz="1600" baseline="0"/>
            <a:t> as desired, to replicate your data</a:t>
          </a:r>
          <a:r>
            <a:rPr lang="en-US" sz="1100" baseline="0"/>
            <a:t>. </a:t>
          </a:r>
          <a:endParaRPr lang="en-US" sz="1100"/>
        </a:p>
      </xdr:txBody>
    </xdr:sp>
    <xdr:clientData/>
  </xdr:twoCellAnchor>
  <xdr:twoCellAnchor>
    <xdr:from>
      <xdr:col>2</xdr:col>
      <xdr:colOff>19050</xdr:colOff>
      <xdr:row>4</xdr:row>
      <xdr:rowOff>47625</xdr:rowOff>
    </xdr:from>
    <xdr:to>
      <xdr:col>3</xdr:col>
      <xdr:colOff>102962</xdr:colOff>
      <xdr:row>4</xdr:row>
      <xdr:rowOff>51253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1F7A14D7-B92B-4717-A991-A9E0749E7122}"/>
            </a:ext>
          </a:extLst>
        </xdr:cNvPr>
        <xdr:cNvCxnSpPr/>
      </xdr:nvCxnSpPr>
      <xdr:spPr>
        <a:xfrm flipH="1" flipV="1">
          <a:off x="4724400" y="857250"/>
          <a:ext cx="1722212" cy="3628"/>
        </a:xfrm>
        <a:prstGeom prst="straightConnector1">
          <a:avLst/>
        </a:prstGeom>
        <a:ln w="19050" cmpd="sng">
          <a:solidFill>
            <a:srgbClr val="000000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1400175</xdr:colOff>
      <xdr:row>6</xdr:row>
      <xdr:rowOff>38100</xdr:rowOff>
    </xdr:from>
    <xdr:to>
      <xdr:col>3</xdr:col>
      <xdr:colOff>323851</xdr:colOff>
      <xdr:row>12</xdr:row>
      <xdr:rowOff>9525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943A4A60-FFE6-4A1A-BDD9-19C785BFA472}"/>
            </a:ext>
          </a:extLst>
        </xdr:cNvPr>
        <xdr:cNvCxnSpPr/>
      </xdr:nvCxnSpPr>
      <xdr:spPr>
        <a:xfrm flipH="1">
          <a:off x="6105525" y="1247775"/>
          <a:ext cx="561976" cy="1190625"/>
        </a:xfrm>
        <a:prstGeom prst="straightConnector1">
          <a:avLst/>
        </a:prstGeom>
        <a:ln w="28575" cmpd="sng">
          <a:solidFill>
            <a:srgbClr val="000000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54428</xdr:colOff>
      <xdr:row>9</xdr:row>
      <xdr:rowOff>122464</xdr:rowOff>
    </xdr:from>
    <xdr:to>
      <xdr:col>10</xdr:col>
      <xdr:colOff>98424</xdr:colOff>
      <xdr:row>23</xdr:row>
      <xdr:rowOff>8164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D09262D-AC6E-40EA-A3F2-7FD9888FF4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2133600</xdr:colOff>
      <xdr:row>17</xdr:row>
      <xdr:rowOff>95250</xdr:rowOff>
    </xdr:from>
    <xdr:to>
      <xdr:col>8</xdr:col>
      <xdr:colOff>409575</xdr:colOff>
      <xdr:row>31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CC73D8-EA5B-4320-96C9-E04EAC7BF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247650</xdr:colOff>
      <xdr:row>17</xdr:row>
      <xdr:rowOff>95250</xdr:rowOff>
    </xdr:from>
    <xdr:to>
      <xdr:col>13</xdr:col>
      <xdr:colOff>342900</xdr:colOff>
      <xdr:row>31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D73965D-9095-4988-B377-8104B4E98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95250</xdr:colOff>
      <xdr:row>9</xdr:row>
      <xdr:rowOff>19050</xdr:rowOff>
    </xdr:from>
    <xdr:to>
      <xdr:col>1</xdr:col>
      <xdr:colOff>365125</xdr:colOff>
      <xdr:row>14</xdr:row>
      <xdr:rowOff>69850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B5D8235-D88E-47F2-A470-AFDC18497978}"/>
            </a:ext>
          </a:extLst>
        </xdr:cNvPr>
        <xdr:cNvCxnSpPr/>
      </xdr:nvCxnSpPr>
      <xdr:spPr>
        <a:xfrm flipV="1">
          <a:off x="3095625" y="1733550"/>
          <a:ext cx="269875" cy="1003300"/>
        </a:xfrm>
        <a:prstGeom prst="straightConnector1">
          <a:avLst/>
        </a:prstGeom>
        <a:ln w="19050" cmpd="sng">
          <a:solidFill>
            <a:srgbClr val="000000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885825</xdr:colOff>
      <xdr:row>14</xdr:row>
      <xdr:rowOff>69850</xdr:rowOff>
    </xdr:from>
    <xdr:to>
      <xdr:col>1</xdr:col>
      <xdr:colOff>98425</xdr:colOff>
      <xdr:row>19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A4B960C-EBD3-4E0F-935D-983E98BC1EB7}"/>
            </a:ext>
          </a:extLst>
        </xdr:cNvPr>
        <xdr:cNvSpPr txBox="1"/>
      </xdr:nvSpPr>
      <xdr:spPr>
        <a:xfrm>
          <a:off x="885825" y="2736850"/>
          <a:ext cx="2212975" cy="9779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These can be varied,</a:t>
          </a:r>
          <a:r>
            <a:rPr lang="en-US" sz="1600" baseline="0"/>
            <a:t> as desired, to replicate your data</a:t>
          </a:r>
          <a:r>
            <a:rPr lang="en-US" sz="1100" baseline="0"/>
            <a:t>. </a:t>
          </a:r>
          <a:endParaRPr lang="en-US" sz="1100"/>
        </a:p>
      </xdr:txBody>
    </xdr:sp>
    <xdr:clientData/>
  </xdr:twoCellAnchor>
  <xdr:twoCellAnchor>
    <xdr:from>
      <xdr:col>11</xdr:col>
      <xdr:colOff>647700</xdr:colOff>
      <xdr:row>9</xdr:row>
      <xdr:rowOff>95250</xdr:rowOff>
    </xdr:from>
    <xdr:to>
      <xdr:col>12</xdr:col>
      <xdr:colOff>1431925</xdr:colOff>
      <xdr:row>14</xdr:row>
      <xdr:rowOff>19050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4B366DC-5AD4-4E01-A04C-B8E10D5BAA3E}"/>
            </a:ext>
          </a:extLst>
        </xdr:cNvPr>
        <xdr:cNvSpPr txBox="1"/>
      </xdr:nvSpPr>
      <xdr:spPr>
        <a:xfrm>
          <a:off x="14792325" y="1828800"/>
          <a:ext cx="2089150" cy="8763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This</a:t>
          </a:r>
          <a:r>
            <a:rPr lang="en-US" sz="1600" baseline="0"/>
            <a:t> table shows the key results of the analysis</a:t>
          </a:r>
          <a:endParaRPr lang="en-US" sz="1100"/>
        </a:p>
      </xdr:txBody>
    </xdr:sp>
    <xdr:clientData/>
  </xdr:twoCellAnchor>
  <xdr:twoCellAnchor>
    <xdr:from>
      <xdr:col>12</xdr:col>
      <xdr:colOff>342900</xdr:colOff>
      <xdr:row>4</xdr:row>
      <xdr:rowOff>19050</xdr:rowOff>
    </xdr:from>
    <xdr:to>
      <xdr:col>12</xdr:col>
      <xdr:colOff>342900</xdr:colOff>
      <xdr:row>9</xdr:row>
      <xdr:rowOff>69850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34727B8-886E-4818-A6C9-962A454403A2}"/>
            </a:ext>
          </a:extLst>
        </xdr:cNvPr>
        <xdr:cNvCxnSpPr/>
      </xdr:nvCxnSpPr>
      <xdr:spPr>
        <a:xfrm flipV="1">
          <a:off x="15792450" y="790575"/>
          <a:ext cx="0" cy="1012825"/>
        </a:xfrm>
        <a:prstGeom prst="straightConnector1">
          <a:avLst/>
        </a:prstGeom>
        <a:ln w="28575" cmpd="sng">
          <a:solidFill>
            <a:srgbClr val="000000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147411</xdr:colOff>
      <xdr:row>3</xdr:row>
      <xdr:rowOff>76200</xdr:rowOff>
    </xdr:from>
    <xdr:to>
      <xdr:col>6</xdr:col>
      <xdr:colOff>806451</xdr:colOff>
      <xdr:row>8</xdr:row>
      <xdr:rowOff>14514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60392E5-BEBA-4021-B2E0-4EA96AF2D792}"/>
            </a:ext>
          </a:extLst>
        </xdr:cNvPr>
        <xdr:cNvSpPr txBox="1"/>
      </xdr:nvSpPr>
      <xdr:spPr>
        <a:xfrm>
          <a:off x="6491061" y="676275"/>
          <a:ext cx="3173640" cy="94796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These can be varied,</a:t>
          </a:r>
          <a:r>
            <a:rPr lang="en-US" sz="1600" baseline="0"/>
            <a:t> as desired, to replicate your data</a:t>
          </a:r>
          <a:r>
            <a:rPr lang="en-US" sz="1100" baseline="0"/>
            <a:t>. </a:t>
          </a:r>
          <a:endParaRPr lang="en-US" sz="1100"/>
        </a:p>
      </xdr:txBody>
    </xdr:sp>
    <xdr:clientData/>
  </xdr:twoCellAnchor>
  <xdr:twoCellAnchor>
    <xdr:from>
      <xdr:col>2</xdr:col>
      <xdr:colOff>19050</xdr:colOff>
      <xdr:row>6</xdr:row>
      <xdr:rowOff>70303</xdr:rowOff>
    </xdr:from>
    <xdr:to>
      <xdr:col>3</xdr:col>
      <xdr:colOff>141062</xdr:colOff>
      <xdr:row>6</xdr:row>
      <xdr:rowOff>76200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C04B3A2-B6FB-4641-B9CF-EF0D7C0934E5}"/>
            </a:ext>
          </a:extLst>
        </xdr:cNvPr>
        <xdr:cNvCxnSpPr/>
      </xdr:nvCxnSpPr>
      <xdr:spPr>
        <a:xfrm flipH="1">
          <a:off x="4724400" y="1270453"/>
          <a:ext cx="1760312" cy="5897"/>
        </a:xfrm>
        <a:prstGeom prst="straightConnector1">
          <a:avLst/>
        </a:prstGeom>
        <a:ln w="19050" cmpd="sng">
          <a:solidFill>
            <a:srgbClr val="000000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1426029</xdr:colOff>
      <xdr:row>8</xdr:row>
      <xdr:rowOff>19050</xdr:rowOff>
    </xdr:from>
    <xdr:to>
      <xdr:col>3</xdr:col>
      <xdr:colOff>361950</xdr:colOff>
      <xdr:row>13</xdr:row>
      <xdr:rowOff>204107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B305535-683E-480E-AE7E-5B60501EC45A}"/>
            </a:ext>
          </a:extLst>
        </xdr:cNvPr>
        <xdr:cNvCxnSpPr/>
      </xdr:nvCxnSpPr>
      <xdr:spPr>
        <a:xfrm flipH="1">
          <a:off x="6131379" y="1628775"/>
          <a:ext cx="574221" cy="1194707"/>
        </a:xfrm>
        <a:prstGeom prst="straightConnector1">
          <a:avLst/>
        </a:prstGeom>
        <a:ln w="28575" cmpd="sng">
          <a:solidFill>
            <a:srgbClr val="000000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323850</xdr:colOff>
      <xdr:row>10</xdr:row>
      <xdr:rowOff>161925</xdr:rowOff>
    </xdr:from>
    <xdr:to>
      <xdr:col>10</xdr:col>
      <xdr:colOff>367846</xdr:colOff>
      <xdr:row>24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8E5AFCD-28C1-4AE4-96E0-CD13892A1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2133600</xdr:colOff>
      <xdr:row>17</xdr:row>
      <xdr:rowOff>95250</xdr:rowOff>
    </xdr:from>
    <xdr:to>
      <xdr:col>8</xdr:col>
      <xdr:colOff>409575</xdr:colOff>
      <xdr:row>31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C9BFB2-06B3-45AE-A73F-D07D4765D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304800</xdr:colOff>
      <xdr:row>9</xdr:row>
      <xdr:rowOff>85725</xdr:rowOff>
    </xdr:from>
    <xdr:to>
      <xdr:col>12</xdr:col>
      <xdr:colOff>1089025</xdr:colOff>
      <xdr:row>14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15CAF2E-91AF-4604-9522-A43878743EF5}"/>
            </a:ext>
          </a:extLst>
        </xdr:cNvPr>
        <xdr:cNvSpPr txBox="1"/>
      </xdr:nvSpPr>
      <xdr:spPr>
        <a:xfrm>
          <a:off x="14697075" y="1819275"/>
          <a:ext cx="2089150" cy="8763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This</a:t>
          </a:r>
          <a:r>
            <a:rPr lang="en-US" sz="1600" baseline="0"/>
            <a:t> table shows the key results of the analysis</a:t>
          </a:r>
          <a:endParaRPr lang="en-US" sz="1100"/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0</xdr:colOff>
      <xdr:row>9</xdr:row>
      <xdr:rowOff>60325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AF90472-1AEA-466F-9DBF-D8A35FE5B86E}"/>
            </a:ext>
          </a:extLst>
        </xdr:cNvPr>
        <xdr:cNvCxnSpPr/>
      </xdr:nvCxnSpPr>
      <xdr:spPr>
        <a:xfrm flipV="1">
          <a:off x="15697200" y="781050"/>
          <a:ext cx="0" cy="1012825"/>
        </a:xfrm>
        <a:prstGeom prst="straightConnector1">
          <a:avLst/>
        </a:prstGeom>
        <a:ln w="28575" cmpd="sng">
          <a:solidFill>
            <a:srgbClr val="000000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372"/>
  <sheetViews>
    <sheetView zoomScaleNormal="100" workbookViewId="0"/>
  </sheetViews>
  <sheetFormatPr defaultColWidth="12.5703125" defaultRowHeight="15.75" x14ac:dyDescent="0.25"/>
  <cols>
    <col min="1" max="1" width="45" style="25" bestFit="1" customWidth="1"/>
    <col min="2" max="2" width="25.5703125" style="25" bestFit="1" customWidth="1"/>
    <col min="3" max="3" width="24.5703125" style="25" bestFit="1" customWidth="1"/>
    <col min="4" max="4" width="24.7109375" style="25" bestFit="1" customWidth="1"/>
    <col min="5" max="6" width="12.5703125" style="25"/>
    <col min="7" max="7" width="16" style="25" customWidth="1"/>
    <col min="8" max="16384" width="12.5703125" style="25"/>
  </cols>
  <sheetData>
    <row r="1" spans="1:25" x14ac:dyDescent="0.25">
      <c r="A1" s="19" t="s">
        <v>10</v>
      </c>
      <c r="B1" s="2"/>
    </row>
    <row r="2" spans="1:25" ht="16.5" thickBot="1" x14ac:dyDescent="0.3">
      <c r="A2" s="2"/>
      <c r="B2" s="2"/>
    </row>
    <row r="3" spans="1:25" x14ac:dyDescent="0.25">
      <c r="A3" s="2" t="s">
        <v>16</v>
      </c>
      <c r="B3" s="40">
        <v>10</v>
      </c>
    </row>
    <row r="4" spans="1:25" x14ac:dyDescent="0.25">
      <c r="A4" s="2" t="s">
        <v>20</v>
      </c>
      <c r="B4" s="41">
        <v>5</v>
      </c>
    </row>
    <row r="5" spans="1:25" x14ac:dyDescent="0.25">
      <c r="A5" s="2" t="s">
        <v>24</v>
      </c>
      <c r="B5" s="41">
        <v>325</v>
      </c>
    </row>
    <row r="6" spans="1:25" x14ac:dyDescent="0.25">
      <c r="A6" s="2" t="s">
        <v>44</v>
      </c>
      <c r="B6" s="41">
        <v>8</v>
      </c>
    </row>
    <row r="7" spans="1:25" x14ac:dyDescent="0.25">
      <c r="A7" s="2" t="s">
        <v>33</v>
      </c>
      <c r="B7" s="41">
        <v>1</v>
      </c>
      <c r="U7" s="45"/>
      <c r="V7" s="45"/>
      <c r="W7" s="45"/>
      <c r="X7" s="45"/>
      <c r="Y7" s="45"/>
    </row>
    <row r="8" spans="1:25" x14ac:dyDescent="0.25">
      <c r="A8" s="2" t="s">
        <v>30</v>
      </c>
      <c r="B8" s="41">
        <v>65</v>
      </c>
      <c r="U8" s="45"/>
      <c r="V8" s="45"/>
      <c r="W8" s="46"/>
      <c r="X8" s="45"/>
      <c r="Y8" s="45"/>
    </row>
    <row r="9" spans="1:25" ht="16.5" thickBot="1" x14ac:dyDescent="0.3">
      <c r="A9" s="2" t="s">
        <v>32</v>
      </c>
      <c r="B9" s="42">
        <v>50000</v>
      </c>
      <c r="U9" s="45"/>
      <c r="V9" s="28"/>
      <c r="W9" s="28"/>
      <c r="X9" s="45"/>
      <c r="Y9" s="45"/>
    </row>
    <row r="10" spans="1:25" x14ac:dyDescent="0.25">
      <c r="A10" s="25" t="s">
        <v>48</v>
      </c>
      <c r="B10" s="25" t="s">
        <v>55</v>
      </c>
      <c r="U10" s="47"/>
      <c r="V10" s="48"/>
      <c r="W10" s="49"/>
      <c r="X10" s="45"/>
      <c r="Y10" s="45"/>
    </row>
    <row r="11" spans="1:25" x14ac:dyDescent="0.25">
      <c r="U11" s="47"/>
      <c r="V11" s="48"/>
      <c r="W11" s="49"/>
      <c r="X11" s="45"/>
      <c r="Y11" s="45"/>
    </row>
    <row r="12" spans="1:25" ht="16.5" thickBot="1" x14ac:dyDescent="0.3">
      <c r="C12" s="20"/>
      <c r="U12" s="47"/>
      <c r="V12" s="48"/>
      <c r="W12" s="49"/>
      <c r="X12" s="45"/>
      <c r="Y12" s="45"/>
    </row>
    <row r="13" spans="1:25" ht="16.5" thickBot="1" x14ac:dyDescent="0.3">
      <c r="A13" s="25" t="s">
        <v>1</v>
      </c>
      <c r="B13" s="5" t="s">
        <v>56</v>
      </c>
      <c r="C13" s="68" t="s">
        <v>2</v>
      </c>
      <c r="D13" s="69" t="s">
        <v>53</v>
      </c>
      <c r="U13" s="47"/>
      <c r="V13" s="48"/>
      <c r="W13" s="49"/>
      <c r="X13" s="45"/>
      <c r="Y13" s="45"/>
    </row>
    <row r="14" spans="1:25" x14ac:dyDescent="0.25">
      <c r="A14" s="37">
        <v>0</v>
      </c>
      <c r="B14" s="38">
        <v>42.86</v>
      </c>
      <c r="C14" s="65">
        <f>B14/1000</f>
        <v>4.2860000000000002E-2</v>
      </c>
      <c r="D14" s="64">
        <f>C14*100</f>
        <v>4.2860000000000005</v>
      </c>
      <c r="U14" s="47"/>
      <c r="V14" s="48"/>
      <c r="W14" s="49"/>
      <c r="X14" s="45"/>
      <c r="Y14" s="45"/>
    </row>
    <row r="15" spans="1:25" x14ac:dyDescent="0.25">
      <c r="A15" s="37">
        <v>4.1666666666666664E-2</v>
      </c>
      <c r="B15" s="38">
        <v>42.48</v>
      </c>
      <c r="C15" s="66">
        <f t="shared" ref="C15:C37" si="0">B15/1000</f>
        <v>4.2479999999999997E-2</v>
      </c>
      <c r="D15" s="64">
        <f t="shared" ref="D15:D37" si="1">C15*100</f>
        <v>4.2479999999999993</v>
      </c>
      <c r="U15" s="47"/>
      <c r="V15" s="48"/>
      <c r="W15" s="49"/>
      <c r="X15" s="45"/>
      <c r="Y15" s="45"/>
    </row>
    <row r="16" spans="1:25" x14ac:dyDescent="0.25">
      <c r="A16" s="37">
        <v>8.3333333333333301E-2</v>
      </c>
      <c r="B16" s="38">
        <v>38.51</v>
      </c>
      <c r="C16" s="66">
        <f t="shared" si="0"/>
        <v>3.8509999999999996E-2</v>
      </c>
      <c r="D16" s="64">
        <f t="shared" si="1"/>
        <v>3.8509999999999995</v>
      </c>
      <c r="U16" s="47"/>
      <c r="V16" s="48"/>
      <c r="W16" s="49"/>
      <c r="X16" s="45"/>
      <c r="Y16" s="45"/>
    </row>
    <row r="17" spans="1:25" x14ac:dyDescent="0.25">
      <c r="A17" s="37">
        <v>0.125</v>
      </c>
      <c r="B17" s="38">
        <v>32.89</v>
      </c>
      <c r="C17" s="66">
        <f t="shared" si="0"/>
        <v>3.2890000000000003E-2</v>
      </c>
      <c r="D17" s="64">
        <f t="shared" si="1"/>
        <v>3.2890000000000001</v>
      </c>
      <c r="U17" s="47"/>
      <c r="V17" s="48"/>
      <c r="W17" s="49"/>
      <c r="X17" s="45"/>
      <c r="Y17" s="45"/>
    </row>
    <row r="18" spans="1:25" x14ac:dyDescent="0.25">
      <c r="A18" s="37">
        <v>0.16666666666666699</v>
      </c>
      <c r="B18" s="38">
        <v>27.89</v>
      </c>
      <c r="C18" s="66">
        <f t="shared" si="0"/>
        <v>2.7890000000000002E-2</v>
      </c>
      <c r="D18" s="64">
        <f t="shared" si="1"/>
        <v>2.7890000000000001</v>
      </c>
      <c r="U18" s="47"/>
      <c r="V18" s="48"/>
      <c r="W18" s="49"/>
      <c r="X18" s="45"/>
      <c r="Y18" s="45"/>
    </row>
    <row r="19" spans="1:25" x14ac:dyDescent="0.25">
      <c r="A19" s="37">
        <v>0.20833333333333301</v>
      </c>
      <c r="B19" s="38">
        <v>28.66</v>
      </c>
      <c r="C19" s="66">
        <f t="shared" si="0"/>
        <v>2.8660000000000001E-2</v>
      </c>
      <c r="D19" s="64">
        <f t="shared" si="1"/>
        <v>2.8660000000000001</v>
      </c>
      <c r="U19" s="47"/>
      <c r="V19" s="48"/>
      <c r="W19" s="49"/>
      <c r="X19" s="45"/>
      <c r="Y19" s="45"/>
    </row>
    <row r="20" spans="1:25" x14ac:dyDescent="0.25">
      <c r="A20" s="37">
        <v>0.25</v>
      </c>
      <c r="B20" s="38">
        <v>36.43</v>
      </c>
      <c r="C20" s="66">
        <f t="shared" si="0"/>
        <v>3.6429999999999997E-2</v>
      </c>
      <c r="D20" s="64">
        <f t="shared" si="1"/>
        <v>3.6429999999999998</v>
      </c>
      <c r="U20" s="47"/>
      <c r="V20" s="48"/>
      <c r="W20" s="49"/>
      <c r="X20" s="45"/>
      <c r="Y20" s="45"/>
    </row>
    <row r="21" spans="1:25" x14ac:dyDescent="0.25">
      <c r="A21" s="37">
        <v>0.29166666666666702</v>
      </c>
      <c r="B21" s="38">
        <v>44.4</v>
      </c>
      <c r="C21" s="66">
        <f t="shared" si="0"/>
        <v>4.4400000000000002E-2</v>
      </c>
      <c r="D21" s="64">
        <f t="shared" si="1"/>
        <v>4.4400000000000004</v>
      </c>
      <c r="U21" s="47"/>
      <c r="V21" s="48"/>
      <c r="W21" s="49"/>
      <c r="X21" s="45"/>
      <c r="Y21" s="45"/>
    </row>
    <row r="22" spans="1:25" x14ac:dyDescent="0.25">
      <c r="A22" s="37">
        <v>0.33333333333333298</v>
      </c>
      <c r="B22" s="38">
        <v>44.5</v>
      </c>
      <c r="C22" s="66">
        <f t="shared" si="0"/>
        <v>4.4499999999999998E-2</v>
      </c>
      <c r="D22" s="64">
        <f t="shared" si="1"/>
        <v>4.45</v>
      </c>
      <c r="U22" s="47"/>
      <c r="V22" s="48"/>
      <c r="W22" s="49"/>
      <c r="X22" s="45"/>
      <c r="Y22" s="45"/>
    </row>
    <row r="23" spans="1:25" x14ac:dyDescent="0.25">
      <c r="A23" s="37">
        <v>0.375</v>
      </c>
      <c r="B23" s="38">
        <v>44.92</v>
      </c>
      <c r="C23" s="66">
        <f t="shared" si="0"/>
        <v>4.4920000000000002E-2</v>
      </c>
      <c r="D23" s="64">
        <f t="shared" si="1"/>
        <v>4.492</v>
      </c>
      <c r="U23" s="47"/>
      <c r="V23" s="48"/>
      <c r="W23" s="49"/>
      <c r="X23" s="45"/>
      <c r="Y23" s="45"/>
    </row>
    <row r="24" spans="1:25" x14ac:dyDescent="0.25">
      <c r="A24" s="37">
        <v>0.41666666666666702</v>
      </c>
      <c r="B24" s="38">
        <v>49</v>
      </c>
      <c r="C24" s="66">
        <f t="shared" si="0"/>
        <v>4.9000000000000002E-2</v>
      </c>
      <c r="D24" s="64">
        <f t="shared" si="1"/>
        <v>4.9000000000000004</v>
      </c>
      <c r="U24" s="47"/>
      <c r="V24" s="48"/>
      <c r="W24" s="49"/>
      <c r="X24" s="45"/>
      <c r="Y24" s="45"/>
    </row>
    <row r="25" spans="1:25" x14ac:dyDescent="0.25">
      <c r="A25" s="37">
        <v>0.45833333333333298</v>
      </c>
      <c r="B25" s="38">
        <v>43.51</v>
      </c>
      <c r="C25" s="66">
        <f t="shared" si="0"/>
        <v>4.351E-2</v>
      </c>
      <c r="D25" s="64">
        <f t="shared" si="1"/>
        <v>4.351</v>
      </c>
      <c r="U25" s="47"/>
      <c r="V25" s="48"/>
      <c r="W25" s="49"/>
      <c r="X25" s="45"/>
      <c r="Y25" s="45"/>
    </row>
    <row r="26" spans="1:25" x14ac:dyDescent="0.25">
      <c r="A26" s="37">
        <v>0.5</v>
      </c>
      <c r="B26" s="38">
        <v>40</v>
      </c>
      <c r="C26" s="66">
        <f t="shared" si="0"/>
        <v>0.04</v>
      </c>
      <c r="D26" s="64">
        <f t="shared" si="1"/>
        <v>4</v>
      </c>
      <c r="U26" s="47"/>
      <c r="V26" s="48"/>
      <c r="W26" s="49"/>
      <c r="X26" s="45"/>
      <c r="Y26" s="45"/>
    </row>
    <row r="27" spans="1:25" x14ac:dyDescent="0.25">
      <c r="A27" s="37">
        <v>0.54166666666666696</v>
      </c>
      <c r="B27" s="38">
        <v>39.17</v>
      </c>
      <c r="C27" s="66">
        <f t="shared" si="0"/>
        <v>3.9170000000000003E-2</v>
      </c>
      <c r="D27" s="64">
        <f t="shared" si="1"/>
        <v>3.9170000000000003</v>
      </c>
      <c r="U27" s="47"/>
      <c r="V27" s="48"/>
      <c r="W27" s="49"/>
      <c r="X27" s="45"/>
      <c r="Y27" s="45"/>
    </row>
    <row r="28" spans="1:25" x14ac:dyDescent="0.25">
      <c r="A28" s="37">
        <v>0.58333333333333304</v>
      </c>
      <c r="B28" s="38">
        <v>37.979999999999997</v>
      </c>
      <c r="C28" s="66">
        <f t="shared" si="0"/>
        <v>3.798E-2</v>
      </c>
      <c r="D28" s="64">
        <f t="shared" si="1"/>
        <v>3.798</v>
      </c>
      <c r="U28" s="47"/>
      <c r="V28" s="48"/>
      <c r="W28" s="49"/>
      <c r="X28" s="45"/>
      <c r="Y28" s="45"/>
    </row>
    <row r="29" spans="1:25" x14ac:dyDescent="0.25">
      <c r="A29" s="37">
        <v>0.625</v>
      </c>
      <c r="B29" s="38">
        <v>36.92</v>
      </c>
      <c r="C29" s="66">
        <f t="shared" si="0"/>
        <v>3.6920000000000001E-2</v>
      </c>
      <c r="D29" s="64">
        <f t="shared" si="1"/>
        <v>3.6920000000000002</v>
      </c>
      <c r="U29" s="47"/>
      <c r="V29" s="48"/>
      <c r="W29" s="49"/>
      <c r="X29" s="45"/>
      <c r="Y29" s="45"/>
    </row>
    <row r="30" spans="1:25" x14ac:dyDescent="0.25">
      <c r="A30" s="37">
        <v>0.66666666666666696</v>
      </c>
      <c r="B30" s="38">
        <v>40</v>
      </c>
      <c r="C30" s="66">
        <f t="shared" si="0"/>
        <v>0.04</v>
      </c>
      <c r="D30" s="64">
        <f t="shared" si="1"/>
        <v>4</v>
      </c>
      <c r="U30" s="47"/>
      <c r="V30" s="48"/>
      <c r="W30" s="49"/>
      <c r="X30" s="45"/>
      <c r="Y30" s="45"/>
    </row>
    <row r="31" spans="1:25" x14ac:dyDescent="0.25">
      <c r="A31" s="37">
        <v>0.70833333333333304</v>
      </c>
      <c r="B31" s="38">
        <v>53.94</v>
      </c>
      <c r="C31" s="66">
        <f t="shared" si="0"/>
        <v>5.3939999999999995E-2</v>
      </c>
      <c r="D31" s="64">
        <f t="shared" si="1"/>
        <v>5.3939999999999992</v>
      </c>
      <c r="U31" s="47"/>
      <c r="V31" s="48"/>
      <c r="W31" s="49"/>
      <c r="X31" s="45"/>
      <c r="Y31" s="45"/>
    </row>
    <row r="32" spans="1:25" x14ac:dyDescent="0.25">
      <c r="A32" s="37">
        <v>0.75</v>
      </c>
      <c r="B32" s="38">
        <v>50</v>
      </c>
      <c r="C32" s="66">
        <f t="shared" si="0"/>
        <v>0.05</v>
      </c>
      <c r="D32" s="64">
        <f t="shared" si="1"/>
        <v>5</v>
      </c>
      <c r="U32" s="47"/>
      <c r="V32" s="48"/>
      <c r="W32" s="49"/>
      <c r="X32" s="45"/>
      <c r="Y32" s="45"/>
    </row>
    <row r="33" spans="1:25" x14ac:dyDescent="0.25">
      <c r="A33" s="37">
        <v>0.79166666666666696</v>
      </c>
      <c r="B33" s="38">
        <v>100</v>
      </c>
      <c r="C33" s="66">
        <f t="shared" si="0"/>
        <v>0.1</v>
      </c>
      <c r="D33" s="64">
        <f t="shared" si="1"/>
        <v>10</v>
      </c>
      <c r="U33" s="47"/>
      <c r="V33" s="48"/>
      <c r="W33" s="49"/>
      <c r="X33" s="45"/>
      <c r="Y33" s="45"/>
    </row>
    <row r="34" spans="1:25" x14ac:dyDescent="0.25">
      <c r="A34" s="37">
        <v>0.83333333333333304</v>
      </c>
      <c r="B34" s="38">
        <v>59</v>
      </c>
      <c r="C34" s="66">
        <f t="shared" si="0"/>
        <v>5.8999999999999997E-2</v>
      </c>
      <c r="D34" s="64">
        <f t="shared" si="1"/>
        <v>5.8999999999999995</v>
      </c>
      <c r="U34" s="45"/>
      <c r="V34" s="45"/>
      <c r="W34" s="45"/>
      <c r="X34" s="45"/>
      <c r="Y34" s="45"/>
    </row>
    <row r="35" spans="1:25" x14ac:dyDescent="0.25">
      <c r="A35" s="37">
        <v>0.875</v>
      </c>
      <c r="B35" s="38">
        <v>41.6</v>
      </c>
      <c r="C35" s="66">
        <f t="shared" si="0"/>
        <v>4.1599999999999998E-2</v>
      </c>
      <c r="D35" s="64">
        <f t="shared" si="1"/>
        <v>4.16</v>
      </c>
    </row>
    <row r="36" spans="1:25" x14ac:dyDescent="0.25">
      <c r="A36" s="37">
        <v>0.91666666666666696</v>
      </c>
      <c r="B36" s="38">
        <v>44.08</v>
      </c>
      <c r="C36" s="66">
        <f t="shared" si="0"/>
        <v>4.4080000000000001E-2</v>
      </c>
      <c r="D36" s="64">
        <f t="shared" si="1"/>
        <v>4.4080000000000004</v>
      </c>
    </row>
    <row r="37" spans="1:25" ht="16.5" thickBot="1" x14ac:dyDescent="0.3">
      <c r="A37" s="37">
        <v>0.95833333333333304</v>
      </c>
      <c r="B37" s="38">
        <v>36.57</v>
      </c>
      <c r="C37" s="67">
        <f t="shared" si="0"/>
        <v>3.6569999999999998E-2</v>
      </c>
      <c r="D37" s="64">
        <f t="shared" si="1"/>
        <v>3.657</v>
      </c>
    </row>
    <row r="38" spans="1:25" x14ac:dyDescent="0.25">
      <c r="C38" s="20"/>
    </row>
    <row r="39" spans="1:25" x14ac:dyDescent="0.25">
      <c r="C39" s="20"/>
    </row>
    <row r="40" spans="1:25" x14ac:dyDescent="0.25">
      <c r="C40" s="20"/>
    </row>
    <row r="41" spans="1:25" x14ac:dyDescent="0.25">
      <c r="C41" s="20"/>
    </row>
    <row r="42" spans="1:25" x14ac:dyDescent="0.25">
      <c r="C42" s="26"/>
    </row>
    <row r="43" spans="1:25" x14ac:dyDescent="0.25">
      <c r="C43" s="20"/>
    </row>
    <row r="44" spans="1:25" x14ac:dyDescent="0.25">
      <c r="C44" s="20"/>
    </row>
    <row r="45" spans="1:25" x14ac:dyDescent="0.25">
      <c r="C45" s="20"/>
    </row>
    <row r="46" spans="1:25" x14ac:dyDescent="0.25">
      <c r="C46" s="20"/>
    </row>
    <row r="47" spans="1:25" x14ac:dyDescent="0.25">
      <c r="C47" s="20"/>
    </row>
    <row r="48" spans="1:25" x14ac:dyDescent="0.25">
      <c r="C48" s="20"/>
    </row>
    <row r="49" spans="3:3" x14ac:dyDescent="0.25">
      <c r="C49" s="20"/>
    </row>
    <row r="50" spans="3:3" x14ac:dyDescent="0.25">
      <c r="C50" s="20"/>
    </row>
    <row r="51" spans="3:3" x14ac:dyDescent="0.25">
      <c r="C51" s="20"/>
    </row>
    <row r="52" spans="3:3" x14ac:dyDescent="0.25">
      <c r="C52" s="20"/>
    </row>
    <row r="53" spans="3:3" x14ac:dyDescent="0.25">
      <c r="C53" s="20"/>
    </row>
    <row r="54" spans="3:3" x14ac:dyDescent="0.25">
      <c r="C54" s="20"/>
    </row>
    <row r="55" spans="3:3" x14ac:dyDescent="0.25">
      <c r="C55" s="20"/>
    </row>
    <row r="56" spans="3:3" x14ac:dyDescent="0.25">
      <c r="C56" s="20"/>
    </row>
    <row r="57" spans="3:3" x14ac:dyDescent="0.25">
      <c r="C57" s="26"/>
    </row>
    <row r="58" spans="3:3" x14ac:dyDescent="0.25">
      <c r="C58" s="20"/>
    </row>
    <row r="59" spans="3:3" x14ac:dyDescent="0.25">
      <c r="C59" s="20"/>
    </row>
    <row r="60" spans="3:3" x14ac:dyDescent="0.25">
      <c r="C60" s="20"/>
    </row>
    <row r="61" spans="3:3" x14ac:dyDescent="0.25">
      <c r="C61" s="20"/>
    </row>
    <row r="62" spans="3:3" x14ac:dyDescent="0.25">
      <c r="C62" s="20"/>
    </row>
    <row r="63" spans="3:3" x14ac:dyDescent="0.25">
      <c r="C63" s="20"/>
    </row>
    <row r="64" spans="3:3" x14ac:dyDescent="0.25">
      <c r="C64" s="20"/>
    </row>
    <row r="65" spans="3:3" x14ac:dyDescent="0.25">
      <c r="C65" s="20"/>
    </row>
    <row r="66" spans="3:3" x14ac:dyDescent="0.25">
      <c r="C66" s="20"/>
    </row>
    <row r="67" spans="3:3" x14ac:dyDescent="0.25">
      <c r="C67" s="20"/>
    </row>
    <row r="68" spans="3:3" x14ac:dyDescent="0.25">
      <c r="C68" s="20"/>
    </row>
    <row r="69" spans="3:3" x14ac:dyDescent="0.25">
      <c r="C69" s="20"/>
    </row>
    <row r="70" spans="3:3" x14ac:dyDescent="0.25">
      <c r="C70" s="20"/>
    </row>
    <row r="71" spans="3:3" x14ac:dyDescent="0.25">
      <c r="C71" s="20"/>
    </row>
    <row r="72" spans="3:3" x14ac:dyDescent="0.25">
      <c r="C72" s="26"/>
    </row>
    <row r="73" spans="3:3" x14ac:dyDescent="0.25">
      <c r="C73" s="20"/>
    </row>
    <row r="74" spans="3:3" x14ac:dyDescent="0.25">
      <c r="C74" s="20"/>
    </row>
    <row r="75" spans="3:3" x14ac:dyDescent="0.25">
      <c r="C75" s="20"/>
    </row>
    <row r="76" spans="3:3" x14ac:dyDescent="0.25">
      <c r="C76" s="20"/>
    </row>
    <row r="77" spans="3:3" x14ac:dyDescent="0.25">
      <c r="C77" s="20"/>
    </row>
    <row r="78" spans="3:3" x14ac:dyDescent="0.25">
      <c r="C78" s="20"/>
    </row>
    <row r="79" spans="3:3" x14ac:dyDescent="0.25">
      <c r="C79" s="20"/>
    </row>
    <row r="80" spans="3:3" x14ac:dyDescent="0.25">
      <c r="C80" s="20"/>
    </row>
    <row r="81" spans="3:3" x14ac:dyDescent="0.25">
      <c r="C81" s="20"/>
    </row>
    <row r="82" spans="3:3" x14ac:dyDescent="0.25">
      <c r="C82" s="20"/>
    </row>
    <row r="83" spans="3:3" x14ac:dyDescent="0.25">
      <c r="C83" s="20"/>
    </row>
    <row r="84" spans="3:3" x14ac:dyDescent="0.25">
      <c r="C84" s="20"/>
    </row>
    <row r="85" spans="3:3" x14ac:dyDescent="0.25">
      <c r="C85" s="20"/>
    </row>
    <row r="86" spans="3:3" x14ac:dyDescent="0.25">
      <c r="C86" s="20"/>
    </row>
    <row r="87" spans="3:3" x14ac:dyDescent="0.25">
      <c r="C87" s="26"/>
    </row>
    <row r="88" spans="3:3" x14ac:dyDescent="0.25">
      <c r="C88" s="20"/>
    </row>
    <row r="89" spans="3:3" x14ac:dyDescent="0.25">
      <c r="C89" s="20"/>
    </row>
    <row r="90" spans="3:3" x14ac:dyDescent="0.25">
      <c r="C90" s="20"/>
    </row>
    <row r="91" spans="3:3" x14ac:dyDescent="0.25">
      <c r="C91" s="20"/>
    </row>
    <row r="92" spans="3:3" x14ac:dyDescent="0.25">
      <c r="C92" s="20"/>
    </row>
    <row r="93" spans="3:3" x14ac:dyDescent="0.25">
      <c r="C93" s="20"/>
    </row>
    <row r="94" spans="3:3" x14ac:dyDescent="0.25">
      <c r="C94" s="20"/>
    </row>
    <row r="95" spans="3:3" x14ac:dyDescent="0.25">
      <c r="C95" s="20"/>
    </row>
    <row r="96" spans="3:3" x14ac:dyDescent="0.25">
      <c r="C96" s="20"/>
    </row>
    <row r="97" spans="3:3" x14ac:dyDescent="0.25">
      <c r="C97" s="20"/>
    </row>
    <row r="98" spans="3:3" x14ac:dyDescent="0.25">
      <c r="C98" s="20"/>
    </row>
    <row r="99" spans="3:3" x14ac:dyDescent="0.25">
      <c r="C99" s="20"/>
    </row>
    <row r="100" spans="3:3" x14ac:dyDescent="0.25">
      <c r="C100" s="20"/>
    </row>
    <row r="101" spans="3:3" x14ac:dyDescent="0.25">
      <c r="C101" s="20"/>
    </row>
    <row r="102" spans="3:3" x14ac:dyDescent="0.25">
      <c r="C102" s="26"/>
    </row>
    <row r="103" spans="3:3" x14ac:dyDescent="0.25">
      <c r="C103" s="26"/>
    </row>
    <row r="104" spans="3:3" x14ac:dyDescent="0.25">
      <c r="C104" s="20"/>
    </row>
    <row r="105" spans="3:3" x14ac:dyDescent="0.25">
      <c r="C105" s="20"/>
    </row>
    <row r="106" spans="3:3" x14ac:dyDescent="0.25">
      <c r="C106" s="20"/>
    </row>
    <row r="107" spans="3:3" x14ac:dyDescent="0.25">
      <c r="C107" s="20"/>
    </row>
    <row r="108" spans="3:3" x14ac:dyDescent="0.25">
      <c r="C108" s="20"/>
    </row>
    <row r="109" spans="3:3" x14ac:dyDescent="0.25">
      <c r="C109" s="20"/>
    </row>
    <row r="110" spans="3:3" x14ac:dyDescent="0.25">
      <c r="C110" s="20"/>
    </row>
    <row r="111" spans="3:3" x14ac:dyDescent="0.25">
      <c r="C111" s="20"/>
    </row>
    <row r="112" spans="3:3" x14ac:dyDescent="0.25">
      <c r="C112" s="20"/>
    </row>
    <row r="113" spans="3:3" x14ac:dyDescent="0.25">
      <c r="C113" s="20"/>
    </row>
    <row r="114" spans="3:3" x14ac:dyDescent="0.25">
      <c r="C114" s="20"/>
    </row>
    <row r="115" spans="3:3" x14ac:dyDescent="0.25">
      <c r="C115" s="20"/>
    </row>
    <row r="116" spans="3:3" x14ac:dyDescent="0.25">
      <c r="C116" s="20"/>
    </row>
    <row r="117" spans="3:3" x14ac:dyDescent="0.25">
      <c r="C117" s="26"/>
    </row>
    <row r="118" spans="3:3" x14ac:dyDescent="0.25">
      <c r="C118" s="26"/>
    </row>
    <row r="119" spans="3:3" x14ac:dyDescent="0.25">
      <c r="C119" s="20"/>
    </row>
    <row r="120" spans="3:3" x14ac:dyDescent="0.25">
      <c r="C120" s="20"/>
    </row>
    <row r="121" spans="3:3" x14ac:dyDescent="0.25">
      <c r="C121" s="20"/>
    </row>
    <row r="122" spans="3:3" x14ac:dyDescent="0.25">
      <c r="C122" s="20"/>
    </row>
    <row r="123" spans="3:3" x14ac:dyDescent="0.25">
      <c r="C123" s="20"/>
    </row>
    <row r="124" spans="3:3" x14ac:dyDescent="0.25">
      <c r="C124" s="20"/>
    </row>
    <row r="125" spans="3:3" x14ac:dyDescent="0.25">
      <c r="C125" s="20"/>
    </row>
    <row r="126" spans="3:3" x14ac:dyDescent="0.25">
      <c r="C126" s="20"/>
    </row>
    <row r="127" spans="3:3" x14ac:dyDescent="0.25">
      <c r="C127" s="20"/>
    </row>
    <row r="128" spans="3:3" x14ac:dyDescent="0.25">
      <c r="C128" s="20"/>
    </row>
    <row r="129" spans="3:3" x14ac:dyDescent="0.25">
      <c r="C129" s="20"/>
    </row>
    <row r="130" spans="3:3" x14ac:dyDescent="0.25">
      <c r="C130" s="20"/>
    </row>
    <row r="131" spans="3:3" x14ac:dyDescent="0.25">
      <c r="C131" s="20"/>
    </row>
    <row r="132" spans="3:3" x14ac:dyDescent="0.25">
      <c r="C132" s="26"/>
    </row>
    <row r="133" spans="3:3" x14ac:dyDescent="0.25">
      <c r="C133" s="26"/>
    </row>
    <row r="134" spans="3:3" x14ac:dyDescent="0.25">
      <c r="C134" s="20"/>
    </row>
    <row r="135" spans="3:3" x14ac:dyDescent="0.25">
      <c r="C135" s="20"/>
    </row>
    <row r="136" spans="3:3" x14ac:dyDescent="0.25">
      <c r="C136" s="20"/>
    </row>
    <row r="137" spans="3:3" x14ac:dyDescent="0.25">
      <c r="C137" s="20"/>
    </row>
    <row r="138" spans="3:3" x14ac:dyDescent="0.25">
      <c r="C138" s="20"/>
    </row>
    <row r="139" spans="3:3" x14ac:dyDescent="0.25">
      <c r="C139" s="20"/>
    </row>
    <row r="140" spans="3:3" x14ac:dyDescent="0.25">
      <c r="C140" s="20"/>
    </row>
    <row r="141" spans="3:3" x14ac:dyDescent="0.25">
      <c r="C141" s="20"/>
    </row>
    <row r="142" spans="3:3" x14ac:dyDescent="0.25">
      <c r="C142" s="20"/>
    </row>
    <row r="143" spans="3:3" x14ac:dyDescent="0.25">
      <c r="C143" s="20"/>
    </row>
    <row r="144" spans="3:3" x14ac:dyDescent="0.25">
      <c r="C144" s="20"/>
    </row>
    <row r="145" spans="3:3" x14ac:dyDescent="0.25">
      <c r="C145" s="20"/>
    </row>
    <row r="146" spans="3:3" x14ac:dyDescent="0.25">
      <c r="C146" s="20"/>
    </row>
    <row r="147" spans="3:3" x14ac:dyDescent="0.25">
      <c r="C147" s="26"/>
    </row>
    <row r="148" spans="3:3" x14ac:dyDescent="0.25">
      <c r="C148" s="26"/>
    </row>
    <row r="149" spans="3:3" x14ac:dyDescent="0.25">
      <c r="C149" s="20"/>
    </row>
    <row r="150" spans="3:3" x14ac:dyDescent="0.25">
      <c r="C150" s="20"/>
    </row>
    <row r="151" spans="3:3" x14ac:dyDescent="0.25">
      <c r="C151" s="20"/>
    </row>
    <row r="152" spans="3:3" x14ac:dyDescent="0.25">
      <c r="C152" s="20"/>
    </row>
    <row r="153" spans="3:3" x14ac:dyDescent="0.25">
      <c r="C153" s="20"/>
    </row>
    <row r="154" spans="3:3" x14ac:dyDescent="0.25">
      <c r="C154" s="20"/>
    </row>
    <row r="155" spans="3:3" x14ac:dyDescent="0.25">
      <c r="C155" s="20"/>
    </row>
    <row r="156" spans="3:3" x14ac:dyDescent="0.25">
      <c r="C156" s="20"/>
    </row>
    <row r="157" spans="3:3" x14ac:dyDescent="0.25">
      <c r="C157" s="20"/>
    </row>
    <row r="158" spans="3:3" x14ac:dyDescent="0.25">
      <c r="C158" s="20"/>
    </row>
    <row r="159" spans="3:3" x14ac:dyDescent="0.25">
      <c r="C159" s="20"/>
    </row>
    <row r="160" spans="3:3" x14ac:dyDescent="0.25">
      <c r="C160" s="20"/>
    </row>
    <row r="161" spans="3:3" x14ac:dyDescent="0.25">
      <c r="C161" s="20"/>
    </row>
    <row r="162" spans="3:3" x14ac:dyDescent="0.25">
      <c r="C162" s="26"/>
    </row>
    <row r="163" spans="3:3" x14ac:dyDescent="0.25">
      <c r="C163" s="26"/>
    </row>
    <row r="164" spans="3:3" x14ac:dyDescent="0.25">
      <c r="C164" s="20"/>
    </row>
    <row r="165" spans="3:3" x14ac:dyDescent="0.25">
      <c r="C165" s="20"/>
    </row>
    <row r="166" spans="3:3" x14ac:dyDescent="0.25">
      <c r="C166" s="20"/>
    </row>
    <row r="167" spans="3:3" x14ac:dyDescent="0.25">
      <c r="C167" s="20"/>
    </row>
    <row r="168" spans="3:3" x14ac:dyDescent="0.25">
      <c r="C168" s="20"/>
    </row>
    <row r="169" spans="3:3" x14ac:dyDescent="0.25">
      <c r="C169" s="20"/>
    </row>
    <row r="170" spans="3:3" x14ac:dyDescent="0.25">
      <c r="C170" s="20"/>
    </row>
    <row r="171" spans="3:3" x14ac:dyDescent="0.25">
      <c r="C171" s="20"/>
    </row>
    <row r="172" spans="3:3" x14ac:dyDescent="0.25">
      <c r="C172" s="20"/>
    </row>
    <row r="173" spans="3:3" x14ac:dyDescent="0.25">
      <c r="C173" s="20"/>
    </row>
    <row r="174" spans="3:3" x14ac:dyDescent="0.25">
      <c r="C174" s="20"/>
    </row>
    <row r="175" spans="3:3" x14ac:dyDescent="0.25">
      <c r="C175" s="20"/>
    </row>
    <row r="176" spans="3:3" x14ac:dyDescent="0.25">
      <c r="C176" s="20"/>
    </row>
    <row r="177" spans="3:3" x14ac:dyDescent="0.25">
      <c r="C177" s="26"/>
    </row>
    <row r="178" spans="3:3" x14ac:dyDescent="0.25">
      <c r="C178" s="26"/>
    </row>
    <row r="179" spans="3:3" x14ac:dyDescent="0.25">
      <c r="C179" s="20"/>
    </row>
    <row r="180" spans="3:3" x14ac:dyDescent="0.25">
      <c r="C180" s="20"/>
    </row>
    <row r="181" spans="3:3" x14ac:dyDescent="0.25">
      <c r="C181" s="20"/>
    </row>
    <row r="182" spans="3:3" x14ac:dyDescent="0.25">
      <c r="C182" s="20"/>
    </row>
    <row r="183" spans="3:3" x14ac:dyDescent="0.25">
      <c r="C183" s="20"/>
    </row>
    <row r="184" spans="3:3" x14ac:dyDescent="0.25">
      <c r="C184" s="20"/>
    </row>
    <row r="185" spans="3:3" x14ac:dyDescent="0.25">
      <c r="C185" s="20"/>
    </row>
    <row r="186" spans="3:3" x14ac:dyDescent="0.25">
      <c r="C186" s="20"/>
    </row>
    <row r="187" spans="3:3" x14ac:dyDescent="0.25">
      <c r="C187" s="20"/>
    </row>
    <row r="188" spans="3:3" x14ac:dyDescent="0.25">
      <c r="C188" s="20"/>
    </row>
    <row r="189" spans="3:3" x14ac:dyDescent="0.25">
      <c r="C189" s="20"/>
    </row>
    <row r="190" spans="3:3" x14ac:dyDescent="0.25">
      <c r="C190" s="20"/>
    </row>
    <row r="191" spans="3:3" x14ac:dyDescent="0.25">
      <c r="C191" s="20"/>
    </row>
    <row r="192" spans="3:3" x14ac:dyDescent="0.25">
      <c r="C192" s="26"/>
    </row>
    <row r="193" spans="3:3" x14ac:dyDescent="0.25">
      <c r="C193" s="20"/>
    </row>
    <row r="194" spans="3:3" x14ac:dyDescent="0.25">
      <c r="C194" s="20"/>
    </row>
    <row r="195" spans="3:3" x14ac:dyDescent="0.25">
      <c r="C195" s="20"/>
    </row>
    <row r="196" spans="3:3" x14ac:dyDescent="0.25">
      <c r="C196" s="20"/>
    </row>
    <row r="197" spans="3:3" x14ac:dyDescent="0.25">
      <c r="C197" s="20"/>
    </row>
    <row r="198" spans="3:3" x14ac:dyDescent="0.25">
      <c r="C198" s="20"/>
    </row>
    <row r="199" spans="3:3" x14ac:dyDescent="0.25">
      <c r="C199" s="20"/>
    </row>
    <row r="200" spans="3:3" x14ac:dyDescent="0.25">
      <c r="C200" s="20"/>
    </row>
    <row r="201" spans="3:3" x14ac:dyDescent="0.25">
      <c r="C201" s="20"/>
    </row>
    <row r="202" spans="3:3" x14ac:dyDescent="0.25">
      <c r="C202" s="20"/>
    </row>
    <row r="203" spans="3:3" x14ac:dyDescent="0.25">
      <c r="C203" s="20"/>
    </row>
    <row r="204" spans="3:3" x14ac:dyDescent="0.25">
      <c r="C204" s="20"/>
    </row>
    <row r="205" spans="3:3" x14ac:dyDescent="0.25">
      <c r="C205" s="20"/>
    </row>
    <row r="206" spans="3:3" x14ac:dyDescent="0.25">
      <c r="C206" s="20"/>
    </row>
    <row r="207" spans="3:3" x14ac:dyDescent="0.25">
      <c r="C207" s="26"/>
    </row>
    <row r="208" spans="3:3" x14ac:dyDescent="0.25">
      <c r="C208" s="20"/>
    </row>
    <row r="209" spans="3:3" x14ac:dyDescent="0.25">
      <c r="C209" s="20"/>
    </row>
    <row r="210" spans="3:3" x14ac:dyDescent="0.25">
      <c r="C210" s="20"/>
    </row>
    <row r="211" spans="3:3" x14ac:dyDescent="0.25">
      <c r="C211" s="20"/>
    </row>
    <row r="212" spans="3:3" x14ac:dyDescent="0.25">
      <c r="C212" s="20"/>
    </row>
    <row r="213" spans="3:3" x14ac:dyDescent="0.25">
      <c r="C213" s="20"/>
    </row>
    <row r="214" spans="3:3" x14ac:dyDescent="0.25">
      <c r="C214" s="20"/>
    </row>
    <row r="215" spans="3:3" x14ac:dyDescent="0.25">
      <c r="C215" s="20"/>
    </row>
    <row r="216" spans="3:3" x14ac:dyDescent="0.25">
      <c r="C216" s="20"/>
    </row>
    <row r="217" spans="3:3" x14ac:dyDescent="0.25">
      <c r="C217" s="20"/>
    </row>
    <row r="218" spans="3:3" x14ac:dyDescent="0.25">
      <c r="C218" s="20"/>
    </row>
    <row r="219" spans="3:3" x14ac:dyDescent="0.25">
      <c r="C219" s="20"/>
    </row>
    <row r="220" spans="3:3" x14ac:dyDescent="0.25">
      <c r="C220" s="20"/>
    </row>
    <row r="221" spans="3:3" x14ac:dyDescent="0.25">
      <c r="C221" s="20"/>
    </row>
    <row r="222" spans="3:3" x14ac:dyDescent="0.25">
      <c r="C222" s="26"/>
    </row>
    <row r="223" spans="3:3" x14ac:dyDescent="0.25">
      <c r="C223" s="20"/>
    </row>
    <row r="224" spans="3:3" x14ac:dyDescent="0.25">
      <c r="C224" s="20"/>
    </row>
    <row r="225" spans="3:3" x14ac:dyDescent="0.25">
      <c r="C225" s="20"/>
    </row>
    <row r="226" spans="3:3" x14ac:dyDescent="0.25">
      <c r="C226" s="20"/>
    </row>
    <row r="227" spans="3:3" x14ac:dyDescent="0.25">
      <c r="C227" s="20"/>
    </row>
    <row r="228" spans="3:3" x14ac:dyDescent="0.25">
      <c r="C228" s="20"/>
    </row>
    <row r="229" spans="3:3" x14ac:dyDescent="0.25">
      <c r="C229" s="20"/>
    </row>
    <row r="230" spans="3:3" x14ac:dyDescent="0.25">
      <c r="C230" s="20"/>
    </row>
    <row r="231" spans="3:3" x14ac:dyDescent="0.25">
      <c r="C231" s="20"/>
    </row>
    <row r="232" spans="3:3" x14ac:dyDescent="0.25">
      <c r="C232" s="20"/>
    </row>
    <row r="233" spans="3:3" x14ac:dyDescent="0.25">
      <c r="C233" s="20"/>
    </row>
    <row r="234" spans="3:3" x14ac:dyDescent="0.25">
      <c r="C234" s="20"/>
    </row>
    <row r="235" spans="3:3" x14ac:dyDescent="0.25">
      <c r="C235" s="20"/>
    </row>
    <row r="236" spans="3:3" x14ac:dyDescent="0.25">
      <c r="C236" s="20"/>
    </row>
    <row r="237" spans="3:3" x14ac:dyDescent="0.25">
      <c r="C237" s="26"/>
    </row>
    <row r="238" spans="3:3" x14ac:dyDescent="0.25">
      <c r="C238" s="20"/>
    </row>
    <row r="239" spans="3:3" x14ac:dyDescent="0.25">
      <c r="C239" s="20"/>
    </row>
    <row r="240" spans="3:3" x14ac:dyDescent="0.25">
      <c r="C240" s="20"/>
    </row>
    <row r="241" spans="3:3" x14ac:dyDescent="0.25">
      <c r="C241" s="20"/>
    </row>
    <row r="242" spans="3:3" x14ac:dyDescent="0.25">
      <c r="C242" s="20"/>
    </row>
    <row r="243" spans="3:3" x14ac:dyDescent="0.25">
      <c r="C243" s="20"/>
    </row>
    <row r="244" spans="3:3" x14ac:dyDescent="0.25">
      <c r="C244" s="20"/>
    </row>
    <row r="245" spans="3:3" x14ac:dyDescent="0.25">
      <c r="C245" s="20"/>
    </row>
    <row r="246" spans="3:3" x14ac:dyDescent="0.25">
      <c r="C246" s="20"/>
    </row>
    <row r="247" spans="3:3" x14ac:dyDescent="0.25">
      <c r="C247" s="20"/>
    </row>
    <row r="248" spans="3:3" x14ac:dyDescent="0.25">
      <c r="C248" s="20"/>
    </row>
    <row r="249" spans="3:3" x14ac:dyDescent="0.25">
      <c r="C249" s="20"/>
    </row>
    <row r="250" spans="3:3" x14ac:dyDescent="0.25">
      <c r="C250" s="20"/>
    </row>
    <row r="251" spans="3:3" x14ac:dyDescent="0.25">
      <c r="C251" s="20"/>
    </row>
    <row r="252" spans="3:3" x14ac:dyDescent="0.25">
      <c r="C252" s="26"/>
    </row>
    <row r="253" spans="3:3" x14ac:dyDescent="0.25">
      <c r="C253" s="20"/>
    </row>
    <row r="254" spans="3:3" x14ac:dyDescent="0.25">
      <c r="C254" s="20"/>
    </row>
    <row r="255" spans="3:3" x14ac:dyDescent="0.25">
      <c r="C255" s="20"/>
    </row>
    <row r="256" spans="3:3" x14ac:dyDescent="0.25">
      <c r="C256" s="20"/>
    </row>
    <row r="257" spans="3:3" x14ac:dyDescent="0.25">
      <c r="C257" s="20"/>
    </row>
    <row r="258" spans="3:3" x14ac:dyDescent="0.25">
      <c r="C258" s="20"/>
    </row>
    <row r="259" spans="3:3" x14ac:dyDescent="0.25">
      <c r="C259" s="20"/>
    </row>
    <row r="260" spans="3:3" x14ac:dyDescent="0.25">
      <c r="C260" s="20"/>
    </row>
    <row r="261" spans="3:3" x14ac:dyDescent="0.25">
      <c r="C261" s="20"/>
    </row>
    <row r="262" spans="3:3" x14ac:dyDescent="0.25">
      <c r="C262" s="20"/>
    </row>
    <row r="263" spans="3:3" x14ac:dyDescent="0.25">
      <c r="C263" s="20"/>
    </row>
    <row r="264" spans="3:3" x14ac:dyDescent="0.25">
      <c r="C264" s="20"/>
    </row>
    <row r="265" spans="3:3" x14ac:dyDescent="0.25">
      <c r="C265" s="20"/>
    </row>
    <row r="266" spans="3:3" x14ac:dyDescent="0.25">
      <c r="C266" s="20"/>
    </row>
    <row r="267" spans="3:3" x14ac:dyDescent="0.25">
      <c r="C267" s="26"/>
    </row>
    <row r="268" spans="3:3" x14ac:dyDescent="0.25">
      <c r="C268" s="20"/>
    </row>
    <row r="269" spans="3:3" x14ac:dyDescent="0.25">
      <c r="C269" s="20"/>
    </row>
    <row r="270" spans="3:3" x14ac:dyDescent="0.25">
      <c r="C270" s="20"/>
    </row>
    <row r="271" spans="3:3" x14ac:dyDescent="0.25">
      <c r="C271" s="20"/>
    </row>
    <row r="272" spans="3:3" x14ac:dyDescent="0.25">
      <c r="C272" s="20"/>
    </row>
    <row r="273" spans="3:3" x14ac:dyDescent="0.25">
      <c r="C273" s="20"/>
    </row>
    <row r="274" spans="3:3" x14ac:dyDescent="0.25">
      <c r="C274" s="20"/>
    </row>
    <row r="275" spans="3:3" x14ac:dyDescent="0.25">
      <c r="C275" s="20"/>
    </row>
    <row r="276" spans="3:3" x14ac:dyDescent="0.25">
      <c r="C276" s="20"/>
    </row>
    <row r="277" spans="3:3" x14ac:dyDescent="0.25">
      <c r="C277" s="20"/>
    </row>
    <row r="278" spans="3:3" x14ac:dyDescent="0.25">
      <c r="C278" s="20"/>
    </row>
    <row r="279" spans="3:3" x14ac:dyDescent="0.25">
      <c r="C279" s="20"/>
    </row>
    <row r="280" spans="3:3" x14ac:dyDescent="0.25">
      <c r="C280" s="20"/>
    </row>
    <row r="281" spans="3:3" x14ac:dyDescent="0.25">
      <c r="C281" s="20"/>
    </row>
    <row r="282" spans="3:3" x14ac:dyDescent="0.25">
      <c r="C282" s="26"/>
    </row>
    <row r="283" spans="3:3" x14ac:dyDescent="0.25">
      <c r="C283" s="20"/>
    </row>
    <row r="284" spans="3:3" x14ac:dyDescent="0.25">
      <c r="C284" s="20"/>
    </row>
    <row r="285" spans="3:3" x14ac:dyDescent="0.25">
      <c r="C285" s="20"/>
    </row>
    <row r="286" spans="3:3" x14ac:dyDescent="0.25">
      <c r="C286" s="20"/>
    </row>
    <row r="287" spans="3:3" x14ac:dyDescent="0.25">
      <c r="C287" s="20"/>
    </row>
    <row r="288" spans="3:3" x14ac:dyDescent="0.25">
      <c r="C288" s="20"/>
    </row>
    <row r="289" spans="3:3" x14ac:dyDescent="0.25">
      <c r="C289" s="20"/>
    </row>
    <row r="290" spans="3:3" x14ac:dyDescent="0.25">
      <c r="C290" s="20"/>
    </row>
    <row r="291" spans="3:3" x14ac:dyDescent="0.25">
      <c r="C291" s="20"/>
    </row>
    <row r="292" spans="3:3" x14ac:dyDescent="0.25">
      <c r="C292" s="20"/>
    </row>
    <row r="293" spans="3:3" x14ac:dyDescent="0.25">
      <c r="C293" s="20"/>
    </row>
    <row r="294" spans="3:3" x14ac:dyDescent="0.25">
      <c r="C294" s="20"/>
    </row>
    <row r="295" spans="3:3" x14ac:dyDescent="0.25">
      <c r="C295" s="20"/>
    </row>
    <row r="296" spans="3:3" x14ac:dyDescent="0.25">
      <c r="C296" s="20"/>
    </row>
    <row r="297" spans="3:3" x14ac:dyDescent="0.25">
      <c r="C297" s="26"/>
    </row>
    <row r="298" spans="3:3" x14ac:dyDescent="0.25">
      <c r="C298" s="20"/>
    </row>
    <row r="299" spans="3:3" x14ac:dyDescent="0.25">
      <c r="C299" s="20"/>
    </row>
    <row r="300" spans="3:3" x14ac:dyDescent="0.25">
      <c r="C300" s="20"/>
    </row>
    <row r="301" spans="3:3" x14ac:dyDescent="0.25">
      <c r="C301" s="20"/>
    </row>
    <row r="302" spans="3:3" x14ac:dyDescent="0.25">
      <c r="C302" s="20"/>
    </row>
    <row r="303" spans="3:3" x14ac:dyDescent="0.25">
      <c r="C303" s="20"/>
    </row>
    <row r="304" spans="3:3" x14ac:dyDescent="0.25">
      <c r="C304" s="20"/>
    </row>
    <row r="305" spans="3:3" x14ac:dyDescent="0.25">
      <c r="C305" s="20"/>
    </row>
    <row r="306" spans="3:3" x14ac:dyDescent="0.25">
      <c r="C306" s="20"/>
    </row>
    <row r="307" spans="3:3" x14ac:dyDescent="0.25">
      <c r="C307" s="20"/>
    </row>
    <row r="308" spans="3:3" x14ac:dyDescent="0.25">
      <c r="C308" s="20"/>
    </row>
    <row r="309" spans="3:3" x14ac:dyDescent="0.25">
      <c r="C309" s="20"/>
    </row>
    <row r="310" spans="3:3" x14ac:dyDescent="0.25">
      <c r="C310" s="20"/>
    </row>
    <row r="311" spans="3:3" x14ac:dyDescent="0.25">
      <c r="C311" s="20"/>
    </row>
    <row r="312" spans="3:3" x14ac:dyDescent="0.25">
      <c r="C312" s="26"/>
    </row>
    <row r="313" spans="3:3" x14ac:dyDescent="0.25">
      <c r="C313" s="20"/>
    </row>
    <row r="314" spans="3:3" x14ac:dyDescent="0.25">
      <c r="C314" s="20"/>
    </row>
    <row r="315" spans="3:3" x14ac:dyDescent="0.25">
      <c r="C315" s="20"/>
    </row>
    <row r="316" spans="3:3" x14ac:dyDescent="0.25">
      <c r="C316" s="20"/>
    </row>
    <row r="317" spans="3:3" x14ac:dyDescent="0.25">
      <c r="C317" s="20"/>
    </row>
    <row r="318" spans="3:3" x14ac:dyDescent="0.25">
      <c r="C318" s="20"/>
    </row>
    <row r="319" spans="3:3" x14ac:dyDescent="0.25">
      <c r="C319" s="20"/>
    </row>
    <row r="320" spans="3:3" x14ac:dyDescent="0.25">
      <c r="C320" s="20"/>
    </row>
    <row r="321" spans="3:3" x14ac:dyDescent="0.25">
      <c r="C321" s="20"/>
    </row>
    <row r="322" spans="3:3" x14ac:dyDescent="0.25">
      <c r="C322" s="20"/>
    </row>
    <row r="323" spans="3:3" x14ac:dyDescent="0.25">
      <c r="C323" s="20"/>
    </row>
    <row r="324" spans="3:3" x14ac:dyDescent="0.25">
      <c r="C324" s="20"/>
    </row>
    <row r="325" spans="3:3" x14ac:dyDescent="0.25">
      <c r="C325" s="20"/>
    </row>
    <row r="326" spans="3:3" x14ac:dyDescent="0.25">
      <c r="C326" s="20"/>
    </row>
    <row r="327" spans="3:3" x14ac:dyDescent="0.25">
      <c r="C327" s="26"/>
    </row>
    <row r="328" spans="3:3" x14ac:dyDescent="0.25">
      <c r="C328" s="20"/>
    </row>
    <row r="329" spans="3:3" x14ac:dyDescent="0.25">
      <c r="C329" s="20"/>
    </row>
    <row r="330" spans="3:3" x14ac:dyDescent="0.25">
      <c r="C330" s="20"/>
    </row>
    <row r="331" spans="3:3" x14ac:dyDescent="0.25">
      <c r="C331" s="20"/>
    </row>
    <row r="332" spans="3:3" x14ac:dyDescent="0.25">
      <c r="C332" s="20"/>
    </row>
    <row r="333" spans="3:3" x14ac:dyDescent="0.25">
      <c r="C333" s="20"/>
    </row>
    <row r="334" spans="3:3" x14ac:dyDescent="0.25">
      <c r="C334" s="20"/>
    </row>
    <row r="335" spans="3:3" x14ac:dyDescent="0.25">
      <c r="C335" s="20"/>
    </row>
    <row r="336" spans="3:3" x14ac:dyDescent="0.25">
      <c r="C336" s="20"/>
    </row>
    <row r="337" spans="3:3" x14ac:dyDescent="0.25">
      <c r="C337" s="20"/>
    </row>
    <row r="338" spans="3:3" x14ac:dyDescent="0.25">
      <c r="C338" s="20"/>
    </row>
    <row r="339" spans="3:3" x14ac:dyDescent="0.25">
      <c r="C339" s="20"/>
    </row>
    <row r="340" spans="3:3" x14ac:dyDescent="0.25">
      <c r="C340" s="20"/>
    </row>
    <row r="341" spans="3:3" x14ac:dyDescent="0.25">
      <c r="C341" s="20"/>
    </row>
    <row r="342" spans="3:3" x14ac:dyDescent="0.25">
      <c r="C342" s="26"/>
    </row>
    <row r="343" spans="3:3" x14ac:dyDescent="0.25">
      <c r="C343" s="20"/>
    </row>
    <row r="344" spans="3:3" x14ac:dyDescent="0.25">
      <c r="C344" s="20"/>
    </row>
    <row r="345" spans="3:3" x14ac:dyDescent="0.25">
      <c r="C345" s="20"/>
    </row>
    <row r="346" spans="3:3" x14ac:dyDescent="0.25">
      <c r="C346" s="20"/>
    </row>
    <row r="347" spans="3:3" x14ac:dyDescent="0.25">
      <c r="C347" s="20"/>
    </row>
    <row r="348" spans="3:3" x14ac:dyDescent="0.25">
      <c r="C348" s="20"/>
    </row>
    <row r="349" spans="3:3" x14ac:dyDescent="0.25">
      <c r="C349" s="20"/>
    </row>
    <row r="350" spans="3:3" x14ac:dyDescent="0.25">
      <c r="C350" s="20"/>
    </row>
    <row r="351" spans="3:3" x14ac:dyDescent="0.25">
      <c r="C351" s="20"/>
    </row>
    <row r="352" spans="3:3" x14ac:dyDescent="0.25">
      <c r="C352" s="20"/>
    </row>
    <row r="353" spans="3:3" x14ac:dyDescent="0.25">
      <c r="C353" s="20"/>
    </row>
    <row r="354" spans="3:3" x14ac:dyDescent="0.25">
      <c r="C354" s="20"/>
    </row>
    <row r="355" spans="3:3" x14ac:dyDescent="0.25">
      <c r="C355" s="20"/>
    </row>
    <row r="356" spans="3:3" x14ac:dyDescent="0.25">
      <c r="C356" s="20"/>
    </row>
    <row r="357" spans="3:3" x14ac:dyDescent="0.25">
      <c r="C357" s="26"/>
    </row>
    <row r="358" spans="3:3" x14ac:dyDescent="0.25">
      <c r="C358" s="20"/>
    </row>
    <row r="359" spans="3:3" x14ac:dyDescent="0.25">
      <c r="C359" s="20"/>
    </row>
    <row r="360" spans="3:3" x14ac:dyDescent="0.25">
      <c r="C360" s="20"/>
    </row>
    <row r="361" spans="3:3" x14ac:dyDescent="0.25">
      <c r="C361" s="20"/>
    </row>
    <row r="362" spans="3:3" x14ac:dyDescent="0.25">
      <c r="C362" s="20"/>
    </row>
    <row r="363" spans="3:3" x14ac:dyDescent="0.25">
      <c r="C363" s="20"/>
    </row>
    <row r="364" spans="3:3" x14ac:dyDescent="0.25">
      <c r="C364" s="20"/>
    </row>
    <row r="365" spans="3:3" x14ac:dyDescent="0.25">
      <c r="C365" s="20"/>
    </row>
    <row r="366" spans="3:3" x14ac:dyDescent="0.25">
      <c r="C366" s="20"/>
    </row>
    <row r="367" spans="3:3" x14ac:dyDescent="0.25">
      <c r="C367" s="20"/>
    </row>
    <row r="368" spans="3:3" x14ac:dyDescent="0.25">
      <c r="C368" s="20"/>
    </row>
    <row r="369" spans="3:3" x14ac:dyDescent="0.25">
      <c r="C369" s="20"/>
    </row>
    <row r="370" spans="3:3" x14ac:dyDescent="0.25">
      <c r="C370" s="20"/>
    </row>
    <row r="371" spans="3:3" x14ac:dyDescent="0.25">
      <c r="C371" s="20"/>
    </row>
    <row r="372" spans="3:3" x14ac:dyDescent="0.25">
      <c r="C372" s="26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0"/>
  <sheetViews>
    <sheetView tabSelected="1" workbookViewId="0"/>
  </sheetViews>
  <sheetFormatPr defaultRowHeight="15" x14ac:dyDescent="0.25"/>
  <cols>
    <col min="1" max="1" width="45" bestFit="1" customWidth="1"/>
    <col min="4" max="4" width="46.42578125" bestFit="1" customWidth="1"/>
    <col min="5" max="5" width="14.7109375" bestFit="1" customWidth="1"/>
    <col min="6" max="8" width="15.85546875" bestFit="1" customWidth="1"/>
    <col min="11" max="11" width="21.85546875" bestFit="1" customWidth="1"/>
    <col min="12" max="12" width="19.5703125" bestFit="1" customWidth="1"/>
    <col min="13" max="13" width="24.85546875" bestFit="1" customWidth="1"/>
    <col min="14" max="14" width="46.42578125" bestFit="1" customWidth="1"/>
    <col min="15" max="15" width="15.140625" bestFit="1" customWidth="1"/>
  </cols>
  <sheetData>
    <row r="1" spans="1:15" ht="15.75" thickBot="1" x14ac:dyDescent="0.3">
      <c r="A1" s="19" t="s">
        <v>10</v>
      </c>
      <c r="B1" s="2"/>
      <c r="D1" s="19" t="s">
        <v>11</v>
      </c>
      <c r="E1" t="s">
        <v>45</v>
      </c>
      <c r="F1" t="s">
        <v>46</v>
      </c>
    </row>
    <row r="2" spans="1:15" ht="15.75" thickBot="1" x14ac:dyDescent="0.3">
      <c r="A2" s="2"/>
      <c r="B2" s="2"/>
      <c r="D2" s="2" t="s">
        <v>14</v>
      </c>
      <c r="E2" s="2">
        <f>'150 cars'!E34</f>
        <v>750</v>
      </c>
      <c r="F2" s="23">
        <f>'250 cars'!E34</f>
        <v>1250</v>
      </c>
      <c r="K2" s="50" t="s">
        <v>48</v>
      </c>
      <c r="L2" s="51" t="s">
        <v>40</v>
      </c>
      <c r="M2" s="52" t="s">
        <v>34</v>
      </c>
      <c r="N2" s="52" t="s">
        <v>35</v>
      </c>
      <c r="O2" s="53" t="s">
        <v>49</v>
      </c>
    </row>
    <row r="3" spans="1:15" x14ac:dyDescent="0.25">
      <c r="A3" s="2" t="s">
        <v>16</v>
      </c>
      <c r="B3" s="40">
        <f>'150 cars'!B35</f>
        <v>10</v>
      </c>
      <c r="D3" s="2" t="s">
        <v>17</v>
      </c>
      <c r="E3" s="2">
        <f>'150 cars'!E35</f>
        <v>1744.5796874999999</v>
      </c>
      <c r="F3" s="23">
        <f>'250 cars'!E35</f>
        <v>2907.6328125</v>
      </c>
      <c r="K3" s="54">
        <v>150</v>
      </c>
      <c r="L3" s="62">
        <f>E10</f>
        <v>105036.42070312495</v>
      </c>
      <c r="M3" s="60">
        <f>E13</f>
        <v>21.451911048268428</v>
      </c>
      <c r="N3" s="55">
        <f>E9</f>
        <v>6.09375</v>
      </c>
      <c r="O3" s="56">
        <f>E2</f>
        <v>750</v>
      </c>
    </row>
    <row r="4" spans="1:15" ht="15.75" thickBot="1" x14ac:dyDescent="0.3">
      <c r="A4" s="2" t="s">
        <v>20</v>
      </c>
      <c r="B4" s="41">
        <f>'150 cars'!B36</f>
        <v>5</v>
      </c>
      <c r="D4" s="2" t="s">
        <v>21</v>
      </c>
      <c r="E4" s="2">
        <f>'150 cars'!E36</f>
        <v>5755.4203125000004</v>
      </c>
      <c r="F4" s="23">
        <f>'250 cars'!E36</f>
        <v>9592.3671875</v>
      </c>
      <c r="K4" s="57">
        <v>250</v>
      </c>
      <c r="L4" s="63">
        <f>F10</f>
        <v>175060.701171875</v>
      </c>
      <c r="M4" s="61">
        <f>F13</f>
        <v>35.753185080447373</v>
      </c>
      <c r="N4" s="58">
        <f>F9</f>
        <v>10.15625</v>
      </c>
      <c r="O4" s="59">
        <f>F2</f>
        <v>1250</v>
      </c>
    </row>
    <row r="5" spans="1:15" x14ac:dyDescent="0.25">
      <c r="A5" s="2" t="s">
        <v>24</v>
      </c>
      <c r="B5" s="41">
        <f>'150 cars'!B37</f>
        <v>325</v>
      </c>
      <c r="D5" s="2" t="s">
        <v>25</v>
      </c>
      <c r="E5" s="2">
        <f>'150 cars'!E37</f>
        <v>2100728.4140625</v>
      </c>
      <c r="F5" s="23">
        <f>'250 cars'!E37</f>
        <v>3501214.0234375</v>
      </c>
    </row>
    <row r="6" spans="1:15" x14ac:dyDescent="0.25">
      <c r="A6" s="2"/>
      <c r="B6" s="41"/>
      <c r="D6" s="2" t="s">
        <v>28</v>
      </c>
      <c r="E6" s="23">
        <f>'150 cars'!E38</f>
        <v>105036.42070312501</v>
      </c>
      <c r="F6" s="23">
        <f>'250 cars'!E38</f>
        <v>175060.701171875</v>
      </c>
    </row>
    <row r="7" spans="1:15" x14ac:dyDescent="0.25">
      <c r="A7" s="2" t="s">
        <v>33</v>
      </c>
      <c r="B7" s="41">
        <f>'150 cars'!B39</f>
        <v>1</v>
      </c>
      <c r="D7" s="2" t="s">
        <v>39</v>
      </c>
      <c r="E7" s="23">
        <f>'150 cars'!E39</f>
        <v>34266689.446417846</v>
      </c>
      <c r="F7" s="23">
        <f>'250 cars'!E39</f>
        <v>57111149.077363074</v>
      </c>
    </row>
    <row r="8" spans="1:15" x14ac:dyDescent="0.25">
      <c r="A8" s="2" t="s">
        <v>30</v>
      </c>
      <c r="B8" s="41">
        <f>'150 cars'!B40</f>
        <v>65</v>
      </c>
      <c r="D8" s="2" t="s">
        <v>31</v>
      </c>
      <c r="E8" s="22">
        <f>'150 cars'!E40</f>
        <v>17.170329670329672</v>
      </c>
      <c r="F8" s="22">
        <f>'250 cars'!E40</f>
        <v>17.170329670329672</v>
      </c>
    </row>
    <row r="9" spans="1:15" ht="15.75" thickBot="1" x14ac:dyDescent="0.3">
      <c r="A9" s="2" t="s">
        <v>32</v>
      </c>
      <c r="B9" s="42">
        <f>'150 cars'!B41</f>
        <v>50000</v>
      </c>
      <c r="D9" s="2" t="s">
        <v>41</v>
      </c>
      <c r="E9" s="23">
        <f>'150 cars'!E41</f>
        <v>6.09375</v>
      </c>
      <c r="F9" s="22">
        <f>'250 cars'!E41</f>
        <v>10.15625</v>
      </c>
    </row>
    <row r="10" spans="1:15" x14ac:dyDescent="0.25">
      <c r="D10" s="2" t="s">
        <v>38</v>
      </c>
      <c r="E10" s="23">
        <f>'150 cars'!E42</f>
        <v>105036.42070312495</v>
      </c>
      <c r="F10" s="23">
        <f>'250 cars'!E42</f>
        <v>175060.701171875</v>
      </c>
    </row>
    <row r="11" spans="1:15" x14ac:dyDescent="0.25">
      <c r="D11" t="s">
        <v>47</v>
      </c>
      <c r="E11" s="2">
        <f>'150 cars'!E43</f>
        <v>750</v>
      </c>
      <c r="F11" s="2">
        <f>'250 cars'!E43</f>
        <v>1250</v>
      </c>
    </row>
    <row r="12" spans="1:15" x14ac:dyDescent="0.25">
      <c r="D12" s="19" t="s">
        <v>12</v>
      </c>
    </row>
    <row r="13" spans="1:15" x14ac:dyDescent="0.25">
      <c r="D13" s="2" t="s">
        <v>57</v>
      </c>
      <c r="E13" s="22">
        <f>'150 cars'!H34</f>
        <v>21.451911048268428</v>
      </c>
      <c r="F13" s="22">
        <f>'250 cars'!H34</f>
        <v>35.753185080447373</v>
      </c>
    </row>
    <row r="14" spans="1:15" x14ac:dyDescent="0.25">
      <c r="D14" s="2" t="s">
        <v>18</v>
      </c>
      <c r="E14" s="2">
        <f>'150 cars'!H35</f>
        <v>0.05</v>
      </c>
      <c r="F14" s="2">
        <f>'250 cars'!H35</f>
        <v>0.05</v>
      </c>
    </row>
    <row r="15" spans="1:15" x14ac:dyDescent="0.25">
      <c r="D15" s="2" t="s">
        <v>37</v>
      </c>
      <c r="E15" s="23">
        <f>'150 cars'!H36</f>
        <v>1890655.5726562501</v>
      </c>
      <c r="F15" s="23">
        <f>'250 cars'!H36</f>
        <v>3151092.62109375</v>
      </c>
    </row>
    <row r="16" spans="1:15" x14ac:dyDescent="0.25">
      <c r="D16" s="2" t="s">
        <v>26</v>
      </c>
      <c r="E16" s="22">
        <f>'150 cars'!H37</f>
        <v>17.170329670329672</v>
      </c>
      <c r="F16" s="22">
        <f>'250 cars'!H37</f>
        <v>17.170329670329672</v>
      </c>
    </row>
    <row r="35" spans="4:9" x14ac:dyDescent="0.25">
      <c r="D35" s="19" t="s">
        <v>54</v>
      </c>
      <c r="E35" t="str">
        <f t="shared" ref="E35:F37" si="0">E1</f>
        <v>150 cars</v>
      </c>
      <c r="F35" t="str">
        <f t="shared" si="0"/>
        <v>250 cars</v>
      </c>
    </row>
    <row r="36" spans="4:9" x14ac:dyDescent="0.25">
      <c r="D36" s="2" t="str">
        <f t="shared" ref="D36:D37" si="1">D2</f>
        <v>Hydrogen required per day (kg)</v>
      </c>
      <c r="E36" s="2">
        <f t="shared" si="0"/>
        <v>750</v>
      </c>
      <c r="F36" s="23">
        <f t="shared" si="0"/>
        <v>1250</v>
      </c>
    </row>
    <row r="37" spans="4:9" x14ac:dyDescent="0.25">
      <c r="D37" s="2" t="str">
        <f t="shared" si="1"/>
        <v>Cost to generate per day (£)</v>
      </c>
      <c r="E37" s="23">
        <f t="shared" si="0"/>
        <v>1744.5796874999999</v>
      </c>
      <c r="F37" s="23">
        <f t="shared" si="0"/>
        <v>2907.6328125</v>
      </c>
      <c r="I37" s="24"/>
    </row>
    <row r="38" spans="4:9" x14ac:dyDescent="0.25">
      <c r="D38" s="2" t="str">
        <f>D9</f>
        <v>Energy consumption to generate hydrogen (MW)</v>
      </c>
      <c r="E38" s="23">
        <f>E9</f>
        <v>6.09375</v>
      </c>
      <c r="F38" s="27">
        <f>F9</f>
        <v>10.15625</v>
      </c>
      <c r="I38" s="24"/>
    </row>
    <row r="39" spans="4:9" x14ac:dyDescent="0.25">
      <c r="D39" s="2" t="str">
        <f>D6</f>
        <v>Maintenance and other annual outgoings (£)</v>
      </c>
      <c r="E39" s="23">
        <f>E6</f>
        <v>105036.42070312501</v>
      </c>
      <c r="F39" s="23">
        <f>F6</f>
        <v>175060.701171875</v>
      </c>
    </row>
    <row r="40" spans="4:9" x14ac:dyDescent="0.25">
      <c r="D40" s="2" t="str">
        <f>D10</f>
        <v>Annual NET PROFIT (£)</v>
      </c>
      <c r="E40" s="23">
        <f>E10</f>
        <v>105036.42070312495</v>
      </c>
      <c r="F40" s="23">
        <f>F10</f>
        <v>175060.701171875</v>
      </c>
    </row>
    <row r="41" spans="4:9" x14ac:dyDescent="0.25">
      <c r="D41" s="2" t="str">
        <f>D13</f>
        <v>Capital loan (M£)</v>
      </c>
      <c r="E41" s="22">
        <f>E13</f>
        <v>21.451911048268428</v>
      </c>
      <c r="F41" s="22">
        <f>F13</f>
        <v>35.753185080447373</v>
      </c>
    </row>
    <row r="42" spans="4:9" x14ac:dyDescent="0.25">
      <c r="D42" s="2"/>
      <c r="E42" s="22"/>
      <c r="F42" s="22"/>
      <c r="G42" s="22"/>
      <c r="H42" s="22"/>
    </row>
    <row r="45" spans="4:9" x14ac:dyDescent="0.25">
      <c r="E45" s="2"/>
      <c r="F45" s="2"/>
      <c r="G45" s="2"/>
      <c r="H45" s="2"/>
    </row>
    <row r="46" spans="4:9" x14ac:dyDescent="0.25">
      <c r="D46" s="19"/>
    </row>
    <row r="48" spans="4:9" x14ac:dyDescent="0.25">
      <c r="D48" s="2"/>
      <c r="E48" s="2"/>
      <c r="F48" s="2"/>
      <c r="G48" s="2"/>
      <c r="H48" s="2"/>
    </row>
    <row r="49" spans="4:8" x14ac:dyDescent="0.25">
      <c r="D49" s="2"/>
      <c r="E49" s="23"/>
      <c r="F49" s="23"/>
      <c r="G49" s="23"/>
      <c r="H49" s="23"/>
    </row>
    <row r="50" spans="4:8" x14ac:dyDescent="0.25">
      <c r="D50" s="2"/>
      <c r="E50" s="22"/>
      <c r="F50" s="22"/>
      <c r="G50" s="22"/>
      <c r="H50" s="2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/>
  </sheetViews>
  <sheetFormatPr defaultRowHeight="15" x14ac:dyDescent="0.25"/>
  <cols>
    <col min="1" max="1" width="45" bestFit="1" customWidth="1"/>
    <col min="2" max="2" width="11.28515625" bestFit="1" customWidth="1"/>
    <col min="3" max="3" width="24.5703125" bestFit="1" customWidth="1"/>
    <col min="4" max="4" width="45.140625" bestFit="1" customWidth="1"/>
    <col min="5" max="5" width="34.140625" bestFit="1" customWidth="1"/>
    <col min="6" max="6" width="18" bestFit="1" customWidth="1"/>
    <col min="7" max="7" width="25" bestFit="1" customWidth="1"/>
    <col min="8" max="8" width="12" bestFit="1" customWidth="1"/>
    <col min="9" max="9" width="19" bestFit="1" customWidth="1"/>
    <col min="10" max="10" width="22" bestFit="1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"/>
      <c r="B3" s="1" t="s">
        <v>0</v>
      </c>
      <c r="C3" s="2"/>
      <c r="D3" s="2"/>
      <c r="E3" s="3"/>
      <c r="F3" s="2"/>
      <c r="G3" s="2"/>
      <c r="H3" s="2"/>
      <c r="I3" s="2"/>
      <c r="J3" s="2"/>
    </row>
    <row r="4" spans="1:10" ht="15.75" thickBot="1" x14ac:dyDescent="0.3">
      <c r="A4" s="2"/>
      <c r="B4" s="4" t="s">
        <v>1</v>
      </c>
      <c r="C4" s="43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8" t="s">
        <v>9</v>
      </c>
    </row>
    <row r="5" spans="1:10" ht="15.75" x14ac:dyDescent="0.25">
      <c r="A5" s="2"/>
      <c r="B5" s="9">
        <v>0</v>
      </c>
      <c r="C5" s="72">
        <f>'Input B2'!C14</f>
        <v>4.2860000000000002E-2</v>
      </c>
      <c r="D5" s="70">
        <v>0</v>
      </c>
      <c r="E5" s="2">
        <f>E$34/8</f>
        <v>93.75</v>
      </c>
      <c r="F5" s="2">
        <f t="shared" ref="F5:F28" si="0">D5*B$36</f>
        <v>0</v>
      </c>
      <c r="G5" s="2">
        <f>(G28+E28)-F5</f>
        <v>93.75</v>
      </c>
      <c r="H5" s="2">
        <f t="shared" ref="H5:H28" si="1">F5*B$35</f>
        <v>0</v>
      </c>
      <c r="I5" s="2">
        <f t="shared" ref="I5:I28" si="2">C5*E5*B$40</f>
        <v>261.17812500000002</v>
      </c>
      <c r="J5" s="11">
        <f t="shared" ref="J5:J28" si="3">H5-I5</f>
        <v>-261.17812500000002</v>
      </c>
    </row>
    <row r="6" spans="1:10" ht="15.75" x14ac:dyDescent="0.25">
      <c r="A6" s="2"/>
      <c r="B6" s="12">
        <v>4.1666666666666699E-2</v>
      </c>
      <c r="C6" s="72">
        <f>'Input B2'!C15</f>
        <v>4.2479999999999997E-2</v>
      </c>
      <c r="D6" s="70">
        <v>0</v>
      </c>
      <c r="E6" s="2">
        <f>E$34/8</f>
        <v>93.75</v>
      </c>
      <c r="F6" s="2">
        <f t="shared" si="0"/>
        <v>0</v>
      </c>
      <c r="G6" s="2">
        <f t="shared" ref="G6:G27" si="4">(G5+E5)-F6</f>
        <v>187.5</v>
      </c>
      <c r="H6" s="2">
        <f t="shared" si="1"/>
        <v>0</v>
      </c>
      <c r="I6" s="2">
        <f t="shared" si="2"/>
        <v>258.86250000000001</v>
      </c>
      <c r="J6" s="11">
        <f t="shared" si="3"/>
        <v>-258.86250000000001</v>
      </c>
    </row>
    <row r="7" spans="1:10" ht="15.75" x14ac:dyDescent="0.25">
      <c r="A7" s="2"/>
      <c r="B7" s="12">
        <v>8.3333333333333301E-2</v>
      </c>
      <c r="C7" s="72">
        <f>'Input B2'!C16</f>
        <v>3.8509999999999996E-2</v>
      </c>
      <c r="D7" s="70">
        <v>0</v>
      </c>
      <c r="E7" s="2">
        <f t="shared" ref="E7:E11" si="5">E$34/8</f>
        <v>93.75</v>
      </c>
      <c r="F7" s="2">
        <f t="shared" si="0"/>
        <v>0</v>
      </c>
      <c r="G7" s="2">
        <f t="shared" si="4"/>
        <v>281.25</v>
      </c>
      <c r="H7" s="2">
        <f t="shared" si="1"/>
        <v>0</v>
      </c>
      <c r="I7" s="2">
        <f t="shared" si="2"/>
        <v>234.67031249999997</v>
      </c>
      <c r="J7" s="11">
        <f t="shared" si="3"/>
        <v>-234.67031249999997</v>
      </c>
    </row>
    <row r="8" spans="1:10" ht="15.75" x14ac:dyDescent="0.25">
      <c r="A8" s="2"/>
      <c r="B8" s="12">
        <v>0.125</v>
      </c>
      <c r="C8" s="72">
        <f>'Input B2'!C17</f>
        <v>3.2890000000000003E-2</v>
      </c>
      <c r="D8" s="70">
        <v>0</v>
      </c>
      <c r="E8" s="2">
        <f t="shared" si="5"/>
        <v>93.75</v>
      </c>
      <c r="F8" s="2">
        <f t="shared" si="0"/>
        <v>0</v>
      </c>
      <c r="G8" s="2">
        <f t="shared" si="4"/>
        <v>375</v>
      </c>
      <c r="H8" s="2">
        <f t="shared" si="1"/>
        <v>0</v>
      </c>
      <c r="I8" s="2">
        <f t="shared" si="2"/>
        <v>200.42343750000001</v>
      </c>
      <c r="J8" s="11">
        <f t="shared" si="3"/>
        <v>-200.42343750000001</v>
      </c>
    </row>
    <row r="9" spans="1:10" ht="15.75" x14ac:dyDescent="0.25">
      <c r="A9" s="2"/>
      <c r="B9" s="12">
        <v>0.16666666666666699</v>
      </c>
      <c r="C9" s="72">
        <f>'Input B2'!C18</f>
        <v>2.7890000000000002E-2</v>
      </c>
      <c r="D9" s="70">
        <v>0</v>
      </c>
      <c r="E9" s="2">
        <f t="shared" si="5"/>
        <v>93.75</v>
      </c>
      <c r="F9" s="2">
        <f t="shared" si="0"/>
        <v>0</v>
      </c>
      <c r="G9" s="2">
        <f t="shared" si="4"/>
        <v>468.75</v>
      </c>
      <c r="H9" s="2">
        <f t="shared" si="1"/>
        <v>0</v>
      </c>
      <c r="I9" s="2">
        <f t="shared" si="2"/>
        <v>169.95468750000001</v>
      </c>
      <c r="J9" s="11">
        <f t="shared" si="3"/>
        <v>-169.95468750000001</v>
      </c>
    </row>
    <row r="10" spans="1:10" ht="15.75" x14ac:dyDescent="0.25">
      <c r="A10" s="2"/>
      <c r="B10" s="12">
        <v>0.20833333333333301</v>
      </c>
      <c r="C10" s="72">
        <f>'Input B2'!C19</f>
        <v>2.8660000000000001E-2</v>
      </c>
      <c r="D10" s="70">
        <v>0</v>
      </c>
      <c r="E10" s="2">
        <f t="shared" si="5"/>
        <v>93.75</v>
      </c>
      <c r="F10" s="2">
        <f t="shared" si="0"/>
        <v>0</v>
      </c>
      <c r="G10" s="2">
        <f t="shared" si="4"/>
        <v>562.5</v>
      </c>
      <c r="H10" s="2">
        <f t="shared" si="1"/>
        <v>0</v>
      </c>
      <c r="I10" s="2">
        <f t="shared" si="2"/>
        <v>174.64687499999999</v>
      </c>
      <c r="J10" s="11">
        <f t="shared" si="3"/>
        <v>-174.64687499999999</v>
      </c>
    </row>
    <row r="11" spans="1:10" ht="15.75" x14ac:dyDescent="0.25">
      <c r="A11" s="2"/>
      <c r="B11" s="12">
        <v>0.25</v>
      </c>
      <c r="C11" s="72">
        <f>'Input B2'!C20</f>
        <v>3.6429999999999997E-2</v>
      </c>
      <c r="D11" s="70">
        <v>0</v>
      </c>
      <c r="E11" s="2">
        <f t="shared" si="5"/>
        <v>93.75</v>
      </c>
      <c r="F11" s="2">
        <f t="shared" si="0"/>
        <v>0</v>
      </c>
      <c r="G11" s="2">
        <f t="shared" si="4"/>
        <v>656.25</v>
      </c>
      <c r="H11" s="2">
        <f t="shared" si="1"/>
        <v>0</v>
      </c>
      <c r="I11" s="2">
        <f t="shared" si="2"/>
        <v>221.99531249999998</v>
      </c>
      <c r="J11" s="11">
        <f t="shared" si="3"/>
        <v>-221.99531249999998</v>
      </c>
    </row>
    <row r="12" spans="1:10" ht="15.75" x14ac:dyDescent="0.25">
      <c r="A12" s="2"/>
      <c r="B12" s="13">
        <v>0.29166666666666702</v>
      </c>
      <c r="C12" s="72">
        <f>'Input B2'!C21</f>
        <v>4.4400000000000002E-2</v>
      </c>
      <c r="D12" s="71">
        <v>10</v>
      </c>
      <c r="E12" s="2">
        <v>0</v>
      </c>
      <c r="F12" s="2">
        <f t="shared" si="0"/>
        <v>50</v>
      </c>
      <c r="G12" s="2">
        <f t="shared" si="4"/>
        <v>700</v>
      </c>
      <c r="H12" s="2">
        <f t="shared" si="1"/>
        <v>500</v>
      </c>
      <c r="I12" s="2">
        <f t="shared" si="2"/>
        <v>0</v>
      </c>
      <c r="J12" s="11">
        <f t="shared" si="3"/>
        <v>500</v>
      </c>
    </row>
    <row r="13" spans="1:10" ht="15.75" x14ac:dyDescent="0.25">
      <c r="A13" s="2"/>
      <c r="B13" s="13">
        <v>0.33333333333333398</v>
      </c>
      <c r="C13" s="72">
        <f>'Input B2'!C22</f>
        <v>4.4499999999999998E-2</v>
      </c>
      <c r="D13" s="71">
        <v>10</v>
      </c>
      <c r="E13" s="2">
        <v>0</v>
      </c>
      <c r="F13" s="2">
        <f t="shared" si="0"/>
        <v>50</v>
      </c>
      <c r="G13" s="2">
        <f t="shared" si="4"/>
        <v>650</v>
      </c>
      <c r="H13" s="2">
        <f t="shared" si="1"/>
        <v>500</v>
      </c>
      <c r="I13" s="2">
        <f t="shared" si="2"/>
        <v>0</v>
      </c>
      <c r="J13" s="11">
        <f t="shared" si="3"/>
        <v>500</v>
      </c>
    </row>
    <row r="14" spans="1:10" ht="15.75" x14ac:dyDescent="0.25">
      <c r="A14" s="2"/>
      <c r="B14" s="13">
        <v>0.375</v>
      </c>
      <c r="C14" s="72">
        <f>'Input B2'!C23</f>
        <v>4.4920000000000002E-2</v>
      </c>
      <c r="D14" s="71">
        <v>130</v>
      </c>
      <c r="E14" s="2">
        <v>0</v>
      </c>
      <c r="F14" s="2">
        <f t="shared" si="0"/>
        <v>650</v>
      </c>
      <c r="G14" s="2">
        <f t="shared" si="4"/>
        <v>0</v>
      </c>
      <c r="H14" s="2">
        <f t="shared" si="1"/>
        <v>6500</v>
      </c>
      <c r="I14" s="2">
        <f t="shared" si="2"/>
        <v>0</v>
      </c>
      <c r="J14" s="11">
        <f t="shared" si="3"/>
        <v>6500</v>
      </c>
    </row>
    <row r="15" spans="1:10" ht="15.75" x14ac:dyDescent="0.25">
      <c r="A15" s="2"/>
      <c r="B15" s="13">
        <v>0.41666666666666702</v>
      </c>
      <c r="C15" s="72">
        <f>'Input B2'!C24</f>
        <v>4.9000000000000002E-2</v>
      </c>
      <c r="D15" s="71">
        <v>0</v>
      </c>
      <c r="E15" s="2">
        <v>0</v>
      </c>
      <c r="F15" s="2">
        <f t="shared" si="0"/>
        <v>0</v>
      </c>
      <c r="G15" s="2">
        <f t="shared" si="4"/>
        <v>0</v>
      </c>
      <c r="H15" s="2">
        <f t="shared" si="1"/>
        <v>0</v>
      </c>
      <c r="I15" s="2">
        <f t="shared" si="2"/>
        <v>0</v>
      </c>
      <c r="J15" s="11">
        <f t="shared" si="3"/>
        <v>0</v>
      </c>
    </row>
    <row r="16" spans="1:10" ht="15.75" x14ac:dyDescent="0.25">
      <c r="A16" s="2"/>
      <c r="B16" s="13">
        <v>0.45833333333333398</v>
      </c>
      <c r="C16" s="72">
        <f>'Input B2'!C25</f>
        <v>4.351E-2</v>
      </c>
      <c r="D16" s="71">
        <v>0</v>
      </c>
      <c r="E16" s="2">
        <v>0</v>
      </c>
      <c r="F16" s="2">
        <f t="shared" si="0"/>
        <v>0</v>
      </c>
      <c r="G16" s="2">
        <f t="shared" si="4"/>
        <v>0</v>
      </c>
      <c r="H16" s="2">
        <f t="shared" si="1"/>
        <v>0</v>
      </c>
      <c r="I16" s="2">
        <f t="shared" si="2"/>
        <v>0</v>
      </c>
      <c r="J16" s="11">
        <f t="shared" si="3"/>
        <v>0</v>
      </c>
    </row>
    <row r="17" spans="1:10" ht="15.75" x14ac:dyDescent="0.25">
      <c r="A17" s="2"/>
      <c r="B17" s="13">
        <v>0.5</v>
      </c>
      <c r="C17" s="72">
        <f>'Input B2'!C26</f>
        <v>0.04</v>
      </c>
      <c r="D17" s="71">
        <v>0</v>
      </c>
      <c r="E17" s="2">
        <v>0</v>
      </c>
      <c r="F17" s="2">
        <f t="shared" si="0"/>
        <v>0</v>
      </c>
      <c r="G17" s="2">
        <f t="shared" si="4"/>
        <v>0</v>
      </c>
      <c r="H17" s="2">
        <f t="shared" si="1"/>
        <v>0</v>
      </c>
      <c r="I17" s="2">
        <f t="shared" si="2"/>
        <v>0</v>
      </c>
      <c r="J17" s="11">
        <f t="shared" si="3"/>
        <v>0</v>
      </c>
    </row>
    <row r="18" spans="1:10" ht="15.75" x14ac:dyDescent="0.25">
      <c r="A18" s="2"/>
      <c r="B18" s="13">
        <v>0.54166666666666696</v>
      </c>
      <c r="C18" s="72">
        <f>'Input B2'!C27</f>
        <v>3.9170000000000003E-2</v>
      </c>
      <c r="D18" s="71">
        <v>0</v>
      </c>
      <c r="E18" s="2">
        <v>0</v>
      </c>
      <c r="F18" s="2">
        <f t="shared" si="0"/>
        <v>0</v>
      </c>
      <c r="G18" s="2">
        <f t="shared" si="4"/>
        <v>0</v>
      </c>
      <c r="H18" s="2">
        <f t="shared" si="1"/>
        <v>0</v>
      </c>
      <c r="I18" s="2">
        <f t="shared" si="2"/>
        <v>0</v>
      </c>
      <c r="J18" s="11">
        <f t="shared" si="3"/>
        <v>0</v>
      </c>
    </row>
    <row r="19" spans="1:10" ht="15.75" x14ac:dyDescent="0.25">
      <c r="A19" s="2"/>
      <c r="B19" s="13">
        <v>0.58333333333333404</v>
      </c>
      <c r="C19" s="72">
        <f>'Input B2'!C28</f>
        <v>3.798E-2</v>
      </c>
      <c r="D19" s="71">
        <v>0</v>
      </c>
      <c r="E19" s="2">
        <v>0</v>
      </c>
      <c r="F19" s="2">
        <f t="shared" si="0"/>
        <v>0</v>
      </c>
      <c r="G19" s="2">
        <f t="shared" si="4"/>
        <v>0</v>
      </c>
      <c r="H19" s="2">
        <f t="shared" si="1"/>
        <v>0</v>
      </c>
      <c r="I19" s="2">
        <f t="shared" si="2"/>
        <v>0</v>
      </c>
      <c r="J19" s="11">
        <f t="shared" si="3"/>
        <v>0</v>
      </c>
    </row>
    <row r="20" spans="1:10" ht="15.75" x14ac:dyDescent="0.25">
      <c r="A20" s="2"/>
      <c r="B20" s="13">
        <v>0.625</v>
      </c>
      <c r="C20" s="72">
        <f>'Input B2'!C29</f>
        <v>3.6920000000000001E-2</v>
      </c>
      <c r="D20" s="71">
        <v>0</v>
      </c>
      <c r="E20" s="2">
        <v>0</v>
      </c>
      <c r="F20" s="2">
        <f t="shared" si="0"/>
        <v>0</v>
      </c>
      <c r="G20" s="2">
        <f t="shared" si="4"/>
        <v>0</v>
      </c>
      <c r="H20" s="2">
        <f t="shared" si="1"/>
        <v>0</v>
      </c>
      <c r="I20" s="2">
        <f t="shared" si="2"/>
        <v>0</v>
      </c>
      <c r="J20" s="11">
        <f t="shared" si="3"/>
        <v>0</v>
      </c>
    </row>
    <row r="21" spans="1:10" ht="15.75" x14ac:dyDescent="0.25">
      <c r="A21" s="2"/>
      <c r="B21" s="13">
        <v>0.66666666666666696</v>
      </c>
      <c r="C21" s="72">
        <f>'Input B2'!C30</f>
        <v>0.04</v>
      </c>
      <c r="D21" s="71">
        <v>0</v>
      </c>
      <c r="E21" s="2">
        <v>0</v>
      </c>
      <c r="F21" s="2">
        <f t="shared" si="0"/>
        <v>0</v>
      </c>
      <c r="G21" s="2">
        <f t="shared" si="4"/>
        <v>0</v>
      </c>
      <c r="H21" s="2">
        <f t="shared" si="1"/>
        <v>0</v>
      </c>
      <c r="I21" s="2">
        <f t="shared" si="2"/>
        <v>0</v>
      </c>
      <c r="J21" s="11">
        <f t="shared" si="3"/>
        <v>0</v>
      </c>
    </row>
    <row r="22" spans="1:10" ht="15.75" x14ac:dyDescent="0.25">
      <c r="A22" s="2"/>
      <c r="B22" s="13">
        <v>0.70833333333333404</v>
      </c>
      <c r="C22" s="72">
        <f>'Input B2'!C31</f>
        <v>5.3939999999999995E-2</v>
      </c>
      <c r="D22" s="71">
        <v>0</v>
      </c>
      <c r="E22" s="2">
        <v>0</v>
      </c>
      <c r="F22" s="2">
        <f t="shared" si="0"/>
        <v>0</v>
      </c>
      <c r="G22" s="2">
        <f t="shared" si="4"/>
        <v>0</v>
      </c>
      <c r="H22" s="2">
        <f t="shared" si="1"/>
        <v>0</v>
      </c>
      <c r="I22" s="2">
        <f t="shared" si="2"/>
        <v>0</v>
      </c>
      <c r="J22" s="11">
        <f t="shared" si="3"/>
        <v>0</v>
      </c>
    </row>
    <row r="23" spans="1:10" ht="15.75" x14ac:dyDescent="0.25">
      <c r="A23" s="2"/>
      <c r="B23" s="13">
        <v>0.750000000000001</v>
      </c>
      <c r="C23" s="72">
        <f>'Input B2'!C32</f>
        <v>0.05</v>
      </c>
      <c r="D23" s="71">
        <v>0</v>
      </c>
      <c r="E23" s="2">
        <v>0</v>
      </c>
      <c r="F23" s="2">
        <f t="shared" si="0"/>
        <v>0</v>
      </c>
      <c r="G23" s="2">
        <f t="shared" si="4"/>
        <v>0</v>
      </c>
      <c r="H23" s="2">
        <f t="shared" si="1"/>
        <v>0</v>
      </c>
      <c r="I23" s="2">
        <f t="shared" si="2"/>
        <v>0</v>
      </c>
      <c r="J23" s="11">
        <f t="shared" si="3"/>
        <v>0</v>
      </c>
    </row>
    <row r="24" spans="1:10" ht="15.75" x14ac:dyDescent="0.25">
      <c r="A24" s="2"/>
      <c r="B24" s="13">
        <v>0.79166666666666696</v>
      </c>
      <c r="C24" s="72">
        <f>'Input B2'!C33</f>
        <v>0.1</v>
      </c>
      <c r="D24" s="71">
        <v>0</v>
      </c>
      <c r="E24" s="2">
        <v>0</v>
      </c>
      <c r="F24" s="2">
        <f t="shared" si="0"/>
        <v>0</v>
      </c>
      <c r="G24" s="2">
        <f t="shared" si="4"/>
        <v>0</v>
      </c>
      <c r="H24" s="2">
        <f t="shared" si="1"/>
        <v>0</v>
      </c>
      <c r="I24" s="2">
        <f t="shared" si="2"/>
        <v>0</v>
      </c>
      <c r="J24" s="11">
        <f t="shared" si="3"/>
        <v>0</v>
      </c>
    </row>
    <row r="25" spans="1:10" ht="15.75" x14ac:dyDescent="0.25">
      <c r="A25" s="2"/>
      <c r="B25" s="13">
        <v>0.83333333333333404</v>
      </c>
      <c r="C25" s="72">
        <f>'Input B2'!C34</f>
        <v>5.8999999999999997E-2</v>
      </c>
      <c r="D25" s="71">
        <v>0</v>
      </c>
      <c r="E25" s="2">
        <v>0</v>
      </c>
      <c r="F25" s="2">
        <f t="shared" si="0"/>
        <v>0</v>
      </c>
      <c r="G25" s="2">
        <f t="shared" si="4"/>
        <v>0</v>
      </c>
      <c r="H25" s="2">
        <f t="shared" si="1"/>
        <v>0</v>
      </c>
      <c r="I25" s="2">
        <f t="shared" si="2"/>
        <v>0</v>
      </c>
      <c r="J25" s="11">
        <f t="shared" si="3"/>
        <v>0</v>
      </c>
    </row>
    <row r="26" spans="1:10" ht="15.75" x14ac:dyDescent="0.25">
      <c r="A26" s="2"/>
      <c r="B26" s="13">
        <v>0.875000000000001</v>
      </c>
      <c r="C26" s="72">
        <f>'Input B2'!C35</f>
        <v>4.1599999999999998E-2</v>
      </c>
      <c r="D26" s="71">
        <v>0</v>
      </c>
      <c r="E26" s="2">
        <v>0</v>
      </c>
      <c r="F26" s="2">
        <f t="shared" si="0"/>
        <v>0</v>
      </c>
      <c r="G26" s="2">
        <f t="shared" si="4"/>
        <v>0</v>
      </c>
      <c r="H26" s="2">
        <f t="shared" si="1"/>
        <v>0</v>
      </c>
      <c r="I26" s="2">
        <f t="shared" si="2"/>
        <v>0</v>
      </c>
      <c r="J26" s="11">
        <f t="shared" si="3"/>
        <v>0</v>
      </c>
    </row>
    <row r="27" spans="1:10" ht="15.75" x14ac:dyDescent="0.25">
      <c r="A27" s="2"/>
      <c r="B27" s="13">
        <v>0.91666666666666696</v>
      </c>
      <c r="C27" s="72">
        <f>'Input B2'!C36</f>
        <v>4.4080000000000001E-2</v>
      </c>
      <c r="D27" s="71">
        <v>0</v>
      </c>
      <c r="E27" s="2">
        <v>0</v>
      </c>
      <c r="F27" s="2">
        <f t="shared" si="0"/>
        <v>0</v>
      </c>
      <c r="G27" s="2">
        <f t="shared" si="4"/>
        <v>0</v>
      </c>
      <c r="H27" s="2">
        <f t="shared" si="1"/>
        <v>0</v>
      </c>
      <c r="I27" s="2">
        <f t="shared" si="2"/>
        <v>0</v>
      </c>
      <c r="J27" s="11">
        <f t="shared" si="3"/>
        <v>0</v>
      </c>
    </row>
    <row r="28" spans="1:10" ht="16.5" thickBot="1" x14ac:dyDescent="0.3">
      <c r="A28" s="2"/>
      <c r="B28" s="15">
        <v>0.95833333333333404</v>
      </c>
      <c r="C28" s="72">
        <f>'Input B2'!C37</f>
        <v>3.6569999999999998E-2</v>
      </c>
      <c r="D28" s="71">
        <v>0</v>
      </c>
      <c r="E28" s="2">
        <f>E$34/8</f>
        <v>93.75</v>
      </c>
      <c r="F28" s="16">
        <f t="shared" si="0"/>
        <v>0</v>
      </c>
      <c r="G28" s="16"/>
      <c r="H28" s="16">
        <f t="shared" si="1"/>
        <v>0</v>
      </c>
      <c r="I28" s="16">
        <f t="shared" si="2"/>
        <v>222.84843749999999</v>
      </c>
      <c r="J28" s="11">
        <f t="shared" si="3"/>
        <v>-222.84843749999999</v>
      </c>
    </row>
    <row r="29" spans="1:10" ht="15.75" thickBot="1" x14ac:dyDescent="0.3">
      <c r="A29" s="2"/>
      <c r="B29" s="2"/>
      <c r="C29" s="2"/>
      <c r="D29" s="17">
        <f t="shared" ref="D29:F29" si="6">SUM(D5:D28)</f>
        <v>150</v>
      </c>
      <c r="E29" s="17">
        <f t="shared" si="6"/>
        <v>750</v>
      </c>
      <c r="F29" s="17">
        <f t="shared" si="6"/>
        <v>750</v>
      </c>
      <c r="G29" s="2"/>
      <c r="H29" s="18">
        <f t="shared" ref="H29:J29" si="7">SUM(H5:H28)</f>
        <v>7500</v>
      </c>
      <c r="I29" s="18">
        <f t="shared" si="7"/>
        <v>1744.5796874999999</v>
      </c>
      <c r="J29" s="18">
        <f t="shared" si="7"/>
        <v>5755.4203125000004</v>
      </c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1" x14ac:dyDescent="0.25">
      <c r="A33" s="19" t="s">
        <v>10</v>
      </c>
      <c r="B33" s="2"/>
      <c r="C33" s="2"/>
      <c r="D33" s="19" t="s">
        <v>11</v>
      </c>
      <c r="E33" s="2"/>
      <c r="F33" s="2"/>
      <c r="G33" s="19" t="s">
        <v>12</v>
      </c>
      <c r="H33" s="2"/>
      <c r="I33" s="2"/>
      <c r="J33" s="19" t="s">
        <v>13</v>
      </c>
    </row>
    <row r="34" spans="1:11" x14ac:dyDescent="0.25">
      <c r="A34" s="2"/>
      <c r="B34" s="2"/>
      <c r="C34" s="2"/>
      <c r="D34" s="2" t="s">
        <v>14</v>
      </c>
      <c r="E34" s="2">
        <f>B38*B36/B39</f>
        <v>750</v>
      </c>
      <c r="F34" s="2"/>
      <c r="G34" s="2" t="s">
        <v>34</v>
      </c>
      <c r="H34" s="22">
        <f>((H36*(((1+H35)^H37)-1)))/(H35*((1+H35)^H37))/1000000</f>
        <v>21.451911048268428</v>
      </c>
      <c r="I34" s="2"/>
      <c r="J34" s="2" t="s">
        <v>15</v>
      </c>
      <c r="K34" s="2">
        <v>0.05</v>
      </c>
    </row>
    <row r="35" spans="1:11" x14ac:dyDescent="0.25">
      <c r="A35" s="2" t="s">
        <v>16</v>
      </c>
      <c r="B35" s="2">
        <f>'Input B2'!B3</f>
        <v>10</v>
      </c>
      <c r="C35" s="2"/>
      <c r="D35" s="2" t="s">
        <v>17</v>
      </c>
      <c r="E35" s="2">
        <f>I29</f>
        <v>1744.5796874999999</v>
      </c>
      <c r="F35" s="2"/>
      <c r="G35" s="2" t="s">
        <v>18</v>
      </c>
      <c r="H35" s="2">
        <v>0.05</v>
      </c>
      <c r="I35" s="2"/>
      <c r="J35" s="2" t="s">
        <v>19</v>
      </c>
      <c r="K35" s="2">
        <v>0.9</v>
      </c>
    </row>
    <row r="36" spans="1:11" x14ac:dyDescent="0.25">
      <c r="A36" s="2" t="s">
        <v>20</v>
      </c>
      <c r="B36" s="2">
        <f>'Input B2'!B4</f>
        <v>5</v>
      </c>
      <c r="C36" s="2"/>
      <c r="D36" s="2" t="s">
        <v>21</v>
      </c>
      <c r="E36" s="2">
        <f>J29</f>
        <v>5755.4203125000004</v>
      </c>
      <c r="F36" s="2"/>
      <c r="G36" s="2" t="s">
        <v>22</v>
      </c>
      <c r="H36" s="23">
        <f>K35*E37</f>
        <v>1890655.5726562501</v>
      </c>
      <c r="I36" s="2"/>
      <c r="J36" s="2" t="s">
        <v>23</v>
      </c>
      <c r="K36" s="2">
        <f>1-K34-K35</f>
        <v>4.9999999999999933E-2</v>
      </c>
    </row>
    <row r="37" spans="1:11" ht="15.75" thickBot="1" x14ac:dyDescent="0.3">
      <c r="A37" s="2" t="s">
        <v>24</v>
      </c>
      <c r="B37" s="2">
        <f>'Input B2'!B5</f>
        <v>325</v>
      </c>
      <c r="C37" s="2"/>
      <c r="D37" s="2" t="s">
        <v>25</v>
      </c>
      <c r="E37" s="2">
        <f>E36*365</f>
        <v>2100728.4140625</v>
      </c>
      <c r="F37" s="2"/>
      <c r="G37" s="2" t="s">
        <v>26</v>
      </c>
      <c r="H37" s="22">
        <f>E40</f>
        <v>17.170329670329672</v>
      </c>
      <c r="I37" s="2"/>
      <c r="J37" s="2"/>
    </row>
    <row r="38" spans="1:11" ht="15.75" thickBot="1" x14ac:dyDescent="0.3">
      <c r="A38" s="2" t="s">
        <v>27</v>
      </c>
      <c r="B38" s="29">
        <v>150</v>
      </c>
      <c r="C38" s="2"/>
      <c r="D38" s="2" t="s">
        <v>28</v>
      </c>
      <c r="E38" s="23">
        <f>K34*E37</f>
        <v>105036.42070312501</v>
      </c>
      <c r="F38" s="2"/>
      <c r="G38" s="2"/>
      <c r="H38" s="2"/>
      <c r="I38" s="2"/>
      <c r="J38" s="2"/>
    </row>
    <row r="39" spans="1:11" x14ac:dyDescent="0.25">
      <c r="A39" s="2" t="s">
        <v>33</v>
      </c>
      <c r="B39" s="2">
        <f>'Input B2'!B7</f>
        <v>1</v>
      </c>
      <c r="C39" s="2"/>
      <c r="D39" s="2" t="s">
        <v>29</v>
      </c>
      <c r="E39" s="2">
        <f>(E37-E38)*E40</f>
        <v>34266689.446417846</v>
      </c>
      <c r="F39" s="2"/>
      <c r="G39" s="2"/>
      <c r="H39" s="2"/>
      <c r="I39" s="2"/>
      <c r="J39" s="2"/>
    </row>
    <row r="40" spans="1:11" x14ac:dyDescent="0.25">
      <c r="A40" s="2" t="s">
        <v>30</v>
      </c>
      <c r="B40" s="2">
        <f>'Input B2'!B8</f>
        <v>65</v>
      </c>
      <c r="C40" s="2"/>
      <c r="D40" s="2" t="s">
        <v>31</v>
      </c>
      <c r="E40" s="22">
        <f>B41/(8*7*52)</f>
        <v>17.170329670329672</v>
      </c>
      <c r="F40" s="2"/>
      <c r="G40" s="2"/>
      <c r="H40" s="2"/>
      <c r="I40" s="2"/>
      <c r="J40" s="2"/>
    </row>
    <row r="41" spans="1:11" x14ac:dyDescent="0.25">
      <c r="A41" s="2" t="s">
        <v>32</v>
      </c>
      <c r="B41" s="2">
        <f>'Input B2'!B9</f>
        <v>50000</v>
      </c>
      <c r="C41" s="2"/>
      <c r="D41" s="2" t="s">
        <v>41</v>
      </c>
      <c r="E41" s="23">
        <f>(B40*E29)/(1000*8)</f>
        <v>6.09375</v>
      </c>
      <c r="F41" s="2"/>
      <c r="G41" s="2"/>
      <c r="H41" s="2"/>
      <c r="I41" s="2"/>
      <c r="J41" s="2"/>
    </row>
    <row r="42" spans="1:11" x14ac:dyDescent="0.25">
      <c r="A42" s="2" t="s">
        <v>44</v>
      </c>
      <c r="B42" s="2">
        <v>8</v>
      </c>
      <c r="C42" s="2"/>
      <c r="D42" s="2" t="s">
        <v>36</v>
      </c>
      <c r="E42" s="23">
        <f>E37-E38-H36</f>
        <v>105036.42070312495</v>
      </c>
      <c r="F42" s="2"/>
      <c r="G42" s="2"/>
      <c r="H42" s="2"/>
      <c r="I42" s="2"/>
      <c r="J42" s="2"/>
    </row>
    <row r="43" spans="1:11" x14ac:dyDescent="0.25">
      <c r="A43" s="2"/>
      <c r="B43" s="2"/>
      <c r="C43" s="2"/>
      <c r="D43" s="2" t="s">
        <v>43</v>
      </c>
      <c r="E43" s="2">
        <f>E29</f>
        <v>750</v>
      </c>
      <c r="F43" s="2"/>
      <c r="G43" s="2"/>
      <c r="H43" s="2"/>
      <c r="I43" s="2"/>
      <c r="J43" s="2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/>
  </sheetViews>
  <sheetFormatPr defaultRowHeight="15" x14ac:dyDescent="0.25"/>
  <cols>
    <col min="1" max="1" width="45" bestFit="1" customWidth="1"/>
    <col min="2" max="2" width="11.28515625" bestFit="1" customWidth="1"/>
    <col min="3" max="3" width="24.5703125" bestFit="1" customWidth="1"/>
    <col min="4" max="4" width="45.140625" bestFit="1" customWidth="1"/>
    <col min="5" max="5" width="34.140625" bestFit="1" customWidth="1"/>
    <col min="6" max="6" width="18" bestFit="1" customWidth="1"/>
    <col min="7" max="7" width="25" bestFit="1" customWidth="1"/>
    <col min="8" max="8" width="8.42578125" bestFit="1" customWidth="1"/>
    <col min="9" max="9" width="19" bestFit="1" customWidth="1"/>
    <col min="10" max="10" width="22" bestFit="1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"/>
      <c r="B3" s="1" t="s">
        <v>0</v>
      </c>
      <c r="C3" s="2"/>
      <c r="D3" s="2"/>
      <c r="E3" s="3"/>
      <c r="F3" s="2"/>
      <c r="G3" s="2"/>
      <c r="H3" s="2"/>
      <c r="I3" s="2"/>
      <c r="J3" s="2"/>
    </row>
    <row r="4" spans="1:10" ht="15.75" thickBot="1" x14ac:dyDescent="0.3">
      <c r="A4" s="2"/>
      <c r="B4" s="4" t="s">
        <v>1</v>
      </c>
      <c r="C4" s="5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8" t="s">
        <v>9</v>
      </c>
    </row>
    <row r="5" spans="1:10" ht="15.75" x14ac:dyDescent="0.25">
      <c r="A5" s="2"/>
      <c r="B5" s="9">
        <v>0</v>
      </c>
      <c r="C5" s="39">
        <f>'150 cars'!C5</f>
        <v>4.2860000000000002E-2</v>
      </c>
      <c r="D5" s="10">
        <v>0</v>
      </c>
      <c r="E5" s="2">
        <f>E$34/8</f>
        <v>156.25</v>
      </c>
      <c r="F5" s="2">
        <f t="shared" ref="F5:F28" si="0">D5*B$36</f>
        <v>0</v>
      </c>
      <c r="G5" s="2">
        <f>(G28+E28)-F5</f>
        <v>156.25</v>
      </c>
      <c r="H5" s="2">
        <f t="shared" ref="H5:H28" si="1">F5*B$35</f>
        <v>0</v>
      </c>
      <c r="I5" s="2">
        <f t="shared" ref="I5:I28" si="2">C5*E5*B$40</f>
        <v>435.296875</v>
      </c>
      <c r="J5" s="11">
        <f t="shared" ref="J5:J28" si="3">H5-I5</f>
        <v>-435.296875</v>
      </c>
    </row>
    <row r="6" spans="1:10" ht="15.75" x14ac:dyDescent="0.25">
      <c r="A6" s="2"/>
      <c r="B6" s="12">
        <v>4.1666666666666699E-2</v>
      </c>
      <c r="C6" s="39">
        <f>'150 cars'!C6</f>
        <v>4.2479999999999997E-2</v>
      </c>
      <c r="D6" s="10">
        <v>0</v>
      </c>
      <c r="E6" s="2">
        <f>E$34/8</f>
        <v>156.25</v>
      </c>
      <c r="F6" s="2">
        <f t="shared" si="0"/>
        <v>0</v>
      </c>
      <c r="G6" s="2">
        <f t="shared" ref="G6:G27" si="4">(G5+E5)-F6</f>
        <v>312.5</v>
      </c>
      <c r="H6" s="2">
        <f t="shared" si="1"/>
        <v>0</v>
      </c>
      <c r="I6" s="2">
        <f t="shared" si="2"/>
        <v>431.43749999999994</v>
      </c>
      <c r="J6" s="11">
        <f t="shared" si="3"/>
        <v>-431.43749999999994</v>
      </c>
    </row>
    <row r="7" spans="1:10" ht="15.75" x14ac:dyDescent="0.25">
      <c r="A7" s="2"/>
      <c r="B7" s="12">
        <v>8.3333333333333301E-2</v>
      </c>
      <c r="C7" s="39">
        <f>'150 cars'!C7</f>
        <v>3.8509999999999996E-2</v>
      </c>
      <c r="D7" s="10">
        <v>0</v>
      </c>
      <c r="E7" s="2">
        <f t="shared" ref="E7:E11" si="5">E$34/8</f>
        <v>156.25</v>
      </c>
      <c r="F7" s="2">
        <f t="shared" si="0"/>
        <v>0</v>
      </c>
      <c r="G7" s="2">
        <f t="shared" si="4"/>
        <v>468.75</v>
      </c>
      <c r="H7" s="2">
        <f t="shared" si="1"/>
        <v>0</v>
      </c>
      <c r="I7" s="2">
        <f t="shared" si="2"/>
        <v>391.11718749999994</v>
      </c>
      <c r="J7" s="11">
        <f t="shared" si="3"/>
        <v>-391.11718749999994</v>
      </c>
    </row>
    <row r="8" spans="1:10" ht="15.75" x14ac:dyDescent="0.25">
      <c r="A8" s="2"/>
      <c r="B8" s="12">
        <v>0.125</v>
      </c>
      <c r="C8" s="39">
        <f>'150 cars'!C8</f>
        <v>3.2890000000000003E-2</v>
      </c>
      <c r="D8" s="10">
        <v>0</v>
      </c>
      <c r="E8" s="2">
        <f t="shared" si="5"/>
        <v>156.25</v>
      </c>
      <c r="F8" s="2">
        <f t="shared" si="0"/>
        <v>0</v>
      </c>
      <c r="G8" s="2">
        <f t="shared" si="4"/>
        <v>625</v>
      </c>
      <c r="H8" s="2">
        <f t="shared" si="1"/>
        <v>0</v>
      </c>
      <c r="I8" s="2">
        <f t="shared" si="2"/>
        <v>334.03906250000006</v>
      </c>
      <c r="J8" s="11">
        <f t="shared" si="3"/>
        <v>-334.03906250000006</v>
      </c>
    </row>
    <row r="9" spans="1:10" ht="15.75" x14ac:dyDescent="0.25">
      <c r="A9" s="2"/>
      <c r="B9" s="12">
        <v>0.16666666666666699</v>
      </c>
      <c r="C9" s="39">
        <f>'150 cars'!C9</f>
        <v>2.7890000000000002E-2</v>
      </c>
      <c r="D9" s="10">
        <v>0</v>
      </c>
      <c r="E9" s="2">
        <f t="shared" si="5"/>
        <v>156.25</v>
      </c>
      <c r="F9" s="2">
        <f t="shared" si="0"/>
        <v>0</v>
      </c>
      <c r="G9" s="2">
        <f t="shared" si="4"/>
        <v>781.25</v>
      </c>
      <c r="H9" s="2">
        <f t="shared" si="1"/>
        <v>0</v>
      </c>
      <c r="I9" s="2">
        <f t="shared" si="2"/>
        <v>283.25781250000006</v>
      </c>
      <c r="J9" s="11">
        <f t="shared" si="3"/>
        <v>-283.25781250000006</v>
      </c>
    </row>
    <row r="10" spans="1:10" ht="15.75" x14ac:dyDescent="0.25">
      <c r="A10" s="2"/>
      <c r="B10" s="12">
        <v>0.20833333333333301</v>
      </c>
      <c r="C10" s="39">
        <f>'150 cars'!C10</f>
        <v>2.8660000000000001E-2</v>
      </c>
      <c r="D10" s="10">
        <v>0</v>
      </c>
      <c r="E10" s="2">
        <f t="shared" si="5"/>
        <v>156.25</v>
      </c>
      <c r="F10" s="2">
        <f t="shared" si="0"/>
        <v>0</v>
      </c>
      <c r="G10" s="2">
        <f t="shared" si="4"/>
        <v>937.5</v>
      </c>
      <c r="H10" s="2">
        <f t="shared" si="1"/>
        <v>0</v>
      </c>
      <c r="I10" s="2">
        <f t="shared" si="2"/>
        <v>291.078125</v>
      </c>
      <c r="J10" s="11">
        <f t="shared" si="3"/>
        <v>-291.078125</v>
      </c>
    </row>
    <row r="11" spans="1:10" ht="15.75" x14ac:dyDescent="0.25">
      <c r="A11" s="2"/>
      <c r="B11" s="12">
        <v>0.25</v>
      </c>
      <c r="C11" s="39">
        <f>'150 cars'!C11</f>
        <v>3.6429999999999997E-2</v>
      </c>
      <c r="D11" s="10">
        <v>0</v>
      </c>
      <c r="E11" s="2">
        <f t="shared" si="5"/>
        <v>156.25</v>
      </c>
      <c r="F11" s="2">
        <f t="shared" si="0"/>
        <v>0</v>
      </c>
      <c r="G11" s="2">
        <f t="shared" si="4"/>
        <v>1093.75</v>
      </c>
      <c r="H11" s="2">
        <f t="shared" si="1"/>
        <v>0</v>
      </c>
      <c r="I11" s="2">
        <f t="shared" si="2"/>
        <v>369.99218749999994</v>
      </c>
      <c r="J11" s="11">
        <f t="shared" si="3"/>
        <v>-369.99218749999994</v>
      </c>
    </row>
    <row r="12" spans="1:10" ht="15.75" x14ac:dyDescent="0.25">
      <c r="A12" s="2"/>
      <c r="B12" s="13">
        <v>0.29166666666666702</v>
      </c>
      <c r="C12" s="39">
        <f>'150 cars'!C12</f>
        <v>4.4400000000000002E-2</v>
      </c>
      <c r="D12" s="14">
        <v>10</v>
      </c>
      <c r="E12" s="2">
        <v>0</v>
      </c>
      <c r="F12" s="2">
        <f t="shared" si="0"/>
        <v>50</v>
      </c>
      <c r="G12" s="2">
        <f t="shared" si="4"/>
        <v>1200</v>
      </c>
      <c r="H12" s="2">
        <f t="shared" si="1"/>
        <v>500</v>
      </c>
      <c r="I12" s="2">
        <f t="shared" si="2"/>
        <v>0</v>
      </c>
      <c r="J12" s="11">
        <f t="shared" si="3"/>
        <v>500</v>
      </c>
    </row>
    <row r="13" spans="1:10" ht="15.75" x14ac:dyDescent="0.25">
      <c r="A13" s="2"/>
      <c r="B13" s="13">
        <v>0.33333333333333398</v>
      </c>
      <c r="C13" s="39">
        <f>'150 cars'!C13</f>
        <v>4.4499999999999998E-2</v>
      </c>
      <c r="D13" s="14">
        <v>10</v>
      </c>
      <c r="E13" s="2">
        <v>0</v>
      </c>
      <c r="F13" s="2">
        <f t="shared" si="0"/>
        <v>50</v>
      </c>
      <c r="G13" s="2">
        <f t="shared" si="4"/>
        <v>1150</v>
      </c>
      <c r="H13" s="2">
        <f t="shared" si="1"/>
        <v>500</v>
      </c>
      <c r="I13" s="2">
        <f t="shared" si="2"/>
        <v>0</v>
      </c>
      <c r="J13" s="11">
        <f t="shared" si="3"/>
        <v>500</v>
      </c>
    </row>
    <row r="14" spans="1:10" ht="15.75" x14ac:dyDescent="0.25">
      <c r="A14" s="2"/>
      <c r="B14" s="13">
        <v>0.375</v>
      </c>
      <c r="C14" s="39">
        <f>'150 cars'!C14</f>
        <v>4.4920000000000002E-2</v>
      </c>
      <c r="D14" s="14">
        <v>230</v>
      </c>
      <c r="E14" s="2">
        <v>0</v>
      </c>
      <c r="F14" s="2">
        <f t="shared" si="0"/>
        <v>1150</v>
      </c>
      <c r="G14" s="2">
        <f t="shared" si="4"/>
        <v>0</v>
      </c>
      <c r="H14" s="2">
        <f t="shared" si="1"/>
        <v>11500</v>
      </c>
      <c r="I14" s="2">
        <f t="shared" si="2"/>
        <v>0</v>
      </c>
      <c r="J14" s="11">
        <f t="shared" si="3"/>
        <v>11500</v>
      </c>
    </row>
    <row r="15" spans="1:10" ht="15.75" x14ac:dyDescent="0.25">
      <c r="A15" s="2"/>
      <c r="B15" s="13">
        <v>0.41666666666666702</v>
      </c>
      <c r="C15" s="39">
        <f>'150 cars'!C15</f>
        <v>4.9000000000000002E-2</v>
      </c>
      <c r="D15" s="14">
        <v>0</v>
      </c>
      <c r="E15" s="2">
        <v>0</v>
      </c>
      <c r="F15" s="2">
        <f t="shared" si="0"/>
        <v>0</v>
      </c>
      <c r="G15" s="2">
        <f t="shared" si="4"/>
        <v>0</v>
      </c>
      <c r="H15" s="2">
        <f t="shared" si="1"/>
        <v>0</v>
      </c>
      <c r="I15" s="2">
        <f t="shared" si="2"/>
        <v>0</v>
      </c>
      <c r="J15" s="11">
        <f t="shared" si="3"/>
        <v>0</v>
      </c>
    </row>
    <row r="16" spans="1:10" ht="15.75" x14ac:dyDescent="0.25">
      <c r="A16" s="2"/>
      <c r="B16" s="13">
        <v>0.45833333333333398</v>
      </c>
      <c r="C16" s="39">
        <f>'150 cars'!C16</f>
        <v>4.351E-2</v>
      </c>
      <c r="D16" s="14">
        <v>0</v>
      </c>
      <c r="E16" s="2">
        <v>0</v>
      </c>
      <c r="F16" s="2">
        <f t="shared" si="0"/>
        <v>0</v>
      </c>
      <c r="G16" s="2">
        <f t="shared" si="4"/>
        <v>0</v>
      </c>
      <c r="H16" s="2">
        <f t="shared" si="1"/>
        <v>0</v>
      </c>
      <c r="I16" s="2">
        <f t="shared" si="2"/>
        <v>0</v>
      </c>
      <c r="J16" s="11">
        <f t="shared" si="3"/>
        <v>0</v>
      </c>
    </row>
    <row r="17" spans="1:10" ht="15.75" x14ac:dyDescent="0.25">
      <c r="A17" s="2"/>
      <c r="B17" s="13">
        <v>0.5</v>
      </c>
      <c r="C17" s="39">
        <f>'150 cars'!C17</f>
        <v>0.04</v>
      </c>
      <c r="D17" s="14">
        <v>0</v>
      </c>
      <c r="E17" s="2">
        <v>0</v>
      </c>
      <c r="F17" s="2">
        <f t="shared" si="0"/>
        <v>0</v>
      </c>
      <c r="G17" s="2">
        <f t="shared" si="4"/>
        <v>0</v>
      </c>
      <c r="H17" s="2">
        <f t="shared" si="1"/>
        <v>0</v>
      </c>
      <c r="I17" s="2">
        <f t="shared" si="2"/>
        <v>0</v>
      </c>
      <c r="J17" s="11">
        <f t="shared" si="3"/>
        <v>0</v>
      </c>
    </row>
    <row r="18" spans="1:10" ht="15.75" x14ac:dyDescent="0.25">
      <c r="A18" s="2"/>
      <c r="B18" s="13">
        <v>0.54166666666666696</v>
      </c>
      <c r="C18" s="39">
        <f>'150 cars'!C18</f>
        <v>3.9170000000000003E-2</v>
      </c>
      <c r="D18" s="14">
        <v>0</v>
      </c>
      <c r="E18" s="2">
        <v>0</v>
      </c>
      <c r="F18" s="2">
        <f t="shared" si="0"/>
        <v>0</v>
      </c>
      <c r="G18" s="2">
        <f t="shared" si="4"/>
        <v>0</v>
      </c>
      <c r="H18" s="2">
        <f t="shared" si="1"/>
        <v>0</v>
      </c>
      <c r="I18" s="2">
        <f t="shared" si="2"/>
        <v>0</v>
      </c>
      <c r="J18" s="11">
        <f t="shared" si="3"/>
        <v>0</v>
      </c>
    </row>
    <row r="19" spans="1:10" ht="15.75" x14ac:dyDescent="0.25">
      <c r="A19" s="2"/>
      <c r="B19" s="13">
        <v>0.58333333333333404</v>
      </c>
      <c r="C19" s="39">
        <f>'150 cars'!C19</f>
        <v>3.798E-2</v>
      </c>
      <c r="D19" s="14">
        <v>0</v>
      </c>
      <c r="E19" s="2">
        <v>0</v>
      </c>
      <c r="F19" s="2">
        <f t="shared" si="0"/>
        <v>0</v>
      </c>
      <c r="G19" s="2">
        <f t="shared" si="4"/>
        <v>0</v>
      </c>
      <c r="H19" s="2">
        <f t="shared" si="1"/>
        <v>0</v>
      </c>
      <c r="I19" s="2">
        <f t="shared" si="2"/>
        <v>0</v>
      </c>
      <c r="J19" s="11">
        <f t="shared" si="3"/>
        <v>0</v>
      </c>
    </row>
    <row r="20" spans="1:10" ht="15.75" x14ac:dyDescent="0.25">
      <c r="A20" s="2"/>
      <c r="B20" s="13">
        <v>0.625</v>
      </c>
      <c r="C20" s="39">
        <f>'150 cars'!C20</f>
        <v>3.6920000000000001E-2</v>
      </c>
      <c r="D20" s="14">
        <v>0</v>
      </c>
      <c r="E20" s="2">
        <v>0</v>
      </c>
      <c r="F20" s="2">
        <f t="shared" si="0"/>
        <v>0</v>
      </c>
      <c r="G20" s="2">
        <f t="shared" si="4"/>
        <v>0</v>
      </c>
      <c r="H20" s="2">
        <f t="shared" si="1"/>
        <v>0</v>
      </c>
      <c r="I20" s="2">
        <f t="shared" si="2"/>
        <v>0</v>
      </c>
      <c r="J20" s="11">
        <f t="shared" si="3"/>
        <v>0</v>
      </c>
    </row>
    <row r="21" spans="1:10" ht="15.75" x14ac:dyDescent="0.25">
      <c r="A21" s="2"/>
      <c r="B21" s="13">
        <v>0.66666666666666696</v>
      </c>
      <c r="C21" s="39">
        <f>'150 cars'!C21</f>
        <v>0.04</v>
      </c>
      <c r="D21" s="14">
        <v>0</v>
      </c>
      <c r="E21" s="2">
        <v>0</v>
      </c>
      <c r="F21" s="2">
        <f t="shared" si="0"/>
        <v>0</v>
      </c>
      <c r="G21" s="2">
        <f t="shared" si="4"/>
        <v>0</v>
      </c>
      <c r="H21" s="2">
        <f t="shared" si="1"/>
        <v>0</v>
      </c>
      <c r="I21" s="2">
        <f t="shared" si="2"/>
        <v>0</v>
      </c>
      <c r="J21" s="11">
        <f t="shared" si="3"/>
        <v>0</v>
      </c>
    </row>
    <row r="22" spans="1:10" ht="15.75" x14ac:dyDescent="0.25">
      <c r="A22" s="2"/>
      <c r="B22" s="13">
        <v>0.70833333333333404</v>
      </c>
      <c r="C22" s="39">
        <f>'150 cars'!C22</f>
        <v>5.3939999999999995E-2</v>
      </c>
      <c r="D22" s="14">
        <v>0</v>
      </c>
      <c r="E22" s="2">
        <v>0</v>
      </c>
      <c r="F22" s="2">
        <f t="shared" si="0"/>
        <v>0</v>
      </c>
      <c r="G22" s="2">
        <f t="shared" si="4"/>
        <v>0</v>
      </c>
      <c r="H22" s="2">
        <f t="shared" si="1"/>
        <v>0</v>
      </c>
      <c r="I22" s="2">
        <f t="shared" si="2"/>
        <v>0</v>
      </c>
      <c r="J22" s="11">
        <f t="shared" si="3"/>
        <v>0</v>
      </c>
    </row>
    <row r="23" spans="1:10" ht="15.75" x14ac:dyDescent="0.25">
      <c r="A23" s="2"/>
      <c r="B23" s="13">
        <v>0.750000000000001</v>
      </c>
      <c r="C23" s="39">
        <f>'150 cars'!C23</f>
        <v>0.05</v>
      </c>
      <c r="D23" s="14">
        <v>0</v>
      </c>
      <c r="E23" s="2">
        <v>0</v>
      </c>
      <c r="F23" s="2">
        <f t="shared" si="0"/>
        <v>0</v>
      </c>
      <c r="G23" s="2">
        <f t="shared" si="4"/>
        <v>0</v>
      </c>
      <c r="H23" s="2">
        <f t="shared" si="1"/>
        <v>0</v>
      </c>
      <c r="I23" s="2">
        <f t="shared" si="2"/>
        <v>0</v>
      </c>
      <c r="J23" s="11">
        <f t="shared" si="3"/>
        <v>0</v>
      </c>
    </row>
    <row r="24" spans="1:10" ht="15.75" x14ac:dyDescent="0.25">
      <c r="A24" s="2"/>
      <c r="B24" s="13">
        <v>0.79166666666666696</v>
      </c>
      <c r="C24" s="39">
        <f>'150 cars'!C24</f>
        <v>0.1</v>
      </c>
      <c r="D24" s="14">
        <v>0</v>
      </c>
      <c r="E24" s="2">
        <v>0</v>
      </c>
      <c r="F24" s="2">
        <f t="shared" si="0"/>
        <v>0</v>
      </c>
      <c r="G24" s="2">
        <f t="shared" si="4"/>
        <v>0</v>
      </c>
      <c r="H24" s="2">
        <f t="shared" si="1"/>
        <v>0</v>
      </c>
      <c r="I24" s="2">
        <f t="shared" si="2"/>
        <v>0</v>
      </c>
      <c r="J24" s="11">
        <f t="shared" si="3"/>
        <v>0</v>
      </c>
    </row>
    <row r="25" spans="1:10" ht="15.75" x14ac:dyDescent="0.25">
      <c r="A25" s="2"/>
      <c r="B25" s="13">
        <v>0.83333333333333404</v>
      </c>
      <c r="C25" s="39">
        <f>'150 cars'!C25</f>
        <v>5.8999999999999997E-2</v>
      </c>
      <c r="D25" s="14">
        <v>0</v>
      </c>
      <c r="E25" s="2">
        <v>0</v>
      </c>
      <c r="F25" s="2">
        <f t="shared" si="0"/>
        <v>0</v>
      </c>
      <c r="G25" s="2">
        <f t="shared" si="4"/>
        <v>0</v>
      </c>
      <c r="H25" s="2">
        <f t="shared" si="1"/>
        <v>0</v>
      </c>
      <c r="I25" s="2">
        <f t="shared" si="2"/>
        <v>0</v>
      </c>
      <c r="J25" s="11">
        <f t="shared" si="3"/>
        <v>0</v>
      </c>
    </row>
    <row r="26" spans="1:10" ht="15.75" x14ac:dyDescent="0.25">
      <c r="A26" s="2"/>
      <c r="B26" s="13">
        <v>0.875000000000001</v>
      </c>
      <c r="C26" s="39">
        <f>'150 cars'!C26</f>
        <v>4.1599999999999998E-2</v>
      </c>
      <c r="D26" s="14">
        <v>0</v>
      </c>
      <c r="E26" s="2">
        <v>0</v>
      </c>
      <c r="F26" s="2">
        <f t="shared" si="0"/>
        <v>0</v>
      </c>
      <c r="G26" s="2">
        <f t="shared" si="4"/>
        <v>0</v>
      </c>
      <c r="H26" s="2">
        <f t="shared" si="1"/>
        <v>0</v>
      </c>
      <c r="I26" s="2">
        <f t="shared" si="2"/>
        <v>0</v>
      </c>
      <c r="J26" s="11">
        <f t="shared" si="3"/>
        <v>0</v>
      </c>
    </row>
    <row r="27" spans="1:10" ht="15.75" x14ac:dyDescent="0.25">
      <c r="A27" s="2"/>
      <c r="B27" s="13">
        <v>0.91666666666666696</v>
      </c>
      <c r="C27" s="39">
        <f>'150 cars'!C27</f>
        <v>4.4080000000000001E-2</v>
      </c>
      <c r="D27" s="14">
        <v>0</v>
      </c>
      <c r="E27" s="2">
        <v>0</v>
      </c>
      <c r="F27" s="2">
        <f t="shared" si="0"/>
        <v>0</v>
      </c>
      <c r="G27" s="2">
        <f t="shared" si="4"/>
        <v>0</v>
      </c>
      <c r="H27" s="2">
        <f t="shared" si="1"/>
        <v>0</v>
      </c>
      <c r="I27" s="2">
        <f t="shared" si="2"/>
        <v>0</v>
      </c>
      <c r="J27" s="11">
        <f t="shared" si="3"/>
        <v>0</v>
      </c>
    </row>
    <row r="28" spans="1:10" ht="16.5" thickBot="1" x14ac:dyDescent="0.3">
      <c r="A28" s="2"/>
      <c r="B28" s="15">
        <v>0.95833333333333404</v>
      </c>
      <c r="C28" s="39">
        <f>'150 cars'!C28</f>
        <v>3.6569999999999998E-2</v>
      </c>
      <c r="D28" s="14">
        <v>0</v>
      </c>
      <c r="E28" s="2">
        <f>E$34/8</f>
        <v>156.25</v>
      </c>
      <c r="F28" s="16">
        <f t="shared" si="0"/>
        <v>0</v>
      </c>
      <c r="G28" s="16"/>
      <c r="H28" s="16">
        <f t="shared" si="1"/>
        <v>0</v>
      </c>
      <c r="I28" s="16">
        <f t="shared" si="2"/>
        <v>371.4140625</v>
      </c>
      <c r="J28" s="11">
        <f t="shared" si="3"/>
        <v>-371.4140625</v>
      </c>
    </row>
    <row r="29" spans="1:10" ht="15.75" thickBot="1" x14ac:dyDescent="0.3">
      <c r="A29" s="2"/>
      <c r="B29" s="2"/>
      <c r="C29" s="2"/>
      <c r="D29" s="17">
        <f t="shared" ref="D29:F29" si="6">SUM(D5:D28)</f>
        <v>250</v>
      </c>
      <c r="E29" s="17">
        <f t="shared" si="6"/>
        <v>1250</v>
      </c>
      <c r="F29" s="17">
        <f t="shared" si="6"/>
        <v>1250</v>
      </c>
      <c r="G29" s="2"/>
      <c r="H29" s="18">
        <f t="shared" ref="H29:J29" si="7">SUM(H5:H28)</f>
        <v>12500</v>
      </c>
      <c r="I29" s="18">
        <f t="shared" si="7"/>
        <v>2907.6328125</v>
      </c>
      <c r="J29" s="18">
        <f t="shared" si="7"/>
        <v>9592.3671875</v>
      </c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1" x14ac:dyDescent="0.25">
      <c r="A33" s="19" t="s">
        <v>10</v>
      </c>
      <c r="B33" s="2"/>
      <c r="C33" s="2"/>
      <c r="D33" s="19" t="s">
        <v>11</v>
      </c>
      <c r="E33" s="2"/>
      <c r="F33" s="2"/>
      <c r="G33" s="19" t="s">
        <v>12</v>
      </c>
      <c r="H33" s="2"/>
      <c r="I33" s="2"/>
      <c r="J33" s="19" t="s">
        <v>13</v>
      </c>
    </row>
    <row r="34" spans="1:11" x14ac:dyDescent="0.25">
      <c r="A34" s="2"/>
      <c r="B34" s="2"/>
      <c r="C34" s="2"/>
      <c r="D34" s="2" t="s">
        <v>14</v>
      </c>
      <c r="E34" s="2">
        <f>B38*B36/B39</f>
        <v>1250</v>
      </c>
      <c r="F34" s="2"/>
      <c r="G34" s="2" t="s">
        <v>34</v>
      </c>
      <c r="H34" s="22">
        <f>((H36*(((1+H35)^H37)-1)))/(H35*((1+H35)^H37))/1000000</f>
        <v>35.753185080447373</v>
      </c>
      <c r="I34" s="2"/>
      <c r="J34" s="2" t="s">
        <v>15</v>
      </c>
      <c r="K34" s="2">
        <v>0.05</v>
      </c>
    </row>
    <row r="35" spans="1:11" x14ac:dyDescent="0.25">
      <c r="A35" s="2" t="s">
        <v>16</v>
      </c>
      <c r="B35" s="2">
        <f>'Input B2'!B3</f>
        <v>10</v>
      </c>
      <c r="C35" s="2"/>
      <c r="D35" s="2" t="s">
        <v>17</v>
      </c>
      <c r="E35" s="2">
        <f>I29</f>
        <v>2907.6328125</v>
      </c>
      <c r="F35" s="2"/>
      <c r="G35" s="2" t="s">
        <v>18</v>
      </c>
      <c r="H35" s="2">
        <v>0.05</v>
      </c>
      <c r="I35" s="2"/>
      <c r="J35" s="2" t="s">
        <v>19</v>
      </c>
      <c r="K35" s="2">
        <v>0.9</v>
      </c>
    </row>
    <row r="36" spans="1:11" x14ac:dyDescent="0.25">
      <c r="A36" s="2" t="s">
        <v>20</v>
      </c>
      <c r="B36" s="2">
        <f>'Input B2'!B4</f>
        <v>5</v>
      </c>
      <c r="C36" s="2"/>
      <c r="D36" s="2" t="s">
        <v>21</v>
      </c>
      <c r="E36" s="2">
        <f>J29</f>
        <v>9592.3671875</v>
      </c>
      <c r="F36" s="2"/>
      <c r="G36" s="2" t="s">
        <v>22</v>
      </c>
      <c r="H36" s="23">
        <f>K35*E37</f>
        <v>3151092.62109375</v>
      </c>
      <c r="I36" s="2"/>
      <c r="J36" s="2" t="s">
        <v>23</v>
      </c>
      <c r="K36" s="2">
        <f>1-K34-K35</f>
        <v>4.9999999999999933E-2</v>
      </c>
    </row>
    <row r="37" spans="1:11" ht="15.75" thickBot="1" x14ac:dyDescent="0.3">
      <c r="A37" s="2" t="s">
        <v>24</v>
      </c>
      <c r="B37" s="2">
        <f>'Input B2'!B5</f>
        <v>325</v>
      </c>
      <c r="C37" s="2"/>
      <c r="D37" s="2" t="s">
        <v>25</v>
      </c>
      <c r="E37" s="2">
        <f>E36*365</f>
        <v>3501214.0234375</v>
      </c>
      <c r="F37" s="2"/>
      <c r="G37" s="2" t="s">
        <v>26</v>
      </c>
      <c r="H37" s="22">
        <f>E40</f>
        <v>17.170329670329672</v>
      </c>
      <c r="I37" s="2"/>
      <c r="J37" s="2"/>
    </row>
    <row r="38" spans="1:11" ht="15.75" thickBot="1" x14ac:dyDescent="0.3">
      <c r="A38" s="2" t="s">
        <v>27</v>
      </c>
      <c r="B38" s="29">
        <v>250</v>
      </c>
      <c r="C38" s="2"/>
      <c r="D38" s="2" t="s">
        <v>28</v>
      </c>
      <c r="E38" s="23">
        <f>K34*E37</f>
        <v>175060.701171875</v>
      </c>
      <c r="F38" s="2"/>
      <c r="G38" s="2"/>
      <c r="H38" s="2"/>
      <c r="I38" s="2"/>
      <c r="J38" s="2"/>
    </row>
    <row r="39" spans="1:11" x14ac:dyDescent="0.25">
      <c r="A39" s="2" t="s">
        <v>33</v>
      </c>
      <c r="B39" s="2">
        <f>'Input B2'!B7</f>
        <v>1</v>
      </c>
      <c r="C39" s="2"/>
      <c r="D39" s="2" t="s">
        <v>29</v>
      </c>
      <c r="E39" s="2">
        <f>(E37-E38)*E40</f>
        <v>57111149.077363074</v>
      </c>
      <c r="F39" s="2"/>
      <c r="G39" s="2"/>
      <c r="H39" s="2"/>
      <c r="I39" s="2"/>
      <c r="J39" s="2"/>
    </row>
    <row r="40" spans="1:11" x14ac:dyDescent="0.25">
      <c r="A40" s="2" t="s">
        <v>30</v>
      </c>
      <c r="B40" s="2">
        <f>'Input B2'!B8</f>
        <v>65</v>
      </c>
      <c r="C40" s="2"/>
      <c r="D40" s="2" t="s">
        <v>31</v>
      </c>
      <c r="E40" s="22">
        <f>B41/(8*7*52)</f>
        <v>17.170329670329672</v>
      </c>
      <c r="F40" s="2"/>
      <c r="G40" s="2"/>
      <c r="H40" s="2"/>
      <c r="I40" s="2"/>
      <c r="J40" s="2"/>
    </row>
    <row r="41" spans="1:11" x14ac:dyDescent="0.25">
      <c r="A41" s="2" t="s">
        <v>32</v>
      </c>
      <c r="B41" s="2">
        <f>'Input B2'!B9</f>
        <v>50000</v>
      </c>
      <c r="C41" s="2"/>
      <c r="D41" s="2" t="s">
        <v>41</v>
      </c>
      <c r="E41" s="27">
        <f>(B40*E29)/(1000*8)</f>
        <v>10.15625</v>
      </c>
      <c r="F41" s="2"/>
      <c r="G41" s="2"/>
      <c r="H41" s="2"/>
      <c r="I41" s="2"/>
      <c r="J41" s="2"/>
    </row>
    <row r="42" spans="1:11" x14ac:dyDescent="0.25">
      <c r="A42" s="2" t="s">
        <v>44</v>
      </c>
      <c r="B42" s="2">
        <v>8</v>
      </c>
      <c r="C42" s="2"/>
      <c r="D42" s="2" t="s">
        <v>36</v>
      </c>
      <c r="E42" s="23">
        <f>E37-E38-H36</f>
        <v>175060.701171875</v>
      </c>
      <c r="F42" s="2"/>
      <c r="G42" s="2"/>
      <c r="H42" s="2"/>
      <c r="I42" s="2"/>
      <c r="J42" s="2"/>
    </row>
    <row r="43" spans="1:11" x14ac:dyDescent="0.25">
      <c r="D43" s="2" t="s">
        <v>43</v>
      </c>
      <c r="E43" s="2">
        <f>E29</f>
        <v>1250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W372"/>
  <sheetViews>
    <sheetView workbookViewId="0"/>
  </sheetViews>
  <sheetFormatPr defaultColWidth="12.5703125" defaultRowHeight="15.75" x14ac:dyDescent="0.25"/>
  <cols>
    <col min="1" max="1" width="45" style="25" customWidth="1"/>
    <col min="2" max="2" width="25.5703125" style="25" bestFit="1" customWidth="1"/>
    <col min="3" max="4" width="24.5703125" style="25" bestFit="1" customWidth="1"/>
    <col min="5" max="6" width="12.5703125" style="25"/>
    <col min="7" max="7" width="16" style="25" customWidth="1"/>
    <col min="8" max="16384" width="12.5703125" style="25"/>
  </cols>
  <sheetData>
    <row r="1" spans="1:23" x14ac:dyDescent="0.25">
      <c r="A1" s="19" t="s">
        <v>10</v>
      </c>
      <c r="B1" s="2"/>
    </row>
    <row r="2" spans="1:23" x14ac:dyDescent="0.25">
      <c r="A2" s="2"/>
      <c r="B2" s="2"/>
    </row>
    <row r="3" spans="1:23" ht="16.5" thickBot="1" x14ac:dyDescent="0.3">
      <c r="A3" s="2" t="s">
        <v>16</v>
      </c>
      <c r="B3" s="30" t="s">
        <v>42</v>
      </c>
    </row>
    <row r="4" spans="1:23" x14ac:dyDescent="0.25">
      <c r="A4" s="2" t="s">
        <v>20</v>
      </c>
      <c r="B4" s="40">
        <v>5</v>
      </c>
    </row>
    <row r="5" spans="1:23" x14ac:dyDescent="0.25">
      <c r="A5" s="2" t="s">
        <v>24</v>
      </c>
      <c r="B5" s="41">
        <v>325</v>
      </c>
    </row>
    <row r="6" spans="1:23" x14ac:dyDescent="0.25">
      <c r="A6" s="2" t="s">
        <v>44</v>
      </c>
      <c r="B6" s="41">
        <v>8</v>
      </c>
    </row>
    <row r="7" spans="1:23" x14ac:dyDescent="0.25">
      <c r="A7" s="2" t="s">
        <v>33</v>
      </c>
      <c r="B7" s="41">
        <v>1</v>
      </c>
    </row>
    <row r="8" spans="1:23" ht="16.5" thickBot="1" x14ac:dyDescent="0.3">
      <c r="A8" s="2" t="s">
        <v>30</v>
      </c>
      <c r="B8" s="41">
        <v>65</v>
      </c>
      <c r="U8" s="25" t="s">
        <v>51</v>
      </c>
      <c r="W8" s="20"/>
    </row>
    <row r="9" spans="1:23" ht="16.5" thickBot="1" x14ac:dyDescent="0.3">
      <c r="A9" s="2" t="s">
        <v>32</v>
      </c>
      <c r="B9" s="41">
        <v>50000</v>
      </c>
      <c r="U9" s="25" t="s">
        <v>1</v>
      </c>
      <c r="V9" s="5" t="s">
        <v>52</v>
      </c>
      <c r="W9" s="5" t="s">
        <v>2</v>
      </c>
    </row>
    <row r="10" spans="1:23" ht="16.5" thickBot="1" x14ac:dyDescent="0.3">
      <c r="A10" s="25" t="s">
        <v>48</v>
      </c>
      <c r="B10" s="44">
        <v>150</v>
      </c>
      <c r="U10" s="37">
        <v>0</v>
      </c>
      <c r="V10" s="38">
        <v>42.86</v>
      </c>
      <c r="W10" s="39">
        <f>V10/1000</f>
        <v>4.2860000000000002E-2</v>
      </c>
    </row>
    <row r="11" spans="1:23" x14ac:dyDescent="0.25">
      <c r="U11" s="37">
        <v>4.1666666666666664E-2</v>
      </c>
      <c r="V11" s="38">
        <v>42.48</v>
      </c>
      <c r="W11" s="39">
        <f t="shared" ref="W11:W33" si="0">V11/1000</f>
        <v>4.2479999999999997E-2</v>
      </c>
    </row>
    <row r="12" spans="1:23" x14ac:dyDescent="0.25">
      <c r="C12" s="26"/>
      <c r="U12" s="37">
        <v>8.3333333333333301E-2</v>
      </c>
      <c r="V12" s="38">
        <v>38.51</v>
      </c>
      <c r="W12" s="39">
        <f t="shared" si="0"/>
        <v>3.8509999999999996E-2</v>
      </c>
    </row>
    <row r="13" spans="1:23" x14ac:dyDescent="0.25">
      <c r="C13" s="20"/>
      <c r="U13" s="37">
        <v>0.125</v>
      </c>
      <c r="V13" s="38">
        <v>32.89</v>
      </c>
      <c r="W13" s="39">
        <f t="shared" si="0"/>
        <v>3.2890000000000003E-2</v>
      </c>
    </row>
    <row r="14" spans="1:23" ht="16.5" thickBot="1" x14ac:dyDescent="0.3">
      <c r="C14" s="20"/>
      <c r="U14" s="37">
        <v>0.16666666666666699</v>
      </c>
      <c r="V14" s="38">
        <v>27.89</v>
      </c>
      <c r="W14" s="39">
        <f t="shared" si="0"/>
        <v>2.7890000000000002E-2</v>
      </c>
    </row>
    <row r="15" spans="1:23" ht="16.5" thickBot="1" x14ac:dyDescent="0.3">
      <c r="A15" s="25" t="s">
        <v>1</v>
      </c>
      <c r="B15" s="5" t="s">
        <v>56</v>
      </c>
      <c r="C15" s="43" t="s">
        <v>2</v>
      </c>
      <c r="D15" s="43" t="s">
        <v>53</v>
      </c>
      <c r="U15" s="37">
        <v>0.20833333333333301</v>
      </c>
      <c r="V15" s="38">
        <v>28.66</v>
      </c>
      <c r="W15" s="39">
        <f t="shared" si="0"/>
        <v>2.8660000000000001E-2</v>
      </c>
    </row>
    <row r="16" spans="1:23" x14ac:dyDescent="0.25">
      <c r="A16" s="37">
        <v>0</v>
      </c>
      <c r="B16" s="38">
        <v>42.86</v>
      </c>
      <c r="C16" s="65">
        <f>B16/1000</f>
        <v>4.2860000000000002E-2</v>
      </c>
      <c r="D16" s="25">
        <f>C16*100</f>
        <v>4.2860000000000005</v>
      </c>
      <c r="U16" s="37">
        <v>0.25</v>
      </c>
      <c r="V16" s="38">
        <v>36.43</v>
      </c>
      <c r="W16" s="39">
        <f t="shared" si="0"/>
        <v>3.6429999999999997E-2</v>
      </c>
    </row>
    <row r="17" spans="1:23" x14ac:dyDescent="0.25">
      <c r="A17" s="37">
        <v>4.1666666666666664E-2</v>
      </c>
      <c r="B17" s="38">
        <v>42.48</v>
      </c>
      <c r="C17" s="66">
        <f t="shared" ref="C17:C39" si="1">B17/1000</f>
        <v>4.2479999999999997E-2</v>
      </c>
      <c r="D17" s="25">
        <f t="shared" ref="D17:D39" si="2">C17*100</f>
        <v>4.2479999999999993</v>
      </c>
      <c r="U17" s="37">
        <v>0.29166666666666702</v>
      </c>
      <c r="V17" s="38">
        <v>44.4</v>
      </c>
      <c r="W17" s="39">
        <f t="shared" si="0"/>
        <v>4.4400000000000002E-2</v>
      </c>
    </row>
    <row r="18" spans="1:23" x14ac:dyDescent="0.25">
      <c r="A18" s="37">
        <v>8.3333333333333301E-2</v>
      </c>
      <c r="B18" s="38">
        <v>38.51</v>
      </c>
      <c r="C18" s="66">
        <f t="shared" si="1"/>
        <v>3.8509999999999996E-2</v>
      </c>
      <c r="D18" s="25">
        <f t="shared" si="2"/>
        <v>3.8509999999999995</v>
      </c>
      <c r="U18" s="37">
        <v>0.33333333333333298</v>
      </c>
      <c r="V18" s="38">
        <v>44.5</v>
      </c>
      <c r="W18" s="39">
        <f t="shared" si="0"/>
        <v>4.4499999999999998E-2</v>
      </c>
    </row>
    <row r="19" spans="1:23" x14ac:dyDescent="0.25">
      <c r="A19" s="37">
        <v>0.125</v>
      </c>
      <c r="B19" s="38">
        <v>32.89</v>
      </c>
      <c r="C19" s="66">
        <f t="shared" si="1"/>
        <v>3.2890000000000003E-2</v>
      </c>
      <c r="D19" s="25">
        <f t="shared" si="2"/>
        <v>3.2890000000000001</v>
      </c>
      <c r="U19" s="37">
        <v>0.375</v>
      </c>
      <c r="V19" s="38">
        <v>44.92</v>
      </c>
      <c r="W19" s="39">
        <f t="shared" si="0"/>
        <v>4.4920000000000002E-2</v>
      </c>
    </row>
    <row r="20" spans="1:23" x14ac:dyDescent="0.25">
      <c r="A20" s="37">
        <v>0.16666666666666699</v>
      </c>
      <c r="B20" s="38">
        <v>27.89</v>
      </c>
      <c r="C20" s="66">
        <f t="shared" si="1"/>
        <v>2.7890000000000002E-2</v>
      </c>
      <c r="D20" s="25">
        <f t="shared" si="2"/>
        <v>2.7890000000000001</v>
      </c>
      <c r="U20" s="37">
        <v>0.41666666666666702</v>
      </c>
      <c r="V20" s="38">
        <v>49</v>
      </c>
      <c r="W20" s="39">
        <f t="shared" si="0"/>
        <v>4.9000000000000002E-2</v>
      </c>
    </row>
    <row r="21" spans="1:23" x14ac:dyDescent="0.25">
      <c r="A21" s="37">
        <v>0.20833333333333301</v>
      </c>
      <c r="B21" s="38">
        <v>28.66</v>
      </c>
      <c r="C21" s="66">
        <f t="shared" si="1"/>
        <v>2.8660000000000001E-2</v>
      </c>
      <c r="D21" s="25">
        <f t="shared" si="2"/>
        <v>2.8660000000000001</v>
      </c>
      <c r="U21" s="37">
        <v>0.45833333333333298</v>
      </c>
      <c r="V21" s="38">
        <v>43.51</v>
      </c>
      <c r="W21" s="39">
        <f t="shared" si="0"/>
        <v>4.351E-2</v>
      </c>
    </row>
    <row r="22" spans="1:23" x14ac:dyDescent="0.25">
      <c r="A22" s="37">
        <v>0.25</v>
      </c>
      <c r="B22" s="38">
        <v>36.43</v>
      </c>
      <c r="C22" s="66">
        <f t="shared" si="1"/>
        <v>3.6429999999999997E-2</v>
      </c>
      <c r="D22" s="25">
        <f t="shared" si="2"/>
        <v>3.6429999999999998</v>
      </c>
      <c r="U22" s="37">
        <v>0.5</v>
      </c>
      <c r="V22" s="38">
        <v>40</v>
      </c>
      <c r="W22" s="39">
        <f t="shared" si="0"/>
        <v>0.04</v>
      </c>
    </row>
    <row r="23" spans="1:23" x14ac:dyDescent="0.25">
      <c r="A23" s="37">
        <v>0.29166666666666702</v>
      </c>
      <c r="B23" s="38">
        <v>44.4</v>
      </c>
      <c r="C23" s="66">
        <f t="shared" si="1"/>
        <v>4.4400000000000002E-2</v>
      </c>
      <c r="D23" s="25">
        <f t="shared" si="2"/>
        <v>4.4400000000000004</v>
      </c>
      <c r="U23" s="37">
        <v>0.54166666666666696</v>
      </c>
      <c r="V23" s="38">
        <v>39.17</v>
      </c>
      <c r="W23" s="39">
        <f t="shared" si="0"/>
        <v>3.9170000000000003E-2</v>
      </c>
    </row>
    <row r="24" spans="1:23" x14ac:dyDescent="0.25">
      <c r="A24" s="37">
        <v>0.33333333333333298</v>
      </c>
      <c r="B24" s="38">
        <v>44.5</v>
      </c>
      <c r="C24" s="66">
        <f t="shared" si="1"/>
        <v>4.4499999999999998E-2</v>
      </c>
      <c r="D24" s="25">
        <f t="shared" si="2"/>
        <v>4.45</v>
      </c>
      <c r="U24" s="37">
        <v>0.58333333333333304</v>
      </c>
      <c r="V24" s="38">
        <v>37.979999999999997</v>
      </c>
      <c r="W24" s="39">
        <f t="shared" si="0"/>
        <v>3.798E-2</v>
      </c>
    </row>
    <row r="25" spans="1:23" x14ac:dyDescent="0.25">
      <c r="A25" s="37">
        <v>0.375</v>
      </c>
      <c r="B25" s="38">
        <v>44.92</v>
      </c>
      <c r="C25" s="66">
        <f t="shared" si="1"/>
        <v>4.4920000000000002E-2</v>
      </c>
      <c r="D25" s="25">
        <f t="shared" si="2"/>
        <v>4.492</v>
      </c>
      <c r="U25" s="37">
        <v>0.625</v>
      </c>
      <c r="V25" s="38">
        <v>36.92</v>
      </c>
      <c r="W25" s="39">
        <f t="shared" si="0"/>
        <v>3.6920000000000001E-2</v>
      </c>
    </row>
    <row r="26" spans="1:23" x14ac:dyDescent="0.25">
      <c r="A26" s="37">
        <v>0.41666666666666702</v>
      </c>
      <c r="B26" s="38">
        <v>49</v>
      </c>
      <c r="C26" s="66">
        <f t="shared" si="1"/>
        <v>4.9000000000000002E-2</v>
      </c>
      <c r="D26" s="25">
        <f t="shared" si="2"/>
        <v>4.9000000000000004</v>
      </c>
      <c r="U26" s="37">
        <v>0.66666666666666696</v>
      </c>
      <c r="V26" s="38">
        <v>40</v>
      </c>
      <c r="W26" s="39">
        <f t="shared" si="0"/>
        <v>0.04</v>
      </c>
    </row>
    <row r="27" spans="1:23" x14ac:dyDescent="0.25">
      <c r="A27" s="37">
        <v>0.45833333333333298</v>
      </c>
      <c r="B27" s="38">
        <v>43.51</v>
      </c>
      <c r="C27" s="66">
        <f t="shared" si="1"/>
        <v>4.351E-2</v>
      </c>
      <c r="D27" s="25">
        <f t="shared" si="2"/>
        <v>4.351</v>
      </c>
      <c r="U27" s="37">
        <v>0.70833333333333304</v>
      </c>
      <c r="V27" s="38">
        <v>53.94</v>
      </c>
      <c r="W27" s="39">
        <f t="shared" si="0"/>
        <v>5.3939999999999995E-2</v>
      </c>
    </row>
    <row r="28" spans="1:23" x14ac:dyDescent="0.25">
      <c r="A28" s="37">
        <v>0.5</v>
      </c>
      <c r="B28" s="38">
        <v>40</v>
      </c>
      <c r="C28" s="66">
        <f t="shared" si="1"/>
        <v>0.04</v>
      </c>
      <c r="D28" s="25">
        <f t="shared" si="2"/>
        <v>4</v>
      </c>
      <c r="U28" s="37">
        <v>0.75</v>
      </c>
      <c r="V28" s="38">
        <v>50</v>
      </c>
      <c r="W28" s="39">
        <f t="shared" si="0"/>
        <v>0.05</v>
      </c>
    </row>
    <row r="29" spans="1:23" x14ac:dyDescent="0.25">
      <c r="A29" s="37">
        <v>0.54166666666666696</v>
      </c>
      <c r="B29" s="38">
        <v>39.17</v>
      </c>
      <c r="C29" s="66">
        <f t="shared" si="1"/>
        <v>3.9170000000000003E-2</v>
      </c>
      <c r="D29" s="25">
        <f t="shared" si="2"/>
        <v>3.9170000000000003</v>
      </c>
      <c r="U29" s="37">
        <v>0.79166666666666696</v>
      </c>
      <c r="V29" s="38">
        <v>100</v>
      </c>
      <c r="W29" s="39">
        <f t="shared" si="0"/>
        <v>0.1</v>
      </c>
    </row>
    <row r="30" spans="1:23" x14ac:dyDescent="0.25">
      <c r="A30" s="37">
        <v>0.58333333333333304</v>
      </c>
      <c r="B30" s="38">
        <v>37.979999999999997</v>
      </c>
      <c r="C30" s="66">
        <f t="shared" si="1"/>
        <v>3.798E-2</v>
      </c>
      <c r="D30" s="25">
        <f t="shared" si="2"/>
        <v>3.798</v>
      </c>
      <c r="U30" s="37">
        <v>0.83333333333333304</v>
      </c>
      <c r="V30" s="38">
        <v>59</v>
      </c>
      <c r="W30" s="39">
        <f t="shared" si="0"/>
        <v>5.8999999999999997E-2</v>
      </c>
    </row>
    <row r="31" spans="1:23" x14ac:dyDescent="0.25">
      <c r="A31" s="37">
        <v>0.625</v>
      </c>
      <c r="B31" s="38">
        <v>36.92</v>
      </c>
      <c r="C31" s="66">
        <f t="shared" si="1"/>
        <v>3.6920000000000001E-2</v>
      </c>
      <c r="D31" s="25">
        <f t="shared" si="2"/>
        <v>3.6920000000000002</v>
      </c>
      <c r="U31" s="37">
        <v>0.875</v>
      </c>
      <c r="V31" s="38">
        <v>41.6</v>
      </c>
      <c r="W31" s="39">
        <f t="shared" si="0"/>
        <v>4.1599999999999998E-2</v>
      </c>
    </row>
    <row r="32" spans="1:23" x14ac:dyDescent="0.25">
      <c r="A32" s="37">
        <v>0.66666666666666696</v>
      </c>
      <c r="B32" s="38">
        <v>40</v>
      </c>
      <c r="C32" s="66">
        <f t="shared" si="1"/>
        <v>0.04</v>
      </c>
      <c r="D32" s="25">
        <f t="shared" si="2"/>
        <v>4</v>
      </c>
      <c r="U32" s="37">
        <v>0.91666666666666696</v>
      </c>
      <c r="V32" s="38">
        <v>44.08</v>
      </c>
      <c r="W32" s="39">
        <f t="shared" si="0"/>
        <v>4.4080000000000001E-2</v>
      </c>
    </row>
    <row r="33" spans="1:23" x14ac:dyDescent="0.25">
      <c r="A33" s="37">
        <v>0.70833333333333304</v>
      </c>
      <c r="B33" s="38">
        <v>53.94</v>
      </c>
      <c r="C33" s="66">
        <f t="shared" si="1"/>
        <v>5.3939999999999995E-2</v>
      </c>
      <c r="D33" s="25">
        <f t="shared" si="2"/>
        <v>5.3939999999999992</v>
      </c>
      <c r="U33" s="37">
        <v>0.95833333333333304</v>
      </c>
      <c r="V33" s="38">
        <v>36.57</v>
      </c>
      <c r="W33" s="39">
        <f t="shared" si="0"/>
        <v>3.6569999999999998E-2</v>
      </c>
    </row>
    <row r="34" spans="1:23" x14ac:dyDescent="0.25">
      <c r="A34" s="37">
        <v>0.75</v>
      </c>
      <c r="B34" s="38">
        <v>50</v>
      </c>
      <c r="C34" s="66">
        <f t="shared" si="1"/>
        <v>0.05</v>
      </c>
      <c r="D34" s="25">
        <f t="shared" si="2"/>
        <v>5</v>
      </c>
    </row>
    <row r="35" spans="1:23" x14ac:dyDescent="0.25">
      <c r="A35" s="37">
        <v>0.79166666666666696</v>
      </c>
      <c r="B35" s="38">
        <v>100</v>
      </c>
      <c r="C35" s="66">
        <f t="shared" si="1"/>
        <v>0.1</v>
      </c>
      <c r="D35" s="25">
        <f t="shared" si="2"/>
        <v>10</v>
      </c>
    </row>
    <row r="36" spans="1:23" x14ac:dyDescent="0.25">
      <c r="A36" s="37">
        <v>0.83333333333333304</v>
      </c>
      <c r="B36" s="38">
        <v>59</v>
      </c>
      <c r="C36" s="66">
        <f t="shared" si="1"/>
        <v>5.8999999999999997E-2</v>
      </c>
      <c r="D36" s="25">
        <f t="shared" si="2"/>
        <v>5.8999999999999995</v>
      </c>
    </row>
    <row r="37" spans="1:23" x14ac:dyDescent="0.25">
      <c r="A37" s="37">
        <v>0.875</v>
      </c>
      <c r="B37" s="38">
        <v>41.6</v>
      </c>
      <c r="C37" s="66">
        <f t="shared" si="1"/>
        <v>4.1599999999999998E-2</v>
      </c>
      <c r="D37" s="25">
        <f t="shared" si="2"/>
        <v>4.16</v>
      </c>
    </row>
    <row r="38" spans="1:23" x14ac:dyDescent="0.25">
      <c r="A38" s="37">
        <v>0.91666666666666696</v>
      </c>
      <c r="B38" s="38">
        <v>44.08</v>
      </c>
      <c r="C38" s="66">
        <f t="shared" si="1"/>
        <v>4.4080000000000001E-2</v>
      </c>
      <c r="D38" s="25">
        <f t="shared" si="2"/>
        <v>4.4080000000000004</v>
      </c>
    </row>
    <row r="39" spans="1:23" ht="16.5" thickBot="1" x14ac:dyDescent="0.3">
      <c r="A39" s="37">
        <v>0.95833333333333304</v>
      </c>
      <c r="B39" s="38">
        <v>36.57</v>
      </c>
      <c r="C39" s="67">
        <f t="shared" si="1"/>
        <v>3.6569999999999998E-2</v>
      </c>
      <c r="D39" s="25">
        <f t="shared" si="2"/>
        <v>3.657</v>
      </c>
    </row>
    <row r="40" spans="1:23" x14ac:dyDescent="0.25">
      <c r="C40" s="20"/>
    </row>
    <row r="41" spans="1:23" x14ac:dyDescent="0.25">
      <c r="C41" s="20"/>
    </row>
    <row r="42" spans="1:23" x14ac:dyDescent="0.25">
      <c r="C42" s="26"/>
    </row>
    <row r="43" spans="1:23" x14ac:dyDescent="0.25">
      <c r="C43" s="20"/>
    </row>
    <row r="44" spans="1:23" x14ac:dyDescent="0.25">
      <c r="C44" s="20"/>
    </row>
    <row r="45" spans="1:23" x14ac:dyDescent="0.25">
      <c r="C45" s="20"/>
    </row>
    <row r="46" spans="1:23" x14ac:dyDescent="0.25">
      <c r="C46" s="20"/>
    </row>
    <row r="47" spans="1:23" x14ac:dyDescent="0.25">
      <c r="C47" s="20"/>
    </row>
    <row r="48" spans="1:23" x14ac:dyDescent="0.25">
      <c r="C48" s="20"/>
    </row>
    <row r="49" spans="3:3" x14ac:dyDescent="0.25">
      <c r="C49" s="20"/>
    </row>
    <row r="50" spans="3:3" x14ac:dyDescent="0.25">
      <c r="C50" s="20"/>
    </row>
    <row r="51" spans="3:3" x14ac:dyDescent="0.25">
      <c r="C51" s="20"/>
    </row>
    <row r="52" spans="3:3" x14ac:dyDescent="0.25">
      <c r="C52" s="20"/>
    </row>
    <row r="53" spans="3:3" x14ac:dyDescent="0.25">
      <c r="C53" s="20"/>
    </row>
    <row r="54" spans="3:3" x14ac:dyDescent="0.25">
      <c r="C54" s="20"/>
    </row>
    <row r="55" spans="3:3" x14ac:dyDescent="0.25">
      <c r="C55" s="20"/>
    </row>
    <row r="56" spans="3:3" x14ac:dyDescent="0.25">
      <c r="C56" s="20"/>
    </row>
    <row r="57" spans="3:3" x14ac:dyDescent="0.25">
      <c r="C57" s="26"/>
    </row>
    <row r="58" spans="3:3" x14ac:dyDescent="0.25">
      <c r="C58" s="20"/>
    </row>
    <row r="59" spans="3:3" x14ac:dyDescent="0.25">
      <c r="C59" s="20"/>
    </row>
    <row r="60" spans="3:3" x14ac:dyDescent="0.25">
      <c r="C60" s="20"/>
    </row>
    <row r="61" spans="3:3" x14ac:dyDescent="0.25">
      <c r="C61" s="20"/>
    </row>
    <row r="62" spans="3:3" x14ac:dyDescent="0.25">
      <c r="C62" s="20"/>
    </row>
    <row r="63" spans="3:3" x14ac:dyDescent="0.25">
      <c r="C63" s="20"/>
    </row>
    <row r="64" spans="3:3" x14ac:dyDescent="0.25">
      <c r="C64" s="20"/>
    </row>
    <row r="65" spans="3:3" x14ac:dyDescent="0.25">
      <c r="C65" s="20"/>
    </row>
    <row r="66" spans="3:3" x14ac:dyDescent="0.25">
      <c r="C66" s="20"/>
    </row>
    <row r="67" spans="3:3" x14ac:dyDescent="0.25">
      <c r="C67" s="20"/>
    </row>
    <row r="68" spans="3:3" x14ac:dyDescent="0.25">
      <c r="C68" s="20"/>
    </row>
    <row r="69" spans="3:3" x14ac:dyDescent="0.25">
      <c r="C69" s="20"/>
    </row>
    <row r="70" spans="3:3" x14ac:dyDescent="0.25">
      <c r="C70" s="20"/>
    </row>
    <row r="71" spans="3:3" x14ac:dyDescent="0.25">
      <c r="C71" s="20"/>
    </row>
    <row r="72" spans="3:3" x14ac:dyDescent="0.25">
      <c r="C72" s="26"/>
    </row>
    <row r="73" spans="3:3" x14ac:dyDescent="0.25">
      <c r="C73" s="20"/>
    </row>
    <row r="74" spans="3:3" x14ac:dyDescent="0.25">
      <c r="C74" s="20"/>
    </row>
    <row r="75" spans="3:3" x14ac:dyDescent="0.25">
      <c r="C75" s="20"/>
    </row>
    <row r="76" spans="3:3" x14ac:dyDescent="0.25">
      <c r="C76" s="20"/>
    </row>
    <row r="77" spans="3:3" x14ac:dyDescent="0.25">
      <c r="C77" s="20"/>
    </row>
    <row r="78" spans="3:3" x14ac:dyDescent="0.25">
      <c r="C78" s="20"/>
    </row>
    <row r="79" spans="3:3" x14ac:dyDescent="0.25">
      <c r="C79" s="20"/>
    </row>
    <row r="80" spans="3:3" x14ac:dyDescent="0.25">
      <c r="C80" s="20"/>
    </row>
    <row r="81" spans="3:3" x14ac:dyDescent="0.25">
      <c r="C81" s="20"/>
    </row>
    <row r="82" spans="3:3" x14ac:dyDescent="0.25">
      <c r="C82" s="20"/>
    </row>
    <row r="83" spans="3:3" x14ac:dyDescent="0.25">
      <c r="C83" s="20"/>
    </row>
    <row r="84" spans="3:3" x14ac:dyDescent="0.25">
      <c r="C84" s="20"/>
    </row>
    <row r="85" spans="3:3" x14ac:dyDescent="0.25">
      <c r="C85" s="20"/>
    </row>
    <row r="86" spans="3:3" x14ac:dyDescent="0.25">
      <c r="C86" s="20"/>
    </row>
    <row r="87" spans="3:3" x14ac:dyDescent="0.25">
      <c r="C87" s="26"/>
    </row>
    <row r="88" spans="3:3" x14ac:dyDescent="0.25">
      <c r="C88" s="20"/>
    </row>
    <row r="89" spans="3:3" x14ac:dyDescent="0.25">
      <c r="C89" s="20"/>
    </row>
    <row r="90" spans="3:3" x14ac:dyDescent="0.25">
      <c r="C90" s="20"/>
    </row>
    <row r="91" spans="3:3" x14ac:dyDescent="0.25">
      <c r="C91" s="20"/>
    </row>
    <row r="92" spans="3:3" x14ac:dyDescent="0.25">
      <c r="C92" s="20"/>
    </row>
    <row r="93" spans="3:3" x14ac:dyDescent="0.25">
      <c r="C93" s="20"/>
    </row>
    <row r="94" spans="3:3" x14ac:dyDescent="0.25">
      <c r="C94" s="20"/>
    </row>
    <row r="95" spans="3:3" x14ac:dyDescent="0.25">
      <c r="C95" s="20"/>
    </row>
    <row r="96" spans="3:3" x14ac:dyDescent="0.25">
      <c r="C96" s="20"/>
    </row>
    <row r="97" spans="3:3" x14ac:dyDescent="0.25">
      <c r="C97" s="20"/>
    </row>
    <row r="98" spans="3:3" x14ac:dyDescent="0.25">
      <c r="C98" s="20"/>
    </row>
    <row r="99" spans="3:3" x14ac:dyDescent="0.25">
      <c r="C99" s="20"/>
    </row>
    <row r="100" spans="3:3" x14ac:dyDescent="0.25">
      <c r="C100" s="20"/>
    </row>
    <row r="101" spans="3:3" x14ac:dyDescent="0.25">
      <c r="C101" s="20"/>
    </row>
    <row r="102" spans="3:3" x14ac:dyDescent="0.25">
      <c r="C102" s="26"/>
    </row>
    <row r="103" spans="3:3" x14ac:dyDescent="0.25">
      <c r="C103" s="26"/>
    </row>
    <row r="104" spans="3:3" x14ac:dyDescent="0.25">
      <c r="C104" s="20"/>
    </row>
    <row r="105" spans="3:3" x14ac:dyDescent="0.25">
      <c r="C105" s="20"/>
    </row>
    <row r="106" spans="3:3" x14ac:dyDescent="0.25">
      <c r="C106" s="20"/>
    </row>
    <row r="107" spans="3:3" x14ac:dyDescent="0.25">
      <c r="C107" s="20"/>
    </row>
    <row r="108" spans="3:3" x14ac:dyDescent="0.25">
      <c r="C108" s="20"/>
    </row>
    <row r="109" spans="3:3" x14ac:dyDescent="0.25">
      <c r="C109" s="20"/>
    </row>
    <row r="110" spans="3:3" x14ac:dyDescent="0.25">
      <c r="C110" s="20"/>
    </row>
    <row r="111" spans="3:3" x14ac:dyDescent="0.25">
      <c r="C111" s="20"/>
    </row>
    <row r="112" spans="3:3" x14ac:dyDescent="0.25">
      <c r="C112" s="20"/>
    </row>
    <row r="113" spans="3:3" x14ac:dyDescent="0.25">
      <c r="C113" s="20"/>
    </row>
    <row r="114" spans="3:3" x14ac:dyDescent="0.25">
      <c r="C114" s="20"/>
    </row>
    <row r="115" spans="3:3" x14ac:dyDescent="0.25">
      <c r="C115" s="20"/>
    </row>
    <row r="116" spans="3:3" x14ac:dyDescent="0.25">
      <c r="C116" s="20"/>
    </row>
    <row r="117" spans="3:3" x14ac:dyDescent="0.25">
      <c r="C117" s="26"/>
    </row>
    <row r="118" spans="3:3" x14ac:dyDescent="0.25">
      <c r="C118" s="26"/>
    </row>
    <row r="119" spans="3:3" x14ac:dyDescent="0.25">
      <c r="C119" s="20"/>
    </row>
    <row r="120" spans="3:3" x14ac:dyDescent="0.25">
      <c r="C120" s="20"/>
    </row>
    <row r="121" spans="3:3" x14ac:dyDescent="0.25">
      <c r="C121" s="20"/>
    </row>
    <row r="122" spans="3:3" x14ac:dyDescent="0.25">
      <c r="C122" s="20"/>
    </row>
    <row r="123" spans="3:3" x14ac:dyDescent="0.25">
      <c r="C123" s="20"/>
    </row>
    <row r="124" spans="3:3" x14ac:dyDescent="0.25">
      <c r="C124" s="20"/>
    </row>
    <row r="125" spans="3:3" x14ac:dyDescent="0.25">
      <c r="C125" s="20"/>
    </row>
    <row r="126" spans="3:3" x14ac:dyDescent="0.25">
      <c r="C126" s="20"/>
    </row>
    <row r="127" spans="3:3" x14ac:dyDescent="0.25">
      <c r="C127" s="20"/>
    </row>
    <row r="128" spans="3:3" x14ac:dyDescent="0.25">
      <c r="C128" s="20"/>
    </row>
    <row r="129" spans="3:3" x14ac:dyDescent="0.25">
      <c r="C129" s="20"/>
    </row>
    <row r="130" spans="3:3" x14ac:dyDescent="0.25">
      <c r="C130" s="20"/>
    </row>
    <row r="131" spans="3:3" x14ac:dyDescent="0.25">
      <c r="C131" s="20"/>
    </row>
    <row r="132" spans="3:3" x14ac:dyDescent="0.25">
      <c r="C132" s="26"/>
    </row>
    <row r="133" spans="3:3" x14ac:dyDescent="0.25">
      <c r="C133" s="26"/>
    </row>
    <row r="134" spans="3:3" x14ac:dyDescent="0.25">
      <c r="C134" s="20"/>
    </row>
    <row r="135" spans="3:3" x14ac:dyDescent="0.25">
      <c r="C135" s="20"/>
    </row>
    <row r="136" spans="3:3" x14ac:dyDescent="0.25">
      <c r="C136" s="20"/>
    </row>
    <row r="137" spans="3:3" x14ac:dyDescent="0.25">
      <c r="C137" s="20"/>
    </row>
    <row r="138" spans="3:3" x14ac:dyDescent="0.25">
      <c r="C138" s="20"/>
    </row>
    <row r="139" spans="3:3" x14ac:dyDescent="0.25">
      <c r="C139" s="20"/>
    </row>
    <row r="140" spans="3:3" x14ac:dyDescent="0.25">
      <c r="C140" s="20"/>
    </row>
    <row r="141" spans="3:3" x14ac:dyDescent="0.25">
      <c r="C141" s="20"/>
    </row>
    <row r="142" spans="3:3" x14ac:dyDescent="0.25">
      <c r="C142" s="20"/>
    </row>
    <row r="143" spans="3:3" x14ac:dyDescent="0.25">
      <c r="C143" s="20"/>
    </row>
    <row r="144" spans="3:3" x14ac:dyDescent="0.25">
      <c r="C144" s="20"/>
    </row>
    <row r="145" spans="3:3" x14ac:dyDescent="0.25">
      <c r="C145" s="20"/>
    </row>
    <row r="146" spans="3:3" x14ac:dyDescent="0.25">
      <c r="C146" s="20"/>
    </row>
    <row r="147" spans="3:3" x14ac:dyDescent="0.25">
      <c r="C147" s="26"/>
    </row>
    <row r="148" spans="3:3" x14ac:dyDescent="0.25">
      <c r="C148" s="26"/>
    </row>
    <row r="149" spans="3:3" x14ac:dyDescent="0.25">
      <c r="C149" s="20"/>
    </row>
    <row r="150" spans="3:3" x14ac:dyDescent="0.25">
      <c r="C150" s="20"/>
    </row>
    <row r="151" spans="3:3" x14ac:dyDescent="0.25">
      <c r="C151" s="20"/>
    </row>
    <row r="152" spans="3:3" x14ac:dyDescent="0.25">
      <c r="C152" s="20"/>
    </row>
    <row r="153" spans="3:3" x14ac:dyDescent="0.25">
      <c r="C153" s="20"/>
    </row>
    <row r="154" spans="3:3" x14ac:dyDescent="0.25">
      <c r="C154" s="20"/>
    </row>
    <row r="155" spans="3:3" x14ac:dyDescent="0.25">
      <c r="C155" s="20"/>
    </row>
    <row r="156" spans="3:3" x14ac:dyDescent="0.25">
      <c r="C156" s="20"/>
    </row>
    <row r="157" spans="3:3" x14ac:dyDescent="0.25">
      <c r="C157" s="20"/>
    </row>
    <row r="158" spans="3:3" x14ac:dyDescent="0.25">
      <c r="C158" s="20"/>
    </row>
    <row r="159" spans="3:3" x14ac:dyDescent="0.25">
      <c r="C159" s="20"/>
    </row>
    <row r="160" spans="3:3" x14ac:dyDescent="0.25">
      <c r="C160" s="20"/>
    </row>
    <row r="161" spans="3:3" x14ac:dyDescent="0.25">
      <c r="C161" s="20"/>
    </row>
    <row r="162" spans="3:3" x14ac:dyDescent="0.25">
      <c r="C162" s="26"/>
    </row>
    <row r="163" spans="3:3" x14ac:dyDescent="0.25">
      <c r="C163" s="26"/>
    </row>
    <row r="164" spans="3:3" x14ac:dyDescent="0.25">
      <c r="C164" s="20"/>
    </row>
    <row r="165" spans="3:3" x14ac:dyDescent="0.25">
      <c r="C165" s="20"/>
    </row>
    <row r="166" spans="3:3" x14ac:dyDescent="0.25">
      <c r="C166" s="20"/>
    </row>
    <row r="167" spans="3:3" x14ac:dyDescent="0.25">
      <c r="C167" s="20"/>
    </row>
    <row r="168" spans="3:3" x14ac:dyDescent="0.25">
      <c r="C168" s="20"/>
    </row>
    <row r="169" spans="3:3" x14ac:dyDescent="0.25">
      <c r="C169" s="20"/>
    </row>
    <row r="170" spans="3:3" x14ac:dyDescent="0.25">
      <c r="C170" s="20"/>
    </row>
    <row r="171" spans="3:3" x14ac:dyDescent="0.25">
      <c r="C171" s="20"/>
    </row>
    <row r="172" spans="3:3" x14ac:dyDescent="0.25">
      <c r="C172" s="20"/>
    </row>
    <row r="173" spans="3:3" x14ac:dyDescent="0.25">
      <c r="C173" s="20"/>
    </row>
    <row r="174" spans="3:3" x14ac:dyDescent="0.25">
      <c r="C174" s="20"/>
    </row>
    <row r="175" spans="3:3" x14ac:dyDescent="0.25">
      <c r="C175" s="20"/>
    </row>
    <row r="176" spans="3:3" x14ac:dyDescent="0.25">
      <c r="C176" s="20"/>
    </row>
    <row r="177" spans="3:3" x14ac:dyDescent="0.25">
      <c r="C177" s="26"/>
    </row>
    <row r="178" spans="3:3" x14ac:dyDescent="0.25">
      <c r="C178" s="26"/>
    </row>
    <row r="179" spans="3:3" x14ac:dyDescent="0.25">
      <c r="C179" s="20"/>
    </row>
    <row r="180" spans="3:3" x14ac:dyDescent="0.25">
      <c r="C180" s="20"/>
    </row>
    <row r="181" spans="3:3" x14ac:dyDescent="0.25">
      <c r="C181" s="20"/>
    </row>
    <row r="182" spans="3:3" x14ac:dyDescent="0.25">
      <c r="C182" s="20"/>
    </row>
    <row r="183" spans="3:3" x14ac:dyDescent="0.25">
      <c r="C183" s="20"/>
    </row>
    <row r="184" spans="3:3" x14ac:dyDescent="0.25">
      <c r="C184" s="20"/>
    </row>
    <row r="185" spans="3:3" x14ac:dyDescent="0.25">
      <c r="C185" s="20"/>
    </row>
    <row r="186" spans="3:3" x14ac:dyDescent="0.25">
      <c r="C186" s="20"/>
    </row>
    <row r="187" spans="3:3" x14ac:dyDescent="0.25">
      <c r="C187" s="20"/>
    </row>
    <row r="188" spans="3:3" x14ac:dyDescent="0.25">
      <c r="C188" s="20"/>
    </row>
    <row r="189" spans="3:3" x14ac:dyDescent="0.25">
      <c r="C189" s="20"/>
    </row>
    <row r="190" spans="3:3" x14ac:dyDescent="0.25">
      <c r="C190" s="20"/>
    </row>
    <row r="191" spans="3:3" x14ac:dyDescent="0.25">
      <c r="C191" s="20"/>
    </row>
    <row r="192" spans="3:3" x14ac:dyDescent="0.25">
      <c r="C192" s="26"/>
    </row>
    <row r="193" spans="3:3" x14ac:dyDescent="0.25">
      <c r="C193" s="20"/>
    </row>
    <row r="194" spans="3:3" x14ac:dyDescent="0.25">
      <c r="C194" s="20"/>
    </row>
    <row r="195" spans="3:3" x14ac:dyDescent="0.25">
      <c r="C195" s="20"/>
    </row>
    <row r="196" spans="3:3" x14ac:dyDescent="0.25">
      <c r="C196" s="20"/>
    </row>
    <row r="197" spans="3:3" x14ac:dyDescent="0.25">
      <c r="C197" s="20"/>
    </row>
    <row r="198" spans="3:3" x14ac:dyDescent="0.25">
      <c r="C198" s="20"/>
    </row>
    <row r="199" spans="3:3" x14ac:dyDescent="0.25">
      <c r="C199" s="20"/>
    </row>
    <row r="200" spans="3:3" x14ac:dyDescent="0.25">
      <c r="C200" s="20"/>
    </row>
    <row r="201" spans="3:3" x14ac:dyDescent="0.25">
      <c r="C201" s="20"/>
    </row>
    <row r="202" spans="3:3" x14ac:dyDescent="0.25">
      <c r="C202" s="20"/>
    </row>
    <row r="203" spans="3:3" x14ac:dyDescent="0.25">
      <c r="C203" s="20"/>
    </row>
    <row r="204" spans="3:3" x14ac:dyDescent="0.25">
      <c r="C204" s="20"/>
    </row>
    <row r="205" spans="3:3" x14ac:dyDescent="0.25">
      <c r="C205" s="20"/>
    </row>
    <row r="206" spans="3:3" x14ac:dyDescent="0.25">
      <c r="C206" s="20"/>
    </row>
    <row r="207" spans="3:3" x14ac:dyDescent="0.25">
      <c r="C207" s="26"/>
    </row>
    <row r="208" spans="3:3" x14ac:dyDescent="0.25">
      <c r="C208" s="20"/>
    </row>
    <row r="209" spans="3:3" x14ac:dyDescent="0.25">
      <c r="C209" s="20"/>
    </row>
    <row r="210" spans="3:3" x14ac:dyDescent="0.25">
      <c r="C210" s="20"/>
    </row>
    <row r="211" spans="3:3" x14ac:dyDescent="0.25">
      <c r="C211" s="20"/>
    </row>
    <row r="212" spans="3:3" x14ac:dyDescent="0.25">
      <c r="C212" s="20"/>
    </row>
    <row r="213" spans="3:3" x14ac:dyDescent="0.25">
      <c r="C213" s="20"/>
    </row>
    <row r="214" spans="3:3" x14ac:dyDescent="0.25">
      <c r="C214" s="20"/>
    </row>
    <row r="215" spans="3:3" x14ac:dyDescent="0.25">
      <c r="C215" s="20"/>
    </row>
    <row r="216" spans="3:3" x14ac:dyDescent="0.25">
      <c r="C216" s="20"/>
    </row>
    <row r="217" spans="3:3" x14ac:dyDescent="0.25">
      <c r="C217" s="20"/>
    </row>
    <row r="218" spans="3:3" x14ac:dyDescent="0.25">
      <c r="C218" s="20"/>
    </row>
    <row r="219" spans="3:3" x14ac:dyDescent="0.25">
      <c r="C219" s="20"/>
    </row>
    <row r="220" spans="3:3" x14ac:dyDescent="0.25">
      <c r="C220" s="20"/>
    </row>
    <row r="221" spans="3:3" x14ac:dyDescent="0.25">
      <c r="C221" s="20"/>
    </row>
    <row r="222" spans="3:3" x14ac:dyDescent="0.25">
      <c r="C222" s="26"/>
    </row>
    <row r="223" spans="3:3" x14ac:dyDescent="0.25">
      <c r="C223" s="20"/>
    </row>
    <row r="224" spans="3:3" x14ac:dyDescent="0.25">
      <c r="C224" s="20"/>
    </row>
    <row r="225" spans="3:3" x14ac:dyDescent="0.25">
      <c r="C225" s="20"/>
    </row>
    <row r="226" spans="3:3" x14ac:dyDescent="0.25">
      <c r="C226" s="20"/>
    </row>
    <row r="227" spans="3:3" x14ac:dyDescent="0.25">
      <c r="C227" s="20"/>
    </row>
    <row r="228" spans="3:3" x14ac:dyDescent="0.25">
      <c r="C228" s="20"/>
    </row>
    <row r="229" spans="3:3" x14ac:dyDescent="0.25">
      <c r="C229" s="20"/>
    </row>
    <row r="230" spans="3:3" x14ac:dyDescent="0.25">
      <c r="C230" s="20"/>
    </row>
    <row r="231" spans="3:3" x14ac:dyDescent="0.25">
      <c r="C231" s="20"/>
    </row>
    <row r="232" spans="3:3" x14ac:dyDescent="0.25">
      <c r="C232" s="20"/>
    </row>
    <row r="233" spans="3:3" x14ac:dyDescent="0.25">
      <c r="C233" s="20"/>
    </row>
    <row r="234" spans="3:3" x14ac:dyDescent="0.25">
      <c r="C234" s="20"/>
    </row>
    <row r="235" spans="3:3" x14ac:dyDescent="0.25">
      <c r="C235" s="20"/>
    </row>
    <row r="236" spans="3:3" x14ac:dyDescent="0.25">
      <c r="C236" s="20"/>
    </row>
    <row r="237" spans="3:3" x14ac:dyDescent="0.25">
      <c r="C237" s="26"/>
    </row>
    <row r="238" spans="3:3" x14ac:dyDescent="0.25">
      <c r="C238" s="20"/>
    </row>
    <row r="239" spans="3:3" x14ac:dyDescent="0.25">
      <c r="C239" s="20"/>
    </row>
    <row r="240" spans="3:3" x14ac:dyDescent="0.25">
      <c r="C240" s="20"/>
    </row>
    <row r="241" spans="3:3" x14ac:dyDescent="0.25">
      <c r="C241" s="20"/>
    </row>
    <row r="242" spans="3:3" x14ac:dyDescent="0.25">
      <c r="C242" s="20"/>
    </row>
    <row r="243" spans="3:3" x14ac:dyDescent="0.25">
      <c r="C243" s="20"/>
    </row>
    <row r="244" spans="3:3" x14ac:dyDescent="0.25">
      <c r="C244" s="20"/>
    </row>
    <row r="245" spans="3:3" x14ac:dyDescent="0.25">
      <c r="C245" s="20"/>
    </row>
    <row r="246" spans="3:3" x14ac:dyDescent="0.25">
      <c r="C246" s="20"/>
    </row>
    <row r="247" spans="3:3" x14ac:dyDescent="0.25">
      <c r="C247" s="20"/>
    </row>
    <row r="248" spans="3:3" x14ac:dyDescent="0.25">
      <c r="C248" s="20"/>
    </row>
    <row r="249" spans="3:3" x14ac:dyDescent="0.25">
      <c r="C249" s="20"/>
    </row>
    <row r="250" spans="3:3" x14ac:dyDescent="0.25">
      <c r="C250" s="20"/>
    </row>
    <row r="251" spans="3:3" x14ac:dyDescent="0.25">
      <c r="C251" s="20"/>
    </row>
    <row r="252" spans="3:3" x14ac:dyDescent="0.25">
      <c r="C252" s="26"/>
    </row>
    <row r="253" spans="3:3" x14ac:dyDescent="0.25">
      <c r="C253" s="20"/>
    </row>
    <row r="254" spans="3:3" x14ac:dyDescent="0.25">
      <c r="C254" s="20"/>
    </row>
    <row r="255" spans="3:3" x14ac:dyDescent="0.25">
      <c r="C255" s="20"/>
    </row>
    <row r="256" spans="3:3" x14ac:dyDescent="0.25">
      <c r="C256" s="20"/>
    </row>
    <row r="257" spans="3:3" x14ac:dyDescent="0.25">
      <c r="C257" s="20"/>
    </row>
    <row r="258" spans="3:3" x14ac:dyDescent="0.25">
      <c r="C258" s="20"/>
    </row>
    <row r="259" spans="3:3" x14ac:dyDescent="0.25">
      <c r="C259" s="20"/>
    </row>
    <row r="260" spans="3:3" x14ac:dyDescent="0.25">
      <c r="C260" s="20"/>
    </row>
    <row r="261" spans="3:3" x14ac:dyDescent="0.25">
      <c r="C261" s="20"/>
    </row>
    <row r="262" spans="3:3" x14ac:dyDescent="0.25">
      <c r="C262" s="20"/>
    </row>
    <row r="263" spans="3:3" x14ac:dyDescent="0.25">
      <c r="C263" s="20"/>
    </row>
    <row r="264" spans="3:3" x14ac:dyDescent="0.25">
      <c r="C264" s="20"/>
    </row>
    <row r="265" spans="3:3" x14ac:dyDescent="0.25">
      <c r="C265" s="20"/>
    </row>
    <row r="266" spans="3:3" x14ac:dyDescent="0.25">
      <c r="C266" s="20"/>
    </row>
    <row r="267" spans="3:3" x14ac:dyDescent="0.25">
      <c r="C267" s="26"/>
    </row>
    <row r="268" spans="3:3" x14ac:dyDescent="0.25">
      <c r="C268" s="20"/>
    </row>
    <row r="269" spans="3:3" x14ac:dyDescent="0.25">
      <c r="C269" s="20"/>
    </row>
    <row r="270" spans="3:3" x14ac:dyDescent="0.25">
      <c r="C270" s="20"/>
    </row>
    <row r="271" spans="3:3" x14ac:dyDescent="0.25">
      <c r="C271" s="20"/>
    </row>
    <row r="272" spans="3:3" x14ac:dyDescent="0.25">
      <c r="C272" s="20"/>
    </row>
    <row r="273" spans="3:3" x14ac:dyDescent="0.25">
      <c r="C273" s="20"/>
    </row>
    <row r="274" spans="3:3" x14ac:dyDescent="0.25">
      <c r="C274" s="20"/>
    </row>
    <row r="275" spans="3:3" x14ac:dyDescent="0.25">
      <c r="C275" s="20"/>
    </row>
    <row r="276" spans="3:3" x14ac:dyDescent="0.25">
      <c r="C276" s="20"/>
    </row>
    <row r="277" spans="3:3" x14ac:dyDescent="0.25">
      <c r="C277" s="20"/>
    </row>
    <row r="278" spans="3:3" x14ac:dyDescent="0.25">
      <c r="C278" s="20"/>
    </row>
    <row r="279" spans="3:3" x14ac:dyDescent="0.25">
      <c r="C279" s="20"/>
    </row>
    <row r="280" spans="3:3" x14ac:dyDescent="0.25">
      <c r="C280" s="20"/>
    </row>
    <row r="281" spans="3:3" x14ac:dyDescent="0.25">
      <c r="C281" s="20"/>
    </row>
    <row r="282" spans="3:3" x14ac:dyDescent="0.25">
      <c r="C282" s="26"/>
    </row>
    <row r="283" spans="3:3" x14ac:dyDescent="0.25">
      <c r="C283" s="20"/>
    </row>
    <row r="284" spans="3:3" x14ac:dyDescent="0.25">
      <c r="C284" s="20"/>
    </row>
    <row r="285" spans="3:3" x14ac:dyDescent="0.25">
      <c r="C285" s="20"/>
    </row>
    <row r="286" spans="3:3" x14ac:dyDescent="0.25">
      <c r="C286" s="20"/>
    </row>
    <row r="287" spans="3:3" x14ac:dyDescent="0.25">
      <c r="C287" s="20"/>
    </row>
    <row r="288" spans="3:3" x14ac:dyDescent="0.25">
      <c r="C288" s="20"/>
    </row>
    <row r="289" spans="3:3" x14ac:dyDescent="0.25">
      <c r="C289" s="20"/>
    </row>
    <row r="290" spans="3:3" x14ac:dyDescent="0.25">
      <c r="C290" s="20"/>
    </row>
    <row r="291" spans="3:3" x14ac:dyDescent="0.25">
      <c r="C291" s="20"/>
    </row>
    <row r="292" spans="3:3" x14ac:dyDescent="0.25">
      <c r="C292" s="20"/>
    </row>
    <row r="293" spans="3:3" x14ac:dyDescent="0.25">
      <c r="C293" s="20"/>
    </row>
    <row r="294" spans="3:3" x14ac:dyDescent="0.25">
      <c r="C294" s="20"/>
    </row>
    <row r="295" spans="3:3" x14ac:dyDescent="0.25">
      <c r="C295" s="20"/>
    </row>
    <row r="296" spans="3:3" x14ac:dyDescent="0.25">
      <c r="C296" s="20"/>
    </row>
    <row r="297" spans="3:3" x14ac:dyDescent="0.25">
      <c r="C297" s="26"/>
    </row>
    <row r="298" spans="3:3" x14ac:dyDescent="0.25">
      <c r="C298" s="20"/>
    </row>
    <row r="299" spans="3:3" x14ac:dyDescent="0.25">
      <c r="C299" s="20"/>
    </row>
    <row r="300" spans="3:3" x14ac:dyDescent="0.25">
      <c r="C300" s="20"/>
    </row>
    <row r="301" spans="3:3" x14ac:dyDescent="0.25">
      <c r="C301" s="20"/>
    </row>
    <row r="302" spans="3:3" x14ac:dyDescent="0.25">
      <c r="C302" s="20"/>
    </row>
    <row r="303" spans="3:3" x14ac:dyDescent="0.25">
      <c r="C303" s="20"/>
    </row>
    <row r="304" spans="3:3" x14ac:dyDescent="0.25">
      <c r="C304" s="20"/>
    </row>
    <row r="305" spans="3:3" x14ac:dyDescent="0.25">
      <c r="C305" s="20"/>
    </row>
    <row r="306" spans="3:3" x14ac:dyDescent="0.25">
      <c r="C306" s="20"/>
    </row>
    <row r="307" spans="3:3" x14ac:dyDescent="0.25">
      <c r="C307" s="20"/>
    </row>
    <row r="308" spans="3:3" x14ac:dyDescent="0.25">
      <c r="C308" s="20"/>
    </row>
    <row r="309" spans="3:3" x14ac:dyDescent="0.25">
      <c r="C309" s="20"/>
    </row>
    <row r="310" spans="3:3" x14ac:dyDescent="0.25">
      <c r="C310" s="20"/>
    </row>
    <row r="311" spans="3:3" x14ac:dyDescent="0.25">
      <c r="C311" s="20"/>
    </row>
    <row r="312" spans="3:3" x14ac:dyDescent="0.25">
      <c r="C312" s="26"/>
    </row>
    <row r="313" spans="3:3" x14ac:dyDescent="0.25">
      <c r="C313" s="20"/>
    </row>
    <row r="314" spans="3:3" x14ac:dyDescent="0.25">
      <c r="C314" s="20"/>
    </row>
    <row r="315" spans="3:3" x14ac:dyDescent="0.25">
      <c r="C315" s="20"/>
    </row>
    <row r="316" spans="3:3" x14ac:dyDescent="0.25">
      <c r="C316" s="20"/>
    </row>
    <row r="317" spans="3:3" x14ac:dyDescent="0.25">
      <c r="C317" s="20"/>
    </row>
    <row r="318" spans="3:3" x14ac:dyDescent="0.25">
      <c r="C318" s="20"/>
    </row>
    <row r="319" spans="3:3" x14ac:dyDescent="0.25">
      <c r="C319" s="20"/>
    </row>
    <row r="320" spans="3:3" x14ac:dyDescent="0.25">
      <c r="C320" s="20"/>
    </row>
    <row r="321" spans="3:3" x14ac:dyDescent="0.25">
      <c r="C321" s="20"/>
    </row>
    <row r="322" spans="3:3" x14ac:dyDescent="0.25">
      <c r="C322" s="20"/>
    </row>
    <row r="323" spans="3:3" x14ac:dyDescent="0.25">
      <c r="C323" s="20"/>
    </row>
    <row r="324" spans="3:3" x14ac:dyDescent="0.25">
      <c r="C324" s="20"/>
    </row>
    <row r="325" spans="3:3" x14ac:dyDescent="0.25">
      <c r="C325" s="20"/>
    </row>
    <row r="326" spans="3:3" x14ac:dyDescent="0.25">
      <c r="C326" s="20"/>
    </row>
    <row r="327" spans="3:3" x14ac:dyDescent="0.25">
      <c r="C327" s="26"/>
    </row>
    <row r="328" spans="3:3" x14ac:dyDescent="0.25">
      <c r="C328" s="20"/>
    </row>
    <row r="329" spans="3:3" x14ac:dyDescent="0.25">
      <c r="C329" s="20"/>
    </row>
    <row r="330" spans="3:3" x14ac:dyDescent="0.25">
      <c r="C330" s="20"/>
    </row>
    <row r="331" spans="3:3" x14ac:dyDescent="0.25">
      <c r="C331" s="20"/>
    </row>
    <row r="332" spans="3:3" x14ac:dyDescent="0.25">
      <c r="C332" s="20"/>
    </row>
    <row r="333" spans="3:3" x14ac:dyDescent="0.25">
      <c r="C333" s="20"/>
    </row>
    <row r="334" spans="3:3" x14ac:dyDescent="0.25">
      <c r="C334" s="20"/>
    </row>
    <row r="335" spans="3:3" x14ac:dyDescent="0.25">
      <c r="C335" s="20"/>
    </row>
    <row r="336" spans="3:3" x14ac:dyDescent="0.25">
      <c r="C336" s="20"/>
    </row>
    <row r="337" spans="3:3" x14ac:dyDescent="0.25">
      <c r="C337" s="20"/>
    </row>
    <row r="338" spans="3:3" x14ac:dyDescent="0.25">
      <c r="C338" s="20"/>
    </row>
    <row r="339" spans="3:3" x14ac:dyDescent="0.25">
      <c r="C339" s="20"/>
    </row>
    <row r="340" spans="3:3" x14ac:dyDescent="0.25">
      <c r="C340" s="20"/>
    </row>
    <row r="341" spans="3:3" x14ac:dyDescent="0.25">
      <c r="C341" s="20"/>
    </row>
    <row r="342" spans="3:3" x14ac:dyDescent="0.25">
      <c r="C342" s="26"/>
    </row>
    <row r="343" spans="3:3" x14ac:dyDescent="0.25">
      <c r="C343" s="20"/>
    </row>
    <row r="344" spans="3:3" x14ac:dyDescent="0.25">
      <c r="C344" s="20"/>
    </row>
    <row r="345" spans="3:3" x14ac:dyDescent="0.25">
      <c r="C345" s="20"/>
    </row>
    <row r="346" spans="3:3" x14ac:dyDescent="0.25">
      <c r="C346" s="20"/>
    </row>
    <row r="347" spans="3:3" x14ac:dyDescent="0.25">
      <c r="C347" s="20"/>
    </row>
    <row r="348" spans="3:3" x14ac:dyDescent="0.25">
      <c r="C348" s="20"/>
    </row>
    <row r="349" spans="3:3" x14ac:dyDescent="0.25">
      <c r="C349" s="20"/>
    </row>
    <row r="350" spans="3:3" x14ac:dyDescent="0.25">
      <c r="C350" s="20"/>
    </row>
    <row r="351" spans="3:3" x14ac:dyDescent="0.25">
      <c r="C351" s="20"/>
    </row>
    <row r="352" spans="3:3" x14ac:dyDescent="0.25">
      <c r="C352" s="20"/>
    </row>
    <row r="353" spans="3:3" x14ac:dyDescent="0.25">
      <c r="C353" s="20"/>
    </row>
    <row r="354" spans="3:3" x14ac:dyDescent="0.25">
      <c r="C354" s="20"/>
    </row>
    <row r="355" spans="3:3" x14ac:dyDescent="0.25">
      <c r="C355" s="20"/>
    </row>
    <row r="356" spans="3:3" x14ac:dyDescent="0.25">
      <c r="C356" s="20"/>
    </row>
    <row r="357" spans="3:3" x14ac:dyDescent="0.25">
      <c r="C357" s="26"/>
    </row>
    <row r="358" spans="3:3" x14ac:dyDescent="0.25">
      <c r="C358" s="20"/>
    </row>
    <row r="359" spans="3:3" x14ac:dyDescent="0.25">
      <c r="C359" s="20"/>
    </row>
    <row r="360" spans="3:3" x14ac:dyDescent="0.25">
      <c r="C360" s="20"/>
    </row>
    <row r="361" spans="3:3" x14ac:dyDescent="0.25">
      <c r="C361" s="20"/>
    </row>
    <row r="362" spans="3:3" x14ac:dyDescent="0.25">
      <c r="C362" s="20"/>
    </row>
    <row r="363" spans="3:3" x14ac:dyDescent="0.25">
      <c r="C363" s="20"/>
    </row>
    <row r="364" spans="3:3" x14ac:dyDescent="0.25">
      <c r="C364" s="20"/>
    </row>
    <row r="365" spans="3:3" x14ac:dyDescent="0.25">
      <c r="C365" s="20"/>
    </row>
    <row r="366" spans="3:3" x14ac:dyDescent="0.25">
      <c r="C366" s="20"/>
    </row>
    <row r="367" spans="3:3" x14ac:dyDescent="0.25">
      <c r="C367" s="20"/>
    </row>
    <row r="368" spans="3:3" x14ac:dyDescent="0.25">
      <c r="C368" s="20"/>
    </row>
    <row r="369" spans="3:3" x14ac:dyDescent="0.25">
      <c r="C369" s="20"/>
    </row>
    <row r="370" spans="3:3" x14ac:dyDescent="0.25">
      <c r="C370" s="20"/>
    </row>
    <row r="371" spans="3:3" x14ac:dyDescent="0.25">
      <c r="C371" s="20"/>
    </row>
    <row r="372" spans="3:3" x14ac:dyDescent="0.25">
      <c r="C372" s="26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51"/>
  <sheetViews>
    <sheetView workbookViewId="0"/>
  </sheetViews>
  <sheetFormatPr defaultRowHeight="15" x14ac:dyDescent="0.25"/>
  <cols>
    <col min="1" max="1" width="45" customWidth="1"/>
    <col min="4" max="4" width="46.42578125" customWidth="1"/>
    <col min="5" max="5" width="14.7109375" customWidth="1"/>
    <col min="6" max="8" width="15.85546875" customWidth="1"/>
    <col min="9" max="9" width="10.5703125" bestFit="1" customWidth="1"/>
    <col min="11" max="11" width="24.140625" bestFit="1" customWidth="1"/>
    <col min="12" max="12" width="19.5703125" customWidth="1"/>
    <col min="13" max="13" width="24.85546875" customWidth="1"/>
    <col min="14" max="14" width="46.42578125" customWidth="1"/>
    <col min="15" max="15" width="15.140625" customWidth="1"/>
  </cols>
  <sheetData>
    <row r="1" spans="1:15" ht="15.75" thickBot="1" x14ac:dyDescent="0.3">
      <c r="A1" s="19" t="s">
        <v>10</v>
      </c>
      <c r="B1" s="2"/>
      <c r="D1" s="19" t="s">
        <v>11</v>
      </c>
      <c r="E1" s="32">
        <v>10</v>
      </c>
      <c r="F1" s="31">
        <v>12.5</v>
      </c>
      <c r="I1" s="32"/>
    </row>
    <row r="2" spans="1:15" x14ac:dyDescent="0.25">
      <c r="A2" s="2"/>
      <c r="B2" s="2"/>
      <c r="D2" s="2" t="s">
        <v>14</v>
      </c>
      <c r="E2" s="23">
        <f>'£10 per kg'!E34</f>
        <v>750</v>
      </c>
      <c r="F2" s="23">
        <f>'£12.5 per kg'!E34</f>
        <v>750</v>
      </c>
      <c r="I2" s="23"/>
      <c r="K2" s="73" t="s">
        <v>50</v>
      </c>
      <c r="L2" s="51" t="s">
        <v>40</v>
      </c>
      <c r="M2" s="74" t="s">
        <v>34</v>
      </c>
      <c r="N2" s="2"/>
    </row>
    <row r="3" spans="1:15" x14ac:dyDescent="0.25">
      <c r="A3" s="2" t="s">
        <v>16</v>
      </c>
      <c r="B3" s="30" t="s">
        <v>42</v>
      </c>
      <c r="D3" s="2" t="s">
        <v>17</v>
      </c>
      <c r="E3" s="23">
        <f>'£10 per kg'!E35</f>
        <v>1744.5796874999999</v>
      </c>
      <c r="F3" s="23">
        <f>'£12.5 per kg'!E35</f>
        <v>1744.5796874999999</v>
      </c>
      <c r="I3" s="23"/>
      <c r="K3" s="75">
        <v>10</v>
      </c>
      <c r="L3" s="62">
        <f>E10</f>
        <v>105036.42070312495</v>
      </c>
      <c r="M3" s="77">
        <f>E13</f>
        <v>21.451911048268428</v>
      </c>
      <c r="N3" s="21"/>
      <c r="O3" s="21"/>
    </row>
    <row r="4" spans="1:15" ht="15.75" thickBot="1" x14ac:dyDescent="0.3">
      <c r="A4" s="2" t="s">
        <v>20</v>
      </c>
      <c r="B4" s="2">
        <v>5</v>
      </c>
      <c r="D4" s="2" t="s">
        <v>21</v>
      </c>
      <c r="E4" s="23">
        <f>'£10 per kg'!E36</f>
        <v>5755.4203125000004</v>
      </c>
      <c r="F4" s="23">
        <f>'£12.5 per kg'!E36</f>
        <v>7630.4203125000004</v>
      </c>
      <c r="I4" s="23"/>
      <c r="K4" s="76">
        <v>12.5</v>
      </c>
      <c r="L4" s="63">
        <f>F10</f>
        <v>139255.17070312472</v>
      </c>
      <c r="M4" s="78">
        <f>F13</f>
        <v>28.440511538165893</v>
      </c>
      <c r="N4" s="21"/>
      <c r="O4" s="21"/>
    </row>
    <row r="5" spans="1:15" x14ac:dyDescent="0.25">
      <c r="A5" s="2" t="s">
        <v>24</v>
      </c>
      <c r="B5" s="2">
        <v>325</v>
      </c>
      <c r="D5" s="2" t="s">
        <v>25</v>
      </c>
      <c r="E5" s="23">
        <f>'£10 per kg'!E37</f>
        <v>2100728.4140625</v>
      </c>
      <c r="F5" s="23">
        <f>'£12.5 per kg'!E37</f>
        <v>2785103.4140625</v>
      </c>
      <c r="I5" s="23"/>
      <c r="N5" s="21"/>
      <c r="O5" s="21"/>
    </row>
    <row r="6" spans="1:15" x14ac:dyDescent="0.25">
      <c r="A6" s="2" t="s">
        <v>44</v>
      </c>
      <c r="B6" s="2">
        <v>8</v>
      </c>
      <c r="D6" s="2" t="s">
        <v>28</v>
      </c>
      <c r="E6" s="23">
        <f>'£10 per kg'!E38</f>
        <v>105036.42070312501</v>
      </c>
      <c r="F6" s="23">
        <f>'£12.5 per kg'!E38</f>
        <v>139255.17070312501</v>
      </c>
      <c r="I6" s="23"/>
      <c r="N6" s="21"/>
      <c r="O6" s="21"/>
    </row>
    <row r="7" spans="1:15" x14ac:dyDescent="0.25">
      <c r="A7" s="2" t="s">
        <v>33</v>
      </c>
      <c r="B7" s="2">
        <v>1</v>
      </c>
      <c r="D7" s="2" t="s">
        <v>39</v>
      </c>
      <c r="E7" s="23">
        <f>'£10 per kg'!E39</f>
        <v>34266689.446417846</v>
      </c>
      <c r="F7" s="23">
        <f>'£12.5 per kg'!E39</f>
        <v>45430086.596143112</v>
      </c>
      <c r="I7" s="23"/>
      <c r="K7" s="23"/>
      <c r="L7" s="24"/>
      <c r="M7" s="21"/>
    </row>
    <row r="8" spans="1:15" x14ac:dyDescent="0.25">
      <c r="A8" s="2" t="s">
        <v>30</v>
      </c>
      <c r="B8" s="2">
        <v>65</v>
      </c>
      <c r="D8" s="2" t="s">
        <v>31</v>
      </c>
      <c r="E8" s="22">
        <f>'£10 per kg'!E40</f>
        <v>17.170329670329672</v>
      </c>
      <c r="F8" s="22">
        <f>'£12.5 per kg'!E40</f>
        <v>17.170329670329672</v>
      </c>
      <c r="I8" s="22"/>
    </row>
    <row r="9" spans="1:15" x14ac:dyDescent="0.25">
      <c r="A9" s="2" t="s">
        <v>32</v>
      </c>
      <c r="B9" s="2">
        <v>50000</v>
      </c>
      <c r="D9" s="2" t="s">
        <v>41</v>
      </c>
      <c r="E9" s="23">
        <f>'£10 per kg'!E41</f>
        <v>6.09375</v>
      </c>
      <c r="F9" s="23">
        <f>'£12.5 per kg'!E41</f>
        <v>6.09375</v>
      </c>
      <c r="I9" s="23"/>
    </row>
    <row r="10" spans="1:15" ht="15.75" x14ac:dyDescent="0.25">
      <c r="A10" s="25" t="s">
        <v>48</v>
      </c>
      <c r="B10" s="25">
        <v>150</v>
      </c>
      <c r="D10" s="2" t="s">
        <v>38</v>
      </c>
      <c r="E10" s="23">
        <f>'£10 per kg'!E42</f>
        <v>105036.42070312495</v>
      </c>
      <c r="F10" s="23">
        <f>'£12.5 per kg'!E42</f>
        <v>139255.17070312472</v>
      </c>
      <c r="I10" s="23"/>
    </row>
    <row r="11" spans="1:15" x14ac:dyDescent="0.25">
      <c r="D11" t="s">
        <v>47</v>
      </c>
      <c r="E11" s="2">
        <f>'£10 per kg'!E43</f>
        <v>750</v>
      </c>
      <c r="F11" s="2">
        <f>'£12.5 per kg'!E43</f>
        <v>750</v>
      </c>
      <c r="I11" s="2"/>
    </row>
    <row r="12" spans="1:15" x14ac:dyDescent="0.25">
      <c r="D12" s="19" t="s">
        <v>12</v>
      </c>
    </row>
    <row r="13" spans="1:15" x14ac:dyDescent="0.25">
      <c r="D13" s="2" t="s">
        <v>57</v>
      </c>
      <c r="E13" s="22">
        <f>'£10 per kg'!H34</f>
        <v>21.451911048268428</v>
      </c>
      <c r="F13" s="22">
        <f>'£12.5 per kg'!H34</f>
        <v>28.440511538165893</v>
      </c>
      <c r="I13" s="22"/>
    </row>
    <row r="14" spans="1:15" x14ac:dyDescent="0.25">
      <c r="D14" s="2" t="s">
        <v>18</v>
      </c>
      <c r="E14" s="2">
        <f>'£10 per kg'!H35</f>
        <v>0.05</v>
      </c>
      <c r="F14" s="2">
        <f>'£12.5 per kg'!H35</f>
        <v>0.05</v>
      </c>
      <c r="I14" s="2"/>
    </row>
    <row r="15" spans="1:15" x14ac:dyDescent="0.25">
      <c r="D15" s="2" t="s">
        <v>37</v>
      </c>
      <c r="E15" s="23">
        <f>'£10 per kg'!H36</f>
        <v>1890655.5726562501</v>
      </c>
      <c r="F15" s="23">
        <f>'£12.5 per kg'!H36</f>
        <v>2506593.0726562501</v>
      </c>
      <c r="I15" s="23"/>
    </row>
    <row r="16" spans="1:15" x14ac:dyDescent="0.25">
      <c r="D16" s="2" t="s">
        <v>26</v>
      </c>
      <c r="E16" s="22">
        <f>'£10 per kg'!H37</f>
        <v>17.170329670329672</v>
      </c>
      <c r="F16" s="22">
        <f>'£12.5 per kg'!H37</f>
        <v>17.170329670329672</v>
      </c>
      <c r="I16" s="22"/>
    </row>
    <row r="36" spans="4:9" x14ac:dyDescent="0.25">
      <c r="D36" s="33" t="s">
        <v>54</v>
      </c>
      <c r="E36" s="35">
        <f>E1</f>
        <v>10</v>
      </c>
      <c r="F36" s="34">
        <f>F1</f>
        <v>12.5</v>
      </c>
      <c r="I36" s="35"/>
    </row>
    <row r="37" spans="4:9" x14ac:dyDescent="0.25">
      <c r="D37" s="30" t="str">
        <f t="shared" ref="D37" si="0">D6</f>
        <v>Maintenance and other annual outgoings (£)</v>
      </c>
      <c r="E37" s="23">
        <f>E6</f>
        <v>105036.42070312501</v>
      </c>
      <c r="F37" s="23">
        <f>F6</f>
        <v>139255.17070312501</v>
      </c>
      <c r="I37" s="23"/>
    </row>
    <row r="38" spans="4:9" x14ac:dyDescent="0.25">
      <c r="D38" s="30" t="str">
        <f t="shared" ref="D38" si="1">D10</f>
        <v>Annual NET PROFIT (£)</v>
      </c>
      <c r="E38" s="23">
        <f>E10</f>
        <v>105036.42070312495</v>
      </c>
      <c r="F38" s="23">
        <f>F10</f>
        <v>139255.17070312472</v>
      </c>
      <c r="I38" s="23"/>
    </row>
    <row r="39" spans="4:9" x14ac:dyDescent="0.25">
      <c r="D39" s="30" t="str">
        <f t="shared" ref="D39" si="2">D13</f>
        <v>Capital loan (M£)</v>
      </c>
      <c r="E39" s="22">
        <f>E13</f>
        <v>21.451911048268428</v>
      </c>
      <c r="F39" s="22">
        <f>F13</f>
        <v>28.440511538165893</v>
      </c>
      <c r="I39" s="22"/>
    </row>
    <row r="40" spans="4:9" x14ac:dyDescent="0.25">
      <c r="D40" s="33"/>
      <c r="E40" s="23"/>
      <c r="F40" s="23"/>
      <c r="G40" s="23"/>
      <c r="H40" s="23"/>
      <c r="I40" s="23"/>
    </row>
    <row r="42" spans="4:9" x14ac:dyDescent="0.25">
      <c r="D42" s="33"/>
      <c r="E42" s="23"/>
      <c r="F42" s="23"/>
      <c r="G42" s="23"/>
      <c r="H42" s="23"/>
      <c r="I42" s="23"/>
    </row>
    <row r="43" spans="4:9" x14ac:dyDescent="0.25">
      <c r="D43" s="33"/>
      <c r="E43" s="22"/>
      <c r="F43" s="22"/>
      <c r="G43" s="22"/>
      <c r="H43" s="22"/>
      <c r="I43" s="22"/>
    </row>
    <row r="44" spans="4:9" x14ac:dyDescent="0.25">
      <c r="D44" s="33"/>
      <c r="E44" s="23"/>
      <c r="F44" s="23"/>
      <c r="G44" s="23"/>
      <c r="H44" s="23"/>
      <c r="I44" s="23"/>
    </row>
    <row r="46" spans="4:9" x14ac:dyDescent="0.25">
      <c r="D46" s="36"/>
      <c r="E46" s="2"/>
      <c r="F46" s="2"/>
      <c r="G46" s="2"/>
      <c r="H46" s="2"/>
      <c r="I46" s="2"/>
    </row>
    <row r="47" spans="4:9" x14ac:dyDescent="0.25">
      <c r="D47" s="33"/>
    </row>
    <row r="49" spans="4:9" x14ac:dyDescent="0.25">
      <c r="D49" s="33"/>
      <c r="E49" s="2"/>
      <c r="F49" s="2"/>
      <c r="G49" s="2"/>
      <c r="H49" s="2"/>
      <c r="I49" s="2"/>
    </row>
    <row r="50" spans="4:9" x14ac:dyDescent="0.25">
      <c r="D50" s="33"/>
      <c r="E50" s="23"/>
      <c r="F50" s="23"/>
      <c r="G50" s="23"/>
      <c r="H50" s="23"/>
      <c r="I50" s="23"/>
    </row>
    <row r="51" spans="4:9" x14ac:dyDescent="0.25">
      <c r="D51" s="33"/>
      <c r="E51" s="22"/>
      <c r="F51" s="22"/>
      <c r="G51" s="22"/>
      <c r="H51" s="22"/>
      <c r="I51" s="2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/>
  </sheetViews>
  <sheetFormatPr defaultRowHeight="15" x14ac:dyDescent="0.25"/>
  <cols>
    <col min="1" max="1" width="45" bestFit="1" customWidth="1"/>
    <col min="2" max="2" width="8.28515625" customWidth="1"/>
    <col min="3" max="3" width="24.5703125" bestFit="1" customWidth="1"/>
    <col min="4" max="4" width="45.140625" bestFit="1" customWidth="1"/>
    <col min="5" max="5" width="34.140625" bestFit="1" customWidth="1"/>
    <col min="6" max="6" width="18" bestFit="1" customWidth="1"/>
    <col min="7" max="7" width="25" bestFit="1" customWidth="1"/>
    <col min="8" max="8" width="8.42578125" bestFit="1" customWidth="1"/>
    <col min="9" max="9" width="19" bestFit="1" customWidth="1"/>
    <col min="10" max="10" width="22" bestFit="1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"/>
      <c r="B3" s="1" t="s">
        <v>0</v>
      </c>
      <c r="C3" s="2"/>
      <c r="D3" s="2"/>
      <c r="E3" s="3"/>
      <c r="F3" s="2"/>
      <c r="G3" s="2"/>
      <c r="H3" s="2"/>
      <c r="I3" s="2"/>
      <c r="J3" s="2"/>
    </row>
    <row r="4" spans="1:10" ht="15.75" thickBot="1" x14ac:dyDescent="0.3">
      <c r="A4" s="2"/>
      <c r="B4" s="4" t="s">
        <v>1</v>
      </c>
      <c r="C4" s="5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8" t="s">
        <v>9</v>
      </c>
    </row>
    <row r="5" spans="1:10" ht="15.75" x14ac:dyDescent="0.25">
      <c r="A5" s="2"/>
      <c r="B5" s="9">
        <v>0</v>
      </c>
      <c r="C5" s="39">
        <f>'Input B3'!C16</f>
        <v>4.2860000000000002E-2</v>
      </c>
      <c r="D5" s="10">
        <v>0</v>
      </c>
      <c r="E5" s="2">
        <f>E$34/8</f>
        <v>93.75</v>
      </c>
      <c r="F5" s="2">
        <f t="shared" ref="F5:F28" si="0">D5*B$36</f>
        <v>0</v>
      </c>
      <c r="G5" s="2">
        <f>(G28+E28)-F5</f>
        <v>93.75</v>
      </c>
      <c r="H5" s="2">
        <f t="shared" ref="H5:H28" si="1">F5*B$35</f>
        <v>0</v>
      </c>
      <c r="I5" s="2">
        <f t="shared" ref="I5:I28" si="2">C5*E5*B$40</f>
        <v>261.17812500000002</v>
      </c>
      <c r="J5" s="11">
        <f t="shared" ref="J5:J28" si="3">H5-I5</f>
        <v>-261.17812500000002</v>
      </c>
    </row>
    <row r="6" spans="1:10" ht="15.75" x14ac:dyDescent="0.25">
      <c r="A6" s="2"/>
      <c r="B6" s="12">
        <v>4.1666666666666699E-2</v>
      </c>
      <c r="C6" s="39">
        <f>'Input B3'!C17</f>
        <v>4.2479999999999997E-2</v>
      </c>
      <c r="D6" s="10">
        <v>0</v>
      </c>
      <c r="E6" s="2">
        <f>E$34/8</f>
        <v>93.75</v>
      </c>
      <c r="F6" s="2">
        <f t="shared" si="0"/>
        <v>0</v>
      </c>
      <c r="G6" s="2">
        <f t="shared" ref="G6:G27" si="4">(G5+E5)-F6</f>
        <v>187.5</v>
      </c>
      <c r="H6" s="2">
        <f t="shared" si="1"/>
        <v>0</v>
      </c>
      <c r="I6" s="2">
        <f t="shared" si="2"/>
        <v>258.86250000000001</v>
      </c>
      <c r="J6" s="11">
        <f t="shared" si="3"/>
        <v>-258.86250000000001</v>
      </c>
    </row>
    <row r="7" spans="1:10" ht="15.75" x14ac:dyDescent="0.25">
      <c r="A7" s="2"/>
      <c r="B7" s="12">
        <v>8.3333333333333301E-2</v>
      </c>
      <c r="C7" s="39">
        <f>'Input B3'!C18</f>
        <v>3.8509999999999996E-2</v>
      </c>
      <c r="D7" s="10">
        <v>0</v>
      </c>
      <c r="E7" s="2">
        <f t="shared" ref="E7:E11" si="5">E$34/8</f>
        <v>93.75</v>
      </c>
      <c r="F7" s="2">
        <f t="shared" si="0"/>
        <v>0</v>
      </c>
      <c r="G7" s="2">
        <f t="shared" si="4"/>
        <v>281.25</v>
      </c>
      <c r="H7" s="2">
        <f t="shared" si="1"/>
        <v>0</v>
      </c>
      <c r="I7" s="2">
        <f t="shared" si="2"/>
        <v>234.67031249999997</v>
      </c>
      <c r="J7" s="11">
        <f t="shared" si="3"/>
        <v>-234.67031249999997</v>
      </c>
    </row>
    <row r="8" spans="1:10" ht="15.75" x14ac:dyDescent="0.25">
      <c r="A8" s="2"/>
      <c r="B8" s="12">
        <v>0.125</v>
      </c>
      <c r="C8" s="39">
        <f>'Input B3'!C19</f>
        <v>3.2890000000000003E-2</v>
      </c>
      <c r="D8" s="10">
        <v>0</v>
      </c>
      <c r="E8" s="2">
        <f t="shared" si="5"/>
        <v>93.75</v>
      </c>
      <c r="F8" s="2">
        <f t="shared" si="0"/>
        <v>0</v>
      </c>
      <c r="G8" s="2">
        <f t="shared" si="4"/>
        <v>375</v>
      </c>
      <c r="H8" s="2">
        <f t="shared" si="1"/>
        <v>0</v>
      </c>
      <c r="I8" s="2">
        <f t="shared" si="2"/>
        <v>200.42343750000001</v>
      </c>
      <c r="J8" s="11">
        <f t="shared" si="3"/>
        <v>-200.42343750000001</v>
      </c>
    </row>
    <row r="9" spans="1:10" ht="15.75" x14ac:dyDescent="0.25">
      <c r="A9" s="2"/>
      <c r="B9" s="12">
        <v>0.16666666666666699</v>
      </c>
      <c r="C9" s="39">
        <f>'Input B3'!C20</f>
        <v>2.7890000000000002E-2</v>
      </c>
      <c r="D9" s="10">
        <v>0</v>
      </c>
      <c r="E9" s="2">
        <f t="shared" si="5"/>
        <v>93.75</v>
      </c>
      <c r="F9" s="2">
        <f t="shared" si="0"/>
        <v>0</v>
      </c>
      <c r="G9" s="2">
        <f t="shared" si="4"/>
        <v>468.75</v>
      </c>
      <c r="H9" s="2">
        <f t="shared" si="1"/>
        <v>0</v>
      </c>
      <c r="I9" s="2">
        <f t="shared" si="2"/>
        <v>169.95468750000001</v>
      </c>
      <c r="J9" s="11">
        <f t="shared" si="3"/>
        <v>-169.95468750000001</v>
      </c>
    </row>
    <row r="10" spans="1:10" ht="15.75" x14ac:dyDescent="0.25">
      <c r="A10" s="2"/>
      <c r="B10" s="12">
        <v>0.20833333333333301</v>
      </c>
      <c r="C10" s="39">
        <f>'Input B3'!C21</f>
        <v>2.8660000000000001E-2</v>
      </c>
      <c r="D10" s="10">
        <v>0</v>
      </c>
      <c r="E10" s="2">
        <f t="shared" si="5"/>
        <v>93.75</v>
      </c>
      <c r="F10" s="2">
        <f t="shared" si="0"/>
        <v>0</v>
      </c>
      <c r="G10" s="2">
        <f t="shared" si="4"/>
        <v>562.5</v>
      </c>
      <c r="H10" s="2">
        <f t="shared" si="1"/>
        <v>0</v>
      </c>
      <c r="I10" s="2">
        <f t="shared" si="2"/>
        <v>174.64687499999999</v>
      </c>
      <c r="J10" s="11">
        <f t="shared" si="3"/>
        <v>-174.64687499999999</v>
      </c>
    </row>
    <row r="11" spans="1:10" ht="15.75" x14ac:dyDescent="0.25">
      <c r="A11" s="2"/>
      <c r="B11" s="12">
        <v>0.25</v>
      </c>
      <c r="C11" s="39">
        <f>'Input B3'!C22</f>
        <v>3.6429999999999997E-2</v>
      </c>
      <c r="D11" s="10">
        <v>0</v>
      </c>
      <c r="E11" s="2">
        <f t="shared" si="5"/>
        <v>93.75</v>
      </c>
      <c r="F11" s="2">
        <f t="shared" si="0"/>
        <v>0</v>
      </c>
      <c r="G11" s="2">
        <f t="shared" si="4"/>
        <v>656.25</v>
      </c>
      <c r="H11" s="2">
        <f t="shared" si="1"/>
        <v>0</v>
      </c>
      <c r="I11" s="2">
        <f t="shared" si="2"/>
        <v>221.99531249999998</v>
      </c>
      <c r="J11" s="11">
        <f t="shared" si="3"/>
        <v>-221.99531249999998</v>
      </c>
    </row>
    <row r="12" spans="1:10" ht="15.75" x14ac:dyDescent="0.25">
      <c r="A12" s="2"/>
      <c r="B12" s="13">
        <v>0.29166666666666702</v>
      </c>
      <c r="C12" s="39">
        <f>'Input B3'!C23</f>
        <v>4.4400000000000002E-2</v>
      </c>
      <c r="D12" s="14">
        <v>10</v>
      </c>
      <c r="E12" s="2">
        <v>0</v>
      </c>
      <c r="F12" s="2">
        <f t="shared" si="0"/>
        <v>50</v>
      </c>
      <c r="G12" s="2">
        <f t="shared" si="4"/>
        <v>700</v>
      </c>
      <c r="H12" s="2">
        <f t="shared" si="1"/>
        <v>500</v>
      </c>
      <c r="I12" s="2">
        <f t="shared" si="2"/>
        <v>0</v>
      </c>
      <c r="J12" s="11">
        <f t="shared" si="3"/>
        <v>500</v>
      </c>
    </row>
    <row r="13" spans="1:10" ht="15.75" x14ac:dyDescent="0.25">
      <c r="A13" s="2"/>
      <c r="B13" s="13">
        <v>0.33333333333333398</v>
      </c>
      <c r="C13" s="39">
        <f>'Input B3'!C24</f>
        <v>4.4499999999999998E-2</v>
      </c>
      <c r="D13" s="14">
        <v>10</v>
      </c>
      <c r="E13" s="2">
        <v>0</v>
      </c>
      <c r="F13" s="2">
        <f t="shared" si="0"/>
        <v>50</v>
      </c>
      <c r="G13" s="2">
        <f t="shared" si="4"/>
        <v>650</v>
      </c>
      <c r="H13" s="2">
        <f t="shared" si="1"/>
        <v>500</v>
      </c>
      <c r="I13" s="2">
        <f t="shared" si="2"/>
        <v>0</v>
      </c>
      <c r="J13" s="11">
        <f t="shared" si="3"/>
        <v>500</v>
      </c>
    </row>
    <row r="14" spans="1:10" ht="15.75" x14ac:dyDescent="0.25">
      <c r="A14" s="2"/>
      <c r="B14" s="13">
        <v>0.375</v>
      </c>
      <c r="C14" s="39">
        <f>'Input B3'!C25</f>
        <v>4.4920000000000002E-2</v>
      </c>
      <c r="D14" s="14">
        <v>130</v>
      </c>
      <c r="E14" s="2">
        <v>0</v>
      </c>
      <c r="F14" s="2">
        <f t="shared" si="0"/>
        <v>650</v>
      </c>
      <c r="G14" s="2">
        <f t="shared" si="4"/>
        <v>0</v>
      </c>
      <c r="H14" s="2">
        <f t="shared" si="1"/>
        <v>6500</v>
      </c>
      <c r="I14" s="2">
        <f t="shared" si="2"/>
        <v>0</v>
      </c>
      <c r="J14" s="11">
        <f t="shared" si="3"/>
        <v>6500</v>
      </c>
    </row>
    <row r="15" spans="1:10" ht="15.75" x14ac:dyDescent="0.25">
      <c r="A15" s="2"/>
      <c r="B15" s="13">
        <v>0.41666666666666702</v>
      </c>
      <c r="C15" s="39">
        <f>'Input B3'!C26</f>
        <v>4.9000000000000002E-2</v>
      </c>
      <c r="D15" s="14">
        <v>0</v>
      </c>
      <c r="E15" s="2">
        <v>0</v>
      </c>
      <c r="F15" s="2">
        <f t="shared" si="0"/>
        <v>0</v>
      </c>
      <c r="G15" s="2">
        <f t="shared" si="4"/>
        <v>0</v>
      </c>
      <c r="H15" s="2">
        <f t="shared" si="1"/>
        <v>0</v>
      </c>
      <c r="I15" s="2">
        <f t="shared" si="2"/>
        <v>0</v>
      </c>
      <c r="J15" s="11">
        <f t="shared" si="3"/>
        <v>0</v>
      </c>
    </row>
    <row r="16" spans="1:10" ht="15.75" x14ac:dyDescent="0.25">
      <c r="A16" s="2"/>
      <c r="B16" s="13">
        <v>0.45833333333333398</v>
      </c>
      <c r="C16" s="39">
        <f>'Input B3'!C27</f>
        <v>4.351E-2</v>
      </c>
      <c r="D16" s="14">
        <v>0</v>
      </c>
      <c r="E16" s="2">
        <v>0</v>
      </c>
      <c r="F16" s="2">
        <f t="shared" si="0"/>
        <v>0</v>
      </c>
      <c r="G16" s="2">
        <f t="shared" si="4"/>
        <v>0</v>
      </c>
      <c r="H16" s="2">
        <f t="shared" si="1"/>
        <v>0</v>
      </c>
      <c r="I16" s="2">
        <f t="shared" si="2"/>
        <v>0</v>
      </c>
      <c r="J16" s="11">
        <f t="shared" si="3"/>
        <v>0</v>
      </c>
    </row>
    <row r="17" spans="1:10" ht="15.75" x14ac:dyDescent="0.25">
      <c r="A17" s="2"/>
      <c r="B17" s="13">
        <v>0.5</v>
      </c>
      <c r="C17" s="39">
        <f>'Input B3'!C28</f>
        <v>0.04</v>
      </c>
      <c r="D17" s="14">
        <v>0</v>
      </c>
      <c r="E17" s="2">
        <v>0</v>
      </c>
      <c r="F17" s="2">
        <f t="shared" si="0"/>
        <v>0</v>
      </c>
      <c r="G17" s="2">
        <f t="shared" si="4"/>
        <v>0</v>
      </c>
      <c r="H17" s="2">
        <f t="shared" si="1"/>
        <v>0</v>
      </c>
      <c r="I17" s="2">
        <f t="shared" si="2"/>
        <v>0</v>
      </c>
      <c r="J17" s="11">
        <f t="shared" si="3"/>
        <v>0</v>
      </c>
    </row>
    <row r="18" spans="1:10" ht="15.75" x14ac:dyDescent="0.25">
      <c r="A18" s="2"/>
      <c r="B18" s="13">
        <v>0.54166666666666696</v>
      </c>
      <c r="C18" s="39">
        <f>'Input B3'!C29</f>
        <v>3.9170000000000003E-2</v>
      </c>
      <c r="D18" s="14">
        <v>0</v>
      </c>
      <c r="E18" s="2">
        <v>0</v>
      </c>
      <c r="F18" s="2">
        <f t="shared" si="0"/>
        <v>0</v>
      </c>
      <c r="G18" s="2">
        <f t="shared" si="4"/>
        <v>0</v>
      </c>
      <c r="H18" s="2">
        <f t="shared" si="1"/>
        <v>0</v>
      </c>
      <c r="I18" s="2">
        <f t="shared" si="2"/>
        <v>0</v>
      </c>
      <c r="J18" s="11">
        <f t="shared" si="3"/>
        <v>0</v>
      </c>
    </row>
    <row r="19" spans="1:10" ht="15.75" x14ac:dyDescent="0.25">
      <c r="A19" s="2"/>
      <c r="B19" s="13">
        <v>0.58333333333333404</v>
      </c>
      <c r="C19" s="39">
        <f>'Input B3'!C30</f>
        <v>3.798E-2</v>
      </c>
      <c r="D19" s="14">
        <v>0</v>
      </c>
      <c r="E19" s="2">
        <v>0</v>
      </c>
      <c r="F19" s="2">
        <f t="shared" si="0"/>
        <v>0</v>
      </c>
      <c r="G19" s="2">
        <f t="shared" si="4"/>
        <v>0</v>
      </c>
      <c r="H19" s="2">
        <f t="shared" si="1"/>
        <v>0</v>
      </c>
      <c r="I19" s="2">
        <f t="shared" si="2"/>
        <v>0</v>
      </c>
      <c r="J19" s="11">
        <f t="shared" si="3"/>
        <v>0</v>
      </c>
    </row>
    <row r="20" spans="1:10" ht="15.75" x14ac:dyDescent="0.25">
      <c r="A20" s="2"/>
      <c r="B20" s="13">
        <v>0.625</v>
      </c>
      <c r="C20" s="39">
        <f>'Input B3'!C31</f>
        <v>3.6920000000000001E-2</v>
      </c>
      <c r="D20" s="14">
        <v>0</v>
      </c>
      <c r="E20" s="2">
        <v>0</v>
      </c>
      <c r="F20" s="2">
        <f t="shared" si="0"/>
        <v>0</v>
      </c>
      <c r="G20" s="2">
        <f t="shared" si="4"/>
        <v>0</v>
      </c>
      <c r="H20" s="2">
        <f t="shared" si="1"/>
        <v>0</v>
      </c>
      <c r="I20" s="2">
        <f t="shared" si="2"/>
        <v>0</v>
      </c>
      <c r="J20" s="11">
        <f t="shared" si="3"/>
        <v>0</v>
      </c>
    </row>
    <row r="21" spans="1:10" ht="15.75" x14ac:dyDescent="0.25">
      <c r="A21" s="2"/>
      <c r="B21" s="13">
        <v>0.66666666666666696</v>
      </c>
      <c r="C21" s="39">
        <f>'Input B3'!C32</f>
        <v>0.04</v>
      </c>
      <c r="D21" s="14">
        <v>0</v>
      </c>
      <c r="E21" s="2">
        <v>0</v>
      </c>
      <c r="F21" s="2">
        <f t="shared" si="0"/>
        <v>0</v>
      </c>
      <c r="G21" s="2">
        <f t="shared" si="4"/>
        <v>0</v>
      </c>
      <c r="H21" s="2">
        <f t="shared" si="1"/>
        <v>0</v>
      </c>
      <c r="I21" s="2">
        <f t="shared" si="2"/>
        <v>0</v>
      </c>
      <c r="J21" s="11">
        <f t="shared" si="3"/>
        <v>0</v>
      </c>
    </row>
    <row r="22" spans="1:10" ht="15.75" x14ac:dyDescent="0.25">
      <c r="A22" s="2"/>
      <c r="B22" s="13">
        <v>0.70833333333333404</v>
      </c>
      <c r="C22" s="39">
        <f>'Input B3'!C33</f>
        <v>5.3939999999999995E-2</v>
      </c>
      <c r="D22" s="14">
        <v>0</v>
      </c>
      <c r="E22" s="2">
        <v>0</v>
      </c>
      <c r="F22" s="2">
        <f t="shared" si="0"/>
        <v>0</v>
      </c>
      <c r="G22" s="2">
        <f t="shared" si="4"/>
        <v>0</v>
      </c>
      <c r="H22" s="2">
        <f t="shared" si="1"/>
        <v>0</v>
      </c>
      <c r="I22" s="2">
        <f t="shared" si="2"/>
        <v>0</v>
      </c>
      <c r="J22" s="11">
        <f t="shared" si="3"/>
        <v>0</v>
      </c>
    </row>
    <row r="23" spans="1:10" ht="15.75" x14ac:dyDescent="0.25">
      <c r="A23" s="2"/>
      <c r="B23" s="13">
        <v>0.750000000000001</v>
      </c>
      <c r="C23" s="39">
        <f>'Input B3'!C34</f>
        <v>0.05</v>
      </c>
      <c r="D23" s="14">
        <v>0</v>
      </c>
      <c r="E23" s="2">
        <v>0</v>
      </c>
      <c r="F23" s="2">
        <f t="shared" si="0"/>
        <v>0</v>
      </c>
      <c r="G23" s="2">
        <f t="shared" si="4"/>
        <v>0</v>
      </c>
      <c r="H23" s="2">
        <f t="shared" si="1"/>
        <v>0</v>
      </c>
      <c r="I23" s="2">
        <f t="shared" si="2"/>
        <v>0</v>
      </c>
      <c r="J23" s="11">
        <f t="shared" si="3"/>
        <v>0</v>
      </c>
    </row>
    <row r="24" spans="1:10" ht="15.75" x14ac:dyDescent="0.25">
      <c r="A24" s="2"/>
      <c r="B24" s="13">
        <v>0.79166666666666696</v>
      </c>
      <c r="C24" s="39">
        <f>'Input B3'!C35</f>
        <v>0.1</v>
      </c>
      <c r="D24" s="14">
        <v>0</v>
      </c>
      <c r="E24" s="2">
        <v>0</v>
      </c>
      <c r="F24" s="2">
        <f t="shared" si="0"/>
        <v>0</v>
      </c>
      <c r="G24" s="2">
        <f t="shared" si="4"/>
        <v>0</v>
      </c>
      <c r="H24" s="2">
        <f t="shared" si="1"/>
        <v>0</v>
      </c>
      <c r="I24" s="2">
        <f t="shared" si="2"/>
        <v>0</v>
      </c>
      <c r="J24" s="11">
        <f t="shared" si="3"/>
        <v>0</v>
      </c>
    </row>
    <row r="25" spans="1:10" ht="15.75" x14ac:dyDescent="0.25">
      <c r="A25" s="2"/>
      <c r="B25" s="13">
        <v>0.83333333333333404</v>
      </c>
      <c r="C25" s="39">
        <f>'Input B3'!C36</f>
        <v>5.8999999999999997E-2</v>
      </c>
      <c r="D25" s="14">
        <v>0</v>
      </c>
      <c r="E25" s="2">
        <v>0</v>
      </c>
      <c r="F25" s="2">
        <f t="shared" si="0"/>
        <v>0</v>
      </c>
      <c r="G25" s="2">
        <f t="shared" si="4"/>
        <v>0</v>
      </c>
      <c r="H25" s="2">
        <f t="shared" si="1"/>
        <v>0</v>
      </c>
      <c r="I25" s="2">
        <f t="shared" si="2"/>
        <v>0</v>
      </c>
      <c r="J25" s="11">
        <f t="shared" si="3"/>
        <v>0</v>
      </c>
    </row>
    <row r="26" spans="1:10" ht="15.75" x14ac:dyDescent="0.25">
      <c r="A26" s="2"/>
      <c r="B26" s="13">
        <v>0.875000000000001</v>
      </c>
      <c r="C26" s="39">
        <f>'Input B3'!C37</f>
        <v>4.1599999999999998E-2</v>
      </c>
      <c r="D26" s="14">
        <v>0</v>
      </c>
      <c r="E26" s="2">
        <v>0</v>
      </c>
      <c r="F26" s="2">
        <f t="shared" si="0"/>
        <v>0</v>
      </c>
      <c r="G26" s="2">
        <f t="shared" si="4"/>
        <v>0</v>
      </c>
      <c r="H26" s="2">
        <f t="shared" si="1"/>
        <v>0</v>
      </c>
      <c r="I26" s="2">
        <f t="shared" si="2"/>
        <v>0</v>
      </c>
      <c r="J26" s="11">
        <f t="shared" si="3"/>
        <v>0</v>
      </c>
    </row>
    <row r="27" spans="1:10" ht="15.75" x14ac:dyDescent="0.25">
      <c r="A27" s="2"/>
      <c r="B27" s="13">
        <v>0.91666666666666696</v>
      </c>
      <c r="C27" s="39">
        <f>'Input B3'!C38</f>
        <v>4.4080000000000001E-2</v>
      </c>
      <c r="D27" s="14">
        <v>0</v>
      </c>
      <c r="E27" s="2">
        <v>0</v>
      </c>
      <c r="F27" s="2">
        <f t="shared" si="0"/>
        <v>0</v>
      </c>
      <c r="G27" s="2">
        <f t="shared" si="4"/>
        <v>0</v>
      </c>
      <c r="H27" s="2">
        <f t="shared" si="1"/>
        <v>0</v>
      </c>
      <c r="I27" s="2">
        <f t="shared" si="2"/>
        <v>0</v>
      </c>
      <c r="J27" s="11">
        <f t="shared" si="3"/>
        <v>0</v>
      </c>
    </row>
    <row r="28" spans="1:10" ht="16.5" thickBot="1" x14ac:dyDescent="0.3">
      <c r="A28" s="2"/>
      <c r="B28" s="15">
        <v>0.95833333333333404</v>
      </c>
      <c r="C28" s="39">
        <f>'Input B3'!C39</f>
        <v>3.6569999999999998E-2</v>
      </c>
      <c r="D28" s="14">
        <v>0</v>
      </c>
      <c r="E28" s="2">
        <f>E$34/8</f>
        <v>93.75</v>
      </c>
      <c r="F28" s="16">
        <f t="shared" si="0"/>
        <v>0</v>
      </c>
      <c r="G28" s="16"/>
      <c r="H28" s="16">
        <f t="shared" si="1"/>
        <v>0</v>
      </c>
      <c r="I28" s="16">
        <f t="shared" si="2"/>
        <v>222.84843749999999</v>
      </c>
      <c r="J28" s="11">
        <f t="shared" si="3"/>
        <v>-222.84843749999999</v>
      </c>
    </row>
    <row r="29" spans="1:10" ht="15.75" thickBot="1" x14ac:dyDescent="0.3">
      <c r="A29" s="2"/>
      <c r="B29" s="2"/>
      <c r="C29" s="2"/>
      <c r="D29" s="17">
        <f t="shared" ref="D29:F29" si="6">SUM(D5:D28)</f>
        <v>150</v>
      </c>
      <c r="E29" s="17">
        <f t="shared" si="6"/>
        <v>750</v>
      </c>
      <c r="F29" s="17">
        <f t="shared" si="6"/>
        <v>750</v>
      </c>
      <c r="G29" s="2"/>
      <c r="H29" s="18">
        <f t="shared" ref="H29:J29" si="7">SUM(H5:H28)</f>
        <v>7500</v>
      </c>
      <c r="I29" s="18">
        <f t="shared" si="7"/>
        <v>1744.5796874999999</v>
      </c>
      <c r="J29" s="18">
        <f t="shared" si="7"/>
        <v>5755.4203125000004</v>
      </c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1" x14ac:dyDescent="0.25">
      <c r="A33" s="19" t="s">
        <v>10</v>
      </c>
      <c r="B33" s="2"/>
      <c r="C33" s="2"/>
      <c r="D33" s="19" t="s">
        <v>11</v>
      </c>
      <c r="E33" s="2"/>
      <c r="F33" s="2"/>
      <c r="G33" s="19" t="s">
        <v>12</v>
      </c>
      <c r="H33" s="2"/>
      <c r="I33" s="2"/>
      <c r="J33" s="19" t="s">
        <v>13</v>
      </c>
    </row>
    <row r="34" spans="1:11" ht="15.75" thickBot="1" x14ac:dyDescent="0.3">
      <c r="A34" s="2"/>
      <c r="B34" s="2"/>
      <c r="C34" s="2"/>
      <c r="D34" s="2" t="s">
        <v>14</v>
      </c>
      <c r="E34" s="2">
        <f>B38*B36/B39</f>
        <v>750</v>
      </c>
      <c r="F34" s="2"/>
      <c r="G34" s="2" t="s">
        <v>34</v>
      </c>
      <c r="H34" s="22">
        <f>((H36*(((1+H35)^H37)-1)))/(H35*((1+H35)^H37))/1000000</f>
        <v>21.451911048268428</v>
      </c>
      <c r="I34" s="2"/>
      <c r="J34" s="2" t="s">
        <v>15</v>
      </c>
      <c r="K34" s="2">
        <v>0.05</v>
      </c>
    </row>
    <row r="35" spans="1:11" ht="15.75" thickBot="1" x14ac:dyDescent="0.3">
      <c r="A35" s="2" t="s">
        <v>16</v>
      </c>
      <c r="B35" s="29">
        <f>'Input B2'!B3</f>
        <v>10</v>
      </c>
      <c r="C35" s="2"/>
      <c r="D35" s="2" t="s">
        <v>17</v>
      </c>
      <c r="E35" s="2">
        <f>I29</f>
        <v>1744.5796874999999</v>
      </c>
      <c r="F35" s="2"/>
      <c r="G35" s="2" t="s">
        <v>18</v>
      </c>
      <c r="H35" s="2">
        <v>0.05</v>
      </c>
      <c r="I35" s="2"/>
      <c r="J35" s="2" t="s">
        <v>19</v>
      </c>
      <c r="K35" s="2">
        <v>0.9</v>
      </c>
    </row>
    <row r="36" spans="1:11" x14ac:dyDescent="0.25">
      <c r="A36" s="2" t="s">
        <v>20</v>
      </c>
      <c r="B36" s="2">
        <f>'Input B2'!B4</f>
        <v>5</v>
      </c>
      <c r="C36" s="2"/>
      <c r="D36" s="2" t="s">
        <v>21</v>
      </c>
      <c r="E36" s="2">
        <f>J29</f>
        <v>5755.4203125000004</v>
      </c>
      <c r="F36" s="2"/>
      <c r="G36" s="2" t="s">
        <v>22</v>
      </c>
      <c r="H36" s="23">
        <f>K35*E37</f>
        <v>1890655.5726562501</v>
      </c>
      <c r="I36" s="2"/>
      <c r="J36" s="2" t="s">
        <v>23</v>
      </c>
      <c r="K36" s="2">
        <f>1-K34-K35</f>
        <v>4.9999999999999933E-2</v>
      </c>
    </row>
    <row r="37" spans="1:11" x14ac:dyDescent="0.25">
      <c r="A37" s="2" t="s">
        <v>24</v>
      </c>
      <c r="B37" s="2">
        <f>'Input B2'!B5</f>
        <v>325</v>
      </c>
      <c r="C37" s="2"/>
      <c r="D37" s="2" t="s">
        <v>25</v>
      </c>
      <c r="E37" s="2">
        <f>E36*365</f>
        <v>2100728.4140625</v>
      </c>
      <c r="F37" s="2"/>
      <c r="G37" s="2" t="s">
        <v>26</v>
      </c>
      <c r="H37" s="22">
        <f>E40</f>
        <v>17.170329670329672</v>
      </c>
      <c r="I37" s="2"/>
      <c r="J37" s="2"/>
    </row>
    <row r="38" spans="1:11" x14ac:dyDescent="0.25">
      <c r="A38" s="2" t="s">
        <v>27</v>
      </c>
      <c r="B38" s="28">
        <v>150</v>
      </c>
      <c r="C38" s="2"/>
      <c r="D38" s="2" t="s">
        <v>28</v>
      </c>
      <c r="E38" s="23">
        <f>K34*E37</f>
        <v>105036.42070312501</v>
      </c>
      <c r="F38" s="2"/>
      <c r="G38" s="2"/>
      <c r="H38" s="2"/>
      <c r="I38" s="2"/>
      <c r="J38" s="2"/>
    </row>
    <row r="39" spans="1:11" x14ac:dyDescent="0.25">
      <c r="A39" s="2" t="s">
        <v>33</v>
      </c>
      <c r="B39" s="2">
        <f>'Input B2'!B7</f>
        <v>1</v>
      </c>
      <c r="C39" s="2"/>
      <c r="D39" s="2" t="s">
        <v>29</v>
      </c>
      <c r="E39" s="2">
        <f>(E37-E38)*E40</f>
        <v>34266689.446417846</v>
      </c>
      <c r="F39" s="2"/>
      <c r="G39" s="2"/>
      <c r="H39" s="2"/>
      <c r="I39" s="2"/>
      <c r="J39" s="2"/>
    </row>
    <row r="40" spans="1:11" x14ac:dyDescent="0.25">
      <c r="A40" s="2" t="s">
        <v>30</v>
      </c>
      <c r="B40" s="2">
        <f>'Input B2'!B8</f>
        <v>65</v>
      </c>
      <c r="C40" s="2"/>
      <c r="D40" s="2" t="s">
        <v>31</v>
      </c>
      <c r="E40" s="22">
        <f>B41/(8*7*52)</f>
        <v>17.170329670329672</v>
      </c>
      <c r="F40" s="2"/>
      <c r="G40" s="2"/>
      <c r="H40" s="2"/>
      <c r="I40" s="2"/>
      <c r="J40" s="2"/>
    </row>
    <row r="41" spans="1:11" x14ac:dyDescent="0.25">
      <c r="A41" s="2" t="s">
        <v>32</v>
      </c>
      <c r="B41" s="2">
        <f>'Input B2'!B9</f>
        <v>50000</v>
      </c>
      <c r="C41" s="2"/>
      <c r="D41" s="2" t="s">
        <v>41</v>
      </c>
      <c r="E41" s="23">
        <f>(B40*E29)/(1000*8)</f>
        <v>6.09375</v>
      </c>
      <c r="F41" s="2"/>
      <c r="G41" s="2"/>
      <c r="H41" s="2"/>
      <c r="I41" s="2"/>
      <c r="J41" s="2"/>
    </row>
    <row r="42" spans="1:11" x14ac:dyDescent="0.25">
      <c r="A42" s="2" t="s">
        <v>44</v>
      </c>
      <c r="B42" s="2">
        <v>8</v>
      </c>
      <c r="C42" s="2"/>
      <c r="D42" s="2" t="s">
        <v>36</v>
      </c>
      <c r="E42" s="23">
        <f>E37-E38-H36</f>
        <v>105036.42070312495</v>
      </c>
      <c r="F42" s="2"/>
      <c r="G42" s="2"/>
      <c r="H42" s="2"/>
      <c r="I42" s="2"/>
      <c r="J42" s="2"/>
    </row>
    <row r="43" spans="1:11" x14ac:dyDescent="0.25">
      <c r="A43" s="2"/>
      <c r="B43" s="2"/>
      <c r="C43" s="2"/>
      <c r="D43" s="2" t="s">
        <v>43</v>
      </c>
      <c r="E43" s="2">
        <f>E29</f>
        <v>750</v>
      </c>
      <c r="F43" s="2"/>
      <c r="G43" s="2"/>
      <c r="H43" s="2"/>
      <c r="I43" s="2"/>
      <c r="J43" s="2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/>
  </sheetViews>
  <sheetFormatPr defaultRowHeight="15" x14ac:dyDescent="0.25"/>
  <cols>
    <col min="1" max="1" width="45" bestFit="1" customWidth="1"/>
    <col min="2" max="2" width="11.28515625" bestFit="1" customWidth="1"/>
    <col min="3" max="3" width="24.5703125" bestFit="1" customWidth="1"/>
    <col min="4" max="4" width="45.140625" bestFit="1" customWidth="1"/>
    <col min="5" max="5" width="34.140625" bestFit="1" customWidth="1"/>
    <col min="6" max="6" width="18" bestFit="1" customWidth="1"/>
    <col min="7" max="7" width="25" bestFit="1" customWidth="1"/>
    <col min="8" max="8" width="8.42578125" bestFit="1" customWidth="1"/>
    <col min="9" max="9" width="19" bestFit="1" customWidth="1"/>
    <col min="10" max="10" width="22" bestFit="1" customWidth="1"/>
    <col min="11" max="11" width="13.85546875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"/>
      <c r="B3" s="1" t="s">
        <v>0</v>
      </c>
      <c r="C3" s="2"/>
      <c r="D3" s="2"/>
      <c r="E3" s="3"/>
      <c r="F3" s="2"/>
      <c r="G3" s="2"/>
      <c r="H3" s="2"/>
      <c r="I3" s="2"/>
      <c r="J3" s="2"/>
    </row>
    <row r="4" spans="1:10" ht="15.75" thickBot="1" x14ac:dyDescent="0.3">
      <c r="A4" s="2"/>
      <c r="B4" s="4" t="s">
        <v>1</v>
      </c>
      <c r="C4" s="5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8" t="s">
        <v>9</v>
      </c>
    </row>
    <row r="5" spans="1:10" ht="15.75" x14ac:dyDescent="0.25">
      <c r="A5" s="2"/>
      <c r="B5" s="9">
        <v>0</v>
      </c>
      <c r="C5" s="39">
        <f>'Input B3'!C16</f>
        <v>4.2860000000000002E-2</v>
      </c>
      <c r="D5" s="10">
        <v>0</v>
      </c>
      <c r="E5" s="2">
        <f>E$34/8</f>
        <v>93.75</v>
      </c>
      <c r="F5" s="2">
        <f t="shared" ref="F5:F28" si="0">D5*B$36</f>
        <v>0</v>
      </c>
      <c r="G5" s="2">
        <f>(G28+E28)-F5</f>
        <v>93.75</v>
      </c>
      <c r="H5" s="2">
        <f t="shared" ref="H5:H28" si="1">F5*B$35</f>
        <v>0</v>
      </c>
      <c r="I5" s="2">
        <f t="shared" ref="I5:I28" si="2">C5*E5*B$40</f>
        <v>261.17812500000002</v>
      </c>
      <c r="J5" s="11">
        <f t="shared" ref="J5:J28" si="3">H5-I5</f>
        <v>-261.17812500000002</v>
      </c>
    </row>
    <row r="6" spans="1:10" ht="15.75" x14ac:dyDescent="0.25">
      <c r="A6" s="2"/>
      <c r="B6" s="12">
        <v>4.1666666666666699E-2</v>
      </c>
      <c r="C6" s="39">
        <f>'Input B3'!C17</f>
        <v>4.2479999999999997E-2</v>
      </c>
      <c r="D6" s="10">
        <v>0</v>
      </c>
      <c r="E6" s="2">
        <f>E$34/8</f>
        <v>93.75</v>
      </c>
      <c r="F6" s="2">
        <f t="shared" si="0"/>
        <v>0</v>
      </c>
      <c r="G6" s="2">
        <f t="shared" ref="G6:G27" si="4">(G5+E5)-F6</f>
        <v>187.5</v>
      </c>
      <c r="H6" s="2">
        <f t="shared" si="1"/>
        <v>0</v>
      </c>
      <c r="I6" s="2">
        <f t="shared" si="2"/>
        <v>258.86250000000001</v>
      </c>
      <c r="J6" s="11">
        <f t="shared" si="3"/>
        <v>-258.86250000000001</v>
      </c>
    </row>
    <row r="7" spans="1:10" ht="15.75" x14ac:dyDescent="0.25">
      <c r="A7" s="2"/>
      <c r="B7" s="12">
        <v>8.3333333333333301E-2</v>
      </c>
      <c r="C7" s="39">
        <f>'Input B3'!C18</f>
        <v>3.8509999999999996E-2</v>
      </c>
      <c r="D7" s="10">
        <v>0</v>
      </c>
      <c r="E7" s="2">
        <f t="shared" ref="E7:E11" si="5">E$34/8</f>
        <v>93.75</v>
      </c>
      <c r="F7" s="2">
        <f t="shared" si="0"/>
        <v>0</v>
      </c>
      <c r="G7" s="2">
        <f t="shared" si="4"/>
        <v>281.25</v>
      </c>
      <c r="H7" s="2">
        <f t="shared" si="1"/>
        <v>0</v>
      </c>
      <c r="I7" s="2">
        <f t="shared" si="2"/>
        <v>234.67031249999997</v>
      </c>
      <c r="J7" s="11">
        <f t="shared" si="3"/>
        <v>-234.67031249999997</v>
      </c>
    </row>
    <row r="8" spans="1:10" ht="15.75" x14ac:dyDescent="0.25">
      <c r="A8" s="2"/>
      <c r="B8" s="12">
        <v>0.125</v>
      </c>
      <c r="C8" s="39">
        <f>'Input B3'!C19</f>
        <v>3.2890000000000003E-2</v>
      </c>
      <c r="D8" s="10">
        <v>0</v>
      </c>
      <c r="E8" s="2">
        <f t="shared" si="5"/>
        <v>93.75</v>
      </c>
      <c r="F8" s="2">
        <f t="shared" si="0"/>
        <v>0</v>
      </c>
      <c r="G8" s="2">
        <f t="shared" si="4"/>
        <v>375</v>
      </c>
      <c r="H8" s="2">
        <f t="shared" si="1"/>
        <v>0</v>
      </c>
      <c r="I8" s="2">
        <f t="shared" si="2"/>
        <v>200.42343750000001</v>
      </c>
      <c r="J8" s="11">
        <f t="shared" si="3"/>
        <v>-200.42343750000001</v>
      </c>
    </row>
    <row r="9" spans="1:10" ht="15.75" x14ac:dyDescent="0.25">
      <c r="A9" s="2"/>
      <c r="B9" s="12">
        <v>0.16666666666666699</v>
      </c>
      <c r="C9" s="39">
        <f>'Input B3'!C20</f>
        <v>2.7890000000000002E-2</v>
      </c>
      <c r="D9" s="10">
        <v>0</v>
      </c>
      <c r="E9" s="2">
        <f t="shared" si="5"/>
        <v>93.75</v>
      </c>
      <c r="F9" s="2">
        <f t="shared" si="0"/>
        <v>0</v>
      </c>
      <c r="G9" s="2">
        <f t="shared" si="4"/>
        <v>468.75</v>
      </c>
      <c r="H9" s="2">
        <f t="shared" si="1"/>
        <v>0</v>
      </c>
      <c r="I9" s="2">
        <f t="shared" si="2"/>
        <v>169.95468750000001</v>
      </c>
      <c r="J9" s="11">
        <f t="shared" si="3"/>
        <v>-169.95468750000001</v>
      </c>
    </row>
    <row r="10" spans="1:10" ht="15.75" x14ac:dyDescent="0.25">
      <c r="A10" s="2"/>
      <c r="B10" s="12">
        <v>0.20833333333333301</v>
      </c>
      <c r="C10" s="39">
        <f>'Input B3'!C21</f>
        <v>2.8660000000000001E-2</v>
      </c>
      <c r="D10" s="10">
        <v>0</v>
      </c>
      <c r="E10" s="2">
        <f t="shared" si="5"/>
        <v>93.75</v>
      </c>
      <c r="F10" s="2">
        <f t="shared" si="0"/>
        <v>0</v>
      </c>
      <c r="G10" s="2">
        <f t="shared" si="4"/>
        <v>562.5</v>
      </c>
      <c r="H10" s="2">
        <f t="shared" si="1"/>
        <v>0</v>
      </c>
      <c r="I10" s="2">
        <f t="shared" si="2"/>
        <v>174.64687499999999</v>
      </c>
      <c r="J10" s="11">
        <f t="shared" si="3"/>
        <v>-174.64687499999999</v>
      </c>
    </row>
    <row r="11" spans="1:10" ht="15.75" x14ac:dyDescent="0.25">
      <c r="A11" s="2"/>
      <c r="B11" s="12">
        <v>0.25</v>
      </c>
      <c r="C11" s="39">
        <f>'Input B3'!C22</f>
        <v>3.6429999999999997E-2</v>
      </c>
      <c r="D11" s="10">
        <v>0</v>
      </c>
      <c r="E11" s="2">
        <f t="shared" si="5"/>
        <v>93.75</v>
      </c>
      <c r="F11" s="2">
        <f t="shared" si="0"/>
        <v>0</v>
      </c>
      <c r="G11" s="2">
        <f t="shared" si="4"/>
        <v>656.25</v>
      </c>
      <c r="H11" s="2">
        <f t="shared" si="1"/>
        <v>0</v>
      </c>
      <c r="I11" s="2">
        <f t="shared" si="2"/>
        <v>221.99531249999998</v>
      </c>
      <c r="J11" s="11">
        <f t="shared" si="3"/>
        <v>-221.99531249999998</v>
      </c>
    </row>
    <row r="12" spans="1:10" ht="15.75" x14ac:dyDescent="0.25">
      <c r="A12" s="2"/>
      <c r="B12" s="13">
        <v>0.29166666666666702</v>
      </c>
      <c r="C12" s="39">
        <f>'Input B3'!C23</f>
        <v>4.4400000000000002E-2</v>
      </c>
      <c r="D12" s="14">
        <v>10</v>
      </c>
      <c r="E12" s="2">
        <v>0</v>
      </c>
      <c r="F12" s="2">
        <f t="shared" si="0"/>
        <v>50</v>
      </c>
      <c r="G12" s="2">
        <f t="shared" si="4"/>
        <v>700</v>
      </c>
      <c r="H12" s="2">
        <f t="shared" si="1"/>
        <v>625</v>
      </c>
      <c r="I12" s="2">
        <f t="shared" si="2"/>
        <v>0</v>
      </c>
      <c r="J12" s="11">
        <f t="shared" si="3"/>
        <v>625</v>
      </c>
    </row>
    <row r="13" spans="1:10" ht="15.75" x14ac:dyDescent="0.25">
      <c r="A13" s="2"/>
      <c r="B13" s="13">
        <v>0.33333333333333398</v>
      </c>
      <c r="C13" s="39">
        <f>'Input B3'!C24</f>
        <v>4.4499999999999998E-2</v>
      </c>
      <c r="D13" s="14">
        <v>10</v>
      </c>
      <c r="E13" s="2">
        <v>0</v>
      </c>
      <c r="F13" s="2">
        <f t="shared" si="0"/>
        <v>50</v>
      </c>
      <c r="G13" s="2">
        <f t="shared" si="4"/>
        <v>650</v>
      </c>
      <c r="H13" s="2">
        <f t="shared" si="1"/>
        <v>625</v>
      </c>
      <c r="I13" s="2">
        <f t="shared" si="2"/>
        <v>0</v>
      </c>
      <c r="J13" s="11">
        <f t="shared" si="3"/>
        <v>625</v>
      </c>
    </row>
    <row r="14" spans="1:10" ht="15.75" x14ac:dyDescent="0.25">
      <c r="A14" s="2"/>
      <c r="B14" s="13">
        <v>0.375</v>
      </c>
      <c r="C14" s="39">
        <f>'Input B3'!C25</f>
        <v>4.4920000000000002E-2</v>
      </c>
      <c r="D14" s="14">
        <v>130</v>
      </c>
      <c r="E14" s="2">
        <v>0</v>
      </c>
      <c r="F14" s="2">
        <f t="shared" si="0"/>
        <v>650</v>
      </c>
      <c r="G14" s="2">
        <f t="shared" si="4"/>
        <v>0</v>
      </c>
      <c r="H14" s="2">
        <f t="shared" si="1"/>
        <v>8125</v>
      </c>
      <c r="I14" s="2">
        <f t="shared" si="2"/>
        <v>0</v>
      </c>
      <c r="J14" s="11">
        <f t="shared" si="3"/>
        <v>8125</v>
      </c>
    </row>
    <row r="15" spans="1:10" ht="15.75" x14ac:dyDescent="0.25">
      <c r="A15" s="2"/>
      <c r="B15" s="13">
        <v>0.41666666666666702</v>
      </c>
      <c r="C15" s="39">
        <f>'Input B3'!C26</f>
        <v>4.9000000000000002E-2</v>
      </c>
      <c r="D15" s="14">
        <v>0</v>
      </c>
      <c r="E15" s="2">
        <v>0</v>
      </c>
      <c r="F15" s="2">
        <f t="shared" si="0"/>
        <v>0</v>
      </c>
      <c r="G15" s="2">
        <f t="shared" si="4"/>
        <v>0</v>
      </c>
      <c r="H15" s="2">
        <f t="shared" si="1"/>
        <v>0</v>
      </c>
      <c r="I15" s="2">
        <f t="shared" si="2"/>
        <v>0</v>
      </c>
      <c r="J15" s="11">
        <f t="shared" si="3"/>
        <v>0</v>
      </c>
    </row>
    <row r="16" spans="1:10" ht="15.75" x14ac:dyDescent="0.25">
      <c r="A16" s="2"/>
      <c r="B16" s="13">
        <v>0.45833333333333398</v>
      </c>
      <c r="C16" s="39">
        <f>'Input B3'!C27</f>
        <v>4.351E-2</v>
      </c>
      <c r="D16" s="14">
        <v>0</v>
      </c>
      <c r="E16" s="2">
        <v>0</v>
      </c>
      <c r="F16" s="2">
        <f t="shared" si="0"/>
        <v>0</v>
      </c>
      <c r="G16" s="2">
        <f t="shared" si="4"/>
        <v>0</v>
      </c>
      <c r="H16" s="2">
        <f t="shared" si="1"/>
        <v>0</v>
      </c>
      <c r="I16" s="2">
        <f t="shared" si="2"/>
        <v>0</v>
      </c>
      <c r="J16" s="11">
        <f t="shared" si="3"/>
        <v>0</v>
      </c>
    </row>
    <row r="17" spans="1:10" ht="15.75" x14ac:dyDescent="0.25">
      <c r="A17" s="2"/>
      <c r="B17" s="13">
        <v>0.5</v>
      </c>
      <c r="C17" s="39">
        <f>'Input B3'!C28</f>
        <v>0.04</v>
      </c>
      <c r="D17" s="14">
        <v>0</v>
      </c>
      <c r="E17" s="2">
        <v>0</v>
      </c>
      <c r="F17" s="2">
        <f t="shared" si="0"/>
        <v>0</v>
      </c>
      <c r="G17" s="2">
        <f t="shared" si="4"/>
        <v>0</v>
      </c>
      <c r="H17" s="2">
        <f t="shared" si="1"/>
        <v>0</v>
      </c>
      <c r="I17" s="2">
        <f t="shared" si="2"/>
        <v>0</v>
      </c>
      <c r="J17" s="11">
        <f t="shared" si="3"/>
        <v>0</v>
      </c>
    </row>
    <row r="18" spans="1:10" ht="15.75" x14ac:dyDescent="0.25">
      <c r="A18" s="2"/>
      <c r="B18" s="13">
        <v>0.54166666666666696</v>
      </c>
      <c r="C18" s="39">
        <f>'Input B3'!C29</f>
        <v>3.9170000000000003E-2</v>
      </c>
      <c r="D18" s="14">
        <v>0</v>
      </c>
      <c r="E18" s="2">
        <v>0</v>
      </c>
      <c r="F18" s="2">
        <f t="shared" si="0"/>
        <v>0</v>
      </c>
      <c r="G18" s="2">
        <f t="shared" si="4"/>
        <v>0</v>
      </c>
      <c r="H18" s="2">
        <f t="shared" si="1"/>
        <v>0</v>
      </c>
      <c r="I18" s="2">
        <f t="shared" si="2"/>
        <v>0</v>
      </c>
      <c r="J18" s="11">
        <f t="shared" si="3"/>
        <v>0</v>
      </c>
    </row>
    <row r="19" spans="1:10" ht="15.75" x14ac:dyDescent="0.25">
      <c r="A19" s="2"/>
      <c r="B19" s="13">
        <v>0.58333333333333404</v>
      </c>
      <c r="C19" s="39">
        <f>'Input B3'!C30</f>
        <v>3.798E-2</v>
      </c>
      <c r="D19" s="14">
        <v>0</v>
      </c>
      <c r="E19" s="2">
        <v>0</v>
      </c>
      <c r="F19" s="2">
        <f t="shared" si="0"/>
        <v>0</v>
      </c>
      <c r="G19" s="2">
        <f t="shared" si="4"/>
        <v>0</v>
      </c>
      <c r="H19" s="2">
        <f t="shared" si="1"/>
        <v>0</v>
      </c>
      <c r="I19" s="2">
        <f t="shared" si="2"/>
        <v>0</v>
      </c>
      <c r="J19" s="11">
        <f t="shared" si="3"/>
        <v>0</v>
      </c>
    </row>
    <row r="20" spans="1:10" ht="15.75" x14ac:dyDescent="0.25">
      <c r="A20" s="2"/>
      <c r="B20" s="13">
        <v>0.625</v>
      </c>
      <c r="C20" s="39">
        <f>'Input B3'!C31</f>
        <v>3.6920000000000001E-2</v>
      </c>
      <c r="D20" s="14">
        <v>0</v>
      </c>
      <c r="E20" s="2">
        <v>0</v>
      </c>
      <c r="F20" s="2">
        <f t="shared" si="0"/>
        <v>0</v>
      </c>
      <c r="G20" s="2">
        <f t="shared" si="4"/>
        <v>0</v>
      </c>
      <c r="H20" s="2">
        <f t="shared" si="1"/>
        <v>0</v>
      </c>
      <c r="I20" s="2">
        <f t="shared" si="2"/>
        <v>0</v>
      </c>
      <c r="J20" s="11">
        <f t="shared" si="3"/>
        <v>0</v>
      </c>
    </row>
    <row r="21" spans="1:10" ht="15.75" x14ac:dyDescent="0.25">
      <c r="A21" s="2"/>
      <c r="B21" s="13">
        <v>0.66666666666666696</v>
      </c>
      <c r="C21" s="39">
        <f>'Input B3'!C32</f>
        <v>0.04</v>
      </c>
      <c r="D21" s="14">
        <v>0</v>
      </c>
      <c r="E21" s="2">
        <v>0</v>
      </c>
      <c r="F21" s="2">
        <f t="shared" si="0"/>
        <v>0</v>
      </c>
      <c r="G21" s="2">
        <f t="shared" si="4"/>
        <v>0</v>
      </c>
      <c r="H21" s="2">
        <f t="shared" si="1"/>
        <v>0</v>
      </c>
      <c r="I21" s="2">
        <f t="shared" si="2"/>
        <v>0</v>
      </c>
      <c r="J21" s="11">
        <f t="shared" si="3"/>
        <v>0</v>
      </c>
    </row>
    <row r="22" spans="1:10" ht="15.75" x14ac:dyDescent="0.25">
      <c r="A22" s="2"/>
      <c r="B22" s="13">
        <v>0.70833333333333404</v>
      </c>
      <c r="C22" s="39">
        <f>'Input B3'!C33</f>
        <v>5.3939999999999995E-2</v>
      </c>
      <c r="D22" s="14">
        <v>0</v>
      </c>
      <c r="E22" s="2">
        <v>0</v>
      </c>
      <c r="F22" s="2">
        <f t="shared" si="0"/>
        <v>0</v>
      </c>
      <c r="G22" s="2">
        <f t="shared" si="4"/>
        <v>0</v>
      </c>
      <c r="H22" s="2">
        <f t="shared" si="1"/>
        <v>0</v>
      </c>
      <c r="I22" s="2">
        <f t="shared" si="2"/>
        <v>0</v>
      </c>
      <c r="J22" s="11">
        <f t="shared" si="3"/>
        <v>0</v>
      </c>
    </row>
    <row r="23" spans="1:10" ht="15.75" x14ac:dyDescent="0.25">
      <c r="A23" s="2"/>
      <c r="B23" s="13">
        <v>0.750000000000001</v>
      </c>
      <c r="C23" s="39">
        <f>'Input B3'!C34</f>
        <v>0.05</v>
      </c>
      <c r="D23" s="14">
        <v>0</v>
      </c>
      <c r="E23" s="2">
        <v>0</v>
      </c>
      <c r="F23" s="2">
        <f t="shared" si="0"/>
        <v>0</v>
      </c>
      <c r="G23" s="2">
        <f t="shared" si="4"/>
        <v>0</v>
      </c>
      <c r="H23" s="2">
        <f t="shared" si="1"/>
        <v>0</v>
      </c>
      <c r="I23" s="2">
        <f t="shared" si="2"/>
        <v>0</v>
      </c>
      <c r="J23" s="11">
        <f t="shared" si="3"/>
        <v>0</v>
      </c>
    </row>
    <row r="24" spans="1:10" ht="15.75" x14ac:dyDescent="0.25">
      <c r="A24" s="2"/>
      <c r="B24" s="13">
        <v>0.79166666666666696</v>
      </c>
      <c r="C24" s="39">
        <f>'Input B3'!C35</f>
        <v>0.1</v>
      </c>
      <c r="D24" s="14">
        <v>0</v>
      </c>
      <c r="E24" s="2">
        <v>0</v>
      </c>
      <c r="F24" s="2">
        <f t="shared" si="0"/>
        <v>0</v>
      </c>
      <c r="G24" s="2">
        <f t="shared" si="4"/>
        <v>0</v>
      </c>
      <c r="H24" s="2">
        <f t="shared" si="1"/>
        <v>0</v>
      </c>
      <c r="I24" s="2">
        <f t="shared" si="2"/>
        <v>0</v>
      </c>
      <c r="J24" s="11">
        <f t="shared" si="3"/>
        <v>0</v>
      </c>
    </row>
    <row r="25" spans="1:10" ht="15.75" x14ac:dyDescent="0.25">
      <c r="A25" s="2"/>
      <c r="B25" s="13">
        <v>0.83333333333333404</v>
      </c>
      <c r="C25" s="39">
        <f>'Input B3'!C36</f>
        <v>5.8999999999999997E-2</v>
      </c>
      <c r="D25" s="14">
        <v>0</v>
      </c>
      <c r="E25" s="2">
        <v>0</v>
      </c>
      <c r="F25" s="2">
        <f t="shared" si="0"/>
        <v>0</v>
      </c>
      <c r="G25" s="2">
        <f t="shared" si="4"/>
        <v>0</v>
      </c>
      <c r="H25" s="2">
        <f t="shared" si="1"/>
        <v>0</v>
      </c>
      <c r="I25" s="2">
        <f t="shared" si="2"/>
        <v>0</v>
      </c>
      <c r="J25" s="11">
        <f t="shared" si="3"/>
        <v>0</v>
      </c>
    </row>
    <row r="26" spans="1:10" ht="15.75" x14ac:dyDescent="0.25">
      <c r="A26" s="2"/>
      <c r="B26" s="13">
        <v>0.875000000000001</v>
      </c>
      <c r="C26" s="39">
        <f>'Input B3'!C37</f>
        <v>4.1599999999999998E-2</v>
      </c>
      <c r="D26" s="14">
        <v>0</v>
      </c>
      <c r="E26" s="2">
        <v>0</v>
      </c>
      <c r="F26" s="2">
        <f t="shared" si="0"/>
        <v>0</v>
      </c>
      <c r="G26" s="2">
        <f t="shared" si="4"/>
        <v>0</v>
      </c>
      <c r="H26" s="2">
        <f t="shared" si="1"/>
        <v>0</v>
      </c>
      <c r="I26" s="2">
        <f t="shared" si="2"/>
        <v>0</v>
      </c>
      <c r="J26" s="11">
        <f t="shared" si="3"/>
        <v>0</v>
      </c>
    </row>
    <row r="27" spans="1:10" ht="15.75" x14ac:dyDescent="0.25">
      <c r="A27" s="2"/>
      <c r="B27" s="13">
        <v>0.91666666666666696</v>
      </c>
      <c r="C27" s="39">
        <f>'Input B3'!C38</f>
        <v>4.4080000000000001E-2</v>
      </c>
      <c r="D27" s="14">
        <v>0</v>
      </c>
      <c r="E27" s="2">
        <v>0</v>
      </c>
      <c r="F27" s="2">
        <f t="shared" si="0"/>
        <v>0</v>
      </c>
      <c r="G27" s="2">
        <f t="shared" si="4"/>
        <v>0</v>
      </c>
      <c r="H27" s="2">
        <f t="shared" si="1"/>
        <v>0</v>
      </c>
      <c r="I27" s="2">
        <f t="shared" si="2"/>
        <v>0</v>
      </c>
      <c r="J27" s="11">
        <f t="shared" si="3"/>
        <v>0</v>
      </c>
    </row>
    <row r="28" spans="1:10" ht="16.5" thickBot="1" x14ac:dyDescent="0.3">
      <c r="A28" s="2"/>
      <c r="B28" s="15">
        <v>0.95833333333333404</v>
      </c>
      <c r="C28" s="39">
        <f>'Input B3'!C39</f>
        <v>3.6569999999999998E-2</v>
      </c>
      <c r="D28" s="14">
        <v>0</v>
      </c>
      <c r="E28" s="2">
        <f>E$34/8</f>
        <v>93.75</v>
      </c>
      <c r="F28" s="16">
        <f t="shared" si="0"/>
        <v>0</v>
      </c>
      <c r="G28" s="16"/>
      <c r="H28" s="16">
        <f t="shared" si="1"/>
        <v>0</v>
      </c>
      <c r="I28" s="16">
        <f t="shared" si="2"/>
        <v>222.84843749999999</v>
      </c>
      <c r="J28" s="11">
        <f t="shared" si="3"/>
        <v>-222.84843749999999</v>
      </c>
    </row>
    <row r="29" spans="1:10" ht="15.75" thickBot="1" x14ac:dyDescent="0.3">
      <c r="A29" s="2"/>
      <c r="B29" s="2"/>
      <c r="C29" s="2"/>
      <c r="D29" s="17">
        <f t="shared" ref="D29:F29" si="6">SUM(D5:D28)</f>
        <v>150</v>
      </c>
      <c r="E29" s="17">
        <f t="shared" si="6"/>
        <v>750</v>
      </c>
      <c r="F29" s="17">
        <f t="shared" si="6"/>
        <v>750</v>
      </c>
      <c r="G29" s="2"/>
      <c r="H29" s="18">
        <f t="shared" ref="H29:J29" si="7">SUM(H5:H28)</f>
        <v>9375</v>
      </c>
      <c r="I29" s="18">
        <f t="shared" si="7"/>
        <v>1744.5796874999999</v>
      </c>
      <c r="J29" s="18">
        <f t="shared" si="7"/>
        <v>7630.4203125000004</v>
      </c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1" x14ac:dyDescent="0.25">
      <c r="A33" s="19" t="s">
        <v>10</v>
      </c>
      <c r="B33" s="2"/>
      <c r="C33" s="2"/>
      <c r="D33" s="19" t="s">
        <v>11</v>
      </c>
      <c r="E33" s="2"/>
      <c r="F33" s="2"/>
      <c r="G33" s="19" t="s">
        <v>12</v>
      </c>
      <c r="H33" s="2"/>
      <c r="I33" s="2"/>
      <c r="J33" s="19" t="s">
        <v>13</v>
      </c>
    </row>
    <row r="34" spans="1:11" ht="15.75" thickBot="1" x14ac:dyDescent="0.3">
      <c r="A34" s="2"/>
      <c r="B34" s="2"/>
      <c r="C34" s="2"/>
      <c r="D34" s="2" t="s">
        <v>14</v>
      </c>
      <c r="E34" s="2">
        <f>B38*B36/B39</f>
        <v>750</v>
      </c>
      <c r="F34" s="2"/>
      <c r="G34" s="2" t="s">
        <v>34</v>
      </c>
      <c r="H34" s="22">
        <f>((H36*(((1+H35)^H37)-1)))/(H35*((1+H35)^H37))/1000000</f>
        <v>28.440511538165893</v>
      </c>
      <c r="I34" s="2"/>
      <c r="J34" s="2" t="s">
        <v>15</v>
      </c>
      <c r="K34" s="2">
        <v>0.05</v>
      </c>
    </row>
    <row r="35" spans="1:11" ht="15.75" thickBot="1" x14ac:dyDescent="0.3">
      <c r="A35" s="2" t="s">
        <v>16</v>
      </c>
      <c r="B35" s="29">
        <v>12.5</v>
      </c>
      <c r="C35" s="2"/>
      <c r="D35" s="2" t="s">
        <v>17</v>
      </c>
      <c r="E35" s="2">
        <f>I29</f>
        <v>1744.5796874999999</v>
      </c>
      <c r="F35" s="2"/>
      <c r="G35" s="2" t="s">
        <v>18</v>
      </c>
      <c r="H35" s="2">
        <v>0.05</v>
      </c>
      <c r="I35" s="2"/>
      <c r="J35" s="2" t="s">
        <v>19</v>
      </c>
      <c r="K35" s="2">
        <v>0.9</v>
      </c>
    </row>
    <row r="36" spans="1:11" x14ac:dyDescent="0.25">
      <c r="A36" s="2" t="s">
        <v>20</v>
      </c>
      <c r="B36" s="2">
        <f>'Input B2'!B4</f>
        <v>5</v>
      </c>
      <c r="C36" s="2"/>
      <c r="D36" s="2" t="s">
        <v>21</v>
      </c>
      <c r="E36" s="2">
        <f>J29</f>
        <v>7630.4203125000004</v>
      </c>
      <c r="F36" s="2"/>
      <c r="G36" s="2" t="s">
        <v>22</v>
      </c>
      <c r="H36" s="23">
        <f>K35*E37</f>
        <v>2506593.0726562501</v>
      </c>
      <c r="I36" s="2"/>
      <c r="J36" s="2" t="s">
        <v>23</v>
      </c>
      <c r="K36" s="2">
        <f>1-K34-K35</f>
        <v>4.9999999999999933E-2</v>
      </c>
    </row>
    <row r="37" spans="1:11" x14ac:dyDescent="0.25">
      <c r="A37" s="2" t="s">
        <v>24</v>
      </c>
      <c r="B37" s="2">
        <f>'Input B2'!B5</f>
        <v>325</v>
      </c>
      <c r="C37" s="2"/>
      <c r="D37" s="2" t="s">
        <v>25</v>
      </c>
      <c r="E37" s="2">
        <f>E36*365</f>
        <v>2785103.4140625</v>
      </c>
      <c r="F37" s="2"/>
      <c r="G37" s="2" t="s">
        <v>26</v>
      </c>
      <c r="H37" s="22">
        <f>E40</f>
        <v>17.170329670329672</v>
      </c>
      <c r="I37" s="2"/>
      <c r="J37" s="2"/>
    </row>
    <row r="38" spans="1:11" x14ac:dyDescent="0.25">
      <c r="A38" s="2" t="s">
        <v>27</v>
      </c>
      <c r="B38" s="28">
        <v>150</v>
      </c>
      <c r="C38" s="2"/>
      <c r="D38" s="2" t="s">
        <v>28</v>
      </c>
      <c r="E38" s="23">
        <f>K34*E37</f>
        <v>139255.17070312501</v>
      </c>
      <c r="F38" s="2"/>
      <c r="G38" s="2"/>
      <c r="H38" s="2"/>
      <c r="I38" s="2"/>
      <c r="J38" s="2"/>
    </row>
    <row r="39" spans="1:11" x14ac:dyDescent="0.25">
      <c r="A39" s="2" t="s">
        <v>33</v>
      </c>
      <c r="B39" s="2">
        <f>'Input B2'!B7</f>
        <v>1</v>
      </c>
      <c r="C39" s="2"/>
      <c r="D39" s="2" t="s">
        <v>29</v>
      </c>
      <c r="E39" s="2">
        <f>(E37-E38)*E40</f>
        <v>45430086.596143112</v>
      </c>
      <c r="F39" s="2"/>
      <c r="G39" s="2"/>
      <c r="H39" s="2"/>
      <c r="I39" s="2"/>
      <c r="J39" s="2"/>
    </row>
    <row r="40" spans="1:11" x14ac:dyDescent="0.25">
      <c r="A40" s="2" t="s">
        <v>30</v>
      </c>
      <c r="B40" s="2">
        <f>'Input B2'!B8</f>
        <v>65</v>
      </c>
      <c r="C40" s="2"/>
      <c r="D40" s="2" t="s">
        <v>31</v>
      </c>
      <c r="E40" s="22">
        <f>B41/(8*7*52)</f>
        <v>17.170329670329672</v>
      </c>
      <c r="F40" s="2"/>
      <c r="G40" s="2"/>
      <c r="H40" s="2"/>
      <c r="I40" s="2"/>
      <c r="J40" s="2"/>
    </row>
    <row r="41" spans="1:11" x14ac:dyDescent="0.25">
      <c r="A41" s="2" t="s">
        <v>32</v>
      </c>
      <c r="B41" s="2">
        <f>'Input B2'!B9</f>
        <v>50000</v>
      </c>
      <c r="C41" s="2"/>
      <c r="D41" s="2" t="s">
        <v>41</v>
      </c>
      <c r="E41" s="23">
        <f>(B40*E29)/(1000*8)</f>
        <v>6.09375</v>
      </c>
      <c r="F41" s="2"/>
      <c r="G41" s="2"/>
      <c r="H41" s="2"/>
      <c r="I41" s="2"/>
      <c r="J41" s="2"/>
    </row>
    <row r="42" spans="1:11" x14ac:dyDescent="0.25">
      <c r="A42" s="2" t="s">
        <v>44</v>
      </c>
      <c r="B42" s="2">
        <v>8</v>
      </c>
      <c r="C42" s="2"/>
      <c r="D42" s="2" t="s">
        <v>36</v>
      </c>
      <c r="E42" s="23">
        <f>E37-E38-H36</f>
        <v>139255.17070312472</v>
      </c>
      <c r="F42" s="2"/>
      <c r="G42" s="2"/>
      <c r="H42" s="2"/>
      <c r="I42" s="2"/>
      <c r="J42" s="2"/>
    </row>
    <row r="43" spans="1:11" x14ac:dyDescent="0.25">
      <c r="A43" s="2"/>
      <c r="B43" s="2"/>
      <c r="C43" s="2"/>
      <c r="D43" s="2" t="s">
        <v>43</v>
      </c>
      <c r="E43" s="2">
        <f>E29</f>
        <v>750</v>
      </c>
      <c r="F43" s="2"/>
      <c r="G43" s="2"/>
      <c r="H43" s="2"/>
      <c r="I43" s="2"/>
      <c r="J43" s="2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Input B2</vt:lpstr>
      <vt:lpstr>B2 Summary</vt:lpstr>
      <vt:lpstr>150 cars</vt:lpstr>
      <vt:lpstr>250 cars</vt:lpstr>
      <vt:lpstr>Input B3</vt:lpstr>
      <vt:lpstr>B3 Summary</vt:lpstr>
      <vt:lpstr>£10 per kg</vt:lpstr>
      <vt:lpstr>£12.5 per kg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</dc:creator>
  <cp:lastModifiedBy>Jakub</cp:lastModifiedBy>
  <dcterms:created xsi:type="dcterms:W3CDTF">2017-03-09T11:53:13Z</dcterms:created>
  <dcterms:modified xsi:type="dcterms:W3CDTF">2017-05-05T14:22:58Z</dcterms:modified>
</cp:coreProperties>
</file>