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\Desktop\"/>
    </mc:Choice>
  </mc:AlternateContent>
  <bookViews>
    <workbookView xWindow="0" yWindow="0" windowWidth="16380" windowHeight="8196"/>
  </bookViews>
  <sheets>
    <sheet name="Costs" sheetId="1" r:id="rId1"/>
    <sheet name="Generation" sheetId="2" r:id="rId2"/>
    <sheet name="LCOE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B6" i="1" l="1"/>
  <c r="B7" i="1"/>
  <c r="B8" i="1"/>
  <c r="B9" i="1"/>
  <c r="H9" i="1"/>
  <c r="B10" i="1"/>
  <c r="B11" i="1"/>
  <c r="G12" i="1"/>
  <c r="H8" i="1"/>
  <c r="H16" i="1"/>
  <c r="G9" i="3"/>
  <c r="K9" i="3"/>
  <c r="F10" i="3"/>
  <c r="F11" i="3" s="1"/>
  <c r="G10" i="3"/>
  <c r="J10" i="3"/>
  <c r="J11" i="3" s="1"/>
  <c r="K10" i="3"/>
  <c r="K11" i="3" s="1"/>
  <c r="K16" i="3" s="1"/>
  <c r="G11" i="3"/>
  <c r="F12" i="3"/>
  <c r="J12" i="3"/>
  <c r="F13" i="3"/>
  <c r="F15" i="3" s="1"/>
  <c r="G13" i="3"/>
  <c r="G15" i="3" s="1"/>
  <c r="J13" i="3"/>
  <c r="J15" i="3" s="1"/>
  <c r="K13" i="3"/>
  <c r="K15" i="3" s="1"/>
  <c r="G23" i="3"/>
  <c r="K23" i="3"/>
  <c r="F24" i="3"/>
  <c r="F25" i="3" s="1"/>
  <c r="G24" i="3"/>
  <c r="G25" i="3" s="1"/>
  <c r="J24" i="3"/>
  <c r="J25" i="3" s="1"/>
  <c r="K24" i="3"/>
  <c r="K25" i="3" s="1"/>
  <c r="F26" i="3"/>
  <c r="J26" i="3"/>
  <c r="F27" i="3"/>
  <c r="F29" i="3" s="1"/>
  <c r="G27" i="3"/>
  <c r="G29" i="3" s="1"/>
  <c r="J27" i="3"/>
  <c r="J29" i="3" s="1"/>
  <c r="K27" i="3"/>
  <c r="K29" i="3" s="1"/>
  <c r="H10" i="1"/>
  <c r="H6" i="1"/>
  <c r="H7" i="1"/>
  <c r="G15" i="1"/>
  <c r="G12" i="3"/>
  <c r="G26" i="3"/>
  <c r="K12" i="3"/>
  <c r="K26" i="3"/>
  <c r="B12" i="1" l="1"/>
  <c r="C9" i="1" s="1"/>
  <c r="J23" i="3"/>
  <c r="F9" i="3"/>
  <c r="F16" i="3" s="1"/>
  <c r="C6" i="1"/>
  <c r="C16" i="1"/>
  <c r="J9" i="3"/>
  <c r="J16" i="3" s="1"/>
  <c r="F23" i="3"/>
  <c r="F30" i="3" s="1"/>
  <c r="C11" i="1"/>
  <c r="C8" i="1"/>
  <c r="G30" i="3"/>
  <c r="K30" i="3"/>
  <c r="G16" i="3"/>
  <c r="J30" i="3"/>
  <c r="C7" i="1" l="1"/>
  <c r="C10" i="1"/>
</calcChain>
</file>

<file path=xl/sharedStrings.xml><?xml version="1.0" encoding="utf-8"?>
<sst xmlns="http://schemas.openxmlformats.org/spreadsheetml/2006/main" count="208" uniqueCount="67">
  <si>
    <t>€/pound</t>
  </si>
  <si>
    <t>PELAMIS (750 kW)</t>
  </si>
  <si>
    <t>AQUABUOY (250 kW)</t>
  </si>
  <si>
    <t>Cost Breakdown for the attenuator device</t>
  </si>
  <si>
    <t>Cost Breakdown for the point absober</t>
  </si>
  <si>
    <t>Structure ( Manufactured Steel cylindrical sections)</t>
  </si>
  <si>
    <t>Structure</t>
  </si>
  <si>
    <t>Power Take off (4 x Power Conversion Modules), inc. elec</t>
  </si>
  <si>
    <t>Moorings</t>
  </si>
  <si>
    <t>Transmission &amp; Grid Connection</t>
  </si>
  <si>
    <t>Installation</t>
  </si>
  <si>
    <t>Installation (moorings, connection /including hire of vessel)</t>
  </si>
  <si>
    <t>Project Management and Commissioning</t>
  </si>
  <si>
    <t>Project Management and Commissioning (10% of cost)</t>
  </si>
  <si>
    <t>Total Capital Cost</t>
  </si>
  <si>
    <t>Operation &amp; Maintenance (first year)</t>
  </si>
  <si>
    <t>Operation &amp; Maintenance (5% of Capital Costs)</t>
  </si>
  <si>
    <t xml:space="preserve">Decommissioning </t>
  </si>
  <si>
    <t>Decommissioning (21% of Capital Costs))</t>
  </si>
  <si>
    <t>Aquabuoy Power Output</t>
  </si>
  <si>
    <t>A</t>
  </si>
  <si>
    <t>Pelamis Power Output</t>
  </si>
  <si>
    <t xml:space="preserve">Spain - Bay Of Bicay </t>
  </si>
  <si>
    <t>North of Gijon</t>
  </si>
  <si>
    <t>Aquabuoy</t>
  </si>
  <si>
    <t>Tp (s)</t>
  </si>
  <si>
    <t>&lt;=1.0</t>
  </si>
  <si>
    <t>&gt;10</t>
  </si>
  <si>
    <t>Total (KWh/(5*Annum))</t>
  </si>
  <si>
    <t>Hs (m)</t>
  </si>
  <si>
    <t>&lt;=0.5</t>
  </si>
  <si>
    <t>&gt;5</t>
  </si>
  <si>
    <t>Total</t>
  </si>
  <si>
    <t>KWh/Annum</t>
  </si>
  <si>
    <t>MWh/Annum</t>
  </si>
  <si>
    <t>Spain - Canary Islands</t>
  </si>
  <si>
    <t>North of Santa Cruz De Tenerife</t>
  </si>
  <si>
    <t>France - Brest</t>
  </si>
  <si>
    <t>East of Brest</t>
  </si>
  <si>
    <t>Scotland - Tiree</t>
  </si>
  <si>
    <t>East of Tiree</t>
  </si>
  <si>
    <t>Scotland - North Uist</t>
  </si>
  <si>
    <t>Southeast of Uist</t>
  </si>
  <si>
    <t>Lifetime (n)</t>
  </si>
  <si>
    <t>Discount rate (r)</t>
  </si>
  <si>
    <t>ATTENUATOR</t>
  </si>
  <si>
    <t>POINT ABSORBER</t>
  </si>
  <si>
    <t>SCI (€/kW)</t>
  </si>
  <si>
    <t>SCI: Capital Cost (€/kW)</t>
  </si>
  <si>
    <t>SCD (€ /kW)</t>
  </si>
  <si>
    <t>SLD (€/kW)</t>
  </si>
  <si>
    <t>OM (€/kW)</t>
  </si>
  <si>
    <t>OM: Annualised O&amp;M (€/kW)</t>
  </si>
  <si>
    <t>AEP (kWh)</t>
  </si>
  <si>
    <t>R (MW)</t>
  </si>
  <si>
    <t>LF</t>
  </si>
  <si>
    <t>LCOE (€/kWh)</t>
  </si>
  <si>
    <t>SDC: Decomissioning costs (€/kW)</t>
  </si>
  <si>
    <t>SLD: Levelised Decomissioning (€/kW)</t>
  </si>
  <si>
    <t>AEP: Annual Energy Production (kWh)</t>
  </si>
  <si>
    <t>R: Rated Power (kW)</t>
  </si>
  <si>
    <t>LF: Load Factor (%)</t>
  </si>
  <si>
    <t>Transmission</t>
  </si>
  <si>
    <t>SITE 3: Bay of Biscay (Spain)</t>
  </si>
  <si>
    <t xml:space="preserve">SITE 4: Canary Islands (Spain) </t>
  </si>
  <si>
    <t>SITE 2: East of Tiree (Scotland)</t>
  </si>
  <si>
    <t>SITE 1: North Uist (Scotland)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</si>
</sst>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€&quot;"/>
    <numFmt numFmtId="165" formatCode="_-* #,##0.00\ [$€-C0A]_-;\-* #,##0.00\ [$€-C0A]_-;_-* \-??\ [$€-C0A]_-;_-@_-"/>
    <numFmt numFmtId="166" formatCode="#,##0.00&quot; €&quot;;[Red]\-#,##0.00&quot; €&quot;"/>
    <numFmt numFmtId="167" formatCode="_-* #,##0.00_-;\-* #,##0.00_-;_-* \-??_-;_-@_-"/>
    <numFmt numFmtId="168" formatCode="_-* #,##0.00&quot; €&quot;_-;\-* #,##0.00&quot; €&quot;_-;_-* \-??&quot; €&quot;_-;_-@_-"/>
    <numFmt numFmtId="169" formatCode="0.0000"/>
  </numFmts>
  <fonts count="14" x14ac:knownFonts="1">
    <font>
      <sz val="11"/>
      <color indexed="8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indexed="10"/>
      <name val="Arial"/>
      <family val="2"/>
    </font>
    <font>
      <u/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rgb="FFC00000"/>
      <name val="Arial"/>
      <family val="2"/>
    </font>
    <font>
      <sz val="11"/>
      <color rgb="FF0000FF"/>
      <name val="Calibri"/>
      <family val="2"/>
    </font>
    <font>
      <sz val="10"/>
      <color rgb="FF0000FF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8" fontId="8" fillId="0" borderId="0" applyFill="0" applyBorder="0" applyAlignment="0" applyProtection="0"/>
    <xf numFmtId="9" fontId="8" fillId="0" borderId="0" applyFill="0" applyBorder="0" applyAlignment="0" applyProtection="0"/>
  </cellStyleXfs>
  <cellXfs count="72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0" fillId="0" borderId="0" xfId="0" applyFont="1"/>
    <xf numFmtId="165" fontId="0" fillId="0" borderId="0" xfId="0" applyNumberFormat="1"/>
    <xf numFmtId="0" fontId="2" fillId="0" borderId="0" xfId="0" applyFont="1"/>
    <xf numFmtId="0" fontId="4" fillId="0" borderId="0" xfId="0" applyFont="1"/>
    <xf numFmtId="0" fontId="0" fillId="0" borderId="1" xfId="0" applyFont="1" applyBorder="1"/>
    <xf numFmtId="0" fontId="0" fillId="0" borderId="2" xfId="0" applyBorder="1"/>
    <xf numFmtId="0" fontId="0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167" fontId="0" fillId="0" borderId="2" xfId="0" applyNumberFormat="1" applyBorder="1"/>
    <xf numFmtId="0" fontId="0" fillId="0" borderId="4" xfId="0" applyFont="1" applyBorder="1" applyAlignment="1">
      <alignment vertical="center"/>
    </xf>
    <xf numFmtId="0" fontId="0" fillId="0" borderId="5" xfId="0" applyBorder="1"/>
    <xf numFmtId="1" fontId="0" fillId="0" borderId="5" xfId="0" applyNumberFormat="1" applyBorder="1" applyAlignment="1"/>
    <xf numFmtId="0" fontId="0" fillId="0" borderId="6" xfId="0" applyBorder="1" applyAlignment="1">
      <alignment vertical="center"/>
    </xf>
    <xf numFmtId="0" fontId="0" fillId="0" borderId="0" xfId="0" applyBorder="1"/>
    <xf numFmtId="1" fontId="0" fillId="0" borderId="0" xfId="0" applyNumberFormat="1" applyBorder="1" applyAlignment="1"/>
    <xf numFmtId="0" fontId="0" fillId="0" borderId="3" xfId="0" applyBorder="1" applyAlignment="1">
      <alignment vertical="center"/>
    </xf>
    <xf numFmtId="0" fontId="0" fillId="0" borderId="7" xfId="0" applyBorder="1"/>
    <xf numFmtId="1" fontId="0" fillId="0" borderId="7" xfId="0" applyNumberFormat="1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/>
    <xf numFmtId="167" fontId="0" fillId="0" borderId="4" xfId="0" applyNumberFormat="1" applyBorder="1"/>
    <xf numFmtId="167" fontId="0" fillId="0" borderId="5" xfId="0" applyNumberFormat="1" applyBorder="1"/>
    <xf numFmtId="167" fontId="0" fillId="0" borderId="0" xfId="0" applyNumberFormat="1" applyBorder="1"/>
    <xf numFmtId="167" fontId="0" fillId="0" borderId="7" xfId="0" applyNumberFormat="1" applyBorder="1"/>
    <xf numFmtId="0" fontId="3" fillId="0" borderId="0" xfId="0" applyFont="1"/>
    <xf numFmtId="0" fontId="0" fillId="2" borderId="8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2" fontId="6" fillId="0" borderId="8" xfId="1" applyNumberFormat="1" applyFont="1" applyFill="1" applyBorder="1" applyAlignment="1" applyProtection="1">
      <alignment horizontal="center" vertical="center"/>
    </xf>
    <xf numFmtId="2" fontId="6" fillId="0" borderId="9" xfId="1" applyNumberFormat="1" applyFont="1" applyFill="1" applyBorder="1" applyAlignment="1" applyProtection="1">
      <alignment horizontal="center" vertical="center"/>
    </xf>
    <xf numFmtId="2" fontId="0" fillId="0" borderId="8" xfId="1" applyNumberFormat="1" applyFont="1" applyFill="1" applyBorder="1" applyAlignment="1" applyProtection="1">
      <alignment horizontal="center" vertical="center"/>
    </xf>
    <xf numFmtId="2" fontId="0" fillId="0" borderId="9" xfId="1" applyNumberFormat="1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2" fontId="6" fillId="0" borderId="12" xfId="1" applyNumberFormat="1" applyFont="1" applyFill="1" applyBorder="1" applyAlignment="1" applyProtection="1">
      <alignment horizontal="center" vertical="center"/>
    </xf>
    <xf numFmtId="2" fontId="6" fillId="0" borderId="13" xfId="1" applyNumberFormat="1" applyFont="1" applyFill="1" applyBorder="1" applyAlignment="1" applyProtection="1">
      <alignment horizontal="center" vertical="center"/>
    </xf>
    <xf numFmtId="2" fontId="0" fillId="0" borderId="12" xfId="1" applyNumberFormat="1" applyFont="1" applyFill="1" applyBorder="1" applyAlignment="1" applyProtection="1">
      <alignment horizontal="center" vertical="center"/>
    </xf>
    <xf numFmtId="2" fontId="0" fillId="0" borderId="13" xfId="1" applyNumberFormat="1" applyFont="1" applyFill="1" applyBorder="1" applyAlignment="1" applyProtection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2" fontId="6" fillId="0" borderId="15" xfId="1" applyNumberFormat="1" applyFont="1" applyFill="1" applyBorder="1" applyAlignment="1" applyProtection="1">
      <alignment horizontal="center" vertical="center"/>
    </xf>
    <xf numFmtId="2" fontId="6" fillId="0" borderId="16" xfId="1" applyNumberFormat="1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9" fontId="5" fillId="0" borderId="15" xfId="0" applyNumberFormat="1" applyFont="1" applyBorder="1" applyAlignment="1">
      <alignment horizontal="center" vertical="center"/>
    </xf>
    <xf numFmtId="169" fontId="7" fillId="0" borderId="15" xfId="0" applyNumberFormat="1" applyFont="1" applyBorder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5" fontId="9" fillId="0" borderId="0" xfId="2" applyNumberFormat="1" applyFont="1" applyFill="1" applyBorder="1" applyAlignment="1" applyProtection="1"/>
    <xf numFmtId="10" fontId="10" fillId="0" borderId="0" xfId="0" applyNumberFormat="1" applyFont="1"/>
    <xf numFmtId="0" fontId="10" fillId="0" borderId="0" xfId="0" applyFont="1"/>
    <xf numFmtId="10" fontId="11" fillId="0" borderId="0" xfId="0" applyNumberFormat="1" applyFont="1"/>
    <xf numFmtId="166" fontId="10" fillId="0" borderId="0" xfId="0" applyNumberFormat="1" applyFont="1"/>
    <xf numFmtId="169" fontId="5" fillId="3" borderId="15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3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B9BD5"/>
      <rgbColor rgb="0066A2D8"/>
      <rgbColor rgb="00993366"/>
      <rgbColor rgb="00FFFFCC"/>
      <rgbColor rgb="00CCFFFF"/>
      <rgbColor rgb="00660066"/>
      <rgbColor rgb="00FF4B4B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9D18E"/>
      <rgbColor rgb="00FF99CC"/>
      <rgbColor rgb="00A6A6A6"/>
      <rgbColor rgb="00FFCC99"/>
      <rgbColor rgb="003366FF"/>
      <rgbColor rgb="0033CCCC"/>
      <rgbColor rgb="0099CC00"/>
      <rgbColor rgb="00FFD03B"/>
      <rgbColor rgb="00FF9900"/>
      <rgbColor rgb="00ED7D31"/>
      <rgbColor rgb="00666699"/>
      <rgbColor rgb="00A5A5A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000" b="1">
                <a:solidFill>
                  <a:sysClr val="windowText" lastClr="000000"/>
                </a:solidFill>
              </a:rPr>
              <a:t>Point Absorber</a:t>
            </a:r>
            <a:r>
              <a:rPr lang="es-ES" sz="2000" b="1" baseline="0">
                <a:solidFill>
                  <a:sysClr val="windowText" lastClr="000000"/>
                </a:solidFill>
              </a:rPr>
              <a:t> Capital Costs</a:t>
            </a:r>
            <a:endParaRPr lang="es-ES" sz="20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0"/>
          <c:dPt>
            <c:idx val="0"/>
            <c:bubble3D val="0"/>
            <c:spPr>
              <a:solidFill>
                <a:srgbClr val="6CC0D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FF5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F8A95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FF616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0.18826162001243057"/>
                  <c:y val="8.25425754005813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Structure (26%)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420115601355388"/>
                  <c:y val="-0.123088671932538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Moorings (3%)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8745224720213141"/>
                  <c:y val="-0.209667317800108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Transmission &amp;</a:t>
                    </a:r>
                  </a:p>
                  <a:p>
                    <a:r>
                      <a:rPr lang="en-US"/>
                      <a:t> Grid Connection</a:t>
                    </a:r>
                    <a:r>
                      <a:rPr lang="en-US" sz="1000" b="1" i="0" u="none" strike="noStrike" baseline="0">
                        <a:effectLst/>
                      </a:rPr>
                      <a:t>      (27%) 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8131118791146583"/>
                  <c:y val="-0.147382040799887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Installation (32%)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1549328392774433"/>
                  <c:y val="0.155023125306267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/>
                      <a:t>Project</a:t>
                    </a:r>
                    <a:r>
                      <a:rPr lang="en-US" sz="1000" baseline="0"/>
                      <a:t> </a:t>
                    </a:r>
                  </a:p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aseline="0"/>
                      <a:t>Management</a:t>
                    </a:r>
                  </a:p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aseline="0"/>
                      <a:t>(12%)</a:t>
                    </a:r>
                    <a:endParaRPr lang="en-US" sz="10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Costs!$G$6:$G$10</c:f>
              <c:numCache>
                <c:formatCode>_-* #,##0.00\ [$€-C0A]_-;\-* #,##0.00\ [$€-C0A]_-;_-* \-??\ [$€-C0A]_-;_-@_-</c:formatCode>
                <c:ptCount val="5"/>
                <c:pt idx="0">
                  <c:v>377250</c:v>
                </c:pt>
                <c:pt idx="1">
                  <c:v>37725</c:v>
                </c:pt>
                <c:pt idx="2">
                  <c:v>396112.5</c:v>
                </c:pt>
                <c:pt idx="3">
                  <c:v>471562.5</c:v>
                </c:pt>
                <c:pt idx="4">
                  <c:v>169762.5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000" b="1">
                <a:solidFill>
                  <a:sysClr val="windowText" lastClr="000000"/>
                </a:solidFill>
              </a:rPr>
              <a:t>Attenuator Capital Costs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054339903070079E-2"/>
          <c:y val="0.15718445499656056"/>
          <c:w val="0.92555979256655752"/>
          <c:h val="0.74252269038889218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rgbClr val="6CC0D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FFFF5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F8A95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616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0.22694861106162645"/>
                  <c:y val="2.939035652760714E-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Structure (44%)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398585923365914"/>
                  <c:y val="-0.2710223287787069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Power Take Off  (19%)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9616908746135"/>
                      <c:h val="0.11543482838492314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9309341140049799"/>
                  <c:y val="-0.17760125214922992"/>
                </c:manualLayout>
              </c:layout>
              <c:tx>
                <c:rich>
                  <a:bodyPr rot="-120000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/>
                      <a:t>Moorings (5%)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99930669043725"/>
                      <c:h val="0.16065959719859138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637385541739409"/>
                  <c:y val="-0.17144363587526923"/>
                </c:manualLayout>
              </c:layout>
              <c:tx>
                <c:rich>
                  <a:bodyPr rot="-84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/>
                      <a:t>Transmission</a:t>
                    </a:r>
                    <a:r>
                      <a:rPr lang="en-US" sz="1000" baseline="0"/>
                      <a:t> (1%)</a:t>
                    </a:r>
                    <a:endParaRPr lang="en-US" sz="10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9633258512368"/>
                      <c:h val="0.16276414595364461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0.15381151451091238"/>
                  <c:y val="-0.138136665323657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/>
                      <a:t>Installation (7%)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5"/>
              <c:layout>
                <c:manualLayout>
                  <c:x val="0.1938440952799452"/>
                  <c:y val="0.108451178283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Project</a:t>
                    </a:r>
                  </a:p>
                  <a:p>
                    <a:r>
                      <a:rPr lang="en-US" sz="1000" baseline="0"/>
                      <a:t> Management</a:t>
                    </a:r>
                  </a:p>
                  <a:p>
                    <a:r>
                      <a:rPr lang="en-US" sz="1000" baseline="0"/>
                      <a:t>(24%)</a:t>
                    </a:r>
                    <a:endParaRPr lang="en-US" sz="100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Costs!$B$6:$B$11</c:f>
              <c:numCache>
                <c:formatCode>#,##0.00" €"</c:formatCode>
                <c:ptCount val="6"/>
                <c:pt idx="0">
                  <c:v>3336126.4640000002</c:v>
                </c:pt>
                <c:pt idx="1">
                  <c:v>1454816.5119999999</c:v>
                </c:pt>
                <c:pt idx="2">
                  <c:v>389767.61599999998</c:v>
                </c:pt>
                <c:pt idx="3">
                  <c:v>39095.231999999996</c:v>
                </c:pt>
                <c:pt idx="4">
                  <c:v>522454.46399999998</c:v>
                </c:pt>
                <c:pt idx="5">
                  <c:v>1788903.04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17</xdr:row>
      <xdr:rowOff>30480</xdr:rowOff>
    </xdr:from>
    <xdr:to>
      <xdr:col>8</xdr:col>
      <xdr:colOff>213360</xdr:colOff>
      <xdr:row>33</xdr:row>
      <xdr:rowOff>114300</xdr:rowOff>
    </xdr:to>
    <xdr:graphicFrame macro="">
      <xdr:nvGraphicFramePr>
        <xdr:cNvPr id="104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167640</xdr:colOff>
      <xdr:row>17</xdr:row>
      <xdr:rowOff>15240</xdr:rowOff>
    </xdr:from>
    <xdr:to>
      <xdr:col>2</xdr:col>
      <xdr:colOff>361950</xdr:colOff>
      <xdr:row>33</xdr:row>
      <xdr:rowOff>135255</xdr:rowOff>
    </xdr:to>
    <xdr:graphicFrame macro="">
      <xdr:nvGraphicFramePr>
        <xdr:cNvPr id="10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328864</xdr:colOff>
      <xdr:row>0</xdr:row>
      <xdr:rowOff>176463</xdr:rowOff>
    </xdr:from>
    <xdr:to>
      <xdr:col>2</xdr:col>
      <xdr:colOff>526182</xdr:colOff>
      <xdr:row>2</xdr:row>
      <xdr:rowOff>176463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64" y="176463"/>
          <a:ext cx="3084897" cy="368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521368</xdr:colOff>
      <xdr:row>0</xdr:row>
      <xdr:rowOff>56147</xdr:rowOff>
    </xdr:from>
    <xdr:to>
      <xdr:col>5</xdr:col>
      <xdr:colOff>417094</xdr:colOff>
      <xdr:row>2</xdr:row>
      <xdr:rowOff>152499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Rectangle 4"/>
            <xdr:cNvSpPr/>
          </xdr:nvSpPr>
          <xdr:spPr>
            <a:xfrm>
              <a:off x="4018547" y="56147"/>
              <a:ext cx="1395663" cy="46532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s-ES" sz="1200">
                        <a:latin typeface="Cambria Math" panose="02040503050406030204" pitchFamily="18" charset="0"/>
                      </a:rPr>
                      <m:t>S</m:t>
                    </m:r>
                    <m:r>
                      <m:rPr>
                        <m:sty m:val="p"/>
                      </m:rPr>
                      <a:rPr lang="es-ES" sz="1200" i="0">
                        <a:latin typeface="Cambria Math" panose="02040503050406030204" pitchFamily="18" charset="0"/>
                      </a:rPr>
                      <m:t>LD</m:t>
                    </m:r>
                    <m:r>
                      <a:rPr lang="es-ES" sz="1200" i="0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s-ES" sz="1200" i="0">
                            <a:latin typeface="Cambria Math" panose="02040503050406030204" pitchFamily="18" charset="0"/>
                          </a:rPr>
                          <m:t>SDC</m:t>
                        </m:r>
                      </m:num>
                      <m:den>
                        <m:sSup>
                          <m:sSupPr>
                            <m:ctrlPr>
                              <a:rPr lang="es-ES" sz="12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2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s-ES" sz="120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es-ES" sz="1200" i="0">
                                    <a:latin typeface="Cambria Math" panose="02040503050406030204" pitchFamily="18" charset="0"/>
                                  </a:rPr>
                                  <m:t>r</m:t>
                                </m:r>
                              </m:e>
                            </m:d>
                          </m:e>
                          <m:sup>
                            <m:r>
                              <m:rPr>
                                <m:sty m:val="p"/>
                              </m:rPr>
                              <a:rPr lang="es-ES" sz="1200" i="0">
                                <a:latin typeface="Cambria Math" panose="02040503050406030204" pitchFamily="18" charset="0"/>
                              </a:rPr>
                              <m:t>n</m:t>
                            </m:r>
                          </m:sup>
                        </m:sSup>
                      </m:den>
                    </m:f>
                    <m:r>
                      <a:rPr lang="es-ES" sz="120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s-ES" sz="1200">
                <a:latin typeface="+mj-lt"/>
              </a:endParaRPr>
            </a:p>
          </xdr:txBody>
        </xdr:sp>
      </mc:Choice>
      <mc:Fallback xmlns="">
        <xdr:sp macro="" textlink="">
          <xdr:nvSpPr>
            <xdr:cNvPr id="5" name="Rectangle 4"/>
            <xdr:cNvSpPr/>
          </xdr:nvSpPr>
          <xdr:spPr>
            <a:xfrm>
              <a:off x="4018547" y="56147"/>
              <a:ext cx="1395663" cy="46532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ES" sz="1200" i="0">
                  <a:latin typeface="Cambria Math" panose="02040503050406030204" pitchFamily="18" charset="0"/>
                </a:rPr>
                <a:t>SLD=  SDC/(1+r)^n   </a:t>
              </a:r>
              <a:endParaRPr lang="es-ES" sz="1200">
                <a:latin typeface="+mj-lt"/>
              </a:endParaRPr>
            </a:p>
          </xdr:txBody>
        </xdr:sp>
      </mc:Fallback>
    </mc:AlternateContent>
    <xdr:clientData/>
  </xdr:twoCellAnchor>
  <xdr:twoCellAnchor>
    <xdr:from>
      <xdr:col>5</xdr:col>
      <xdr:colOff>208548</xdr:colOff>
      <xdr:row>0</xdr:row>
      <xdr:rowOff>56146</xdr:rowOff>
    </xdr:from>
    <xdr:to>
      <xdr:col>6</xdr:col>
      <xdr:colOff>1049691</xdr:colOff>
      <xdr:row>2</xdr:row>
      <xdr:rowOff>126401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Rectangle 5"/>
            <xdr:cNvSpPr/>
          </xdr:nvSpPr>
          <xdr:spPr>
            <a:xfrm>
              <a:off x="5205664" y="56146"/>
              <a:ext cx="1843774" cy="43922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s-ES" sz="1200">
                        <a:latin typeface="Cambria Math" panose="02040503050406030204" pitchFamily="18" charset="0"/>
                      </a:rPr>
                      <m:t>L</m:t>
                    </m:r>
                    <m:r>
                      <m:rPr>
                        <m:sty m:val="p"/>
                      </m:rPr>
                      <a:rPr lang="es-ES" sz="1200" i="0">
                        <a:latin typeface="Cambria Math" panose="02040503050406030204" pitchFamily="18" charset="0"/>
                      </a:rPr>
                      <m:t>F</m:t>
                    </m:r>
                    <m:r>
                      <a:rPr lang="es-ES" sz="1200" i="0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s-ES" sz="1200" i="0">
                            <a:latin typeface="Cambria Math" panose="02040503050406030204" pitchFamily="18" charset="0"/>
                          </a:rPr>
                          <m:t>AEP</m:t>
                        </m:r>
                      </m:num>
                      <m:den>
                        <m:r>
                          <a:rPr lang="es-ES" sz="1200" i="0">
                            <a:latin typeface="Cambria Math" panose="02040503050406030204" pitchFamily="18" charset="0"/>
                          </a:rPr>
                          <m:t>8760·</m:t>
                        </m:r>
                        <m:r>
                          <m:rPr>
                            <m:sty m:val="p"/>
                          </m:rPr>
                          <a:rPr lang="es-ES" sz="1200" i="0">
                            <a:latin typeface="Cambria Math" panose="02040503050406030204" pitchFamily="18" charset="0"/>
                          </a:rPr>
                          <m:t>R</m:t>
                        </m:r>
                      </m:den>
                    </m:f>
                  </m:oMath>
                </m:oMathPara>
              </a14:m>
              <a:endParaRPr lang="es-ES" sz="1200">
                <a:latin typeface="+mj-lt"/>
              </a:endParaRPr>
            </a:p>
          </xdr:txBody>
        </xdr:sp>
      </mc:Choice>
      <mc:Fallback xmlns="">
        <xdr:sp macro="" textlink="">
          <xdr:nvSpPr>
            <xdr:cNvPr id="6" name="Rectangle 5"/>
            <xdr:cNvSpPr/>
          </xdr:nvSpPr>
          <xdr:spPr>
            <a:xfrm>
              <a:off x="5205664" y="56146"/>
              <a:ext cx="1843774" cy="43922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ES" sz="1200" i="0">
                  <a:latin typeface="Cambria Math" panose="02040503050406030204" pitchFamily="18" charset="0"/>
                </a:rPr>
                <a:t>LF=  AEP/(8760·R)</a:t>
              </a:r>
              <a:endParaRPr lang="es-ES" sz="1200">
                <a:latin typeface="+mj-lt"/>
              </a:endParaRP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/Downloads/Final%20Excell%20Sheet%20for%20Sensitivity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  <sheetName val="Generation"/>
      <sheetName val="LCOE"/>
    </sheetNames>
    <sheetDataSet>
      <sheetData sheetId="0" refreshError="1"/>
      <sheetData sheetId="1" refreshError="1">
        <row r="22">
          <cell r="N22">
            <v>435622.70096000005</v>
          </cell>
        </row>
        <row r="43">
          <cell r="N43">
            <v>376219.63424000004</v>
          </cell>
          <cell r="AF43">
            <v>2278583.6687600007</v>
          </cell>
        </row>
        <row r="87">
          <cell r="N87">
            <v>574121.76992000011</v>
          </cell>
          <cell r="AF87">
            <v>3807323.4</v>
          </cell>
        </row>
        <row r="110">
          <cell r="N110">
            <v>659946.1004</v>
          </cell>
          <cell r="AF110">
            <v>4391962.978959999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80" zoomScaleNormal="80" workbookViewId="0">
      <selection activeCell="B1" sqref="B1"/>
    </sheetView>
  </sheetViews>
  <sheetFormatPr defaultRowHeight="14.4" x14ac:dyDescent="0.3"/>
  <cols>
    <col min="1" max="1" width="49.44140625" customWidth="1"/>
    <col min="2" max="2" width="21.44140625" customWidth="1"/>
    <col min="3" max="5" width="11.5546875" customWidth="1"/>
    <col min="6" max="6" width="42.109375" customWidth="1"/>
    <col min="7" max="7" width="17" customWidth="1"/>
  </cols>
  <sheetData>
    <row r="1" spans="1:8" x14ac:dyDescent="0.3">
      <c r="B1" s="1">
        <v>1.184704</v>
      </c>
      <c r="C1" t="s">
        <v>0</v>
      </c>
    </row>
    <row r="2" spans="1:8" x14ac:dyDescent="0.3">
      <c r="A2" s="2" t="s">
        <v>1</v>
      </c>
      <c r="F2" s="2" t="s">
        <v>2</v>
      </c>
    </row>
    <row r="3" spans="1:8" x14ac:dyDescent="0.3">
      <c r="F3" s="2"/>
    </row>
    <row r="5" spans="1:8" x14ac:dyDescent="0.3">
      <c r="A5" s="2" t="s">
        <v>3</v>
      </c>
      <c r="F5" s="2" t="s">
        <v>4</v>
      </c>
    </row>
    <row r="6" spans="1:8" x14ac:dyDescent="0.3">
      <c r="A6" t="s">
        <v>5</v>
      </c>
      <c r="B6" s="3">
        <f>2816000*$B$1</f>
        <v>3336126.4640000002</v>
      </c>
      <c r="C6" s="58">
        <f t="shared" ref="C6:C11" si="0">(B6/$B$12)</f>
        <v>0.44297624665722829</v>
      </c>
      <c r="F6" s="4" t="s">
        <v>6</v>
      </c>
      <c r="G6" s="5">
        <v>377250</v>
      </c>
      <c r="H6" s="58">
        <f>G6/$G$12</f>
        <v>0.25974025974025972</v>
      </c>
    </row>
    <row r="7" spans="1:8" x14ac:dyDescent="0.3">
      <c r="A7" t="s">
        <v>7</v>
      </c>
      <c r="B7" s="3">
        <f>1228000*$B$1</f>
        <v>1454816.5119999999</v>
      </c>
      <c r="C7" s="58">
        <f t="shared" si="0"/>
        <v>0.19317288028944471</v>
      </c>
      <c r="F7" s="4" t="s">
        <v>8</v>
      </c>
      <c r="G7" s="5">
        <v>37725</v>
      </c>
      <c r="H7" s="58">
        <f>G7/$G$12</f>
        <v>2.5974025974025976E-2</v>
      </c>
    </row>
    <row r="8" spans="1:8" x14ac:dyDescent="0.3">
      <c r="A8" t="s">
        <v>8</v>
      </c>
      <c r="B8" s="3">
        <f>329000*$B$1</f>
        <v>389767.61599999998</v>
      </c>
      <c r="C8" s="58">
        <f t="shared" si="0"/>
        <v>5.1753971999370769E-2</v>
      </c>
      <c r="F8" s="4" t="s">
        <v>9</v>
      </c>
      <c r="G8" s="5">
        <v>396112.5</v>
      </c>
      <c r="H8" s="58">
        <f>G8/$G$12</f>
        <v>0.27272727272727271</v>
      </c>
    </row>
    <row r="9" spans="1:8" x14ac:dyDescent="0.3">
      <c r="A9" t="s">
        <v>62</v>
      </c>
      <c r="B9" s="3">
        <f>33000*$B$1</f>
        <v>39095.231999999996</v>
      </c>
      <c r="C9" s="58">
        <f t="shared" si="0"/>
        <v>5.1911278905143934E-3</v>
      </c>
      <c r="F9" s="4" t="s">
        <v>10</v>
      </c>
      <c r="G9" s="5">
        <v>471562.5</v>
      </c>
      <c r="H9" s="58">
        <f>G9/$G$12</f>
        <v>0.32467532467532467</v>
      </c>
    </row>
    <row r="10" spans="1:8" x14ac:dyDescent="0.3">
      <c r="A10" t="s">
        <v>11</v>
      </c>
      <c r="B10" s="3">
        <f>441000*$B$1</f>
        <v>522454.46399999998</v>
      </c>
      <c r="C10" s="58">
        <f t="shared" si="0"/>
        <v>6.9372345445965072E-2</v>
      </c>
      <c r="F10" s="4" t="s">
        <v>12</v>
      </c>
      <c r="G10" s="5">
        <v>169762.5</v>
      </c>
      <c r="H10" s="58">
        <f>G10/$G$12</f>
        <v>0.11688311688311688</v>
      </c>
    </row>
    <row r="11" spans="1:8" x14ac:dyDescent="0.3">
      <c r="A11" t="s">
        <v>13</v>
      </c>
      <c r="B11" s="3">
        <f>1510000*$B$1</f>
        <v>1788903.04</v>
      </c>
      <c r="C11" s="58">
        <f t="shared" si="0"/>
        <v>0.23753342771747682</v>
      </c>
      <c r="F11" s="4"/>
      <c r="G11" s="5"/>
      <c r="H11" s="61"/>
    </row>
    <row r="12" spans="1:8" x14ac:dyDescent="0.3">
      <c r="A12" s="55" t="s">
        <v>14</v>
      </c>
      <c r="B12" s="56">
        <f>SUM(B6:B11)</f>
        <v>7531163.3279999997</v>
      </c>
      <c r="C12" s="58"/>
      <c r="F12" s="55" t="s">
        <v>14</v>
      </c>
      <c r="G12" s="57">
        <f>SUM(G6:G11)</f>
        <v>1452412.5</v>
      </c>
      <c r="H12" s="59"/>
    </row>
    <row r="13" spans="1:8" x14ac:dyDescent="0.3">
      <c r="C13" s="59"/>
      <c r="F13" s="6"/>
      <c r="G13" s="5"/>
      <c r="H13" s="59"/>
    </row>
    <row r="14" spans="1:8" x14ac:dyDescent="0.3">
      <c r="C14" s="59"/>
      <c r="G14" s="5"/>
      <c r="H14" s="59"/>
    </row>
    <row r="15" spans="1:8" x14ac:dyDescent="0.3">
      <c r="A15" t="s">
        <v>15</v>
      </c>
      <c r="B15" s="3">
        <v>386000</v>
      </c>
      <c r="C15" s="60">
        <v>0.05</v>
      </c>
      <c r="F15" t="s">
        <v>16</v>
      </c>
      <c r="G15" s="5">
        <f>H15*G12</f>
        <v>72620.625</v>
      </c>
      <c r="H15" s="60">
        <v>0.05</v>
      </c>
    </row>
    <row r="16" spans="1:8" x14ac:dyDescent="0.3">
      <c r="A16" t="s">
        <v>17</v>
      </c>
      <c r="B16" s="3">
        <v>200000</v>
      </c>
      <c r="C16" s="60">
        <f>B16/B12</f>
        <v>2.6556322216041043E-2</v>
      </c>
      <c r="F16" t="s">
        <v>18</v>
      </c>
      <c r="G16" s="5">
        <v>396112.5</v>
      </c>
      <c r="H16" s="60">
        <f>G16/G12</f>
        <v>0.27272727272727271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113"/>
  <sheetViews>
    <sheetView topLeftCell="V1" zoomScale="95" zoomScaleNormal="95" workbookViewId="0">
      <selection activeCell="P87" sqref="P87:P88"/>
    </sheetView>
  </sheetViews>
  <sheetFormatPr defaultRowHeight="14.4" x14ac:dyDescent="0.3"/>
  <cols>
    <col min="8" max="8" width="13.77734375" customWidth="1"/>
    <col min="9" max="9" width="12.6640625" customWidth="1"/>
    <col min="10" max="10" width="12.33203125" customWidth="1"/>
    <col min="11" max="11" width="12.5546875" customWidth="1"/>
    <col min="12" max="12" width="12.33203125" customWidth="1"/>
    <col min="13" max="13" width="13.77734375" customWidth="1"/>
    <col min="15" max="15" width="12.5546875" customWidth="1"/>
    <col min="16" max="16" width="12.6640625" customWidth="1"/>
  </cols>
  <sheetData>
    <row r="3" spans="1:33" x14ac:dyDescent="0.3">
      <c r="A3" s="7" t="s">
        <v>19</v>
      </c>
      <c r="G3" t="s">
        <v>20</v>
      </c>
      <c r="S3" s="7" t="s">
        <v>21</v>
      </c>
    </row>
    <row r="4" spans="1:33" x14ac:dyDescent="0.3">
      <c r="A4" s="7" t="s">
        <v>22</v>
      </c>
      <c r="B4" s="7"/>
      <c r="C4" s="7"/>
      <c r="D4" s="7" t="s">
        <v>23</v>
      </c>
      <c r="E4" s="7"/>
      <c r="S4" s="7" t="s">
        <v>22</v>
      </c>
      <c r="T4" s="7"/>
      <c r="U4" s="7"/>
      <c r="V4" s="7" t="s">
        <v>23</v>
      </c>
      <c r="W4" s="7"/>
    </row>
    <row r="6" spans="1:33" x14ac:dyDescent="0.3">
      <c r="A6" s="63" t="s">
        <v>24</v>
      </c>
      <c r="B6" s="63"/>
      <c r="C6" s="64" t="s">
        <v>25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S6" s="63" t="s">
        <v>24</v>
      </c>
      <c r="T6" s="63"/>
      <c r="U6" s="64" t="s">
        <v>25</v>
      </c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x14ac:dyDescent="0.3">
      <c r="A7" s="63"/>
      <c r="B7" s="63"/>
      <c r="C7" s="8" t="s">
        <v>26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 t="s">
        <v>27</v>
      </c>
      <c r="N7" s="64" t="s">
        <v>28</v>
      </c>
      <c r="O7" s="64"/>
      <c r="S7" s="63"/>
      <c r="T7" s="63"/>
      <c r="U7" s="8" t="s">
        <v>26</v>
      </c>
      <c r="V7" s="9">
        <v>2</v>
      </c>
      <c r="W7" s="9">
        <v>3</v>
      </c>
      <c r="X7" s="9">
        <v>4</v>
      </c>
      <c r="Y7" s="9">
        <v>5</v>
      </c>
      <c r="Z7" s="9">
        <v>6</v>
      </c>
      <c r="AA7" s="9">
        <v>7</v>
      </c>
      <c r="AB7" s="9">
        <v>8</v>
      </c>
      <c r="AC7" s="9">
        <v>9</v>
      </c>
      <c r="AD7" s="9">
        <v>10</v>
      </c>
      <c r="AE7" s="9" t="s">
        <v>27</v>
      </c>
      <c r="AF7" s="64" t="s">
        <v>28</v>
      </c>
      <c r="AG7" s="64"/>
    </row>
    <row r="8" spans="1:33" x14ac:dyDescent="0.3">
      <c r="A8" s="63" t="s">
        <v>29</v>
      </c>
      <c r="B8" s="10" t="s">
        <v>30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64">
        <v>0</v>
      </c>
      <c r="O8" s="64"/>
      <c r="S8" s="63" t="s">
        <v>29</v>
      </c>
      <c r="T8" s="10" t="s">
        <v>30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64">
        <v>0</v>
      </c>
      <c r="AG8" s="64"/>
    </row>
    <row r="9" spans="1:33" x14ac:dyDescent="0.3">
      <c r="A9" s="63"/>
      <c r="B9" s="11">
        <v>1</v>
      </c>
      <c r="C9" s="9"/>
      <c r="D9" s="9"/>
      <c r="E9" s="9"/>
      <c r="F9" s="9"/>
      <c r="G9" s="9"/>
      <c r="H9" s="12">
        <v>4407.1559999999999</v>
      </c>
      <c r="I9" s="12">
        <v>3486.48</v>
      </c>
      <c r="J9" s="12">
        <v>8802.4860000000008</v>
      </c>
      <c r="K9" s="12">
        <v>8851.1039999999994</v>
      </c>
      <c r="L9" s="12">
        <v>7453.4459999999999</v>
      </c>
      <c r="M9" s="12">
        <v>4224.51</v>
      </c>
      <c r="N9" s="64">
        <v>37225.182000000008</v>
      </c>
      <c r="O9" s="64"/>
      <c r="S9" s="63"/>
      <c r="T9" s="11">
        <v>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11113.155000000001</v>
      </c>
      <c r="AA9" s="9">
        <v>28408.023000000005</v>
      </c>
      <c r="AB9" s="9">
        <v>28028.495999999999</v>
      </c>
      <c r="AC9" s="9">
        <v>24393.096000000001</v>
      </c>
      <c r="AD9" s="9">
        <v>25769.511000000002</v>
      </c>
      <c r="AE9" s="9">
        <v>52711.635599999994</v>
      </c>
      <c r="AF9" s="64">
        <v>170423.9166</v>
      </c>
      <c r="AG9" s="64"/>
    </row>
    <row r="10" spans="1:33" x14ac:dyDescent="0.3">
      <c r="A10" s="63"/>
      <c r="B10" s="10">
        <v>1.5</v>
      </c>
      <c r="C10" s="9"/>
      <c r="D10" s="9"/>
      <c r="E10" s="9"/>
      <c r="F10" s="9"/>
      <c r="G10" s="9"/>
      <c r="H10" s="12">
        <v>10556.675999999999</v>
      </c>
      <c r="I10" s="12">
        <v>9538.3259999999991</v>
      </c>
      <c r="J10" s="12">
        <v>23881.95</v>
      </c>
      <c r="K10" s="12">
        <v>45403.955999999998</v>
      </c>
      <c r="L10" s="12">
        <v>51769.847999999998</v>
      </c>
      <c r="M10" s="12">
        <v>56090.28</v>
      </c>
      <c r="N10" s="64">
        <v>197241.03599999999</v>
      </c>
      <c r="O10" s="64"/>
      <c r="S10" s="63"/>
      <c r="T10" s="10">
        <v>1.5</v>
      </c>
      <c r="U10" s="9">
        <v>0</v>
      </c>
      <c r="V10" s="9">
        <v>0</v>
      </c>
      <c r="W10" s="9">
        <v>0</v>
      </c>
      <c r="X10" s="9">
        <v>0</v>
      </c>
      <c r="Y10" s="9">
        <v>25985.664000000001</v>
      </c>
      <c r="Z10" s="9">
        <v>32261.984999999997</v>
      </c>
      <c r="AA10" s="9">
        <v>75944.600999999995</v>
      </c>
      <c r="AB10" s="9">
        <v>150182.31599999999</v>
      </c>
      <c r="AC10" s="9">
        <v>160287.41399999999</v>
      </c>
      <c r="AD10" s="9">
        <v>252775.27499999999</v>
      </c>
      <c r="AE10" s="9">
        <v>453919.37280000001</v>
      </c>
      <c r="AF10" s="64">
        <v>1151356.6277999999</v>
      </c>
      <c r="AG10" s="64"/>
    </row>
    <row r="11" spans="1:33" x14ac:dyDescent="0.3">
      <c r="A11" s="63"/>
      <c r="B11" s="10">
        <v>2</v>
      </c>
      <c r="C11" s="9"/>
      <c r="D11" s="9"/>
      <c r="E11" s="9"/>
      <c r="F11" s="9"/>
      <c r="G11" s="9"/>
      <c r="H11" s="12">
        <v>13108.464</v>
      </c>
      <c r="I11" s="12">
        <v>18356.579999999998</v>
      </c>
      <c r="J11" s="12">
        <v>21681</v>
      </c>
      <c r="K11" s="12">
        <v>29190.947999999997</v>
      </c>
      <c r="L11" s="12">
        <v>48685.890000000007</v>
      </c>
      <c r="M11" s="12">
        <v>160515.0864</v>
      </c>
      <c r="N11" s="64">
        <v>291537.96840000001</v>
      </c>
      <c r="O11" s="64"/>
      <c r="S11" s="63"/>
      <c r="T11" s="10">
        <v>2</v>
      </c>
      <c r="U11" s="9">
        <v>0</v>
      </c>
      <c r="V11" s="9">
        <v>0</v>
      </c>
      <c r="W11" s="9">
        <v>0</v>
      </c>
      <c r="X11" s="9">
        <v>0</v>
      </c>
      <c r="Y11" s="9">
        <v>31132.602000000003</v>
      </c>
      <c r="Z11" s="9">
        <v>62106.428999999996</v>
      </c>
      <c r="AA11" s="9">
        <v>69970.5</v>
      </c>
      <c r="AB11" s="9">
        <v>94715.31</v>
      </c>
      <c r="AC11" s="9">
        <v>147611.47500000001</v>
      </c>
      <c r="AD11" s="9">
        <v>706615.326</v>
      </c>
      <c r="AE11" s="9">
        <v>731868.30359999987</v>
      </c>
      <c r="AF11" s="64">
        <v>1844019.9455999997</v>
      </c>
      <c r="AG11" s="64"/>
    </row>
    <row r="12" spans="1:33" x14ac:dyDescent="0.3">
      <c r="A12" s="63"/>
      <c r="B12" s="10">
        <v>2.5</v>
      </c>
      <c r="C12" s="9"/>
      <c r="D12" s="9"/>
      <c r="E12" s="9"/>
      <c r="F12" s="9"/>
      <c r="G12" s="9"/>
      <c r="H12" s="12">
        <v>4083.9120000000003</v>
      </c>
      <c r="I12" s="12">
        <v>16983.45</v>
      </c>
      <c r="J12" s="12">
        <v>30886.884000000002</v>
      </c>
      <c r="K12" s="12">
        <v>32037.947999999997</v>
      </c>
      <c r="L12" s="12">
        <v>32677.428000000004</v>
      </c>
      <c r="M12" s="12">
        <v>220417.71840000001</v>
      </c>
      <c r="N12" s="64">
        <v>337087.34039999999</v>
      </c>
      <c r="O12" s="64"/>
      <c r="S12" s="63"/>
      <c r="T12" s="10">
        <v>2.5</v>
      </c>
      <c r="U12" s="9">
        <v>0</v>
      </c>
      <c r="V12" s="9">
        <v>0</v>
      </c>
      <c r="W12" s="9">
        <v>0</v>
      </c>
      <c r="X12" s="9">
        <v>0</v>
      </c>
      <c r="Y12" s="9">
        <v>9823.4639999999999</v>
      </c>
      <c r="Z12" s="9">
        <v>57454.65</v>
      </c>
      <c r="AA12" s="9">
        <v>99151.374000000011</v>
      </c>
      <c r="AB12" s="9">
        <v>104452.488</v>
      </c>
      <c r="AC12" s="9">
        <v>99822.828000000009</v>
      </c>
      <c r="AD12" s="9">
        <v>969429.77999999991</v>
      </c>
      <c r="AE12" s="9">
        <v>863900.24999999988</v>
      </c>
      <c r="AF12" s="64">
        <v>2204034.8339999998</v>
      </c>
      <c r="AG12" s="64"/>
    </row>
    <row r="13" spans="1:33" x14ac:dyDescent="0.3">
      <c r="A13" s="63"/>
      <c r="B13" s="10">
        <v>3</v>
      </c>
      <c r="C13" s="9"/>
      <c r="D13" s="9"/>
      <c r="E13" s="9"/>
      <c r="F13" s="9"/>
      <c r="G13" s="9"/>
      <c r="H13" s="12">
        <v>165.56399999999999</v>
      </c>
      <c r="I13" s="12">
        <v>11585.976000000001</v>
      </c>
      <c r="J13" s="12">
        <v>34559.514000000003</v>
      </c>
      <c r="K13" s="12">
        <v>22796.148000000001</v>
      </c>
      <c r="L13" s="12">
        <v>30085.344000000001</v>
      </c>
      <c r="M13" s="12">
        <v>226942.69200000004</v>
      </c>
      <c r="N13" s="64">
        <v>326135.23800000001</v>
      </c>
      <c r="O13" s="64"/>
      <c r="S13" s="63"/>
      <c r="T13" s="10">
        <v>3</v>
      </c>
      <c r="U13" s="9">
        <v>0</v>
      </c>
      <c r="V13" s="9">
        <v>0</v>
      </c>
      <c r="W13" s="9">
        <v>0</v>
      </c>
      <c r="X13" s="9">
        <v>0</v>
      </c>
      <c r="Y13" s="9">
        <v>395.51399999999995</v>
      </c>
      <c r="Z13" s="9">
        <v>39017.478000000003</v>
      </c>
      <c r="AA13" s="9">
        <v>111183.891</v>
      </c>
      <c r="AB13" s="9">
        <v>72259.488000000012</v>
      </c>
      <c r="AC13" s="9">
        <v>86140.584000000003</v>
      </c>
      <c r="AD13" s="9">
        <v>926072.59800000011</v>
      </c>
      <c r="AE13" s="9">
        <v>831016.30500000005</v>
      </c>
      <c r="AF13" s="64">
        <v>2066085.858</v>
      </c>
      <c r="AG13" s="64"/>
    </row>
    <row r="14" spans="1:33" x14ac:dyDescent="0.3">
      <c r="A14" s="63"/>
      <c r="B14" s="10">
        <v>3.5</v>
      </c>
      <c r="C14" s="9"/>
      <c r="D14" s="9"/>
      <c r="E14" s="9"/>
      <c r="F14" s="9"/>
      <c r="G14" s="9"/>
      <c r="H14" s="12">
        <v>285.13799999999998</v>
      </c>
      <c r="I14" s="12">
        <v>3252.15</v>
      </c>
      <c r="J14" s="12">
        <v>18574.703999999998</v>
      </c>
      <c r="K14" s="12">
        <v>18432.792000000001</v>
      </c>
      <c r="L14" s="12">
        <v>21799.26</v>
      </c>
      <c r="M14" s="12">
        <v>169059.24</v>
      </c>
      <c r="N14" s="64">
        <v>231403.28399999999</v>
      </c>
      <c r="O14" s="64"/>
      <c r="S14" s="63"/>
      <c r="T14" s="10">
        <v>3.5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7516.08</v>
      </c>
      <c r="AA14" s="9">
        <v>51996.951000000001</v>
      </c>
      <c r="AB14" s="9">
        <v>63198.144</v>
      </c>
      <c r="AC14" s="9">
        <v>67560.405000000013</v>
      </c>
      <c r="AD14" s="9">
        <v>830805.40800000005</v>
      </c>
      <c r="AE14" s="9">
        <v>662695.40159999998</v>
      </c>
      <c r="AF14" s="64">
        <v>1683772.3896000001</v>
      </c>
      <c r="AG14" s="64"/>
    </row>
    <row r="15" spans="1:33" x14ac:dyDescent="0.3">
      <c r="A15" s="63"/>
      <c r="B15" s="10">
        <v>4</v>
      </c>
      <c r="C15" s="9"/>
      <c r="D15" s="9"/>
      <c r="E15" s="9"/>
      <c r="F15" s="9"/>
      <c r="G15" s="9"/>
      <c r="H15" s="12">
        <v>0</v>
      </c>
      <c r="I15" s="12">
        <v>0</v>
      </c>
      <c r="J15" s="12">
        <v>4769.82</v>
      </c>
      <c r="K15" s="12">
        <v>20041.128000000001</v>
      </c>
      <c r="L15" s="12">
        <v>15659.376000000002</v>
      </c>
      <c r="M15" s="12">
        <v>163286.39999999999</v>
      </c>
      <c r="N15" s="64">
        <v>203756.72399999999</v>
      </c>
      <c r="O15" s="64"/>
      <c r="S15" s="63"/>
      <c r="T15" s="10">
        <v>4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12550.89</v>
      </c>
      <c r="AB15" s="9">
        <v>65744.675999999992</v>
      </c>
      <c r="AC15" s="9">
        <v>46500.708000000006</v>
      </c>
      <c r="AD15" s="9">
        <v>663759.21600000001</v>
      </c>
      <c r="AE15" s="9">
        <v>538396.60800000001</v>
      </c>
      <c r="AF15" s="64">
        <v>1326952.098</v>
      </c>
      <c r="AG15" s="64"/>
    </row>
    <row r="16" spans="1:33" x14ac:dyDescent="0.3">
      <c r="A16" s="63"/>
      <c r="B16" s="10">
        <v>4.5</v>
      </c>
      <c r="C16" s="9"/>
      <c r="D16" s="9"/>
      <c r="E16" s="9"/>
      <c r="F16" s="9"/>
      <c r="G16" s="9"/>
      <c r="H16" s="12">
        <v>0</v>
      </c>
      <c r="I16" s="12">
        <v>0</v>
      </c>
      <c r="J16" s="12">
        <v>0</v>
      </c>
      <c r="K16" s="12">
        <v>5683.05</v>
      </c>
      <c r="L16" s="12">
        <v>13411.998000000001</v>
      </c>
      <c r="M16" s="12">
        <v>124615.38</v>
      </c>
      <c r="N16" s="64">
        <v>143710.42800000001</v>
      </c>
      <c r="O16" s="64"/>
      <c r="S16" s="63"/>
      <c r="T16" s="10">
        <v>4.5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20958.3</v>
      </c>
      <c r="AC16" s="9">
        <v>44654.97600000001</v>
      </c>
      <c r="AD16" s="9">
        <v>542347.80599999998</v>
      </c>
      <c r="AE16" s="9">
        <v>412761.65159999998</v>
      </c>
      <c r="AF16" s="64">
        <v>1020722.7335999999</v>
      </c>
      <c r="AG16" s="64"/>
    </row>
    <row r="17" spans="1:34" x14ac:dyDescent="0.3">
      <c r="A17" s="63"/>
      <c r="B17" s="10">
        <v>5</v>
      </c>
      <c r="C17" s="9"/>
      <c r="D17" s="9"/>
      <c r="E17" s="9"/>
      <c r="F17" s="9"/>
      <c r="G17" s="9"/>
      <c r="H17" s="12">
        <v>0</v>
      </c>
      <c r="I17" s="12">
        <v>0</v>
      </c>
      <c r="J17" s="12">
        <v>0</v>
      </c>
      <c r="K17" s="12">
        <v>1874.64</v>
      </c>
      <c r="L17" s="12">
        <v>5717.652</v>
      </c>
      <c r="M17" s="12">
        <v>103431.948</v>
      </c>
      <c r="N17" s="64">
        <v>111024.24</v>
      </c>
      <c r="O17" s="64"/>
      <c r="S17" s="63"/>
      <c r="T17" s="10">
        <v>5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6298.44</v>
      </c>
      <c r="AC17" s="9">
        <v>18128.163</v>
      </c>
      <c r="AD17" s="9">
        <v>423925.30800000002</v>
      </c>
      <c r="AE17" s="9">
        <v>312576.42239999998</v>
      </c>
      <c r="AF17" s="64">
        <v>760928.3334</v>
      </c>
      <c r="AG17" s="64"/>
    </row>
    <row r="18" spans="1:34" x14ac:dyDescent="0.3">
      <c r="A18" s="63"/>
      <c r="B18" s="10" t="s">
        <v>31</v>
      </c>
      <c r="C18" s="9"/>
      <c r="D18" s="9"/>
      <c r="E18" s="9"/>
      <c r="F18" s="9"/>
      <c r="G18" s="9"/>
      <c r="H18" s="12">
        <v>0</v>
      </c>
      <c r="I18" s="12">
        <v>0</v>
      </c>
      <c r="J18" s="12">
        <v>0</v>
      </c>
      <c r="K18" s="12">
        <v>766.5</v>
      </c>
      <c r="L18" s="12">
        <v>4489.5</v>
      </c>
      <c r="M18" s="12">
        <v>293735.06400000001</v>
      </c>
      <c r="N18" s="64">
        <v>298992.06400000001</v>
      </c>
      <c r="O18" s="64"/>
      <c r="S18" s="63"/>
      <c r="T18" s="10" t="s">
        <v>31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2299.5</v>
      </c>
      <c r="AC18" s="9">
        <v>13468.499999999998</v>
      </c>
      <c r="AD18" s="9">
        <v>1250423.3364000001</v>
      </c>
      <c r="AE18" s="9">
        <v>1055861.3743999999</v>
      </c>
      <c r="AF18" s="64">
        <v>2322053.7108</v>
      </c>
      <c r="AG18" s="64"/>
    </row>
    <row r="19" spans="1:34" x14ac:dyDescent="0.3">
      <c r="A19" s="63"/>
      <c r="B19" s="13" t="s">
        <v>32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65">
        <v>2178113.5048000002</v>
      </c>
      <c r="O19" s="65"/>
      <c r="S19" s="63"/>
      <c r="T19" s="13" t="s">
        <v>32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5"/>
      <c r="AF19" s="65">
        <v>14550350.447399998</v>
      </c>
      <c r="AG19" s="65"/>
    </row>
    <row r="20" spans="1:34" x14ac:dyDescent="0.3">
      <c r="A20" s="63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65"/>
      <c r="O20" s="65"/>
      <c r="S20" s="63"/>
      <c r="T20" s="1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8"/>
      <c r="AF20" s="65"/>
      <c r="AG20" s="65"/>
    </row>
    <row r="21" spans="1:34" x14ac:dyDescent="0.3">
      <c r="A21" s="63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  <c r="N21" s="65"/>
      <c r="O21" s="65"/>
      <c r="S21" s="63"/>
      <c r="T21" s="19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65"/>
      <c r="AG21" s="65"/>
    </row>
    <row r="22" spans="1:34" x14ac:dyDescent="0.3">
      <c r="N22" s="66">
        <v>435622.70096000005</v>
      </c>
      <c r="O22" s="66"/>
      <c r="P22" s="67" t="s">
        <v>33</v>
      </c>
      <c r="AF22" s="66">
        <v>2910070.0894799996</v>
      </c>
      <c r="AG22" s="66"/>
      <c r="AH22" s="67" t="s">
        <v>33</v>
      </c>
    </row>
    <row r="23" spans="1:34" x14ac:dyDescent="0.3">
      <c r="N23" s="66"/>
      <c r="O23" s="66"/>
      <c r="P23" s="67"/>
      <c r="AF23" s="66"/>
      <c r="AG23" s="66"/>
      <c r="AH23" s="67"/>
    </row>
    <row r="24" spans="1:34" x14ac:dyDescent="0.3">
      <c r="N24" s="68">
        <v>435.62270096000003</v>
      </c>
      <c r="O24" s="68"/>
      <c r="P24" s="69" t="s">
        <v>34</v>
      </c>
      <c r="AF24" s="68">
        <v>2910.0700894799998</v>
      </c>
      <c r="AG24" s="68"/>
      <c r="AH24" s="69" t="s">
        <v>34</v>
      </c>
    </row>
    <row r="25" spans="1:34" x14ac:dyDescent="0.3">
      <c r="A25" s="7" t="s">
        <v>35</v>
      </c>
      <c r="B25" s="7"/>
      <c r="C25" s="7"/>
      <c r="D25" s="7" t="s">
        <v>36</v>
      </c>
      <c r="E25" s="7"/>
      <c r="F25" s="7"/>
      <c r="N25" s="68"/>
      <c r="O25" s="68"/>
      <c r="P25" s="69"/>
      <c r="S25" s="7" t="s">
        <v>35</v>
      </c>
      <c r="T25" s="7"/>
      <c r="U25" s="7"/>
      <c r="V25" s="7" t="s">
        <v>36</v>
      </c>
      <c r="W25" s="7"/>
      <c r="X25" s="7"/>
      <c r="AF25" s="68"/>
      <c r="AG25" s="68"/>
      <c r="AH25" s="69"/>
    </row>
    <row r="27" spans="1:34" x14ac:dyDescent="0.3">
      <c r="A27" s="63" t="s">
        <v>24</v>
      </c>
      <c r="B27" s="63"/>
      <c r="C27" s="64" t="s">
        <v>25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S27" s="63" t="s">
        <v>24</v>
      </c>
      <c r="T27" s="63"/>
      <c r="U27" s="64" t="s">
        <v>25</v>
      </c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</row>
    <row r="28" spans="1:34" x14ac:dyDescent="0.3">
      <c r="A28" s="63"/>
      <c r="B28" s="63"/>
      <c r="C28" s="8" t="s">
        <v>26</v>
      </c>
      <c r="D28" s="9">
        <v>2</v>
      </c>
      <c r="E28" s="9">
        <v>3</v>
      </c>
      <c r="F28" s="9">
        <v>4</v>
      </c>
      <c r="G28" s="9">
        <v>5</v>
      </c>
      <c r="H28" s="9">
        <v>6</v>
      </c>
      <c r="I28" s="9">
        <v>7</v>
      </c>
      <c r="J28" s="9">
        <v>8</v>
      </c>
      <c r="K28" s="9">
        <v>9</v>
      </c>
      <c r="L28" s="9">
        <v>10</v>
      </c>
      <c r="M28" s="9" t="s">
        <v>27</v>
      </c>
      <c r="N28" s="64" t="s">
        <v>28</v>
      </c>
      <c r="O28" s="64"/>
      <c r="S28" s="63"/>
      <c r="T28" s="63"/>
      <c r="U28" s="8" t="s">
        <v>26</v>
      </c>
      <c r="V28" s="9">
        <v>2</v>
      </c>
      <c r="W28" s="9">
        <v>3</v>
      </c>
      <c r="X28" s="9">
        <v>4</v>
      </c>
      <c r="Y28" s="9">
        <v>5</v>
      </c>
      <c r="Z28" s="9">
        <v>6</v>
      </c>
      <c r="AA28" s="9">
        <v>7</v>
      </c>
      <c r="AB28" s="9">
        <v>8</v>
      </c>
      <c r="AC28" s="9">
        <v>9</v>
      </c>
      <c r="AD28" s="9">
        <v>10</v>
      </c>
      <c r="AE28" s="9" t="s">
        <v>27</v>
      </c>
      <c r="AF28" s="64" t="s">
        <v>28</v>
      </c>
      <c r="AG28" s="64"/>
    </row>
    <row r="29" spans="1:34" x14ac:dyDescent="0.3">
      <c r="A29" s="63" t="s">
        <v>29</v>
      </c>
      <c r="B29" s="10" t="s">
        <v>30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64">
        <v>0</v>
      </c>
      <c r="O29" s="64"/>
      <c r="S29" s="63" t="s">
        <v>29</v>
      </c>
      <c r="T29" s="10" t="s">
        <v>30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64">
        <v>0</v>
      </c>
      <c r="AG29" s="64"/>
    </row>
    <row r="30" spans="1:34" x14ac:dyDescent="0.3">
      <c r="A30" s="63"/>
      <c r="B30" s="11">
        <v>1</v>
      </c>
      <c r="C30" s="9"/>
      <c r="D30" s="9"/>
      <c r="E30" s="9"/>
      <c r="F30" s="9"/>
      <c r="G30" s="9"/>
      <c r="H30" s="12">
        <v>1395.4679999999998</v>
      </c>
      <c r="I30" s="12">
        <v>2694.576</v>
      </c>
      <c r="J30" s="12">
        <v>4394.0159999999996</v>
      </c>
      <c r="K30" s="12">
        <v>3794.8319999999999</v>
      </c>
      <c r="L30" s="12">
        <v>2163.2820000000002</v>
      </c>
      <c r="M30" s="12">
        <v>1342.4700000000003</v>
      </c>
      <c r="N30" s="64">
        <v>15784.644</v>
      </c>
      <c r="O30" s="64"/>
      <c r="S30" s="63"/>
      <c r="T30" s="11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8588.9609999999993</v>
      </c>
      <c r="AA30" s="9">
        <v>14180.687999999998</v>
      </c>
      <c r="AB30" s="9">
        <v>12016.967999999999</v>
      </c>
      <c r="AC30" s="9">
        <v>7079.8320000000003</v>
      </c>
      <c r="AD30" s="9">
        <v>8189.0670000000009</v>
      </c>
      <c r="AE30" s="9">
        <v>20592.093599999997</v>
      </c>
      <c r="AF30" s="64">
        <v>70647.609599999996</v>
      </c>
      <c r="AG30" s="64"/>
    </row>
    <row r="31" spans="1:34" x14ac:dyDescent="0.3">
      <c r="A31" s="63"/>
      <c r="B31" s="10">
        <v>1.5</v>
      </c>
      <c r="C31" s="9"/>
      <c r="D31" s="9"/>
      <c r="E31" s="9"/>
      <c r="F31" s="9"/>
      <c r="G31" s="9"/>
      <c r="H31" s="12">
        <v>9884.7840000000015</v>
      </c>
      <c r="I31" s="12">
        <v>28138.433999999997</v>
      </c>
      <c r="J31" s="12">
        <v>50775.15</v>
      </c>
      <c r="K31" s="12">
        <v>59172.047999999995</v>
      </c>
      <c r="L31" s="12">
        <v>49936.38</v>
      </c>
      <c r="M31" s="12">
        <v>50777.515200000002</v>
      </c>
      <c r="N31" s="64">
        <v>248684.3112</v>
      </c>
      <c r="O31" s="64"/>
      <c r="S31" s="63"/>
      <c r="T31" s="10">
        <v>1.5</v>
      </c>
      <c r="U31" s="9">
        <v>0</v>
      </c>
      <c r="V31" s="9">
        <v>0</v>
      </c>
      <c r="W31" s="9">
        <v>0</v>
      </c>
      <c r="X31" s="9">
        <v>0</v>
      </c>
      <c r="Y31" s="9">
        <v>24331.776000000002</v>
      </c>
      <c r="Z31" s="9">
        <v>95174.114999999991</v>
      </c>
      <c r="AA31" s="9">
        <v>161464.97700000001</v>
      </c>
      <c r="AB31" s="9">
        <v>195722.92799999999</v>
      </c>
      <c r="AC31" s="9">
        <v>154610.715</v>
      </c>
      <c r="AD31" s="9">
        <v>228832.88100000002</v>
      </c>
      <c r="AE31" s="9">
        <v>543008.57280000008</v>
      </c>
      <c r="AF31" s="64">
        <v>1403145.9648000002</v>
      </c>
      <c r="AG31" s="64"/>
    </row>
    <row r="32" spans="1:34" x14ac:dyDescent="0.3">
      <c r="A32" s="63"/>
      <c r="B32" s="10">
        <v>2</v>
      </c>
      <c r="C32" s="9"/>
      <c r="D32" s="9"/>
      <c r="E32" s="9"/>
      <c r="F32" s="9"/>
      <c r="G32" s="9"/>
      <c r="H32" s="12">
        <v>4078.6560000000004</v>
      </c>
      <c r="I32" s="12">
        <v>36056.160000000003</v>
      </c>
      <c r="J32" s="12">
        <v>125325.81600000002</v>
      </c>
      <c r="K32" s="12">
        <v>63651.912000000004</v>
      </c>
      <c r="L32" s="12">
        <v>68263.176000000007</v>
      </c>
      <c r="M32" s="12">
        <v>186046.63200000001</v>
      </c>
      <c r="N32" s="64">
        <v>483422.35200000007</v>
      </c>
      <c r="O32" s="64"/>
      <c r="S32" s="63"/>
      <c r="T32" s="10">
        <v>2</v>
      </c>
      <c r="U32" s="9">
        <v>0</v>
      </c>
      <c r="V32" s="9">
        <v>0</v>
      </c>
      <c r="W32" s="9">
        <v>0</v>
      </c>
      <c r="X32" s="9">
        <v>0</v>
      </c>
      <c r="Y32" s="9">
        <v>9686.8080000000009</v>
      </c>
      <c r="Z32" s="9">
        <v>121990.008</v>
      </c>
      <c r="AA32" s="9">
        <v>404460.58800000005</v>
      </c>
      <c r="AB32" s="9">
        <v>206530.14</v>
      </c>
      <c r="AC32" s="9">
        <v>206968.14</v>
      </c>
      <c r="AD32" s="9">
        <v>819009.63000000012</v>
      </c>
      <c r="AE32" s="9">
        <v>1100091.8376</v>
      </c>
      <c r="AF32" s="64">
        <v>2868737.1516000004</v>
      </c>
      <c r="AG32" s="64"/>
    </row>
    <row r="33" spans="1:35" x14ac:dyDescent="0.3">
      <c r="A33" s="63"/>
      <c r="B33" s="10">
        <v>2.5</v>
      </c>
      <c r="C33" s="9"/>
      <c r="D33" s="9"/>
      <c r="E33" s="9"/>
      <c r="F33" s="9"/>
      <c r="G33" s="9"/>
      <c r="H33" s="12">
        <v>664.44599999999991</v>
      </c>
      <c r="I33" s="12">
        <v>8275.5720000000001</v>
      </c>
      <c r="J33" s="12">
        <v>105565.44600000001</v>
      </c>
      <c r="K33" s="12">
        <v>90134.706000000006</v>
      </c>
      <c r="L33" s="12">
        <v>41790.018000000004</v>
      </c>
      <c r="M33" s="12">
        <v>216463.10400000002</v>
      </c>
      <c r="N33" s="64">
        <v>462893.29200000002</v>
      </c>
      <c r="O33" s="64"/>
      <c r="S33" s="63"/>
      <c r="T33" s="10">
        <v>2.5</v>
      </c>
      <c r="U33" s="9">
        <v>0</v>
      </c>
      <c r="V33" s="9">
        <v>0</v>
      </c>
      <c r="W33" s="9">
        <v>0</v>
      </c>
      <c r="X33" s="9">
        <v>0</v>
      </c>
      <c r="Y33" s="9">
        <v>1598.2619999999999</v>
      </c>
      <c r="Z33" s="9">
        <v>27996.083999999999</v>
      </c>
      <c r="AA33" s="9">
        <v>338880.38100000005</v>
      </c>
      <c r="AB33" s="9">
        <v>293863.83600000001</v>
      </c>
      <c r="AC33" s="9">
        <v>127659.91800000001</v>
      </c>
      <c r="AD33" s="9">
        <v>952036.8</v>
      </c>
      <c r="AE33" s="9">
        <v>1067734.5</v>
      </c>
      <c r="AF33" s="64">
        <v>2809769.7810000004</v>
      </c>
      <c r="AG33" s="64"/>
    </row>
    <row r="34" spans="1:35" x14ac:dyDescent="0.3">
      <c r="A34" s="63"/>
      <c r="B34" s="10">
        <v>3</v>
      </c>
      <c r="C34" s="9"/>
      <c r="D34" s="9"/>
      <c r="E34" s="9"/>
      <c r="F34" s="9"/>
      <c r="G34" s="9"/>
      <c r="H34" s="12">
        <v>165.56399999999999</v>
      </c>
      <c r="I34" s="12">
        <v>3246.4560000000001</v>
      </c>
      <c r="J34" s="12">
        <v>22157.982</v>
      </c>
      <c r="K34" s="12">
        <v>93598.847999999998</v>
      </c>
      <c r="L34" s="12">
        <v>51860.076000000001</v>
      </c>
      <c r="M34" s="12">
        <v>169018.94400000002</v>
      </c>
      <c r="N34" s="64">
        <v>340047.87</v>
      </c>
      <c r="O34" s="64"/>
      <c r="S34" s="63"/>
      <c r="T34" s="10">
        <v>3</v>
      </c>
      <c r="U34" s="9">
        <v>0</v>
      </c>
      <c r="V34" s="9">
        <v>0</v>
      </c>
      <c r="W34" s="9">
        <v>0</v>
      </c>
      <c r="X34" s="9">
        <v>0</v>
      </c>
      <c r="Y34" s="9">
        <v>395.51399999999995</v>
      </c>
      <c r="Z34" s="9">
        <v>10932.918000000001</v>
      </c>
      <c r="AA34" s="9">
        <v>71286.03300000001</v>
      </c>
      <c r="AB34" s="9">
        <v>296690.68800000002</v>
      </c>
      <c r="AC34" s="9">
        <v>148486.16099999999</v>
      </c>
      <c r="AD34" s="9">
        <v>689706.33600000001</v>
      </c>
      <c r="AE34" s="9">
        <v>776206.08</v>
      </c>
      <c r="AF34" s="64">
        <v>1993703.73</v>
      </c>
      <c r="AG34" s="64"/>
    </row>
    <row r="35" spans="1:35" x14ac:dyDescent="0.3">
      <c r="A35" s="63"/>
      <c r="B35" s="10">
        <v>3.5</v>
      </c>
      <c r="C35" s="9"/>
      <c r="D35" s="9"/>
      <c r="E35" s="9"/>
      <c r="F35" s="9"/>
      <c r="G35" s="9"/>
      <c r="H35" s="12">
        <v>0</v>
      </c>
      <c r="I35" s="12">
        <v>827.82</v>
      </c>
      <c r="J35" s="12">
        <v>11317.919999999998</v>
      </c>
      <c r="K35" s="12">
        <v>28587.383999999998</v>
      </c>
      <c r="L35" s="12">
        <v>31567.536</v>
      </c>
      <c r="M35" s="12">
        <v>104182.68</v>
      </c>
      <c r="N35" s="64">
        <v>176483.34000000003</v>
      </c>
      <c r="O35" s="64"/>
      <c r="S35" s="63"/>
      <c r="T35" s="10">
        <v>3.5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1913.184</v>
      </c>
      <c r="AA35" s="9">
        <v>31682.729999999996</v>
      </c>
      <c r="AB35" s="9">
        <v>98013.887999999992</v>
      </c>
      <c r="AC35" s="9">
        <v>97834.308000000005</v>
      </c>
      <c r="AD35" s="9">
        <v>511983.45600000001</v>
      </c>
      <c r="AE35" s="9">
        <v>470248.01280000003</v>
      </c>
      <c r="AF35" s="64">
        <v>1211675.5788</v>
      </c>
      <c r="AG35" s="64"/>
    </row>
    <row r="36" spans="1:35" x14ac:dyDescent="0.3">
      <c r="A36" s="63"/>
      <c r="B36" s="10">
        <v>4</v>
      </c>
      <c r="C36" s="9"/>
      <c r="D36" s="9"/>
      <c r="E36" s="9"/>
      <c r="F36" s="9"/>
      <c r="G36" s="9"/>
      <c r="H36" s="12">
        <v>0</v>
      </c>
      <c r="I36" s="12">
        <v>0</v>
      </c>
      <c r="J36" s="12">
        <v>1734.48</v>
      </c>
      <c r="K36" s="12">
        <v>7326.8640000000005</v>
      </c>
      <c r="L36" s="12">
        <v>16665.024000000001</v>
      </c>
      <c r="M36" s="12">
        <v>60531.600000000006</v>
      </c>
      <c r="N36" s="64">
        <v>86257.968000000008</v>
      </c>
      <c r="O36" s="64"/>
      <c r="S36" s="63"/>
      <c r="T36" s="10">
        <v>4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4563.96</v>
      </c>
      <c r="AB36" s="9">
        <v>24035.688000000002</v>
      </c>
      <c r="AC36" s="9">
        <v>49486.991999999998</v>
      </c>
      <c r="AD36" s="9">
        <v>246060.95400000003</v>
      </c>
      <c r="AE36" s="9">
        <v>218377.68960000001</v>
      </c>
      <c r="AF36" s="64">
        <v>542525.28360000008</v>
      </c>
      <c r="AG36" s="64"/>
    </row>
    <row r="37" spans="1:35" x14ac:dyDescent="0.3">
      <c r="A37" s="63"/>
      <c r="B37" s="10">
        <v>4.5</v>
      </c>
      <c r="C37" s="9"/>
      <c r="D37" s="9"/>
      <c r="E37" s="9"/>
      <c r="F37" s="9"/>
      <c r="G37" s="9"/>
      <c r="H37" s="12">
        <v>0</v>
      </c>
      <c r="I37" s="12">
        <v>0</v>
      </c>
      <c r="J37" s="12">
        <v>0</v>
      </c>
      <c r="K37" s="12">
        <v>1060.836</v>
      </c>
      <c r="L37" s="12">
        <v>2045.8980000000001</v>
      </c>
      <c r="M37" s="12">
        <v>29819.040000000001</v>
      </c>
      <c r="N37" s="64">
        <v>32925.774000000005</v>
      </c>
      <c r="O37" s="64"/>
      <c r="S37" s="63"/>
      <c r="T37" s="10">
        <v>4.5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3912.2159999999999</v>
      </c>
      <c r="AC37" s="9">
        <v>6811.7759999999998</v>
      </c>
      <c r="AD37" s="9">
        <v>129777.648</v>
      </c>
      <c r="AE37" s="9">
        <v>95846.707800000004</v>
      </c>
      <c r="AF37" s="64">
        <v>236348.34780000002</v>
      </c>
      <c r="AG37" s="64"/>
    </row>
    <row r="38" spans="1:35" x14ac:dyDescent="0.3">
      <c r="A38" s="63"/>
      <c r="B38" s="10">
        <v>5</v>
      </c>
      <c r="C38" s="9"/>
      <c r="D38" s="9"/>
      <c r="E38" s="9"/>
      <c r="F38" s="9"/>
      <c r="G38" s="9"/>
      <c r="H38" s="12">
        <v>0</v>
      </c>
      <c r="I38" s="12">
        <v>0</v>
      </c>
      <c r="J38" s="12">
        <v>0</v>
      </c>
      <c r="K38" s="12">
        <v>0</v>
      </c>
      <c r="L38" s="12">
        <v>656.12399999999991</v>
      </c>
      <c r="M38" s="12">
        <v>14429.472</v>
      </c>
      <c r="N38" s="64">
        <v>15085.596</v>
      </c>
      <c r="O38" s="64"/>
      <c r="S38" s="63"/>
      <c r="T38" s="10">
        <v>5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2080.2809999999999</v>
      </c>
      <c r="AD38" s="9">
        <v>59140.512000000002</v>
      </c>
      <c r="AE38" s="9">
        <v>42835.874400000001</v>
      </c>
      <c r="AF38" s="64">
        <v>104056.66740000001</v>
      </c>
      <c r="AG38" s="64"/>
    </row>
    <row r="39" spans="1:35" x14ac:dyDescent="0.3">
      <c r="A39" s="63"/>
      <c r="B39" s="10" t="s">
        <v>31</v>
      </c>
      <c r="C39" s="9"/>
      <c r="D39" s="9"/>
      <c r="E39" s="9"/>
      <c r="F39" s="9"/>
      <c r="G39" s="9"/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19512.023999999998</v>
      </c>
      <c r="N39" s="64">
        <v>19513.023999999998</v>
      </c>
      <c r="O39" s="64"/>
      <c r="S39" s="63"/>
      <c r="T39" s="10" t="s">
        <v>31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83062.232399999994</v>
      </c>
      <c r="AE39" s="9">
        <v>69244.996799999994</v>
      </c>
      <c r="AF39" s="64">
        <v>152308.2292</v>
      </c>
      <c r="AG39" s="64"/>
    </row>
    <row r="40" spans="1:35" x14ac:dyDescent="0.3">
      <c r="A40" s="63"/>
      <c r="B40" s="13" t="s">
        <v>32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65">
        <v>1881098.1712000002</v>
      </c>
      <c r="O40" s="65"/>
      <c r="S40" s="63"/>
      <c r="T40" s="13" t="s">
        <v>32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/>
      <c r="AF40" s="65">
        <v>11392918.343800003</v>
      </c>
      <c r="AG40" s="65"/>
    </row>
    <row r="41" spans="1:35" x14ac:dyDescent="0.3">
      <c r="A41" s="63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8"/>
      <c r="N41" s="65"/>
      <c r="O41" s="65"/>
      <c r="S41" s="63"/>
      <c r="T41" s="16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8"/>
      <c r="AF41" s="65"/>
      <c r="AG41" s="65"/>
    </row>
    <row r="42" spans="1:35" x14ac:dyDescent="0.3">
      <c r="A42" s="63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1"/>
      <c r="N42" s="65"/>
      <c r="O42" s="65"/>
      <c r="S42" s="63"/>
      <c r="T42" s="19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1"/>
      <c r="AF42" s="65"/>
      <c r="AG42" s="65"/>
    </row>
    <row r="43" spans="1:35" x14ac:dyDescent="0.3">
      <c r="N43" s="66">
        <v>376219.63424000004</v>
      </c>
      <c r="O43" s="66"/>
      <c r="P43" s="67" t="s">
        <v>33</v>
      </c>
      <c r="AF43" s="66">
        <v>2278583.6687600007</v>
      </c>
      <c r="AG43" s="66"/>
      <c r="AH43" s="67" t="s">
        <v>33</v>
      </c>
    </row>
    <row r="44" spans="1:35" x14ac:dyDescent="0.3">
      <c r="N44" s="66"/>
      <c r="O44" s="66"/>
      <c r="P44" s="67"/>
      <c r="AF44" s="66"/>
      <c r="AG44" s="66"/>
      <c r="AH44" s="67"/>
    </row>
    <row r="45" spans="1:35" x14ac:dyDescent="0.3">
      <c r="N45" s="68">
        <v>376.21963424000006</v>
      </c>
      <c r="O45" s="68"/>
      <c r="P45" s="69" t="s">
        <v>34</v>
      </c>
      <c r="AF45" s="68">
        <v>2278.5836687600008</v>
      </c>
      <c r="AG45" s="68"/>
      <c r="AH45" s="69" t="s">
        <v>34</v>
      </c>
    </row>
    <row r="46" spans="1:35" x14ac:dyDescent="0.3">
      <c r="N46" s="68"/>
      <c r="O46" s="68"/>
      <c r="P46" s="69"/>
      <c r="AF46" s="68"/>
      <c r="AG46" s="68"/>
      <c r="AH46" s="69"/>
      <c r="AI46" s="22"/>
    </row>
    <row r="47" spans="1:35" x14ac:dyDescent="0.3">
      <c r="A47" s="7" t="s">
        <v>37</v>
      </c>
      <c r="B47" s="7"/>
      <c r="C47" s="7"/>
      <c r="D47" s="7" t="s">
        <v>38</v>
      </c>
      <c r="S47" s="7" t="s">
        <v>37</v>
      </c>
      <c r="T47" s="7"/>
      <c r="U47" s="7"/>
      <c r="V47" s="7" t="s">
        <v>38</v>
      </c>
      <c r="AG47" s="23"/>
      <c r="AH47" s="23"/>
      <c r="AI47" s="22"/>
    </row>
    <row r="49" spans="1:33" x14ac:dyDescent="0.3">
      <c r="A49" s="63" t="s">
        <v>24</v>
      </c>
      <c r="B49" s="63"/>
      <c r="C49" s="64" t="s">
        <v>25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S49" s="63" t="s">
        <v>24</v>
      </c>
      <c r="T49" s="63"/>
      <c r="U49" s="64" t="s">
        <v>25</v>
      </c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</row>
    <row r="50" spans="1:33" x14ac:dyDescent="0.3">
      <c r="A50" s="63"/>
      <c r="B50" s="63"/>
      <c r="C50" s="8" t="s">
        <v>26</v>
      </c>
      <c r="D50" s="9">
        <v>2</v>
      </c>
      <c r="E50" s="9">
        <v>3</v>
      </c>
      <c r="F50" s="9">
        <v>4</v>
      </c>
      <c r="G50" s="9">
        <v>5</v>
      </c>
      <c r="H50" s="9">
        <v>6</v>
      </c>
      <c r="I50" s="9">
        <v>7</v>
      </c>
      <c r="J50" s="9">
        <v>8</v>
      </c>
      <c r="K50" s="9">
        <v>9</v>
      </c>
      <c r="L50" s="9">
        <v>10</v>
      </c>
      <c r="M50" s="9" t="s">
        <v>27</v>
      </c>
      <c r="N50" s="64" t="s">
        <v>28</v>
      </c>
      <c r="O50" s="64"/>
      <c r="S50" s="63"/>
      <c r="T50" s="63"/>
      <c r="U50" s="8" t="s">
        <v>26</v>
      </c>
      <c r="V50" s="9">
        <v>2</v>
      </c>
      <c r="W50" s="9">
        <v>3</v>
      </c>
      <c r="X50" s="9">
        <v>4</v>
      </c>
      <c r="Y50" s="9">
        <v>5</v>
      </c>
      <c r="Z50" s="9">
        <v>6</v>
      </c>
      <c r="AA50" s="9">
        <v>7</v>
      </c>
      <c r="AB50" s="9">
        <v>8</v>
      </c>
      <c r="AC50" s="9">
        <v>9</v>
      </c>
      <c r="AD50" s="9">
        <v>10</v>
      </c>
      <c r="AE50" s="9" t="s">
        <v>27</v>
      </c>
      <c r="AF50" s="64" t="s">
        <v>28</v>
      </c>
      <c r="AG50" s="64"/>
    </row>
    <row r="51" spans="1:33" x14ac:dyDescent="0.3">
      <c r="A51" s="63" t="s">
        <v>29</v>
      </c>
      <c r="B51" s="10" t="s">
        <v>30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64">
        <v>0</v>
      </c>
      <c r="O51" s="64"/>
      <c r="S51" s="63" t="s">
        <v>29</v>
      </c>
      <c r="T51" s="10" t="s">
        <v>30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64">
        <v>0</v>
      </c>
      <c r="AG51" s="64"/>
    </row>
    <row r="52" spans="1:33" x14ac:dyDescent="0.3">
      <c r="A52" s="63"/>
      <c r="B52" s="11">
        <v>1</v>
      </c>
      <c r="C52" s="9"/>
      <c r="D52" s="9"/>
      <c r="E52" s="9"/>
      <c r="F52" s="9"/>
      <c r="G52" s="9"/>
      <c r="H52" s="12">
        <v>2967.0120000000002</v>
      </c>
      <c r="I52" s="12">
        <v>2645.52</v>
      </c>
      <c r="J52" s="12">
        <v>5930.9579999999996</v>
      </c>
      <c r="K52" s="12">
        <v>5397.9119999999994</v>
      </c>
      <c r="L52" s="12">
        <v>3372.6000000000004</v>
      </c>
      <c r="M52" s="12">
        <v>1132.23</v>
      </c>
      <c r="N52" s="64">
        <v>21446.232</v>
      </c>
      <c r="O52" s="64"/>
      <c r="S52" s="63"/>
      <c r="T52" s="11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8432.5949999999993</v>
      </c>
      <c r="AA52" s="9">
        <v>19140.819</v>
      </c>
      <c r="AB52" s="9">
        <v>17093.387999999999</v>
      </c>
      <c r="AC52" s="9">
        <v>11037.6</v>
      </c>
      <c r="AD52" s="9">
        <v>6906.6030000000001</v>
      </c>
      <c r="AE52" s="9">
        <v>30214.641599999995</v>
      </c>
      <c r="AF52" s="64">
        <v>92825.646599999993</v>
      </c>
      <c r="AG52" s="64"/>
    </row>
    <row r="53" spans="1:33" x14ac:dyDescent="0.3">
      <c r="A53" s="63"/>
      <c r="B53" s="10">
        <v>1.5</v>
      </c>
      <c r="C53" s="9"/>
      <c r="D53" s="9"/>
      <c r="E53" s="9"/>
      <c r="F53" s="9"/>
      <c r="G53" s="9"/>
      <c r="H53" s="12">
        <v>10186.566000000001</v>
      </c>
      <c r="I53" s="12">
        <v>12963.485999999997</v>
      </c>
      <c r="J53" s="12">
        <v>22786.949999999997</v>
      </c>
      <c r="K53" s="12">
        <v>43285.788000000008</v>
      </c>
      <c r="L53" s="12">
        <v>40894.307999999997</v>
      </c>
      <c r="M53" s="12">
        <v>29606.3472</v>
      </c>
      <c r="N53" s="64">
        <v>159723.44519999999</v>
      </c>
      <c r="O53" s="64"/>
      <c r="S53" s="63"/>
      <c r="T53" s="10">
        <v>1.5</v>
      </c>
      <c r="U53" s="9">
        <v>0</v>
      </c>
      <c r="V53" s="9">
        <v>0</v>
      </c>
      <c r="W53" s="9">
        <v>0</v>
      </c>
      <c r="X53" s="9">
        <v>0</v>
      </c>
      <c r="Y53" s="9">
        <v>25074.624</v>
      </c>
      <c r="Z53" s="9">
        <v>43847.084999999992</v>
      </c>
      <c r="AA53" s="9">
        <v>72462.500999999989</v>
      </c>
      <c r="AB53" s="9">
        <v>143176.06800000003</v>
      </c>
      <c r="AC53" s="9">
        <v>126615.06899999999</v>
      </c>
      <c r="AD53" s="9">
        <v>133423.34100000001</v>
      </c>
      <c r="AE53" s="9">
        <v>354080.076</v>
      </c>
      <c r="AF53" s="64">
        <v>898678.76399999997</v>
      </c>
      <c r="AG53" s="64"/>
    </row>
    <row r="54" spans="1:33" x14ac:dyDescent="0.3">
      <c r="A54" s="63"/>
      <c r="B54" s="10">
        <v>2</v>
      </c>
      <c r="C54" s="9"/>
      <c r="D54" s="9"/>
      <c r="E54" s="9"/>
      <c r="F54" s="9"/>
      <c r="G54" s="9"/>
      <c r="H54" s="12">
        <v>12509.28</v>
      </c>
      <c r="I54" s="12">
        <v>22876.74</v>
      </c>
      <c r="J54" s="12">
        <v>30661.752000000004</v>
      </c>
      <c r="K54" s="12">
        <v>45083.34</v>
      </c>
      <c r="L54" s="12">
        <v>57949.59</v>
      </c>
      <c r="M54" s="12">
        <v>128491.85519999999</v>
      </c>
      <c r="N54" s="64">
        <v>297572.55719999998</v>
      </c>
      <c r="O54" s="64"/>
      <c r="S54" s="63"/>
      <c r="T54" s="10">
        <v>2</v>
      </c>
      <c r="U54" s="9">
        <v>0</v>
      </c>
      <c r="V54" s="9">
        <v>0</v>
      </c>
      <c r="W54" s="9">
        <v>0</v>
      </c>
      <c r="X54" s="9">
        <v>0</v>
      </c>
      <c r="Y54" s="9">
        <v>29709.54</v>
      </c>
      <c r="Z54" s="9">
        <v>77399.636999999988</v>
      </c>
      <c r="AA54" s="9">
        <v>98953.83600000001</v>
      </c>
      <c r="AB54" s="9">
        <v>146281.05000000002</v>
      </c>
      <c r="AC54" s="9">
        <v>175698.22500000001</v>
      </c>
      <c r="AD54" s="9">
        <v>565643.4929999999</v>
      </c>
      <c r="AE54" s="9">
        <v>707122.00439999998</v>
      </c>
      <c r="AF54" s="64">
        <v>1800807.7853999999</v>
      </c>
      <c r="AG54" s="64"/>
    </row>
    <row r="55" spans="1:33" x14ac:dyDescent="0.3">
      <c r="A55" s="63"/>
      <c r="B55" s="10">
        <v>2.5</v>
      </c>
      <c r="C55" s="9"/>
      <c r="D55" s="9"/>
      <c r="E55" s="9"/>
      <c r="F55" s="9"/>
      <c r="G55" s="9"/>
      <c r="H55" s="12">
        <v>3630.1439999999998</v>
      </c>
      <c r="I55" s="12">
        <v>28985.088000000003</v>
      </c>
      <c r="J55" s="12">
        <v>55699.145999999993</v>
      </c>
      <c r="K55" s="12">
        <v>48056.921999999999</v>
      </c>
      <c r="L55" s="12">
        <v>51957.75</v>
      </c>
      <c r="M55" s="12">
        <v>173321.856</v>
      </c>
      <c r="N55" s="64">
        <v>361650.90599999996</v>
      </c>
      <c r="O55" s="64"/>
      <c r="S55" s="63"/>
      <c r="T55" s="10">
        <v>2.5</v>
      </c>
      <c r="U55" s="9">
        <v>0</v>
      </c>
      <c r="V55" s="9">
        <v>0</v>
      </c>
      <c r="W55" s="9">
        <v>0</v>
      </c>
      <c r="X55" s="9">
        <v>0</v>
      </c>
      <c r="Y55" s="9">
        <v>8731.9679999999989</v>
      </c>
      <c r="Z55" s="9">
        <v>98055.936000000016</v>
      </c>
      <c r="AA55" s="9">
        <v>178802.33099999998</v>
      </c>
      <c r="AB55" s="9">
        <v>156678.73199999999</v>
      </c>
      <c r="AC55" s="9">
        <v>158720.25</v>
      </c>
      <c r="AD55" s="9">
        <v>762295.2</v>
      </c>
      <c r="AE55" s="9">
        <v>863024.24999999988</v>
      </c>
      <c r="AF55" s="64">
        <v>2226308.6669999999</v>
      </c>
      <c r="AG55" s="64"/>
    </row>
    <row r="56" spans="1:33" x14ac:dyDescent="0.3">
      <c r="A56" s="63"/>
      <c r="B56" s="10">
        <v>3</v>
      </c>
      <c r="C56" s="9"/>
      <c r="D56" s="9"/>
      <c r="E56" s="9"/>
      <c r="F56" s="9"/>
      <c r="G56" s="9"/>
      <c r="H56" s="12">
        <v>473.04</v>
      </c>
      <c r="I56" s="12">
        <v>8518.2240000000002</v>
      </c>
      <c r="J56" s="12">
        <v>58365.252</v>
      </c>
      <c r="K56" s="12">
        <v>48610.116000000002</v>
      </c>
      <c r="L56" s="12">
        <v>53995.764000000003</v>
      </c>
      <c r="M56" s="12">
        <v>222516.264</v>
      </c>
      <c r="N56" s="64">
        <v>392478.66</v>
      </c>
      <c r="O56" s="64"/>
      <c r="S56" s="63"/>
      <c r="T56" s="10">
        <v>3</v>
      </c>
      <c r="U56" s="9">
        <v>0</v>
      </c>
      <c r="V56" s="9">
        <v>0</v>
      </c>
      <c r="W56" s="9">
        <v>0</v>
      </c>
      <c r="X56" s="9">
        <v>0</v>
      </c>
      <c r="Y56" s="9">
        <v>1130.04</v>
      </c>
      <c r="Z56" s="9">
        <v>28686.371999999999</v>
      </c>
      <c r="AA56" s="9">
        <v>187771.038</v>
      </c>
      <c r="AB56" s="9">
        <v>154084.89600000001</v>
      </c>
      <c r="AC56" s="9">
        <v>154601.079</v>
      </c>
      <c r="AD56" s="9">
        <v>908009.91599999997</v>
      </c>
      <c r="AE56" s="9">
        <v>937293.72000000009</v>
      </c>
      <c r="AF56" s="64">
        <v>2371577.0610000002</v>
      </c>
      <c r="AG56" s="64"/>
    </row>
    <row r="57" spans="1:33" x14ac:dyDescent="0.3">
      <c r="A57" s="63"/>
      <c r="B57" s="10">
        <v>3.5</v>
      </c>
      <c r="C57" s="9"/>
      <c r="D57" s="9"/>
      <c r="E57" s="9"/>
      <c r="F57" s="9"/>
      <c r="G57" s="9"/>
      <c r="H57" s="12">
        <v>0</v>
      </c>
      <c r="I57" s="12">
        <v>2424.33</v>
      </c>
      <c r="J57" s="12">
        <v>34885.824000000001</v>
      </c>
      <c r="K57" s="12">
        <v>37914.156000000003</v>
      </c>
      <c r="L57" s="12">
        <v>40176.863999999994</v>
      </c>
      <c r="M57" s="12">
        <v>192452.82000000004</v>
      </c>
      <c r="N57" s="64">
        <v>307853.99400000006</v>
      </c>
      <c r="O57" s="64"/>
      <c r="S57" s="63"/>
      <c r="T57" s="10">
        <v>3.5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5602.8959999999997</v>
      </c>
      <c r="AA57" s="9">
        <v>97657.356</v>
      </c>
      <c r="AB57" s="9">
        <v>129991.39200000001</v>
      </c>
      <c r="AC57" s="9">
        <v>124516.39199999999</v>
      </c>
      <c r="AD57" s="9">
        <v>945768.1440000002</v>
      </c>
      <c r="AE57" s="9">
        <v>831086.86680000019</v>
      </c>
      <c r="AF57" s="64">
        <v>2134623.0468000006</v>
      </c>
      <c r="AG57" s="64"/>
    </row>
    <row r="58" spans="1:33" x14ac:dyDescent="0.3">
      <c r="A58" s="63"/>
      <c r="B58" s="10">
        <v>4</v>
      </c>
      <c r="C58" s="9"/>
      <c r="D58" s="9"/>
      <c r="E58" s="9"/>
      <c r="F58" s="9"/>
      <c r="G58" s="9"/>
      <c r="H58" s="12">
        <v>0</v>
      </c>
      <c r="I58" s="12">
        <v>0</v>
      </c>
      <c r="J58" s="12">
        <v>13008.6</v>
      </c>
      <c r="K58" s="12">
        <v>28804.631999999998</v>
      </c>
      <c r="L58" s="12">
        <v>32755.391999999996</v>
      </c>
      <c r="M58" s="12">
        <v>212649.00000000003</v>
      </c>
      <c r="N58" s="64">
        <v>287217.62400000001</v>
      </c>
      <c r="O58" s="64"/>
      <c r="S58" s="63"/>
      <c r="T58" s="10">
        <v>4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34229.700000000004</v>
      </c>
      <c r="AB58" s="9">
        <v>94493.243999999992</v>
      </c>
      <c r="AC58" s="9">
        <v>97267.535999999993</v>
      </c>
      <c r="AD58" s="9">
        <v>864418.18500000006</v>
      </c>
      <c r="AE58" s="9">
        <v>737402.08319999999</v>
      </c>
      <c r="AF58" s="64">
        <v>1827810.7482</v>
      </c>
      <c r="AG58" s="64"/>
    </row>
    <row r="59" spans="1:33" x14ac:dyDescent="0.3">
      <c r="A59" s="63"/>
      <c r="B59" s="10">
        <v>4.5</v>
      </c>
      <c r="C59" s="9"/>
      <c r="D59" s="9"/>
      <c r="E59" s="9"/>
      <c r="F59" s="9"/>
      <c r="G59" s="9"/>
      <c r="H59" s="12">
        <v>0</v>
      </c>
      <c r="I59" s="12">
        <v>0</v>
      </c>
      <c r="J59" s="12">
        <v>3559.1880000000001</v>
      </c>
      <c r="K59" s="12">
        <v>14397.06</v>
      </c>
      <c r="L59" s="12">
        <v>27278.639999999999</v>
      </c>
      <c r="M59" s="12">
        <v>189088.98</v>
      </c>
      <c r="N59" s="64">
        <v>234323.86799999999</v>
      </c>
      <c r="O59" s="64"/>
      <c r="S59" s="63"/>
      <c r="T59" s="10">
        <v>4.5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9359.6220000000012</v>
      </c>
      <c r="AB59" s="9">
        <v>53094.36</v>
      </c>
      <c r="AC59" s="9">
        <v>90823.679999999993</v>
      </c>
      <c r="AD59" s="9">
        <v>822948.12599999993</v>
      </c>
      <c r="AE59" s="9">
        <v>656845.21079999988</v>
      </c>
      <c r="AF59" s="64">
        <v>1633070.9987999997</v>
      </c>
      <c r="AG59" s="64"/>
    </row>
    <row r="60" spans="1:33" x14ac:dyDescent="0.3">
      <c r="A60" s="63"/>
      <c r="B60" s="10">
        <v>5</v>
      </c>
      <c r="C60" s="9"/>
      <c r="D60" s="9"/>
      <c r="E60" s="9"/>
      <c r="F60" s="9"/>
      <c r="G60" s="9"/>
      <c r="H60" s="12">
        <v>0</v>
      </c>
      <c r="I60" s="12">
        <v>0</v>
      </c>
      <c r="J60" s="12">
        <v>766.5</v>
      </c>
      <c r="K60" s="12">
        <v>3843.0119999999997</v>
      </c>
      <c r="L60" s="12">
        <v>16590.564000000002</v>
      </c>
      <c r="M60" s="12">
        <v>166623.084</v>
      </c>
      <c r="N60" s="64">
        <v>187823.16</v>
      </c>
      <c r="O60" s="64"/>
      <c r="S60" s="63"/>
      <c r="T60" s="10">
        <v>5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2245.8449999999998</v>
      </c>
      <c r="AB60" s="9">
        <v>12911.802</v>
      </c>
      <c r="AC60" s="9">
        <v>52601.391000000011</v>
      </c>
      <c r="AD60" s="9">
        <v>682919.96400000004</v>
      </c>
      <c r="AE60" s="9">
        <v>520482.75839999999</v>
      </c>
      <c r="AF60" s="64">
        <v>1271161.7604</v>
      </c>
      <c r="AG60" s="64"/>
    </row>
    <row r="61" spans="1:33" x14ac:dyDescent="0.3">
      <c r="A61" s="63"/>
      <c r="B61" s="10" t="s">
        <v>31</v>
      </c>
      <c r="C61" s="9"/>
      <c r="D61" s="9"/>
      <c r="E61" s="9"/>
      <c r="F61" s="9"/>
      <c r="G61" s="9"/>
      <c r="H61" s="12">
        <v>0</v>
      </c>
      <c r="I61" s="12">
        <v>0</v>
      </c>
      <c r="J61" s="12">
        <v>0</v>
      </c>
      <c r="K61" s="12">
        <v>1533</v>
      </c>
      <c r="L61" s="12">
        <v>11935.500000000002</v>
      </c>
      <c r="M61" s="12">
        <v>485163.84</v>
      </c>
      <c r="N61" s="64">
        <v>498633.34</v>
      </c>
      <c r="O61" s="64"/>
      <c r="S61" s="63"/>
      <c r="T61" s="10" t="s">
        <v>31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4599</v>
      </c>
      <c r="AC61" s="9">
        <v>35806.5</v>
      </c>
      <c r="AD61" s="9">
        <v>2065331.1839999999</v>
      </c>
      <c r="AE61" s="9">
        <v>1754652.1775999996</v>
      </c>
      <c r="AF61" s="64">
        <v>3860389.8615999995</v>
      </c>
      <c r="AG61" s="64"/>
    </row>
    <row r="62" spans="1:33" x14ac:dyDescent="0.3">
      <c r="A62" s="63"/>
      <c r="B62" s="13" t="s">
        <v>32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5"/>
      <c r="N62" s="65">
        <v>2748723.7864000001</v>
      </c>
      <c r="O62" s="65"/>
      <c r="S62" s="63"/>
      <c r="T62" s="13" t="s">
        <v>32</v>
      </c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5"/>
      <c r="AF62" s="65">
        <v>18117254.3398</v>
      </c>
      <c r="AG62" s="65"/>
    </row>
    <row r="63" spans="1:33" x14ac:dyDescent="0.3">
      <c r="A63" s="63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65"/>
      <c r="O63" s="65"/>
      <c r="S63" s="63"/>
      <c r="T63" s="16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8"/>
      <c r="AF63" s="65"/>
      <c r="AG63" s="65"/>
    </row>
    <row r="64" spans="1:33" x14ac:dyDescent="0.3">
      <c r="A64" s="63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1"/>
      <c r="N64" s="65"/>
      <c r="O64" s="65"/>
      <c r="S64" s="63"/>
      <c r="T64" s="19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1"/>
      <c r="AF64" s="65"/>
      <c r="AG64" s="65"/>
    </row>
    <row r="65" spans="1:34" x14ac:dyDescent="0.3">
      <c r="N65" s="66">
        <v>549744.75728000002</v>
      </c>
      <c r="O65" s="66"/>
      <c r="P65" s="67" t="s">
        <v>33</v>
      </c>
      <c r="AF65" s="66">
        <v>3623450.8679599999</v>
      </c>
      <c r="AG65" s="66"/>
      <c r="AH65" s="67" t="s">
        <v>33</v>
      </c>
    </row>
    <row r="66" spans="1:34" x14ac:dyDescent="0.3">
      <c r="N66" s="66"/>
      <c r="O66" s="66"/>
      <c r="P66" s="67"/>
      <c r="AF66" s="66"/>
      <c r="AG66" s="66"/>
      <c r="AH66" s="67"/>
    </row>
    <row r="67" spans="1:34" x14ac:dyDescent="0.3">
      <c r="N67" s="68">
        <v>549.74475728000004</v>
      </c>
      <c r="O67" s="68"/>
      <c r="P67" s="69" t="s">
        <v>34</v>
      </c>
      <c r="AF67" s="68">
        <v>3623.4508679599999</v>
      </c>
      <c r="AG67" s="68"/>
      <c r="AH67" s="69" t="s">
        <v>34</v>
      </c>
    </row>
    <row r="68" spans="1:34" x14ac:dyDescent="0.3">
      <c r="N68" s="68"/>
      <c r="O68" s="68"/>
      <c r="P68" s="69"/>
      <c r="AF68" s="68"/>
      <c r="AG68" s="68"/>
      <c r="AH68" s="69"/>
    </row>
    <row r="69" spans="1:34" x14ac:dyDescent="0.3">
      <c r="A69" s="7" t="s">
        <v>39</v>
      </c>
      <c r="B69" s="7"/>
      <c r="C69" s="7"/>
      <c r="D69" s="7" t="s">
        <v>40</v>
      </c>
      <c r="S69" s="7" t="s">
        <v>39</v>
      </c>
      <c r="T69" s="7"/>
      <c r="U69" s="7"/>
      <c r="V69" s="7" t="s">
        <v>40</v>
      </c>
    </row>
    <row r="71" spans="1:34" x14ac:dyDescent="0.3">
      <c r="A71" s="63" t="s">
        <v>24</v>
      </c>
      <c r="B71" s="63"/>
      <c r="C71" s="64" t="s">
        <v>25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S71" s="63" t="s">
        <v>24</v>
      </c>
      <c r="T71" s="63"/>
      <c r="U71" s="64" t="s">
        <v>25</v>
      </c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</row>
    <row r="72" spans="1:34" x14ac:dyDescent="0.3">
      <c r="A72" s="63"/>
      <c r="B72" s="63"/>
      <c r="C72" s="8" t="s">
        <v>26</v>
      </c>
      <c r="D72" s="9">
        <v>2</v>
      </c>
      <c r="E72" s="9">
        <v>3</v>
      </c>
      <c r="F72" s="9">
        <v>4</v>
      </c>
      <c r="G72" s="9">
        <v>5</v>
      </c>
      <c r="H72" s="9">
        <v>6</v>
      </c>
      <c r="I72" s="9">
        <v>7</v>
      </c>
      <c r="J72" s="9">
        <v>8</v>
      </c>
      <c r="K72" s="9">
        <v>9</v>
      </c>
      <c r="L72" s="9">
        <v>10</v>
      </c>
      <c r="M72" s="9" t="s">
        <v>27</v>
      </c>
      <c r="N72" s="64" t="s">
        <v>28</v>
      </c>
      <c r="O72" s="64"/>
      <c r="S72" s="63"/>
      <c r="T72" s="63"/>
      <c r="U72" s="8" t="s">
        <v>26</v>
      </c>
      <c r="V72" s="9">
        <v>2</v>
      </c>
      <c r="W72" s="9">
        <v>3</v>
      </c>
      <c r="X72" s="9">
        <v>4</v>
      </c>
      <c r="Y72" s="9">
        <v>5</v>
      </c>
      <c r="Z72" s="9">
        <v>6</v>
      </c>
      <c r="AA72" s="9">
        <v>7</v>
      </c>
      <c r="AB72" s="9">
        <v>8</v>
      </c>
      <c r="AC72" s="9">
        <v>9</v>
      </c>
      <c r="AD72" s="9">
        <v>10</v>
      </c>
      <c r="AE72" s="9" t="s">
        <v>27</v>
      </c>
      <c r="AF72" s="64" t="s">
        <v>28</v>
      </c>
      <c r="AG72" s="64"/>
    </row>
    <row r="73" spans="1:34" x14ac:dyDescent="0.3">
      <c r="A73" s="63" t="s">
        <v>29</v>
      </c>
      <c r="B73" s="10" t="s">
        <v>30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64">
        <v>0</v>
      </c>
      <c r="O73" s="64"/>
      <c r="S73" s="63" t="s">
        <v>29</v>
      </c>
      <c r="T73" s="10" t="s">
        <v>30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64">
        <v>0</v>
      </c>
      <c r="AG73" s="64"/>
    </row>
    <row r="74" spans="1:34" x14ac:dyDescent="0.3">
      <c r="A74" s="63"/>
      <c r="B74" s="11">
        <v>1</v>
      </c>
      <c r="C74" s="9"/>
      <c r="D74" s="9"/>
      <c r="E74" s="9"/>
      <c r="F74" s="9"/>
      <c r="G74" s="9"/>
      <c r="H74" s="12">
        <v>1429.6320000000001</v>
      </c>
      <c r="I74" s="12">
        <v>2477.328</v>
      </c>
      <c r="J74" s="12">
        <v>9077.112000000001</v>
      </c>
      <c r="K74" s="12">
        <v>14406.696</v>
      </c>
      <c r="L74" s="12">
        <v>11958.276</v>
      </c>
      <c r="M74" s="12">
        <v>4498.2599999999993</v>
      </c>
      <c r="N74" s="64">
        <v>43847.304000000004</v>
      </c>
      <c r="O74" s="64"/>
      <c r="S74" s="63"/>
      <c r="T74" s="11">
        <v>1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7896.4830000000002</v>
      </c>
      <c r="AA74" s="9">
        <v>29294.315999999999</v>
      </c>
      <c r="AB74" s="9">
        <v>45621.203999999998</v>
      </c>
      <c r="AC74" s="9">
        <v>39136.175999999999</v>
      </c>
      <c r="AD74" s="9">
        <v>27439.385999999999</v>
      </c>
      <c r="AE74" s="9">
        <v>58758.6636</v>
      </c>
      <c r="AF74" s="64">
        <v>208146.2286</v>
      </c>
      <c r="AG74" s="64"/>
    </row>
    <row r="75" spans="1:34" x14ac:dyDescent="0.3">
      <c r="A75" s="63"/>
      <c r="B75" s="10">
        <v>1.5</v>
      </c>
      <c r="C75" s="9"/>
      <c r="D75" s="9"/>
      <c r="E75" s="9"/>
      <c r="F75" s="9"/>
      <c r="G75" s="9"/>
      <c r="H75" s="12">
        <v>8324.6280000000006</v>
      </c>
      <c r="I75" s="12">
        <v>4914.3599999999997</v>
      </c>
      <c r="J75" s="12">
        <v>15045.3</v>
      </c>
      <c r="K75" s="12">
        <v>36396.048000000003</v>
      </c>
      <c r="L75" s="12">
        <v>48865.907999999996</v>
      </c>
      <c r="M75" s="12">
        <v>36443.702400000002</v>
      </c>
      <c r="N75" s="64">
        <v>149989.94640000002</v>
      </c>
      <c r="O75" s="64"/>
      <c r="S75" s="63"/>
      <c r="T75" s="10">
        <v>1.5</v>
      </c>
      <c r="U75" s="9">
        <v>0</v>
      </c>
      <c r="V75" s="9">
        <v>0</v>
      </c>
      <c r="W75" s="9">
        <v>0</v>
      </c>
      <c r="X75" s="9">
        <v>0</v>
      </c>
      <c r="Y75" s="9">
        <v>20491.392</v>
      </c>
      <c r="Z75" s="9">
        <v>16622.099999999999</v>
      </c>
      <c r="AA75" s="9">
        <v>47844.054000000004</v>
      </c>
      <c r="AB75" s="9">
        <v>120386.92800000001</v>
      </c>
      <c r="AC75" s="9">
        <v>151296.36899999998</v>
      </c>
      <c r="AD75" s="9">
        <v>164236.42199999999</v>
      </c>
      <c r="AE75" s="9">
        <v>346347.80240000004</v>
      </c>
      <c r="AF75" s="64">
        <v>867225.06740000006</v>
      </c>
      <c r="AG75" s="64"/>
    </row>
    <row r="76" spans="1:34" x14ac:dyDescent="0.3">
      <c r="A76" s="63"/>
      <c r="B76" s="10">
        <v>2</v>
      </c>
      <c r="C76" s="9"/>
      <c r="D76" s="9"/>
      <c r="E76" s="9"/>
      <c r="F76" s="9"/>
      <c r="G76" s="9"/>
      <c r="H76" s="12">
        <v>19657.440000000002</v>
      </c>
      <c r="I76" s="12">
        <v>13665.599999999999</v>
      </c>
      <c r="J76" s="12">
        <v>14030.016</v>
      </c>
      <c r="K76" s="12">
        <v>29108.603999999999</v>
      </c>
      <c r="L76" s="12">
        <v>43951.11</v>
      </c>
      <c r="M76" s="12">
        <v>93639.844800000006</v>
      </c>
      <c r="N76" s="64">
        <v>214052.61480000001</v>
      </c>
      <c r="O76" s="64"/>
      <c r="S76" s="63"/>
      <c r="T76" s="10">
        <v>2</v>
      </c>
      <c r="U76" s="9">
        <v>0</v>
      </c>
      <c r="V76" s="9">
        <v>0</v>
      </c>
      <c r="W76" s="9">
        <v>0</v>
      </c>
      <c r="X76" s="9">
        <v>0</v>
      </c>
      <c r="Y76" s="9">
        <v>46686.420000000006</v>
      </c>
      <c r="Z76" s="9">
        <v>46235.28</v>
      </c>
      <c r="AA76" s="9">
        <v>45278.687999999995</v>
      </c>
      <c r="AB76" s="9">
        <v>94448.13</v>
      </c>
      <c r="AC76" s="9">
        <v>133256.02499999999</v>
      </c>
      <c r="AD76" s="9">
        <v>412218.88199999998</v>
      </c>
      <c r="AE76" s="9">
        <v>528829.81200000003</v>
      </c>
      <c r="AF76" s="64">
        <v>1306953.2370000002</v>
      </c>
      <c r="AG76" s="64"/>
    </row>
    <row r="77" spans="1:34" x14ac:dyDescent="0.3">
      <c r="A77" s="63"/>
      <c r="B77" s="10">
        <v>2.5</v>
      </c>
      <c r="C77" s="9"/>
      <c r="D77" s="9"/>
      <c r="E77" s="9"/>
      <c r="F77" s="9"/>
      <c r="G77" s="9"/>
      <c r="H77" s="12">
        <v>9804.630000000001</v>
      </c>
      <c r="I77" s="12">
        <v>34152.173999999999</v>
      </c>
      <c r="J77" s="12">
        <v>22606.055999999997</v>
      </c>
      <c r="K77" s="12">
        <v>25866.966</v>
      </c>
      <c r="L77" s="12">
        <v>38049.060000000005</v>
      </c>
      <c r="M77" s="12">
        <v>140379.35040000002</v>
      </c>
      <c r="N77" s="64">
        <v>270858.23640000005</v>
      </c>
      <c r="O77" s="64"/>
      <c r="S77" s="63"/>
      <c r="T77" s="10">
        <v>2.5</v>
      </c>
      <c r="U77" s="9">
        <v>0</v>
      </c>
      <c r="V77" s="9">
        <v>0</v>
      </c>
      <c r="W77" s="9">
        <v>0</v>
      </c>
      <c r="X77" s="9">
        <v>0</v>
      </c>
      <c r="Y77" s="9">
        <v>23584.11</v>
      </c>
      <c r="Z77" s="9">
        <v>115536.07800000001</v>
      </c>
      <c r="AA77" s="9">
        <v>72568.715999999986</v>
      </c>
      <c r="AB77" s="9">
        <v>84333.395999999993</v>
      </c>
      <c r="AC77" s="9">
        <v>116232.06000000001</v>
      </c>
      <c r="AD77" s="9">
        <v>617409.18000000005</v>
      </c>
      <c r="AE77" s="9">
        <v>682020.75000000012</v>
      </c>
      <c r="AF77" s="64">
        <v>1711684.29</v>
      </c>
      <c r="AG77" s="64"/>
    </row>
    <row r="78" spans="1:34" x14ac:dyDescent="0.3">
      <c r="A78" s="63"/>
      <c r="B78" s="10">
        <v>3</v>
      </c>
      <c r="C78" s="9"/>
      <c r="D78" s="9"/>
      <c r="E78" s="9"/>
      <c r="F78" s="9"/>
      <c r="G78" s="9"/>
      <c r="H78" s="12">
        <v>1277.2080000000001</v>
      </c>
      <c r="I78" s="12">
        <v>24720.720000000001</v>
      </c>
      <c r="J78" s="12">
        <v>33605.549999999996</v>
      </c>
      <c r="K78" s="12">
        <v>30317.484</v>
      </c>
      <c r="L78" s="12">
        <v>42620.904000000002</v>
      </c>
      <c r="M78" s="12">
        <v>192617.50800000003</v>
      </c>
      <c r="N78" s="64">
        <v>325159.37400000007</v>
      </c>
      <c r="O78" s="64"/>
      <c r="S78" s="63"/>
      <c r="T78" s="10">
        <v>3</v>
      </c>
      <c r="U78" s="9">
        <v>0</v>
      </c>
      <c r="V78" s="9">
        <v>0</v>
      </c>
      <c r="W78" s="9">
        <v>0</v>
      </c>
      <c r="X78" s="9">
        <v>0</v>
      </c>
      <c r="Y78" s="9">
        <v>3051.1080000000002</v>
      </c>
      <c r="Z78" s="9">
        <v>83250.66</v>
      </c>
      <c r="AA78" s="9">
        <v>108114.825</v>
      </c>
      <c r="AB78" s="9">
        <v>96100.703999999998</v>
      </c>
      <c r="AC78" s="9">
        <v>122032.49400000001</v>
      </c>
      <c r="AD78" s="9">
        <v>786003.70200000005</v>
      </c>
      <c r="AE78" s="9">
        <v>804116.53500000003</v>
      </c>
      <c r="AF78" s="64">
        <v>2002670.0279999999</v>
      </c>
      <c r="AG78" s="64"/>
    </row>
    <row r="79" spans="1:34" x14ac:dyDescent="0.3">
      <c r="A79" s="63"/>
      <c r="B79" s="10">
        <v>3.5</v>
      </c>
      <c r="C79" s="9"/>
      <c r="D79" s="9"/>
      <c r="E79" s="9"/>
      <c r="F79" s="9"/>
      <c r="G79" s="9"/>
      <c r="H79" s="12">
        <v>570.27599999999995</v>
      </c>
      <c r="I79" s="12">
        <v>14486.85</v>
      </c>
      <c r="J79" s="12">
        <v>58853.184000000001</v>
      </c>
      <c r="K79" s="12">
        <v>33775.055999999997</v>
      </c>
      <c r="L79" s="12">
        <v>37914.156000000003</v>
      </c>
      <c r="M79" s="12">
        <v>179728.92</v>
      </c>
      <c r="N79" s="64">
        <v>325328.44200000004</v>
      </c>
      <c r="O79" s="64"/>
      <c r="S79" s="63"/>
      <c r="T79" s="10">
        <v>3.5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33480.720000000001</v>
      </c>
      <c r="AA79" s="9">
        <v>164750.196</v>
      </c>
      <c r="AB79" s="9">
        <v>115800.192</v>
      </c>
      <c r="AC79" s="9">
        <v>117503.79300000001</v>
      </c>
      <c r="AD79" s="9">
        <v>883239.26399999997</v>
      </c>
      <c r="AE79" s="9">
        <v>836522.09640000004</v>
      </c>
      <c r="AF79" s="64">
        <v>2151296.2614000002</v>
      </c>
      <c r="AG79" s="64"/>
    </row>
    <row r="80" spans="1:34" x14ac:dyDescent="0.3">
      <c r="A80" s="63"/>
      <c r="B80" s="10">
        <v>4</v>
      </c>
      <c r="C80" s="9"/>
      <c r="D80" s="9"/>
      <c r="E80" s="9"/>
      <c r="F80" s="9"/>
      <c r="G80" s="9"/>
      <c r="H80" s="12">
        <v>0</v>
      </c>
      <c r="I80" s="12">
        <v>4702.3680000000004</v>
      </c>
      <c r="J80" s="12">
        <v>45963.72</v>
      </c>
      <c r="K80" s="12">
        <v>30313.103999999996</v>
      </c>
      <c r="L80" s="12">
        <v>35197.68</v>
      </c>
      <c r="M80" s="12">
        <v>221321.4</v>
      </c>
      <c r="N80" s="64">
        <v>337498.272</v>
      </c>
      <c r="O80" s="64"/>
      <c r="S80" s="63"/>
      <c r="T80" s="10">
        <v>4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12343.716</v>
      </c>
      <c r="AA80" s="9">
        <v>120944.94</v>
      </c>
      <c r="AB80" s="9">
        <v>99441.767999999996</v>
      </c>
      <c r="AC80" s="9">
        <v>104519.94</v>
      </c>
      <c r="AD80" s="9">
        <v>899671.49099999992</v>
      </c>
      <c r="AE80" s="9">
        <v>824702.84159999993</v>
      </c>
      <c r="AF80" s="64">
        <v>2061624.6965999999</v>
      </c>
      <c r="AG80" s="64"/>
    </row>
    <row r="81" spans="1:34" x14ac:dyDescent="0.3">
      <c r="A81" s="63"/>
      <c r="B81" s="10">
        <v>4.5</v>
      </c>
      <c r="C81" s="9"/>
      <c r="D81" s="9"/>
      <c r="E81" s="9"/>
      <c r="F81" s="9"/>
      <c r="G81" s="9"/>
      <c r="H81" s="12">
        <v>683.71799999999996</v>
      </c>
      <c r="I81" s="12">
        <v>0</v>
      </c>
      <c r="J81" s="12">
        <v>13503.977999999999</v>
      </c>
      <c r="K81" s="12">
        <v>21671.364000000001</v>
      </c>
      <c r="L81" s="12">
        <v>23717.261999999999</v>
      </c>
      <c r="M81" s="12">
        <v>206567.36999999997</v>
      </c>
      <c r="N81" s="64">
        <v>266143.69199999998</v>
      </c>
      <c r="O81" s="64"/>
      <c r="S81" s="63"/>
      <c r="T81" s="10">
        <v>4.5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35511.506999999998</v>
      </c>
      <c r="AB81" s="9">
        <v>79920.983999999997</v>
      </c>
      <c r="AC81" s="9">
        <v>78966.144</v>
      </c>
      <c r="AD81" s="9">
        <v>899017.11899999995</v>
      </c>
      <c r="AE81" s="9">
        <v>732250.67759999982</v>
      </c>
      <c r="AF81" s="64">
        <v>1825666.4315999998</v>
      </c>
      <c r="AG81" s="64"/>
    </row>
    <row r="82" spans="1:34" x14ac:dyDescent="0.3">
      <c r="A82" s="63"/>
      <c r="B82" s="10">
        <v>5</v>
      </c>
      <c r="C82" s="9"/>
      <c r="D82" s="9"/>
      <c r="E82" s="9"/>
      <c r="F82" s="9"/>
      <c r="G82" s="9"/>
      <c r="H82" s="12">
        <v>0</v>
      </c>
      <c r="I82" s="12">
        <v>766.5</v>
      </c>
      <c r="J82" s="12">
        <v>5256</v>
      </c>
      <c r="K82" s="12">
        <v>33181.128000000004</v>
      </c>
      <c r="L82" s="12">
        <v>18465.204000000002</v>
      </c>
      <c r="M82" s="12">
        <v>166249.90800000002</v>
      </c>
      <c r="N82" s="64">
        <v>223918.74000000005</v>
      </c>
      <c r="O82" s="64"/>
      <c r="S82" s="63"/>
      <c r="T82" s="10">
        <v>5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15400.08</v>
      </c>
      <c r="AB82" s="9">
        <v>111482.38800000002</v>
      </c>
      <c r="AC82" s="9">
        <v>58545.050999999999</v>
      </c>
      <c r="AD82" s="9">
        <v>681390.46800000011</v>
      </c>
      <c r="AE82" s="9">
        <v>587693.85840000003</v>
      </c>
      <c r="AF82" s="64">
        <v>1454511.8454000002</v>
      </c>
      <c r="AG82" s="64"/>
    </row>
    <row r="83" spans="1:34" x14ac:dyDescent="0.3">
      <c r="A83" s="63"/>
      <c r="B83" s="10" t="s">
        <v>31</v>
      </c>
      <c r="C83" s="9"/>
      <c r="D83" s="9"/>
      <c r="E83" s="9"/>
      <c r="F83" s="9"/>
      <c r="G83" s="9"/>
      <c r="H83" s="24">
        <v>0</v>
      </c>
      <c r="I83" s="12">
        <v>0</v>
      </c>
      <c r="J83" s="12">
        <v>1533</v>
      </c>
      <c r="K83" s="12">
        <v>13359</v>
      </c>
      <c r="L83" s="12">
        <v>37996.5</v>
      </c>
      <c r="M83" s="12">
        <v>660922.728</v>
      </c>
      <c r="N83" s="64">
        <v>713812.228</v>
      </c>
      <c r="O83" s="64"/>
      <c r="S83" s="63"/>
      <c r="T83" s="10" t="s">
        <v>31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4599</v>
      </c>
      <c r="AB83" s="9">
        <v>40077</v>
      </c>
      <c r="AC83" s="9">
        <v>113989.49999999999</v>
      </c>
      <c r="AD83" s="9">
        <v>2813532.6828000001</v>
      </c>
      <c r="AE83" s="9">
        <v>2474639.7311999998</v>
      </c>
      <c r="AF83" s="64">
        <v>5446838.9139999999</v>
      </c>
      <c r="AG83" s="64"/>
    </row>
    <row r="84" spans="1:34" x14ac:dyDescent="0.3">
      <c r="A84" s="63"/>
      <c r="B84" s="13" t="s">
        <v>32</v>
      </c>
      <c r="C84" s="14"/>
      <c r="D84" s="14"/>
      <c r="E84" s="14"/>
      <c r="F84" s="14"/>
      <c r="G84" s="14"/>
      <c r="H84" s="25"/>
      <c r="I84" s="14"/>
      <c r="J84" s="14"/>
      <c r="K84" s="14"/>
      <c r="L84" s="14"/>
      <c r="M84" s="15"/>
      <c r="N84" s="65">
        <v>2870608.8496000003</v>
      </c>
      <c r="O84" s="65"/>
      <c r="S84" s="63"/>
      <c r="T84" s="13" t="s">
        <v>32</v>
      </c>
      <c r="U84" s="14"/>
      <c r="V84" s="14"/>
      <c r="W84" s="14"/>
      <c r="X84" s="14"/>
      <c r="Y84" s="14"/>
      <c r="Z84" s="25"/>
      <c r="AA84" s="14"/>
      <c r="AB84" s="14"/>
      <c r="AC84" s="14"/>
      <c r="AD84" s="14"/>
      <c r="AE84" s="15"/>
      <c r="AF84" s="65">
        <v>19036617</v>
      </c>
      <c r="AG84" s="65"/>
    </row>
    <row r="85" spans="1:34" x14ac:dyDescent="0.3">
      <c r="A85" s="63"/>
      <c r="B85" s="16"/>
      <c r="C85" s="17"/>
      <c r="D85" s="17"/>
      <c r="E85" s="17"/>
      <c r="F85" s="17"/>
      <c r="G85" s="17"/>
      <c r="H85" s="26"/>
      <c r="I85" s="17"/>
      <c r="J85" s="17"/>
      <c r="K85" s="17"/>
      <c r="L85" s="17"/>
      <c r="M85" s="18"/>
      <c r="N85" s="65"/>
      <c r="O85" s="65"/>
      <c r="S85" s="63"/>
      <c r="T85" s="16"/>
      <c r="U85" s="17"/>
      <c r="V85" s="17"/>
      <c r="W85" s="17"/>
      <c r="X85" s="17"/>
      <c r="Y85" s="17"/>
      <c r="Z85" s="26"/>
      <c r="AA85" s="17"/>
      <c r="AB85" s="17"/>
      <c r="AC85" s="17"/>
      <c r="AD85" s="17"/>
      <c r="AE85" s="18"/>
      <c r="AF85" s="65"/>
      <c r="AG85" s="65"/>
    </row>
    <row r="86" spans="1:34" x14ac:dyDescent="0.3">
      <c r="A86" s="63"/>
      <c r="B86" s="19"/>
      <c r="C86" s="20"/>
      <c r="D86" s="20"/>
      <c r="E86" s="20"/>
      <c r="F86" s="20"/>
      <c r="G86" s="20"/>
      <c r="H86" s="27"/>
      <c r="I86" s="20"/>
      <c r="J86" s="20"/>
      <c r="K86" s="20"/>
      <c r="L86" s="20"/>
      <c r="M86" s="21"/>
      <c r="N86" s="65"/>
      <c r="O86" s="65"/>
      <c r="S86" s="63"/>
      <c r="T86" s="19"/>
      <c r="U86" s="20"/>
      <c r="V86" s="20"/>
      <c r="W86" s="20"/>
      <c r="X86" s="20"/>
      <c r="Y86" s="20"/>
      <c r="Z86" s="27"/>
      <c r="AA86" s="20"/>
      <c r="AB86" s="20"/>
      <c r="AC86" s="20"/>
      <c r="AD86" s="20"/>
      <c r="AE86" s="21"/>
      <c r="AF86" s="65"/>
      <c r="AG86" s="65"/>
    </row>
    <row r="87" spans="1:34" x14ac:dyDescent="0.3">
      <c r="N87" s="66">
        <v>574121.76992000011</v>
      </c>
      <c r="O87" s="66"/>
      <c r="P87" s="67" t="s">
        <v>33</v>
      </c>
      <c r="AF87" s="66">
        <v>3807323.4</v>
      </c>
      <c r="AG87" s="66"/>
      <c r="AH87" s="67" t="s">
        <v>33</v>
      </c>
    </row>
    <row r="88" spans="1:34" x14ac:dyDescent="0.3">
      <c r="N88" s="66"/>
      <c r="O88" s="66"/>
      <c r="P88" s="67"/>
      <c r="AF88" s="66"/>
      <c r="AG88" s="66"/>
      <c r="AH88" s="67"/>
    </row>
    <row r="89" spans="1:34" x14ac:dyDescent="0.3">
      <c r="N89" s="68">
        <v>574.12176992000013</v>
      </c>
      <c r="O89" s="68"/>
      <c r="P89" s="69" t="s">
        <v>34</v>
      </c>
      <c r="AF89" s="68">
        <v>3807.3233999999998</v>
      </c>
      <c r="AG89" s="68"/>
      <c r="AH89" s="69" t="s">
        <v>34</v>
      </c>
    </row>
    <row r="90" spans="1:34" x14ac:dyDescent="0.3">
      <c r="N90" s="68"/>
      <c r="O90" s="68"/>
      <c r="P90" s="69"/>
      <c r="AF90" s="68"/>
      <c r="AG90" s="68"/>
      <c r="AH90" s="69"/>
    </row>
    <row r="92" spans="1:34" x14ac:dyDescent="0.3">
      <c r="A92" s="7" t="s">
        <v>41</v>
      </c>
      <c r="B92" s="7"/>
      <c r="C92" s="7"/>
      <c r="D92" s="7" t="s">
        <v>42</v>
      </c>
      <c r="E92" s="7"/>
      <c r="S92" s="7" t="s">
        <v>41</v>
      </c>
      <c r="T92" s="7"/>
      <c r="U92" s="7"/>
      <c r="V92" s="7" t="s">
        <v>42</v>
      </c>
      <c r="W92" s="7"/>
    </row>
    <row r="94" spans="1:34" x14ac:dyDescent="0.3">
      <c r="A94" s="63" t="s">
        <v>24</v>
      </c>
      <c r="B94" s="63"/>
      <c r="C94" s="64" t="s">
        <v>25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S94" s="63" t="s">
        <v>24</v>
      </c>
      <c r="T94" s="63"/>
      <c r="U94" s="64" t="s">
        <v>25</v>
      </c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</row>
    <row r="95" spans="1:34" x14ac:dyDescent="0.3">
      <c r="A95" s="63"/>
      <c r="B95" s="63"/>
      <c r="C95" s="8" t="s">
        <v>26</v>
      </c>
      <c r="D95" s="9">
        <v>2</v>
      </c>
      <c r="E95" s="9">
        <v>3</v>
      </c>
      <c r="F95" s="9">
        <v>4</v>
      </c>
      <c r="G95" s="9">
        <v>5</v>
      </c>
      <c r="H95" s="9">
        <v>6</v>
      </c>
      <c r="I95" s="9">
        <v>7</v>
      </c>
      <c r="J95" s="9">
        <v>8</v>
      </c>
      <c r="K95" s="9">
        <v>9</v>
      </c>
      <c r="L95" s="9">
        <v>10</v>
      </c>
      <c r="M95" s="9" t="s">
        <v>27</v>
      </c>
      <c r="N95" s="64" t="s">
        <v>28</v>
      </c>
      <c r="O95" s="64"/>
      <c r="S95" s="63"/>
      <c r="T95" s="63"/>
      <c r="U95" s="8" t="s">
        <v>26</v>
      </c>
      <c r="V95" s="9">
        <v>2</v>
      </c>
      <c r="W95" s="9">
        <v>3</v>
      </c>
      <c r="X95" s="9">
        <v>4</v>
      </c>
      <c r="Y95" s="9">
        <v>5</v>
      </c>
      <c r="Z95" s="9">
        <v>6</v>
      </c>
      <c r="AA95" s="9">
        <v>7</v>
      </c>
      <c r="AB95" s="9">
        <v>8</v>
      </c>
      <c r="AC95" s="9">
        <v>9</v>
      </c>
      <c r="AD95" s="9">
        <v>10</v>
      </c>
      <c r="AE95" s="9" t="s">
        <v>27</v>
      </c>
      <c r="AF95" s="64" t="s">
        <v>28</v>
      </c>
      <c r="AG95" s="64"/>
    </row>
    <row r="96" spans="1:34" x14ac:dyDescent="0.3">
      <c r="A96" s="63" t="s">
        <v>29</v>
      </c>
      <c r="B96" s="10" t="s">
        <v>30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64">
        <v>0</v>
      </c>
      <c r="O96" s="64"/>
      <c r="S96" s="63" t="s">
        <v>29</v>
      </c>
      <c r="T96" s="10" t="s">
        <v>30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64">
        <v>0</v>
      </c>
      <c r="AG96" s="64"/>
    </row>
    <row r="97" spans="1:34" x14ac:dyDescent="0.3">
      <c r="A97" s="63"/>
      <c r="B97" s="11">
        <v>1</v>
      </c>
      <c r="C97" s="9"/>
      <c r="D97" s="9"/>
      <c r="E97" s="9"/>
      <c r="F97" s="9"/>
      <c r="G97" s="9"/>
      <c r="H97" s="12">
        <v>1109.0159999999998</v>
      </c>
      <c r="I97" s="12">
        <v>4264.3680000000004</v>
      </c>
      <c r="J97" s="12">
        <v>7959.3360000000002</v>
      </c>
      <c r="K97" s="12">
        <v>7579.152</v>
      </c>
      <c r="L97" s="12">
        <v>3998.94</v>
      </c>
      <c r="M97" s="12">
        <v>2054.2199999999998</v>
      </c>
      <c r="N97" s="64">
        <v>26965.032000000003</v>
      </c>
      <c r="O97" s="64"/>
      <c r="S97" s="63"/>
      <c r="T97" s="11">
        <v>1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13592.673000000001</v>
      </c>
      <c r="AA97" s="9">
        <v>25686.948</v>
      </c>
      <c r="AB97" s="9">
        <v>24000.648000000001</v>
      </c>
      <c r="AC97" s="9">
        <v>13087.44</v>
      </c>
      <c r="AD97" s="9">
        <v>12530.742</v>
      </c>
      <c r="AE97" s="9">
        <v>33909.478199999998</v>
      </c>
      <c r="AF97" s="64">
        <v>122807.9292</v>
      </c>
      <c r="AG97" s="64"/>
    </row>
    <row r="98" spans="1:34" x14ac:dyDescent="0.3">
      <c r="A98" s="63"/>
      <c r="B98" s="10">
        <v>1.5</v>
      </c>
      <c r="C98" s="9"/>
      <c r="D98" s="9"/>
      <c r="E98" s="9"/>
      <c r="F98" s="9"/>
      <c r="G98" s="9"/>
      <c r="H98" s="12">
        <v>4532.424</v>
      </c>
      <c r="I98" s="12">
        <v>7446</v>
      </c>
      <c r="J98" s="12">
        <v>26586.6</v>
      </c>
      <c r="K98" s="12">
        <v>49640.292000000001</v>
      </c>
      <c r="L98" s="12">
        <v>41122.068000000007</v>
      </c>
      <c r="M98" s="12">
        <v>21144.537599999996</v>
      </c>
      <c r="N98" s="64">
        <v>150471.9216</v>
      </c>
      <c r="O98" s="64"/>
      <c r="S98" s="63"/>
      <c r="T98" s="10">
        <v>1.5</v>
      </c>
      <c r="U98" s="9">
        <v>0</v>
      </c>
      <c r="V98" s="9">
        <v>0</v>
      </c>
      <c r="W98" s="9">
        <v>0</v>
      </c>
      <c r="X98" s="9">
        <v>0</v>
      </c>
      <c r="Y98" s="9">
        <v>11156.736000000001</v>
      </c>
      <c r="Z98" s="9">
        <v>25185</v>
      </c>
      <c r="AA98" s="9">
        <v>84545.387999999992</v>
      </c>
      <c r="AB98" s="9">
        <v>164194.81200000001</v>
      </c>
      <c r="AC98" s="9">
        <v>127320.24900000001</v>
      </c>
      <c r="AD98" s="9">
        <v>95289.527999999977</v>
      </c>
      <c r="AE98" s="9">
        <v>309371.49040000001</v>
      </c>
      <c r="AF98" s="64">
        <v>817063.2034</v>
      </c>
      <c r="AG98" s="64"/>
    </row>
    <row r="99" spans="1:34" x14ac:dyDescent="0.3">
      <c r="A99" s="63"/>
      <c r="B99" s="10">
        <v>2</v>
      </c>
      <c r="C99" s="9"/>
      <c r="D99" s="9"/>
      <c r="E99" s="9"/>
      <c r="F99" s="9"/>
      <c r="G99" s="9"/>
      <c r="H99" s="12">
        <v>6359.76</v>
      </c>
      <c r="I99" s="12">
        <v>18133.199999999997</v>
      </c>
      <c r="J99" s="12">
        <v>26730.263999999999</v>
      </c>
      <c r="K99" s="12">
        <v>52350.198000000004</v>
      </c>
      <c r="L99" s="12">
        <v>80079.539999999994</v>
      </c>
      <c r="M99" s="12">
        <v>69305.090400000001</v>
      </c>
      <c r="N99" s="64">
        <v>252958.05239999999</v>
      </c>
      <c r="O99" s="64"/>
      <c r="S99" s="63"/>
      <c r="T99" s="10">
        <v>2</v>
      </c>
      <c r="U99" s="9">
        <v>0</v>
      </c>
      <c r="V99" s="9">
        <v>0</v>
      </c>
      <c r="W99" s="9">
        <v>0</v>
      </c>
      <c r="X99" s="9">
        <v>0</v>
      </c>
      <c r="Y99" s="9">
        <v>15104.43</v>
      </c>
      <c r="Z99" s="9">
        <v>61350.66</v>
      </c>
      <c r="AA99" s="9">
        <v>86265.851999999999</v>
      </c>
      <c r="AB99" s="9">
        <v>169859.685</v>
      </c>
      <c r="AC99" s="9">
        <v>242794.34999999998</v>
      </c>
      <c r="AD99" s="9">
        <v>305093.06099999999</v>
      </c>
      <c r="AE99" s="9">
        <v>543789.43919999991</v>
      </c>
      <c r="AF99" s="64">
        <v>1424257.4771999998</v>
      </c>
      <c r="AG99" s="64"/>
    </row>
    <row r="100" spans="1:34" x14ac:dyDescent="0.3">
      <c r="A100" s="63"/>
      <c r="B100" s="10">
        <v>2.5</v>
      </c>
      <c r="C100" s="9"/>
      <c r="D100" s="9"/>
      <c r="E100" s="9"/>
      <c r="F100" s="9"/>
      <c r="G100" s="9"/>
      <c r="H100" s="12">
        <v>1879.896</v>
      </c>
      <c r="I100" s="12">
        <v>20586</v>
      </c>
      <c r="J100" s="12">
        <v>31037.993999999999</v>
      </c>
      <c r="K100" s="12">
        <v>49783.518000000004</v>
      </c>
      <c r="L100" s="12">
        <v>75234.822</v>
      </c>
      <c r="M100" s="12">
        <v>134721.79200000002</v>
      </c>
      <c r="N100" s="64">
        <v>313244.022</v>
      </c>
      <c r="O100" s="64"/>
      <c r="S100" s="63"/>
      <c r="T100" s="10">
        <v>2.5</v>
      </c>
      <c r="U100" s="9">
        <v>0</v>
      </c>
      <c r="V100" s="9">
        <v>0</v>
      </c>
      <c r="W100" s="9">
        <v>0</v>
      </c>
      <c r="X100" s="9">
        <v>0</v>
      </c>
      <c r="Y100" s="9">
        <v>4521.9120000000003</v>
      </c>
      <c r="Z100" s="9">
        <v>69642</v>
      </c>
      <c r="AA100" s="9">
        <v>99636.458999999988</v>
      </c>
      <c r="AB100" s="9">
        <v>162307.908</v>
      </c>
      <c r="AC100" s="9">
        <v>229826.92200000002</v>
      </c>
      <c r="AD100" s="9">
        <v>592526.4</v>
      </c>
      <c r="AE100" s="9">
        <v>721221.74999999988</v>
      </c>
      <c r="AF100" s="64">
        <v>1879683.3509999998</v>
      </c>
      <c r="AG100" s="64"/>
    </row>
    <row r="101" spans="1:34" x14ac:dyDescent="0.3">
      <c r="A101" s="63"/>
      <c r="B101" s="10">
        <v>3</v>
      </c>
      <c r="C101" s="9"/>
      <c r="D101" s="9"/>
      <c r="E101" s="9"/>
      <c r="F101" s="9"/>
      <c r="G101" s="9"/>
      <c r="H101" s="12">
        <v>331.12799999999999</v>
      </c>
      <c r="I101" s="12">
        <v>6880.1039999999994</v>
      </c>
      <c r="J101" s="12">
        <v>40413.383999999998</v>
      </c>
      <c r="K101" s="12">
        <v>58081.428</v>
      </c>
      <c r="L101" s="12">
        <v>69131.292000000001</v>
      </c>
      <c r="M101" s="12">
        <v>193350.72</v>
      </c>
      <c r="N101" s="64">
        <v>368188.05599999998</v>
      </c>
      <c r="O101" s="64"/>
      <c r="S101" s="63"/>
      <c r="T101" s="10">
        <v>3</v>
      </c>
      <c r="U101" s="9">
        <v>0</v>
      </c>
      <c r="V101" s="9">
        <v>0</v>
      </c>
      <c r="W101" s="9">
        <v>0</v>
      </c>
      <c r="X101" s="9">
        <v>0</v>
      </c>
      <c r="Y101" s="9">
        <v>791.02799999999991</v>
      </c>
      <c r="Z101" s="9">
        <v>23169.761999999999</v>
      </c>
      <c r="AA101" s="9">
        <v>130016.796</v>
      </c>
      <c r="AB101" s="9">
        <v>184107.16800000001</v>
      </c>
      <c r="AC101" s="9">
        <v>197937.23699999999</v>
      </c>
      <c r="AD101" s="9">
        <v>788995.68</v>
      </c>
      <c r="AE101" s="9">
        <v>858071.56500000006</v>
      </c>
      <c r="AF101" s="64">
        <v>2183089.236</v>
      </c>
      <c r="AG101" s="64"/>
    </row>
    <row r="102" spans="1:34" x14ac:dyDescent="0.3">
      <c r="A102" s="63"/>
      <c r="B102" s="10">
        <v>3.5</v>
      </c>
      <c r="C102" s="9"/>
      <c r="D102" s="9"/>
      <c r="E102" s="9"/>
      <c r="F102" s="9"/>
      <c r="G102" s="9"/>
      <c r="H102" s="12">
        <v>0</v>
      </c>
      <c r="I102" s="12">
        <v>3606.93</v>
      </c>
      <c r="J102" s="12">
        <v>28095.071999999996</v>
      </c>
      <c r="K102" s="12">
        <v>55905.444000000003</v>
      </c>
      <c r="L102" s="12">
        <v>61920.936000000002</v>
      </c>
      <c r="M102" s="12">
        <v>196837.2</v>
      </c>
      <c r="N102" s="64">
        <v>346365.58199999994</v>
      </c>
      <c r="O102" s="64"/>
      <c r="S102" s="63"/>
      <c r="T102" s="10">
        <v>3.5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8336.0159999999996</v>
      </c>
      <c r="AA102" s="9">
        <v>78647.717999999993</v>
      </c>
      <c r="AB102" s="9">
        <v>191675.80800000002</v>
      </c>
      <c r="AC102" s="9">
        <v>191905.758</v>
      </c>
      <c r="AD102" s="9">
        <v>967314.23999999987</v>
      </c>
      <c r="AE102" s="9">
        <v>909696.39119999995</v>
      </c>
      <c r="AF102" s="64">
        <v>2347575.9312</v>
      </c>
      <c r="AG102" s="64"/>
    </row>
    <row r="103" spans="1:34" x14ac:dyDescent="0.3">
      <c r="A103" s="63"/>
      <c r="B103" s="10">
        <v>4</v>
      </c>
      <c r="C103" s="9"/>
      <c r="D103" s="9"/>
      <c r="E103" s="9"/>
      <c r="F103" s="9"/>
      <c r="G103" s="9"/>
      <c r="H103" s="12">
        <v>0</v>
      </c>
      <c r="I103" s="12">
        <v>539.61599999999999</v>
      </c>
      <c r="J103" s="12">
        <v>14743.079999999998</v>
      </c>
      <c r="K103" s="12">
        <v>31749.743999999999</v>
      </c>
      <c r="L103" s="12">
        <v>59117.735999999997</v>
      </c>
      <c r="M103" s="12">
        <v>251981.4</v>
      </c>
      <c r="N103" s="64">
        <v>358131.576</v>
      </c>
      <c r="O103" s="64"/>
      <c r="S103" s="63"/>
      <c r="T103" s="10">
        <v>4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1416.492</v>
      </c>
      <c r="AA103" s="9">
        <v>38793.659999999996</v>
      </c>
      <c r="AB103" s="9">
        <v>104154.648</v>
      </c>
      <c r="AC103" s="9">
        <v>175550.83799999999</v>
      </c>
      <c r="AD103" s="9">
        <v>1024304.3909999999</v>
      </c>
      <c r="AE103" s="9">
        <v>905084.95199999993</v>
      </c>
      <c r="AF103" s="64">
        <v>2249304.9809999997</v>
      </c>
      <c r="AG103" s="64"/>
    </row>
    <row r="104" spans="1:34" x14ac:dyDescent="0.3">
      <c r="A104" s="63"/>
      <c r="B104" s="10">
        <v>4.5</v>
      </c>
      <c r="C104" s="9"/>
      <c r="D104" s="9"/>
      <c r="E104" s="9"/>
      <c r="F104" s="9"/>
      <c r="G104" s="9"/>
      <c r="H104" s="12">
        <v>0</v>
      </c>
      <c r="I104" s="12">
        <v>766.5</v>
      </c>
      <c r="J104" s="12">
        <v>2093.64</v>
      </c>
      <c r="K104" s="12">
        <v>18034.212000000003</v>
      </c>
      <c r="L104" s="12">
        <v>49480.421999999999</v>
      </c>
      <c r="M104" s="12">
        <v>235681.23</v>
      </c>
      <c r="N104" s="64">
        <v>306056.00400000002</v>
      </c>
      <c r="O104" s="64"/>
      <c r="S104" s="63"/>
      <c r="T104" s="10">
        <v>4.5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1667.904</v>
      </c>
      <c r="AA104" s="9">
        <v>5505.66</v>
      </c>
      <c r="AB104" s="9">
        <v>66507.672000000006</v>
      </c>
      <c r="AC104" s="9">
        <v>164744.06400000001</v>
      </c>
      <c r="AD104" s="9">
        <v>1025725.701</v>
      </c>
      <c r="AE104" s="9">
        <v>847478.71019999997</v>
      </c>
      <c r="AF104" s="64">
        <v>2111629.7111999998</v>
      </c>
      <c r="AG104" s="64"/>
    </row>
    <row r="105" spans="1:34" x14ac:dyDescent="0.3">
      <c r="A105" s="63"/>
      <c r="B105" s="10">
        <v>5</v>
      </c>
      <c r="C105" s="9"/>
      <c r="D105" s="9"/>
      <c r="E105" s="9"/>
      <c r="F105" s="9"/>
      <c r="G105" s="9"/>
      <c r="H105" s="12">
        <v>0</v>
      </c>
      <c r="I105" s="12">
        <v>0</v>
      </c>
      <c r="J105" s="12">
        <v>0</v>
      </c>
      <c r="K105" s="12">
        <v>7686.0239999999994</v>
      </c>
      <c r="L105" s="12">
        <v>35711.892</v>
      </c>
      <c r="M105" s="12">
        <v>246171.76799999998</v>
      </c>
      <c r="N105" s="64">
        <v>289569.68400000001</v>
      </c>
      <c r="O105" s="64"/>
      <c r="S105" s="63"/>
      <c r="T105" s="10">
        <v>5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25823.603999999999</v>
      </c>
      <c r="AC105" s="9">
        <v>113226.72300000001</v>
      </c>
      <c r="AD105" s="9">
        <v>1008957.5279999999</v>
      </c>
      <c r="AE105" s="9">
        <v>792374.0615999999</v>
      </c>
      <c r="AF105" s="64">
        <v>1940381.9165999999</v>
      </c>
      <c r="AG105" s="64"/>
    </row>
    <row r="106" spans="1:34" x14ac:dyDescent="0.3">
      <c r="A106" s="63"/>
      <c r="B106" s="10" t="s">
        <v>31</v>
      </c>
      <c r="C106" s="9"/>
      <c r="D106" s="9"/>
      <c r="E106" s="9"/>
      <c r="F106" s="9"/>
      <c r="G106" s="9"/>
      <c r="H106" s="12">
        <v>0</v>
      </c>
      <c r="I106" s="12">
        <v>0</v>
      </c>
      <c r="J106" s="12">
        <v>766.5</v>
      </c>
      <c r="K106" s="12">
        <v>2190</v>
      </c>
      <c r="L106" s="12">
        <v>16425</v>
      </c>
      <c r="M106" s="12">
        <v>868398.07200000004</v>
      </c>
      <c r="N106" s="64">
        <v>887780.57200000004</v>
      </c>
      <c r="O106" s="64"/>
      <c r="S106" s="63"/>
      <c r="T106" s="10" t="s">
        <v>31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2299.5</v>
      </c>
      <c r="AB106" s="9">
        <v>6570</v>
      </c>
      <c r="AC106" s="9">
        <v>49275</v>
      </c>
      <c r="AD106" s="9">
        <v>3696750.3972000005</v>
      </c>
      <c r="AE106" s="9">
        <v>3129125.2607999998</v>
      </c>
      <c r="AF106" s="64">
        <v>6884021.1579999998</v>
      </c>
      <c r="AG106" s="64"/>
    </row>
    <row r="107" spans="1:34" x14ac:dyDescent="0.3">
      <c r="A107" s="63"/>
      <c r="B107" s="13" t="s">
        <v>32</v>
      </c>
      <c r="C107" s="14"/>
      <c r="D107" s="14"/>
      <c r="E107" s="14"/>
      <c r="F107" s="14"/>
      <c r="G107" s="14"/>
      <c r="H107" s="25"/>
      <c r="I107" s="14"/>
      <c r="J107" s="14"/>
      <c r="K107" s="14"/>
      <c r="L107" s="14"/>
      <c r="M107" s="15"/>
      <c r="N107" s="65">
        <v>3299730.5019999999</v>
      </c>
      <c r="O107" s="65"/>
      <c r="S107" s="63"/>
      <c r="T107" s="13" t="s">
        <v>32</v>
      </c>
      <c r="U107" s="14"/>
      <c r="V107" s="14"/>
      <c r="W107" s="14"/>
      <c r="X107" s="14"/>
      <c r="Y107" s="14"/>
      <c r="Z107" s="25"/>
      <c r="AA107" s="14"/>
      <c r="AB107" s="14"/>
      <c r="AC107" s="14"/>
      <c r="AD107" s="14"/>
      <c r="AE107" s="15"/>
      <c r="AF107" s="65">
        <v>21959814.894799996</v>
      </c>
      <c r="AG107" s="65"/>
    </row>
    <row r="108" spans="1:34" x14ac:dyDescent="0.3">
      <c r="A108" s="63"/>
      <c r="B108" s="16"/>
      <c r="C108" s="17"/>
      <c r="D108" s="17"/>
      <c r="E108" s="17"/>
      <c r="F108" s="17"/>
      <c r="G108" s="17"/>
      <c r="H108" s="26"/>
      <c r="I108" s="17"/>
      <c r="J108" s="17"/>
      <c r="K108" s="17"/>
      <c r="L108" s="17"/>
      <c r="M108" s="18"/>
      <c r="N108" s="65"/>
      <c r="O108" s="65"/>
      <c r="S108" s="63"/>
      <c r="T108" s="16"/>
      <c r="U108" s="17"/>
      <c r="V108" s="17"/>
      <c r="W108" s="17"/>
      <c r="X108" s="17"/>
      <c r="Y108" s="17"/>
      <c r="Z108" s="26"/>
      <c r="AA108" s="17"/>
      <c r="AB108" s="17"/>
      <c r="AC108" s="17"/>
      <c r="AD108" s="17"/>
      <c r="AE108" s="18"/>
      <c r="AF108" s="65"/>
      <c r="AG108" s="65"/>
    </row>
    <row r="109" spans="1:34" x14ac:dyDescent="0.3">
      <c r="A109" s="63"/>
      <c r="B109" s="19"/>
      <c r="C109" s="20"/>
      <c r="D109" s="20"/>
      <c r="E109" s="20"/>
      <c r="F109" s="20"/>
      <c r="G109" s="20"/>
      <c r="H109" s="27"/>
      <c r="I109" s="20"/>
      <c r="J109" s="20"/>
      <c r="K109" s="20"/>
      <c r="L109" s="20"/>
      <c r="M109" s="21"/>
      <c r="N109" s="65"/>
      <c r="O109" s="65"/>
      <c r="S109" s="63"/>
      <c r="T109" s="19"/>
      <c r="U109" s="20"/>
      <c r="V109" s="20"/>
      <c r="W109" s="20"/>
      <c r="X109" s="20"/>
      <c r="Y109" s="20"/>
      <c r="Z109" s="27"/>
      <c r="AA109" s="20"/>
      <c r="AB109" s="20"/>
      <c r="AC109" s="20"/>
      <c r="AD109" s="20"/>
      <c r="AE109" s="21"/>
      <c r="AF109" s="65"/>
      <c r="AG109" s="65"/>
    </row>
    <row r="110" spans="1:34" x14ac:dyDescent="0.3">
      <c r="N110" s="66">
        <v>659946.1004</v>
      </c>
      <c r="O110" s="66"/>
      <c r="P110" s="67" t="s">
        <v>33</v>
      </c>
      <c r="AF110" s="66">
        <v>4391962.978959999</v>
      </c>
      <c r="AG110" s="66"/>
      <c r="AH110" s="67" t="s">
        <v>33</v>
      </c>
    </row>
    <row r="111" spans="1:34" x14ac:dyDescent="0.3">
      <c r="N111" s="66"/>
      <c r="O111" s="66"/>
      <c r="P111" s="67"/>
      <c r="AF111" s="66"/>
      <c r="AG111" s="66"/>
      <c r="AH111" s="67"/>
    </row>
    <row r="112" spans="1:34" x14ac:dyDescent="0.3">
      <c r="N112" s="68">
        <v>659.94610039999998</v>
      </c>
      <c r="O112" s="68"/>
      <c r="P112" s="69" t="s">
        <v>34</v>
      </c>
      <c r="AF112" s="68">
        <v>4391.9629789599994</v>
      </c>
      <c r="AG112" s="68"/>
      <c r="AH112" s="69" t="s">
        <v>34</v>
      </c>
    </row>
    <row r="113" spans="14:34" x14ac:dyDescent="0.3">
      <c r="N113" s="68"/>
      <c r="O113" s="68"/>
      <c r="P113" s="69"/>
      <c r="AF113" s="68"/>
      <c r="AG113" s="68"/>
      <c r="AH113" s="69"/>
    </row>
  </sheetData>
  <sheetProtection selectLockedCells="1" selectUnlockedCells="1"/>
  <mergeCells count="200">
    <mergeCell ref="N112:O113"/>
    <mergeCell ref="P112:P113"/>
    <mergeCell ref="AF112:AG113"/>
    <mergeCell ref="AH112:AH113"/>
    <mergeCell ref="N106:O106"/>
    <mergeCell ref="AF106:AG106"/>
    <mergeCell ref="N107:O109"/>
    <mergeCell ref="AF107:AG109"/>
    <mergeCell ref="N110:O111"/>
    <mergeCell ref="P110:P111"/>
    <mergeCell ref="AF110:AG111"/>
    <mergeCell ref="N103:O103"/>
    <mergeCell ref="AF103:AG103"/>
    <mergeCell ref="N104:O104"/>
    <mergeCell ref="AF104:AG104"/>
    <mergeCell ref="N105:O105"/>
    <mergeCell ref="AF105:AG105"/>
    <mergeCell ref="AH110:AH111"/>
    <mergeCell ref="A94:B95"/>
    <mergeCell ref="C94:O94"/>
    <mergeCell ref="S94:T95"/>
    <mergeCell ref="U94:AG94"/>
    <mergeCell ref="N95:O95"/>
    <mergeCell ref="AF95:AG95"/>
    <mergeCell ref="A96:A109"/>
    <mergeCell ref="N96:O96"/>
    <mergeCell ref="S96:S109"/>
    <mergeCell ref="AF96:AG96"/>
    <mergeCell ref="N97:O97"/>
    <mergeCell ref="AF97:AG97"/>
    <mergeCell ref="N98:O98"/>
    <mergeCell ref="AF98:AG98"/>
    <mergeCell ref="N99:O99"/>
    <mergeCell ref="AF99:AG99"/>
    <mergeCell ref="N100:O100"/>
    <mergeCell ref="AF100:AG100"/>
    <mergeCell ref="N101:O101"/>
    <mergeCell ref="AF101:AG101"/>
    <mergeCell ref="N102:O102"/>
    <mergeCell ref="AF102:AG102"/>
    <mergeCell ref="N84:O86"/>
    <mergeCell ref="AF84:AG86"/>
    <mergeCell ref="N87:O88"/>
    <mergeCell ref="P87:P88"/>
    <mergeCell ref="AF87:AG88"/>
    <mergeCell ref="AH87:AH88"/>
    <mergeCell ref="N89:O90"/>
    <mergeCell ref="P89:P90"/>
    <mergeCell ref="AF89:AG90"/>
    <mergeCell ref="AH89:AH90"/>
    <mergeCell ref="A73:A86"/>
    <mergeCell ref="N73:O73"/>
    <mergeCell ref="S73:S86"/>
    <mergeCell ref="AF73:AG73"/>
    <mergeCell ref="N74:O74"/>
    <mergeCell ref="AF74:AG74"/>
    <mergeCell ref="N75:O75"/>
    <mergeCell ref="AF75:AG75"/>
    <mergeCell ref="N76:O76"/>
    <mergeCell ref="AF76:AG76"/>
    <mergeCell ref="N77:O77"/>
    <mergeCell ref="AF77:AG77"/>
    <mergeCell ref="N78:O78"/>
    <mergeCell ref="AF78:AG78"/>
    <mergeCell ref="N79:O79"/>
    <mergeCell ref="AF79:AG79"/>
    <mergeCell ref="N80:O80"/>
    <mergeCell ref="AF80:AG80"/>
    <mergeCell ref="N81:O81"/>
    <mergeCell ref="AF81:AG81"/>
    <mergeCell ref="N82:O82"/>
    <mergeCell ref="AF82:AG82"/>
    <mergeCell ref="N83:O83"/>
    <mergeCell ref="AF83:AG83"/>
    <mergeCell ref="AH65:AH66"/>
    <mergeCell ref="N67:O68"/>
    <mergeCell ref="P67:P68"/>
    <mergeCell ref="AF67:AG68"/>
    <mergeCell ref="AH67:AH68"/>
    <mergeCell ref="A71:B72"/>
    <mergeCell ref="C71:O71"/>
    <mergeCell ref="S71:T72"/>
    <mergeCell ref="U71:AG71"/>
    <mergeCell ref="N72:O72"/>
    <mergeCell ref="AF72:AG72"/>
    <mergeCell ref="N59:O59"/>
    <mergeCell ref="AF59:AG59"/>
    <mergeCell ref="N60:O60"/>
    <mergeCell ref="AF60:AG60"/>
    <mergeCell ref="N61:O61"/>
    <mergeCell ref="AF61:AG61"/>
    <mergeCell ref="N62:O64"/>
    <mergeCell ref="AF62:AG64"/>
    <mergeCell ref="N65:O66"/>
    <mergeCell ref="P65:P66"/>
    <mergeCell ref="AF65:AG66"/>
    <mergeCell ref="A49:B50"/>
    <mergeCell ref="C49:O49"/>
    <mergeCell ref="S49:T50"/>
    <mergeCell ref="U49:AG49"/>
    <mergeCell ref="N50:O50"/>
    <mergeCell ref="AF50:AG50"/>
    <mergeCell ref="A51:A64"/>
    <mergeCell ref="N51:O51"/>
    <mergeCell ref="S51:S64"/>
    <mergeCell ref="AF51:AG51"/>
    <mergeCell ref="N52:O52"/>
    <mergeCell ref="AF52:AG52"/>
    <mergeCell ref="N53:O53"/>
    <mergeCell ref="AF53:AG53"/>
    <mergeCell ref="N54:O54"/>
    <mergeCell ref="AF54:AG54"/>
    <mergeCell ref="N55:O55"/>
    <mergeCell ref="AF55:AG55"/>
    <mergeCell ref="N56:O56"/>
    <mergeCell ref="AF56:AG56"/>
    <mergeCell ref="N57:O57"/>
    <mergeCell ref="AF57:AG57"/>
    <mergeCell ref="N58:O58"/>
    <mergeCell ref="AF58:AG58"/>
    <mergeCell ref="N40:O42"/>
    <mergeCell ref="AF40:AG42"/>
    <mergeCell ref="N43:O44"/>
    <mergeCell ref="P43:P44"/>
    <mergeCell ref="AF43:AG44"/>
    <mergeCell ref="AH43:AH44"/>
    <mergeCell ref="N45:O46"/>
    <mergeCell ref="P45:P46"/>
    <mergeCell ref="AF45:AG46"/>
    <mergeCell ref="AH45:AH46"/>
    <mergeCell ref="A29:A42"/>
    <mergeCell ref="N29:O29"/>
    <mergeCell ref="S29:S42"/>
    <mergeCell ref="AF29:AG29"/>
    <mergeCell ref="N30:O30"/>
    <mergeCell ref="AF30:AG30"/>
    <mergeCell ref="N31:O31"/>
    <mergeCell ref="AF31:AG31"/>
    <mergeCell ref="N32:O32"/>
    <mergeCell ref="AF32:AG32"/>
    <mergeCell ref="N33:O33"/>
    <mergeCell ref="AF33:AG33"/>
    <mergeCell ref="N34:O34"/>
    <mergeCell ref="AF34:AG34"/>
    <mergeCell ref="N35:O35"/>
    <mergeCell ref="AF35:AG35"/>
    <mergeCell ref="N36:O36"/>
    <mergeCell ref="AF36:AG36"/>
    <mergeCell ref="N37:O37"/>
    <mergeCell ref="AF37:AG37"/>
    <mergeCell ref="N38:O38"/>
    <mergeCell ref="AF38:AG38"/>
    <mergeCell ref="N39:O39"/>
    <mergeCell ref="AF39:AG39"/>
    <mergeCell ref="AH22:AH23"/>
    <mergeCell ref="N24:O25"/>
    <mergeCell ref="P24:P25"/>
    <mergeCell ref="AF24:AG25"/>
    <mergeCell ref="AH24:AH25"/>
    <mergeCell ref="A27:B28"/>
    <mergeCell ref="C27:O27"/>
    <mergeCell ref="S27:T28"/>
    <mergeCell ref="U27:AG27"/>
    <mergeCell ref="N28:O28"/>
    <mergeCell ref="AF28:AG28"/>
    <mergeCell ref="N16:O16"/>
    <mergeCell ref="AF16:AG16"/>
    <mergeCell ref="N17:O17"/>
    <mergeCell ref="AF17:AG17"/>
    <mergeCell ref="N18:O18"/>
    <mergeCell ref="AF18:AG18"/>
    <mergeCell ref="N19:O21"/>
    <mergeCell ref="AF19:AG21"/>
    <mergeCell ref="N22:O23"/>
    <mergeCell ref="P22:P23"/>
    <mergeCell ref="AF22:AG23"/>
    <mergeCell ref="A6:B7"/>
    <mergeCell ref="C6:O6"/>
    <mergeCell ref="S6:T7"/>
    <mergeCell ref="U6:AG6"/>
    <mergeCell ref="N7:O7"/>
    <mergeCell ref="AF7:AG7"/>
    <mergeCell ref="A8:A21"/>
    <mergeCell ref="N8:O8"/>
    <mergeCell ref="S8:S21"/>
    <mergeCell ref="AF8:AG8"/>
    <mergeCell ref="N9:O9"/>
    <mergeCell ref="AF9:AG9"/>
    <mergeCell ref="N10:O10"/>
    <mergeCell ref="AF10:AG10"/>
    <mergeCell ref="N11:O11"/>
    <mergeCell ref="AF11:AG11"/>
    <mergeCell ref="N12:O12"/>
    <mergeCell ref="AF12:AG12"/>
    <mergeCell ref="N13:O13"/>
    <mergeCell ref="AF13:AG13"/>
    <mergeCell ref="N14:O14"/>
    <mergeCell ref="AF14:AG14"/>
    <mergeCell ref="N15:O15"/>
    <mergeCell ref="AF15:AG1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0"/>
  <sheetViews>
    <sheetView zoomScale="95" zoomScaleNormal="95" workbookViewId="0">
      <selection activeCell="E7" sqref="E7:G7"/>
    </sheetView>
  </sheetViews>
  <sheetFormatPr defaultRowHeight="14.4" x14ac:dyDescent="0.3"/>
  <cols>
    <col min="1" max="1" width="33.21875" customWidth="1"/>
    <col min="5" max="5" width="13" customWidth="1"/>
    <col min="6" max="6" width="14.6640625" customWidth="1"/>
    <col min="7" max="7" width="19.109375" customWidth="1"/>
    <col min="9" max="9" width="13.21875" customWidth="1"/>
    <col min="10" max="10" width="14.88671875" customWidth="1"/>
    <col min="11" max="11" width="17.109375" customWidth="1"/>
  </cols>
  <sheetData>
    <row r="6" spans="1:11" x14ac:dyDescent="0.3">
      <c r="A6" t="s">
        <v>43</v>
      </c>
      <c r="B6" s="28">
        <v>15</v>
      </c>
      <c r="E6" s="2"/>
      <c r="I6" s="2"/>
    </row>
    <row r="7" spans="1:11" ht="16.2" thickBot="1" x14ac:dyDescent="0.35">
      <c r="A7" t="s">
        <v>44</v>
      </c>
      <c r="B7" s="28">
        <v>0.12</v>
      </c>
      <c r="E7" s="70" t="s">
        <v>63</v>
      </c>
      <c r="F7" s="71"/>
      <c r="G7" s="71"/>
      <c r="I7" s="70" t="s">
        <v>64</v>
      </c>
      <c r="J7" s="71"/>
      <c r="K7" s="71"/>
    </row>
    <row r="8" spans="1:11" ht="15" thickBot="1" x14ac:dyDescent="0.35">
      <c r="B8" s="28"/>
      <c r="E8" s="29"/>
      <c r="F8" s="30" t="s">
        <v>45</v>
      </c>
      <c r="G8" s="31" t="s">
        <v>46</v>
      </c>
      <c r="I8" s="29"/>
      <c r="J8" s="30" t="s">
        <v>45</v>
      </c>
      <c r="K8" s="31" t="s">
        <v>46</v>
      </c>
    </row>
    <row r="9" spans="1:11" ht="15" thickBot="1" x14ac:dyDescent="0.35">
      <c r="A9" t="s">
        <v>48</v>
      </c>
      <c r="E9" s="32" t="s">
        <v>47</v>
      </c>
      <c r="F9" s="33">
        <f>Costs!$B$12/750</f>
        <v>10041.551104</v>
      </c>
      <c r="G9" s="34">
        <f>Costs!$G$12/250</f>
        <v>5809.65</v>
      </c>
      <c r="I9" s="32" t="s">
        <v>47</v>
      </c>
      <c r="J9" s="35">
        <f>Costs!$B$12/750</f>
        <v>10041.551104</v>
      </c>
      <c r="K9" s="36">
        <f>Costs!$G$12/250</f>
        <v>5809.65</v>
      </c>
    </row>
    <row r="10" spans="1:11" x14ac:dyDescent="0.3">
      <c r="A10" t="s">
        <v>57</v>
      </c>
      <c r="E10" s="37" t="s">
        <v>49</v>
      </c>
      <c r="F10" s="38">
        <f>Costs!$B$16/750</f>
        <v>266.66666666666669</v>
      </c>
      <c r="G10" s="39">
        <f>Costs!$G$16/250</f>
        <v>1584.45</v>
      </c>
      <c r="I10" s="37" t="s">
        <v>49</v>
      </c>
      <c r="J10" s="40">
        <f>Costs!$B$16/750</f>
        <v>266.66666666666669</v>
      </c>
      <c r="K10" s="41">
        <f>Costs!$G$16/250</f>
        <v>1584.45</v>
      </c>
    </row>
    <row r="11" spans="1:11" x14ac:dyDescent="0.3">
      <c r="A11" t="s">
        <v>58</v>
      </c>
      <c r="E11" s="42" t="s">
        <v>50</v>
      </c>
      <c r="F11" s="43">
        <f>F10/((1+$B$7)^$B$6)</f>
        <v>48.719003003786476</v>
      </c>
      <c r="G11" s="44">
        <f>G10/((1+B7)^$B$6)</f>
        <v>289.47309116006056</v>
      </c>
      <c r="I11" s="42" t="s">
        <v>50</v>
      </c>
      <c r="J11" s="43">
        <f>J10/((1+B7)^$B$6)</f>
        <v>48.719003003786476</v>
      </c>
      <c r="K11" s="44">
        <f>K10/((1+B7)^$B$6)</f>
        <v>289.47309116006056</v>
      </c>
    </row>
    <row r="12" spans="1:11" x14ac:dyDescent="0.3">
      <c r="A12" t="s">
        <v>52</v>
      </c>
      <c r="E12" s="37" t="s">
        <v>51</v>
      </c>
      <c r="F12" s="33">
        <f>Costs!$B$15/750</f>
        <v>514.66666666666663</v>
      </c>
      <c r="G12" s="39">
        <f>Costs!$G$15/250</f>
        <v>290.48250000000002</v>
      </c>
      <c r="I12" s="37" t="s">
        <v>51</v>
      </c>
      <c r="J12" s="35">
        <f>Costs!$B$15/750</f>
        <v>514.66666666666663</v>
      </c>
      <c r="K12" s="41">
        <f>Costs!$G$15/250</f>
        <v>290.48250000000002</v>
      </c>
    </row>
    <row r="13" spans="1:11" x14ac:dyDescent="0.3">
      <c r="A13" t="s">
        <v>59</v>
      </c>
      <c r="E13" s="45" t="s">
        <v>53</v>
      </c>
      <c r="F13" s="46">
        <f>Generation!AF22</f>
        <v>2910070.0894799996</v>
      </c>
      <c r="G13" s="47">
        <f>[1]Generation!N22</f>
        <v>435622.70096000005</v>
      </c>
      <c r="I13" s="45" t="s">
        <v>53</v>
      </c>
      <c r="J13" s="46">
        <f>[1]Generation!AF43</f>
        <v>2278583.6687600007</v>
      </c>
      <c r="K13" s="47">
        <f>[1]Generation!N43</f>
        <v>376219.63424000004</v>
      </c>
    </row>
    <row r="14" spans="1:11" x14ac:dyDescent="0.3">
      <c r="A14" t="s">
        <v>60</v>
      </c>
      <c r="E14" s="37" t="s">
        <v>54</v>
      </c>
      <c r="F14" s="48">
        <v>750</v>
      </c>
      <c r="G14" s="49">
        <v>250</v>
      </c>
      <c r="I14" s="37" t="s">
        <v>54</v>
      </c>
      <c r="J14" s="48">
        <v>750</v>
      </c>
      <c r="K14" s="49">
        <v>250</v>
      </c>
    </row>
    <row r="15" spans="1:11" x14ac:dyDescent="0.3">
      <c r="A15" t="s">
        <v>61</v>
      </c>
      <c r="E15" s="42" t="s">
        <v>55</v>
      </c>
      <c r="F15" s="50">
        <f>F13/(8760*$F$14)</f>
        <v>0.44293304253881272</v>
      </c>
      <c r="G15" s="51">
        <f>G13/(8760*G14)</f>
        <v>0.19891447532420092</v>
      </c>
      <c r="I15" s="42" t="s">
        <v>55</v>
      </c>
      <c r="J15" s="50">
        <f>J13/(8760*J14)</f>
        <v>0.34681638793911729</v>
      </c>
      <c r="K15" s="51">
        <f>K13/(8760*K14)</f>
        <v>0.17178978732420094</v>
      </c>
    </row>
    <row r="16" spans="1:11" x14ac:dyDescent="0.3">
      <c r="E16" s="52" t="s">
        <v>56</v>
      </c>
      <c r="F16" s="53">
        <f>((F9+F11)/(8760*F15))*($B$7*((1+$B$7)^$B$6))/(((1+$B$7)^$B$6)-1)+(F12/(8760*F15))</f>
        <v>0.51446258378018561</v>
      </c>
      <c r="G16" s="53">
        <f>((G9+G11)/(8760*G15))*($B$7*((1+$B$7)^$B$6))/(((1+$B$7)^$B$6)-1)+(G12/(8760*G15))</f>
        <v>0.6806243153510203</v>
      </c>
      <c r="I16" s="52" t="s">
        <v>56</v>
      </c>
      <c r="J16" s="53">
        <f>((J9+F11)/(8760*J15))*($B$7*((1+$B$7)^$B$6))/(((1+$B$7)^$B$6)-1)+(J12/(8760*J15))</f>
        <v>0.6570406861688981</v>
      </c>
      <c r="K16" s="62">
        <f>((K9+K11)/(8760*K15))*($B$7*((1+$B$7)^$B$6))/(((1+$B$7)^$B$6)-1)+(K12/(8760*K15))</f>
        <v>0.78809125204539532</v>
      </c>
    </row>
    <row r="20" spans="5:11" x14ac:dyDescent="0.3">
      <c r="E20" s="2"/>
      <c r="I20" s="2"/>
    </row>
    <row r="21" spans="5:11" ht="16.2" thickBot="1" x14ac:dyDescent="0.35">
      <c r="E21" s="70" t="s">
        <v>65</v>
      </c>
      <c r="F21" s="70"/>
      <c r="G21" s="70"/>
      <c r="I21" s="70" t="s">
        <v>66</v>
      </c>
      <c r="J21" s="70"/>
      <c r="K21" s="70"/>
    </row>
    <row r="22" spans="5:11" ht="15" thickBot="1" x14ac:dyDescent="0.35">
      <c r="E22" s="29"/>
      <c r="F22" s="30" t="s">
        <v>45</v>
      </c>
      <c r="G22" s="31" t="s">
        <v>46</v>
      </c>
      <c r="I22" s="29"/>
      <c r="J22" s="30" t="s">
        <v>45</v>
      </c>
      <c r="K22" s="31" t="s">
        <v>46</v>
      </c>
    </row>
    <row r="23" spans="5:11" ht="15" thickBot="1" x14ac:dyDescent="0.35">
      <c r="E23" s="32" t="s">
        <v>47</v>
      </c>
      <c r="F23" s="35">
        <f>Costs!$B$12/750</f>
        <v>10041.551104</v>
      </c>
      <c r="G23" s="36">
        <f>Costs!$G$12/250</f>
        <v>5809.65</v>
      </c>
      <c r="I23" s="32" t="s">
        <v>47</v>
      </c>
      <c r="J23" s="35">
        <f>Costs!$B$12/750</f>
        <v>10041.551104</v>
      </c>
      <c r="K23" s="36">
        <f>Costs!$G$12/250</f>
        <v>5809.65</v>
      </c>
    </row>
    <row r="24" spans="5:11" x14ac:dyDescent="0.3">
      <c r="E24" s="37" t="s">
        <v>49</v>
      </c>
      <c r="F24" s="40">
        <f>Costs!$B$16/750</f>
        <v>266.66666666666669</v>
      </c>
      <c r="G24" s="41">
        <f>Costs!$G$16/250</f>
        <v>1584.45</v>
      </c>
      <c r="I24" s="37" t="s">
        <v>49</v>
      </c>
      <c r="J24" s="40">
        <f>Costs!$B$16/750</f>
        <v>266.66666666666669</v>
      </c>
      <c r="K24" s="41">
        <f>Costs!$G$16/250</f>
        <v>1584.45</v>
      </c>
    </row>
    <row r="25" spans="5:11" ht="15" thickBot="1" x14ac:dyDescent="0.35">
      <c r="E25" s="42" t="s">
        <v>50</v>
      </c>
      <c r="F25" s="43">
        <f>F24/((1+$B$7)^$B$6)</f>
        <v>48.719003003786476</v>
      </c>
      <c r="G25" s="44">
        <f>G24/(1.12^$B$6)</f>
        <v>289.47309116006056</v>
      </c>
      <c r="I25" s="42" t="s">
        <v>50</v>
      </c>
      <c r="J25" s="43">
        <f>J24/((1+$B$7)^$B$6)</f>
        <v>48.719003003786476</v>
      </c>
      <c r="K25" s="44">
        <f>K24/(1.12^$B$6)</f>
        <v>289.47309116006056</v>
      </c>
    </row>
    <row r="26" spans="5:11" ht="15" thickBot="1" x14ac:dyDescent="0.35">
      <c r="E26" s="37" t="s">
        <v>51</v>
      </c>
      <c r="F26" s="35">
        <f>Costs!$B$15/750</f>
        <v>514.66666666666663</v>
      </c>
      <c r="G26" s="41">
        <f>Costs!$G$15/250</f>
        <v>290.48250000000002</v>
      </c>
      <c r="I26" s="37" t="s">
        <v>51</v>
      </c>
      <c r="J26" s="35">
        <f>Costs!$B$15/750</f>
        <v>514.66666666666663</v>
      </c>
      <c r="K26" s="41">
        <f>Costs!$G$15/250</f>
        <v>290.48250000000002</v>
      </c>
    </row>
    <row r="27" spans="5:11" x14ac:dyDescent="0.3">
      <c r="E27" s="45" t="s">
        <v>53</v>
      </c>
      <c r="F27" s="46">
        <f>[1]Generation!AF87</f>
        <v>3807323.4</v>
      </c>
      <c r="G27" s="47">
        <f>[1]Generation!N87</f>
        <v>574121.76992000011</v>
      </c>
      <c r="I27" s="45" t="s">
        <v>53</v>
      </c>
      <c r="J27" s="46">
        <f>[1]Generation!AF110</f>
        <v>4391962.978959999</v>
      </c>
      <c r="K27" s="47">
        <f>[1]Generation!N110</f>
        <v>659946.1004</v>
      </c>
    </row>
    <row r="28" spans="5:11" x14ac:dyDescent="0.3">
      <c r="E28" s="37" t="s">
        <v>54</v>
      </c>
      <c r="F28" s="48">
        <v>750</v>
      </c>
      <c r="G28" s="49">
        <v>250</v>
      </c>
      <c r="I28" s="37" t="s">
        <v>54</v>
      </c>
      <c r="J28" s="48">
        <v>750</v>
      </c>
      <c r="K28" s="49">
        <v>250</v>
      </c>
    </row>
    <row r="29" spans="5:11" x14ac:dyDescent="0.3">
      <c r="E29" s="42" t="s">
        <v>55</v>
      </c>
      <c r="F29" s="50">
        <f>F27/(8760*F28)</f>
        <v>0.57950127853881273</v>
      </c>
      <c r="G29" s="51">
        <f>G27/(8760*G28)</f>
        <v>0.26215605932420094</v>
      </c>
      <c r="I29" s="42" t="s">
        <v>55</v>
      </c>
      <c r="J29" s="50">
        <f>J27/(8760*J28)</f>
        <v>0.66848751582343968</v>
      </c>
      <c r="K29" s="51">
        <f>K27/(8760*K28)</f>
        <v>0.30134525132420092</v>
      </c>
    </row>
    <row r="30" spans="5:11" ht="15" thickBot="1" x14ac:dyDescent="0.35">
      <c r="E30" s="52" t="s">
        <v>56</v>
      </c>
      <c r="F30" s="53">
        <f>((F23+F25)/(8760*F29))*(($B$7*((1+$B$7)^$B$6))/(((1+$B$7)^$B$6)-1))+(F26/(8760*F29))</f>
        <v>0.39322169932171158</v>
      </c>
      <c r="G30" s="54">
        <f>((G23+G25)/(8760*G29))*(($B$7*((1+$B$7)^$B$6))/(((1+$B$7)^$B$6)-1))+(G26/(8760*G29))</f>
        <v>0.51643295573616199</v>
      </c>
      <c r="I30" s="52" t="s">
        <v>56</v>
      </c>
      <c r="J30" s="62">
        <f>((J23+J25)/(8760*J29))*(($B$7*((1+$B$7)^$B$6))/(((1+$B$7)^$B$6)-1))+(J26/(8760*J29))</f>
        <v>0.34087768598856216</v>
      </c>
      <c r="K30" s="54">
        <f>((K23+K25)/(8760*K29))*(($B$7*((1+$B$7)^$B$6))/(((1+$B$7)^$B$6)-1))+(K26/(8760*K29))</f>
        <v>0.44927214875965393</v>
      </c>
    </row>
  </sheetData>
  <sheetProtection selectLockedCells="1" selectUnlockedCells="1"/>
  <mergeCells count="4">
    <mergeCell ref="E7:G7"/>
    <mergeCell ref="I7:K7"/>
    <mergeCell ref="I21:K21"/>
    <mergeCell ref="E21:G2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Costs</vt:lpstr>
      <vt:lpstr>Generation</vt:lpstr>
      <vt:lpstr>LCOE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Topham</dc:creator>
  <cp:lastModifiedBy>Eva Topham</cp:lastModifiedBy>
  <dcterms:created xsi:type="dcterms:W3CDTF">2015-04-28T09:40:53Z</dcterms:created>
  <dcterms:modified xsi:type="dcterms:W3CDTF">2015-05-03T15:14:33Z</dcterms:modified>
</cp:coreProperties>
</file>