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/>
  </bookViews>
  <sheets>
    <sheet name="Sheet1" sheetId="1" r:id="rId1"/>
    <sheet name="Sheet2" sheetId="2" r:id="rId2"/>
    <sheet name="Sheet3" sheetId="3" r:id="rId3"/>
  </sheets>
  <definedNames>
    <definedName name="Demandprofile">Sheet1!$R$2:$R$4</definedName>
    <definedName name="month">Sheet1!$V$2:$V$13</definedName>
    <definedName name="profile">Sheet1!$R$2:$R$4</definedName>
    <definedName name="Temp">Sheet1!$Q$2:$Q$5</definedName>
    <definedName name="Temp?">Sheet1!$Q$2:$Q$5</definedName>
    <definedName name="user">Sheet1!$R$2:$R$4</definedName>
    <definedName name="weather">Sheet1!$O$2:$O$4</definedName>
    <definedName name="weathernew">Sheet1!$O$2:$O$5</definedName>
  </definedNames>
  <calcPr calcId="145621"/>
</workbook>
</file>

<file path=xl/calcChain.xml><?xml version="1.0" encoding="utf-8"?>
<calcChain xmlns="http://schemas.openxmlformats.org/spreadsheetml/2006/main">
  <c r="AM12" i="1" l="1"/>
  <c r="AM11" i="1"/>
  <c r="AM10" i="1"/>
  <c r="AM9" i="1"/>
  <c r="AM8" i="1"/>
  <c r="AM7" i="1"/>
  <c r="AL13" i="1"/>
  <c r="AL12" i="1"/>
  <c r="AL11" i="1"/>
  <c r="AL10" i="1"/>
  <c r="AL9" i="1"/>
  <c r="AL8" i="1"/>
  <c r="AL7" i="1"/>
  <c r="AL6" i="1"/>
  <c r="AL5" i="1"/>
  <c r="AK14" i="1" l="1"/>
  <c r="AK13" i="1"/>
  <c r="AK12" i="1"/>
  <c r="AK11" i="1"/>
  <c r="AK10" i="1"/>
  <c r="AK9" i="1"/>
  <c r="AK8" i="1"/>
  <c r="AK7" i="1"/>
  <c r="AK5" i="1"/>
  <c r="AK6" i="1"/>
  <c r="AK4" i="1"/>
  <c r="AL4" i="1"/>
  <c r="AM4" i="1"/>
  <c r="AN4" i="1"/>
  <c r="AM5" i="1"/>
  <c r="AN5" i="1"/>
  <c r="AM6" i="1"/>
  <c r="AN6" i="1"/>
  <c r="AN7" i="1"/>
  <c r="AN8" i="1"/>
  <c r="AN9" i="1"/>
  <c r="AN10" i="1"/>
  <c r="AN11" i="1"/>
  <c r="AN12" i="1"/>
  <c r="AM13" i="1"/>
  <c r="AN13" i="1"/>
  <c r="AL14" i="1"/>
  <c r="AM14" i="1"/>
  <c r="AN14" i="1"/>
  <c r="AK15" i="1"/>
  <c r="AL15" i="1"/>
  <c r="AM15" i="1"/>
  <c r="AN15" i="1"/>
  <c r="AK16" i="1"/>
  <c r="AL16" i="1"/>
  <c r="AM16" i="1"/>
  <c r="AN16" i="1"/>
  <c r="AK17" i="1"/>
  <c r="AL17" i="1"/>
  <c r="AM17" i="1"/>
  <c r="AN17" i="1"/>
  <c r="AK18" i="1"/>
  <c r="AL18" i="1"/>
  <c r="AM18" i="1"/>
  <c r="AN18" i="1"/>
  <c r="AN3" i="1"/>
  <c r="AM3" i="1"/>
  <c r="AL3" i="1"/>
  <c r="AK3" i="1"/>
  <c r="CG12" i="1" l="1"/>
  <c r="CF12" i="1"/>
  <c r="CG11" i="1"/>
  <c r="CF11" i="1"/>
  <c r="CG10" i="1"/>
  <c r="CF10" i="1"/>
  <c r="CG9" i="1"/>
  <c r="CF9" i="1"/>
  <c r="CG8" i="1"/>
  <c r="CF8" i="1"/>
  <c r="CG7" i="1"/>
  <c r="CF7" i="1"/>
  <c r="CG6" i="1"/>
  <c r="CF6" i="1"/>
  <c r="CF4" i="1" l="1"/>
  <c r="CG4" i="1"/>
  <c r="CH4" i="1"/>
  <c r="CF5" i="1"/>
  <c r="CG5" i="1"/>
  <c r="CH5" i="1"/>
  <c r="CH6" i="1"/>
  <c r="CH7" i="1"/>
  <c r="CH8" i="1"/>
  <c r="CH9" i="1"/>
  <c r="CH10" i="1"/>
  <c r="CH11" i="1"/>
  <c r="CH12" i="1"/>
  <c r="CF13" i="1"/>
  <c r="CG13" i="1"/>
  <c r="CH13" i="1"/>
  <c r="CF14" i="1"/>
  <c r="CG14" i="1"/>
  <c r="CH14" i="1"/>
  <c r="CF15" i="1"/>
  <c r="CG15" i="1"/>
  <c r="CH15" i="1"/>
  <c r="CF16" i="1"/>
  <c r="CG16" i="1"/>
  <c r="CH16" i="1"/>
  <c r="CF17" i="1"/>
  <c r="CG17" i="1"/>
  <c r="CH17" i="1"/>
  <c r="CF18" i="1"/>
  <c r="CG18" i="1"/>
  <c r="CH18" i="1"/>
  <c r="CH3" i="1"/>
  <c r="CG3" i="1"/>
  <c r="CF3" i="1"/>
  <c r="BA15" i="1"/>
  <c r="AZ15" i="1"/>
  <c r="BB14" i="1"/>
  <c r="BA14" i="1"/>
  <c r="AZ14" i="1"/>
  <c r="BB13" i="1"/>
  <c r="BA13" i="1"/>
  <c r="AZ13" i="1"/>
  <c r="BB12" i="1"/>
  <c r="BA12" i="1"/>
  <c r="AZ12" i="1"/>
  <c r="BB11" i="1"/>
  <c r="BA11" i="1"/>
  <c r="AZ11" i="1"/>
  <c r="BB10" i="1"/>
  <c r="AZ10" i="1"/>
  <c r="BA9" i="1"/>
  <c r="BA10" i="1"/>
  <c r="BB9" i="1"/>
  <c r="AZ9" i="1"/>
  <c r="BB7" i="1"/>
  <c r="BB8" i="1"/>
  <c r="BA8" i="1"/>
  <c r="AZ8" i="1"/>
  <c r="BB6" i="1"/>
  <c r="BA6" i="1"/>
  <c r="AZ6" i="1"/>
  <c r="BB15" i="1"/>
  <c r="AZ16" i="1"/>
  <c r="BA16" i="1"/>
  <c r="BB16" i="1"/>
  <c r="AZ17" i="1"/>
  <c r="BA17" i="1"/>
  <c r="BB17" i="1"/>
  <c r="AZ18" i="1"/>
  <c r="BA18" i="1"/>
  <c r="BB18" i="1"/>
  <c r="BB5" i="1"/>
  <c r="BA5" i="1"/>
  <c r="BB4" i="1"/>
  <c r="BA4" i="1"/>
  <c r="AZ5" i="1"/>
  <c r="AZ4" i="1"/>
  <c r="BB3" i="1"/>
  <c r="BA3" i="1"/>
  <c r="AZ3" i="1"/>
  <c r="AF25" i="1" l="1"/>
  <c r="AF26" i="1"/>
  <c r="AF27" i="1"/>
  <c r="AF28" i="1"/>
  <c r="AF29" i="1"/>
  <c r="AF30" i="1"/>
  <c r="AF31" i="1"/>
  <c r="AF32" i="1"/>
  <c r="AF33" i="1"/>
  <c r="AF34" i="1"/>
  <c r="AF35" i="1"/>
  <c r="AF36" i="1"/>
  <c r="BF15" i="1" l="1"/>
  <c r="BF13" i="1"/>
  <c r="BF12" i="1"/>
  <c r="BE11" i="1"/>
  <c r="BG10" i="1"/>
  <c r="BE10" i="1"/>
  <c r="BG7" i="1"/>
  <c r="BF6" i="1"/>
  <c r="BG5" i="1"/>
  <c r="AG36" i="1"/>
  <c r="AG26" i="1"/>
  <c r="AG28" i="1"/>
  <c r="AG30" i="1"/>
  <c r="AG32" i="1"/>
  <c r="AG33" i="1"/>
  <c r="AG34" i="1"/>
  <c r="AG35" i="1"/>
  <c r="AG31" i="1" l="1"/>
  <c r="AF13" i="1"/>
  <c r="AF12" i="1" l="1"/>
  <c r="AG29" i="1"/>
  <c r="AF11" i="1"/>
  <c r="AG27" i="1"/>
  <c r="AH7" i="1"/>
  <c r="AH9" i="1"/>
  <c r="AH27" i="1" s="1"/>
  <c r="AH26" i="1"/>
  <c r="AF9" i="1"/>
  <c r="AF7" i="1"/>
  <c r="AG6" i="1" l="1"/>
  <c r="AF6" i="1"/>
  <c r="AF5" i="1"/>
  <c r="CF22" i="1"/>
  <c r="CG22" i="1"/>
  <c r="CH22" i="1"/>
  <c r="CF23" i="1"/>
  <c r="CG23" i="1"/>
  <c r="CH23" i="1"/>
  <c r="CF24" i="1"/>
  <c r="CG24" i="1"/>
  <c r="CH24" i="1"/>
  <c r="CF25" i="1"/>
  <c r="CG25" i="1"/>
  <c r="CH25" i="1"/>
  <c r="CF26" i="1"/>
  <c r="CG26" i="1"/>
  <c r="CH26" i="1"/>
  <c r="CF27" i="1"/>
  <c r="CG27" i="1"/>
  <c r="CH27" i="1"/>
  <c r="CF28" i="1"/>
  <c r="CG28" i="1"/>
  <c r="CH28" i="1"/>
  <c r="CF29" i="1"/>
  <c r="CG29" i="1"/>
  <c r="CH29" i="1"/>
  <c r="CF30" i="1"/>
  <c r="CG30" i="1"/>
  <c r="CH30" i="1"/>
  <c r="CF31" i="1"/>
  <c r="CG31" i="1"/>
  <c r="CH31" i="1"/>
  <c r="CF32" i="1"/>
  <c r="CG32" i="1"/>
  <c r="CH32" i="1"/>
  <c r="CF33" i="1"/>
  <c r="CG33" i="1"/>
  <c r="CH33" i="1"/>
  <c r="CF34" i="1"/>
  <c r="CG34" i="1"/>
  <c r="CH34" i="1"/>
  <c r="CF35" i="1"/>
  <c r="CG35" i="1"/>
  <c r="CH35" i="1"/>
  <c r="CF36" i="1"/>
  <c r="CG36" i="1"/>
  <c r="CH36" i="1"/>
  <c r="CH21" i="1"/>
  <c r="CG21" i="1"/>
  <c r="CF21" i="1"/>
  <c r="CA22" i="1"/>
  <c r="CB22" i="1"/>
  <c r="CC22" i="1"/>
  <c r="CA23" i="1"/>
  <c r="CB23" i="1"/>
  <c r="CC23" i="1"/>
  <c r="CA24" i="1"/>
  <c r="CB24" i="1"/>
  <c r="CC24" i="1"/>
  <c r="CA25" i="1"/>
  <c r="CB25" i="1"/>
  <c r="CC25" i="1"/>
  <c r="CA26" i="1"/>
  <c r="CB26" i="1"/>
  <c r="CC26" i="1"/>
  <c r="CA27" i="1"/>
  <c r="CB27" i="1"/>
  <c r="CC27" i="1"/>
  <c r="CA28" i="1"/>
  <c r="CB28" i="1"/>
  <c r="CC28" i="1"/>
  <c r="CA29" i="1"/>
  <c r="CB29" i="1"/>
  <c r="CC29" i="1"/>
  <c r="CA30" i="1"/>
  <c r="CB30" i="1"/>
  <c r="CC30" i="1"/>
  <c r="CA31" i="1"/>
  <c r="CB31" i="1"/>
  <c r="CC31" i="1"/>
  <c r="CA32" i="1"/>
  <c r="CB32" i="1"/>
  <c r="CC32" i="1"/>
  <c r="CA33" i="1"/>
  <c r="CB33" i="1"/>
  <c r="CC33" i="1"/>
  <c r="CA34" i="1"/>
  <c r="CB34" i="1"/>
  <c r="CC34" i="1"/>
  <c r="CA35" i="1"/>
  <c r="CB35" i="1"/>
  <c r="CC35" i="1"/>
  <c r="CA36" i="1"/>
  <c r="CB36" i="1"/>
  <c r="CC36" i="1"/>
  <c r="CC21" i="1"/>
  <c r="CB21" i="1"/>
  <c r="CA21" i="1"/>
  <c r="BV22" i="1"/>
  <c r="BW22" i="1"/>
  <c r="BX22" i="1"/>
  <c r="BV23" i="1"/>
  <c r="BW23" i="1"/>
  <c r="BX23" i="1"/>
  <c r="BV24" i="1"/>
  <c r="BW24" i="1"/>
  <c r="BX24" i="1"/>
  <c r="BV25" i="1"/>
  <c r="BW25" i="1"/>
  <c r="BX25" i="1"/>
  <c r="BV26" i="1"/>
  <c r="BW26" i="1"/>
  <c r="BX26" i="1"/>
  <c r="BV27" i="1"/>
  <c r="BW27" i="1"/>
  <c r="BX27" i="1"/>
  <c r="BV28" i="1"/>
  <c r="BW28" i="1"/>
  <c r="BX28" i="1"/>
  <c r="BV29" i="1"/>
  <c r="BW29" i="1"/>
  <c r="BX29" i="1"/>
  <c r="BV30" i="1"/>
  <c r="BW30" i="1"/>
  <c r="BX30" i="1"/>
  <c r="BV31" i="1"/>
  <c r="BW31" i="1"/>
  <c r="BX31" i="1"/>
  <c r="BV32" i="1"/>
  <c r="BW32" i="1"/>
  <c r="BX32" i="1"/>
  <c r="BV33" i="1"/>
  <c r="BW33" i="1"/>
  <c r="BX33" i="1"/>
  <c r="BV34" i="1"/>
  <c r="BW34" i="1"/>
  <c r="BX34" i="1"/>
  <c r="BV35" i="1"/>
  <c r="BW35" i="1"/>
  <c r="BX35" i="1"/>
  <c r="BV36" i="1"/>
  <c r="BW36" i="1"/>
  <c r="BX36" i="1"/>
  <c r="BX21" i="1"/>
  <c r="BW21" i="1"/>
  <c r="BV21" i="1"/>
  <c r="BQ22" i="1"/>
  <c r="BR22" i="1"/>
  <c r="BS22" i="1"/>
  <c r="BQ23" i="1"/>
  <c r="BR23" i="1"/>
  <c r="BS23" i="1"/>
  <c r="BQ24" i="1"/>
  <c r="BR24" i="1"/>
  <c r="BS24" i="1"/>
  <c r="BQ25" i="1"/>
  <c r="BR25" i="1"/>
  <c r="BS25" i="1"/>
  <c r="BQ26" i="1"/>
  <c r="BR26" i="1"/>
  <c r="BS26" i="1"/>
  <c r="BQ27" i="1"/>
  <c r="BR27" i="1"/>
  <c r="BS27" i="1"/>
  <c r="BQ28" i="1"/>
  <c r="BR28" i="1"/>
  <c r="BS28" i="1"/>
  <c r="BQ29" i="1"/>
  <c r="BR29" i="1"/>
  <c r="BS29" i="1"/>
  <c r="BQ30" i="1"/>
  <c r="BR30" i="1"/>
  <c r="BS30" i="1"/>
  <c r="BQ31" i="1"/>
  <c r="BR31" i="1"/>
  <c r="BS31" i="1"/>
  <c r="BQ32" i="1"/>
  <c r="BR32" i="1"/>
  <c r="BS32" i="1"/>
  <c r="BQ33" i="1"/>
  <c r="BR33" i="1"/>
  <c r="BS33" i="1"/>
  <c r="BQ34" i="1"/>
  <c r="BR34" i="1"/>
  <c r="BS34" i="1"/>
  <c r="BQ35" i="1"/>
  <c r="BR35" i="1"/>
  <c r="BS35" i="1"/>
  <c r="BQ36" i="1"/>
  <c r="BR36" i="1"/>
  <c r="BS36" i="1"/>
  <c r="BS21" i="1"/>
  <c r="BR21" i="1"/>
  <c r="BQ21" i="1"/>
  <c r="BL22" i="1"/>
  <c r="BM22" i="1"/>
  <c r="BN22" i="1"/>
  <c r="BL23" i="1"/>
  <c r="BM23" i="1"/>
  <c r="BN23" i="1"/>
  <c r="BL24" i="1"/>
  <c r="BM24" i="1"/>
  <c r="BN24" i="1"/>
  <c r="BL25" i="1"/>
  <c r="BM25" i="1"/>
  <c r="BN25" i="1"/>
  <c r="BL26" i="1"/>
  <c r="BM26" i="1"/>
  <c r="BN26" i="1"/>
  <c r="BL27" i="1"/>
  <c r="BM27" i="1"/>
  <c r="BN27" i="1"/>
  <c r="BL28" i="1"/>
  <c r="BM28" i="1"/>
  <c r="BN28" i="1"/>
  <c r="BL29" i="1"/>
  <c r="BM29" i="1"/>
  <c r="BN29" i="1"/>
  <c r="BL30" i="1"/>
  <c r="BM30" i="1"/>
  <c r="BN30" i="1"/>
  <c r="BL31" i="1"/>
  <c r="BM31" i="1"/>
  <c r="BN31" i="1"/>
  <c r="BL32" i="1"/>
  <c r="BM32" i="1"/>
  <c r="BN32" i="1"/>
  <c r="BL33" i="1"/>
  <c r="BM33" i="1"/>
  <c r="BN33" i="1"/>
  <c r="BL34" i="1"/>
  <c r="BM34" i="1"/>
  <c r="BN34" i="1"/>
  <c r="BL35" i="1"/>
  <c r="BM35" i="1"/>
  <c r="BN35" i="1"/>
  <c r="BL36" i="1"/>
  <c r="BM36" i="1"/>
  <c r="BN36" i="1"/>
  <c r="BN21" i="1"/>
  <c r="BM21" i="1"/>
  <c r="BL21" i="1"/>
  <c r="BE36" i="1"/>
  <c r="BF36" i="1"/>
  <c r="BG36" i="1"/>
  <c r="BE22" i="1"/>
  <c r="BF22" i="1"/>
  <c r="BG22" i="1"/>
  <c r="BE23" i="1"/>
  <c r="BF23" i="1"/>
  <c r="BG23" i="1"/>
  <c r="BE24" i="1"/>
  <c r="BF24" i="1"/>
  <c r="BG24" i="1"/>
  <c r="BE25" i="1"/>
  <c r="BF25" i="1"/>
  <c r="BG25" i="1"/>
  <c r="BE26" i="1"/>
  <c r="BF26" i="1"/>
  <c r="BG26" i="1"/>
  <c r="BE27" i="1"/>
  <c r="BF27" i="1"/>
  <c r="BG27" i="1"/>
  <c r="BE28" i="1"/>
  <c r="BF28" i="1"/>
  <c r="BG28" i="1"/>
  <c r="BE29" i="1"/>
  <c r="BF29" i="1"/>
  <c r="BG29" i="1"/>
  <c r="BE30" i="1"/>
  <c r="BF30" i="1"/>
  <c r="BG30" i="1"/>
  <c r="BE31" i="1"/>
  <c r="BF31" i="1"/>
  <c r="BG31" i="1"/>
  <c r="BE32" i="1"/>
  <c r="BF32" i="1"/>
  <c r="BG32" i="1"/>
  <c r="BE33" i="1"/>
  <c r="BF33" i="1"/>
  <c r="BG33" i="1"/>
  <c r="BE34" i="1"/>
  <c r="BF34" i="1"/>
  <c r="BG34" i="1"/>
  <c r="BE35" i="1"/>
  <c r="BF35" i="1"/>
  <c r="BG35" i="1"/>
  <c r="BG21" i="1"/>
  <c r="BF21" i="1"/>
  <c r="BE21" i="1"/>
  <c r="AZ22" i="1"/>
  <c r="BA22" i="1"/>
  <c r="BB22" i="1"/>
  <c r="AZ23" i="1"/>
  <c r="BA23" i="1"/>
  <c r="BB23" i="1"/>
  <c r="AZ24" i="1"/>
  <c r="BA24" i="1"/>
  <c r="BB24" i="1"/>
  <c r="AZ25" i="1"/>
  <c r="BA25" i="1"/>
  <c r="BB25" i="1"/>
  <c r="AZ26" i="1"/>
  <c r="BA26" i="1"/>
  <c r="BB26" i="1"/>
  <c r="AZ27" i="1"/>
  <c r="BA27" i="1"/>
  <c r="BB27" i="1"/>
  <c r="AZ28" i="1"/>
  <c r="BA28" i="1"/>
  <c r="BB28" i="1"/>
  <c r="AZ29" i="1"/>
  <c r="BA29" i="1"/>
  <c r="BB29" i="1"/>
  <c r="AZ30" i="1"/>
  <c r="BA30" i="1"/>
  <c r="BB30" i="1"/>
  <c r="AZ31" i="1"/>
  <c r="BA31" i="1"/>
  <c r="BB31" i="1"/>
  <c r="AZ32" i="1"/>
  <c r="BA32" i="1"/>
  <c r="BB32" i="1"/>
  <c r="AZ33" i="1"/>
  <c r="BA33" i="1"/>
  <c r="BB33" i="1"/>
  <c r="AZ34" i="1"/>
  <c r="BA34" i="1"/>
  <c r="BB34" i="1"/>
  <c r="AZ35" i="1"/>
  <c r="BA35" i="1"/>
  <c r="BB35" i="1"/>
  <c r="AZ36" i="1"/>
  <c r="BA36" i="1"/>
  <c r="BB36" i="1"/>
  <c r="AU22" i="1"/>
  <c r="AV22" i="1"/>
  <c r="AW22" i="1"/>
  <c r="AU23" i="1"/>
  <c r="AV23" i="1"/>
  <c r="AW23" i="1"/>
  <c r="AU24" i="1"/>
  <c r="AV24" i="1"/>
  <c r="AW24" i="1"/>
  <c r="AU25" i="1"/>
  <c r="AV25" i="1"/>
  <c r="AW25" i="1"/>
  <c r="AU26" i="1"/>
  <c r="AV26" i="1"/>
  <c r="AW26" i="1"/>
  <c r="AU27" i="1"/>
  <c r="AV27" i="1"/>
  <c r="AW27" i="1"/>
  <c r="AU28" i="1"/>
  <c r="AV28" i="1"/>
  <c r="AW28" i="1"/>
  <c r="AU29" i="1"/>
  <c r="AV29" i="1"/>
  <c r="AW29" i="1"/>
  <c r="AU30" i="1"/>
  <c r="AV30" i="1"/>
  <c r="AW30" i="1"/>
  <c r="AU31" i="1"/>
  <c r="AV31" i="1"/>
  <c r="AW31" i="1"/>
  <c r="AU32" i="1"/>
  <c r="AV32" i="1"/>
  <c r="AW32" i="1"/>
  <c r="AU33" i="1"/>
  <c r="AV33" i="1"/>
  <c r="AW33" i="1"/>
  <c r="AU34" i="1"/>
  <c r="AV34" i="1"/>
  <c r="AW34" i="1"/>
  <c r="AU35" i="1"/>
  <c r="AV35" i="1"/>
  <c r="AW35" i="1"/>
  <c r="AU36" i="1"/>
  <c r="AV36" i="1"/>
  <c r="AW36" i="1"/>
  <c r="AP22" i="1"/>
  <c r="AQ22" i="1"/>
  <c r="AR22" i="1"/>
  <c r="AP23" i="1"/>
  <c r="AQ23" i="1"/>
  <c r="AR23" i="1"/>
  <c r="AP24" i="1"/>
  <c r="AQ24" i="1"/>
  <c r="AR24" i="1"/>
  <c r="AP25" i="1"/>
  <c r="AQ25" i="1"/>
  <c r="AR25" i="1"/>
  <c r="AP26" i="1"/>
  <c r="AQ26" i="1"/>
  <c r="AR26" i="1"/>
  <c r="AP27" i="1"/>
  <c r="AQ27" i="1"/>
  <c r="AR27" i="1"/>
  <c r="AP28" i="1"/>
  <c r="AQ28" i="1"/>
  <c r="AR28" i="1"/>
  <c r="AP29" i="1"/>
  <c r="AQ29" i="1"/>
  <c r="AR29" i="1"/>
  <c r="AP30" i="1"/>
  <c r="AQ30" i="1"/>
  <c r="AR30" i="1"/>
  <c r="AP31" i="1"/>
  <c r="AQ31" i="1"/>
  <c r="AR31" i="1"/>
  <c r="AP32" i="1"/>
  <c r="AQ32" i="1"/>
  <c r="AR32" i="1"/>
  <c r="AP33" i="1"/>
  <c r="AQ33" i="1"/>
  <c r="AR33" i="1"/>
  <c r="AP34" i="1"/>
  <c r="AQ34" i="1"/>
  <c r="AR34" i="1"/>
  <c r="AP35" i="1"/>
  <c r="AQ35" i="1"/>
  <c r="AR35" i="1"/>
  <c r="AP36" i="1"/>
  <c r="AQ36" i="1"/>
  <c r="AR36" i="1"/>
  <c r="BB21" i="1"/>
  <c r="BA21" i="1"/>
  <c r="AZ21" i="1"/>
  <c r="AW21" i="1"/>
  <c r="AV21" i="1"/>
  <c r="AU21" i="1"/>
  <c r="AR21" i="1"/>
  <c r="AQ21" i="1"/>
  <c r="AP21" i="1"/>
  <c r="AK22" i="1"/>
  <c r="AL22" i="1"/>
  <c r="AM22" i="1"/>
  <c r="AK23" i="1"/>
  <c r="AL23" i="1"/>
  <c r="AM23" i="1"/>
  <c r="AK24" i="1"/>
  <c r="AL24" i="1"/>
  <c r="AM24" i="1"/>
  <c r="AK25" i="1"/>
  <c r="AL25" i="1"/>
  <c r="AM25" i="1"/>
  <c r="AK26" i="1"/>
  <c r="AL26" i="1"/>
  <c r="AM26" i="1"/>
  <c r="AK27" i="1"/>
  <c r="AL27" i="1"/>
  <c r="AM27" i="1"/>
  <c r="AK28" i="1"/>
  <c r="AL28" i="1"/>
  <c r="AM28" i="1"/>
  <c r="AK29" i="1"/>
  <c r="AL29" i="1"/>
  <c r="AM29" i="1"/>
  <c r="AK30" i="1"/>
  <c r="AL30" i="1"/>
  <c r="AM30" i="1"/>
  <c r="AK31" i="1"/>
  <c r="AL31" i="1"/>
  <c r="AM31" i="1"/>
  <c r="AK32" i="1"/>
  <c r="AL32" i="1"/>
  <c r="AM32" i="1"/>
  <c r="AK33" i="1"/>
  <c r="AL33" i="1"/>
  <c r="AM33" i="1"/>
  <c r="AK34" i="1"/>
  <c r="AL34" i="1"/>
  <c r="AM34" i="1"/>
  <c r="AK35" i="1"/>
  <c r="AL35" i="1"/>
  <c r="AM35" i="1"/>
  <c r="AK36" i="1"/>
  <c r="AL36" i="1"/>
  <c r="AM36" i="1"/>
  <c r="AM21" i="1"/>
  <c r="AL21" i="1"/>
  <c r="AK21" i="1"/>
  <c r="BT36" i="1" l="1"/>
  <c r="BT32" i="1"/>
  <c r="BT24" i="1"/>
  <c r="BT29" i="1"/>
  <c r="BT28" i="1"/>
  <c r="BT33" i="1"/>
  <c r="AS22" i="1"/>
  <c r="BT25" i="1"/>
  <c r="AS21" i="1"/>
  <c r="AS33" i="1"/>
  <c r="AS29" i="1"/>
  <c r="AS25" i="1"/>
  <c r="AS36" i="1"/>
  <c r="AS32" i="1"/>
  <c r="AS24" i="1"/>
  <c r="BT34" i="1"/>
  <c r="BT30" i="1"/>
  <c r="BT26" i="1"/>
  <c r="BT22" i="1"/>
  <c r="BT21" i="1"/>
  <c r="BT35" i="1"/>
  <c r="BT31" i="1"/>
  <c r="BT27" i="1"/>
  <c r="BT23" i="1"/>
  <c r="AS34" i="1"/>
  <c r="AS30" i="1"/>
  <c r="AS26" i="1"/>
  <c r="AS35" i="1"/>
  <c r="AS31" i="1"/>
  <c r="AS27" i="1"/>
  <c r="AS23" i="1"/>
  <c r="AS28" i="1"/>
  <c r="CI36" i="1"/>
  <c r="CD36" i="1"/>
  <c r="BY36" i="1"/>
  <c r="CI35" i="1"/>
  <c r="CD35" i="1"/>
  <c r="BY35" i="1"/>
  <c r="CI34" i="1"/>
  <c r="CD34" i="1"/>
  <c r="BY34" i="1"/>
  <c r="CI33" i="1"/>
  <c r="CD33" i="1"/>
  <c r="BY33" i="1"/>
  <c r="CI32" i="1"/>
  <c r="CD32" i="1"/>
  <c r="BY32" i="1"/>
  <c r="CI31" i="1"/>
  <c r="CD31" i="1"/>
  <c r="BY31" i="1"/>
  <c r="CI30" i="1"/>
  <c r="CD30" i="1"/>
  <c r="BY30" i="1"/>
  <c r="CI29" i="1"/>
  <c r="CD29" i="1"/>
  <c r="BY29" i="1"/>
  <c r="CI28" i="1"/>
  <c r="CD28" i="1"/>
  <c r="BY28" i="1"/>
  <c r="CI27" i="1"/>
  <c r="CD27" i="1"/>
  <c r="BY27" i="1"/>
  <c r="CI26" i="1"/>
  <c r="CD26" i="1"/>
  <c r="BY26" i="1"/>
  <c r="CI25" i="1"/>
  <c r="CD25" i="1"/>
  <c r="BY25" i="1"/>
  <c r="CI24" i="1"/>
  <c r="CD24" i="1"/>
  <c r="BY24" i="1"/>
  <c r="CI23" i="1"/>
  <c r="CD23" i="1"/>
  <c r="BY23" i="1"/>
  <c r="CI22" i="1"/>
  <c r="CD22" i="1"/>
  <c r="BY22" i="1"/>
  <c r="CI21" i="1"/>
  <c r="CD21" i="1"/>
  <c r="BY21" i="1"/>
  <c r="BO36" i="1"/>
  <c r="BH36" i="1"/>
  <c r="BC36" i="1"/>
  <c r="AX36" i="1"/>
  <c r="BO35" i="1"/>
  <c r="BH35" i="1"/>
  <c r="BC35" i="1"/>
  <c r="AX35" i="1"/>
  <c r="BO34" i="1"/>
  <c r="BH34" i="1"/>
  <c r="BC34" i="1"/>
  <c r="AX34" i="1"/>
  <c r="BO33" i="1"/>
  <c r="BH33" i="1"/>
  <c r="BC33" i="1"/>
  <c r="AX33" i="1"/>
  <c r="BO32" i="1"/>
  <c r="BH32" i="1"/>
  <c r="BC32" i="1"/>
  <c r="AX32" i="1"/>
  <c r="BO31" i="1"/>
  <c r="BH31" i="1"/>
  <c r="BC31" i="1"/>
  <c r="AX31" i="1"/>
  <c r="BO30" i="1"/>
  <c r="BH30" i="1"/>
  <c r="BC30" i="1"/>
  <c r="AX30" i="1"/>
  <c r="BO29" i="1"/>
  <c r="BH29" i="1"/>
  <c r="BC29" i="1"/>
  <c r="AX29" i="1"/>
  <c r="BO28" i="1"/>
  <c r="BH28" i="1"/>
  <c r="BC28" i="1"/>
  <c r="AX28" i="1"/>
  <c r="BO27" i="1"/>
  <c r="BH27" i="1"/>
  <c r="BC27" i="1"/>
  <c r="AX27" i="1"/>
  <c r="BO26" i="1"/>
  <c r="BH26" i="1"/>
  <c r="BC26" i="1"/>
  <c r="AX26" i="1"/>
  <c r="BO25" i="1"/>
  <c r="BH25" i="1"/>
  <c r="BC25" i="1"/>
  <c r="AX25" i="1"/>
  <c r="BO24" i="1"/>
  <c r="BH24" i="1"/>
  <c r="BC24" i="1"/>
  <c r="AX24" i="1"/>
  <c r="BO23" i="1"/>
  <c r="BH23" i="1"/>
  <c r="BC23" i="1"/>
  <c r="AX23" i="1"/>
  <c r="BO22" i="1"/>
  <c r="BH22" i="1"/>
  <c r="BC22" i="1"/>
  <c r="AX22" i="1"/>
  <c r="BO21" i="1"/>
  <c r="BH21" i="1"/>
  <c r="BC21" i="1"/>
  <c r="AX21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H22" i="1"/>
  <c r="AH23" i="1"/>
  <c r="AH24" i="1"/>
  <c r="AH25" i="1"/>
  <c r="AH28" i="1"/>
  <c r="AH29" i="1"/>
  <c r="AH30" i="1"/>
  <c r="AH31" i="1"/>
  <c r="AH32" i="1"/>
  <c r="AH33" i="1"/>
  <c r="AH34" i="1"/>
  <c r="AH35" i="1"/>
  <c r="AH36" i="1"/>
  <c r="AG22" i="1"/>
  <c r="AG23" i="1"/>
  <c r="AG24" i="1"/>
  <c r="AG25" i="1"/>
  <c r="AF22" i="1"/>
  <c r="AF23" i="1"/>
  <c r="AF24" i="1"/>
  <c r="AF21" i="1"/>
  <c r="AH21" i="1"/>
  <c r="AG21" i="1"/>
  <c r="AI33" i="1" l="1"/>
  <c r="AI30" i="1"/>
  <c r="AI29" i="1"/>
  <c r="AI22" i="1"/>
  <c r="D4" i="1" s="1"/>
  <c r="AB22" i="1"/>
  <c r="AB23" i="1"/>
  <c r="AB24" i="1"/>
  <c r="AB26" i="1"/>
  <c r="AB28" i="1"/>
  <c r="AB30" i="1"/>
  <c r="AB31" i="1"/>
  <c r="AB32" i="1"/>
  <c r="AB33" i="1"/>
  <c r="AB34" i="1"/>
  <c r="AB35" i="1"/>
  <c r="AB36" i="1"/>
  <c r="AB21" i="1"/>
  <c r="AA22" i="1"/>
  <c r="AA23" i="1"/>
  <c r="AA24" i="1"/>
  <c r="AA25" i="1"/>
  <c r="AA26" i="1"/>
  <c r="AA27" i="1"/>
  <c r="AA29" i="1"/>
  <c r="AA31" i="1"/>
  <c r="AA32" i="1"/>
  <c r="AA33" i="1"/>
  <c r="AA34" i="1"/>
  <c r="AA35" i="1"/>
  <c r="AA36" i="1"/>
  <c r="AD36" i="1" s="1"/>
  <c r="AA21" i="1"/>
  <c r="AC36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21" i="1"/>
  <c r="AA30" i="1"/>
  <c r="AB29" i="1"/>
  <c r="AA28" i="1"/>
  <c r="AB27" i="1"/>
  <c r="AB7" i="1"/>
  <c r="AB25" i="1" s="1"/>
  <c r="AD30" i="1" l="1"/>
  <c r="D12" i="1" s="1"/>
  <c r="AD29" i="1"/>
  <c r="D11" i="1" s="1"/>
  <c r="AD35" i="1"/>
  <c r="AD23" i="1"/>
  <c r="AD32" i="1"/>
  <c r="AD34" i="1"/>
  <c r="AD22" i="1"/>
  <c r="AD25" i="1"/>
  <c r="D7" i="1" s="1"/>
  <c r="AD27" i="1"/>
  <c r="AD33" i="1"/>
  <c r="D15" i="1" s="1"/>
  <c r="AD31" i="1"/>
  <c r="AD21" i="1"/>
  <c r="D3" i="1" s="1"/>
  <c r="AD28" i="1"/>
  <c r="AD26" i="1"/>
  <c r="D8" i="1" s="1"/>
  <c r="AI25" i="1"/>
  <c r="AI34" i="1"/>
  <c r="D16" i="1" s="1"/>
  <c r="AI26" i="1"/>
  <c r="AD24" i="1"/>
  <c r="AI24" i="1"/>
  <c r="AI28" i="1"/>
  <c r="AI32" i="1"/>
  <c r="D14" i="1" s="1"/>
  <c r="AI36" i="1"/>
  <c r="D18" i="1" s="1"/>
  <c r="AI23" i="1"/>
  <c r="D5" i="1" s="1"/>
  <c r="AI27" i="1"/>
  <c r="AI31" i="1"/>
  <c r="AI35" i="1"/>
  <c r="AI21" i="1"/>
  <c r="D17" i="1" l="1"/>
  <c r="D13" i="1"/>
  <c r="D9" i="1"/>
  <c r="D6" i="1"/>
  <c r="D10" i="1"/>
  <c r="D20" i="1" l="1"/>
  <c r="F20" i="1"/>
</calcChain>
</file>

<file path=xl/sharedStrings.xml><?xml version="1.0" encoding="utf-8"?>
<sst xmlns="http://schemas.openxmlformats.org/spreadsheetml/2006/main" count="127" uniqueCount="38">
  <si>
    <t>Todays Weather Forecast</t>
  </si>
  <si>
    <t>Time</t>
  </si>
  <si>
    <t>Sunny</t>
  </si>
  <si>
    <t>Sunny Intervals</t>
  </si>
  <si>
    <t>Any type of total Cloud</t>
  </si>
  <si>
    <t>Month?</t>
  </si>
  <si>
    <t>Febuary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</si>
  <si>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</si>
  <si>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</si>
  <si>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</si>
  <si>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</si>
  <si>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</si>
  <si>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</si>
  <si>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</si>
  <si>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</si>
  <si>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</si>
  <si>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</si>
  <si>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</si>
  <si>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 Data</t>
  </si>
  <si>
    <t>Cloud</t>
  </si>
  <si>
    <t>Dark</t>
  </si>
  <si>
    <t>Febuary Data</t>
  </si>
  <si>
    <t>March Data</t>
  </si>
  <si>
    <t>April Data</t>
  </si>
  <si>
    <t>May Data</t>
  </si>
  <si>
    <t>June Data</t>
  </si>
  <si>
    <t>July Data</t>
  </si>
  <si>
    <t>August Data</t>
  </si>
  <si>
    <t>October Data</t>
  </si>
  <si>
    <t>November Data</t>
  </si>
  <si>
    <t>December Data</t>
  </si>
  <si>
    <t>September Data</t>
  </si>
  <si>
    <t>Weather Calcultor</t>
  </si>
  <si>
    <t>*</t>
  </si>
  <si>
    <t>Forecast Solar Thermal Gains kWh</t>
  </si>
  <si>
    <t>Total Gains kWh</t>
  </si>
  <si>
    <t>Total 9:00-17:00 Gains kWh</t>
  </si>
  <si>
    <t>Data Tables Do Not 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</si>
</sst>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000"/>
    <numFmt numFmtId="166" formatCode="0.00000"/>
    <numFmt numFmtId="167" formatCode="0.0000000"/>
    <numFmt numFmtId="168" formatCode="[$-F400]h:mm:ss\ AM/PM"/>
    <numFmt numFmtId="173" formatCode="0.00000000000"/>
  </numFmts>
  <fonts count="2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rgb="FFC00000"/>
      <name val="Arial Black"/>
      <family val="2"/>
    </font>
    <font>
      <b/>
      <sz val="14"/>
      <color rgb="FFFFFF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</cellStyleXfs>
  <cellXfs count="47">
    <xf numFmtId="0" fontId="0" fillId="0" borderId="0" xfId="0"/>
    <xf numFmtId="20" fontId="2" fillId="0" borderId="0" xfId="0" applyNumberFormat="1" applyFont="1"/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0" xfId="0" applyFont="1" applyBorder="1"/>
    <xf numFmtId="0" fontId="0" fillId="0" borderId="16" xfId="0" applyBorder="1"/>
    <xf numFmtId="0" fontId="0" fillId="0" borderId="14" xfId="0" applyBorder="1"/>
    <xf numFmtId="0" fontId="0" fillId="0" borderId="12" xfId="0" applyBorder="1"/>
    <xf numFmtId="0" fontId="1" fillId="0" borderId="13" xfId="0" applyFont="1" applyBorder="1"/>
    <xf numFmtId="0" fontId="0" fillId="0" borderId="0" xfId="0"/>
    <xf numFmtId="164" fontId="0" fillId="0" borderId="0" xfId="0" applyNumberFormat="1" applyBorder="1" applyAlignment="1">
      <alignment horizontal="center" vertical="center"/>
    </xf>
    <xf numFmtId="167" fontId="0" fillId="0" borderId="0" xfId="0" applyNumberFormat="1" applyBorder="1" applyAlignment="1">
      <alignment horizontal="center" vertical="center"/>
    </xf>
    <xf numFmtId="166" fontId="0" fillId="0" borderId="14" xfId="0" applyNumberFormat="1" applyBorder="1"/>
    <xf numFmtId="165" fontId="0" fillId="0" borderId="14" xfId="0" applyNumberFormat="1" applyBorder="1"/>
    <xf numFmtId="1" fontId="0" fillId="0" borderId="0" xfId="0" applyNumberFormat="1"/>
    <xf numFmtId="0" fontId="0" fillId="0" borderId="0" xfId="0" applyBorder="1"/>
    <xf numFmtId="165" fontId="0" fillId="0" borderId="0" xfId="0" applyNumberFormat="1" applyBorder="1"/>
    <xf numFmtId="166" fontId="0" fillId="0" borderId="0" xfId="0" applyNumberFormat="1" applyBorder="1"/>
    <xf numFmtId="168" fontId="0" fillId="0" borderId="0" xfId="0" applyNumberFormat="1"/>
    <xf numFmtId="21" fontId="0" fillId="0" borderId="0" xfId="0" applyNumberFormat="1"/>
    <xf numFmtId="0" fontId="19" fillId="0" borderId="0" xfId="0" applyFont="1"/>
    <xf numFmtId="0" fontId="20" fillId="0" borderId="0" xfId="0" applyFont="1" applyAlignment="1">
      <alignment wrapText="1"/>
    </xf>
    <xf numFmtId="164" fontId="0" fillId="0" borderId="14" xfId="0" applyNumberFormat="1" applyBorder="1"/>
    <xf numFmtId="2" fontId="0" fillId="0" borderId="14" xfId="0" applyNumberFormat="1" applyBorder="1"/>
    <xf numFmtId="165" fontId="0" fillId="0" borderId="11" xfId="0" applyNumberFormat="1" applyBorder="1" applyAlignment="1">
      <alignment horizontal="center" vertical="center"/>
    </xf>
    <xf numFmtId="20" fontId="21" fillId="35" borderId="17" xfId="0" applyNumberFormat="1" applyFont="1" applyFill="1" applyBorder="1" applyAlignment="1">
      <alignment horizontal="center" vertical="center"/>
    </xf>
    <xf numFmtId="0" fontId="0" fillId="37" borderId="0" xfId="0" applyFill="1"/>
    <xf numFmtId="0" fontId="19" fillId="0" borderId="0" xfId="0" applyFont="1" applyAlignment="1">
      <alignment wrapText="1"/>
    </xf>
    <xf numFmtId="2" fontId="22" fillId="38" borderId="17" xfId="0" applyNumberFormat="1" applyFont="1" applyFill="1" applyBorder="1" applyAlignment="1">
      <alignment horizontal="center"/>
    </xf>
    <xf numFmtId="0" fontId="20" fillId="0" borderId="17" xfId="0" applyFont="1" applyBorder="1" applyAlignment="1">
      <alignment horizontal="center" wrapText="1"/>
    </xf>
    <xf numFmtId="1" fontId="23" fillId="33" borderId="18" xfId="0" applyNumberFormat="1" applyFont="1" applyFill="1" applyBorder="1" applyAlignment="1">
      <alignment horizontal="center" vertical="center"/>
    </xf>
    <xf numFmtId="0" fontId="24" fillId="36" borderId="0" xfId="0" applyFont="1" applyFill="1" applyAlignment="1">
      <alignment horizontal="center"/>
    </xf>
    <xf numFmtId="2" fontId="22" fillId="35" borderId="17" xfId="0" applyNumberFormat="1" applyFont="1" applyFill="1" applyBorder="1" applyAlignment="1">
      <alignment horizontal="center"/>
    </xf>
    <xf numFmtId="0" fontId="25" fillId="34" borderId="17" xfId="0" applyFont="1" applyFill="1" applyBorder="1" applyAlignment="1">
      <alignment horizontal="center"/>
    </xf>
    <xf numFmtId="0" fontId="0" fillId="0" borderId="11" xfId="0" applyBorder="1"/>
    <xf numFmtId="0" fontId="0" fillId="0" borderId="13" xfId="0" applyBorder="1"/>
    <xf numFmtId="20" fontId="2" fillId="0" borderId="0" xfId="0" applyNumberFormat="1" applyFont="1" applyBorder="1"/>
    <xf numFmtId="2" fontId="0" fillId="0" borderId="0" xfId="0" applyNumberFormat="1" applyBorder="1"/>
    <xf numFmtId="173" fontId="0" fillId="0" borderId="0" xfId="0" applyNumberFormat="1" applyBorder="1"/>
    <xf numFmtId="0" fontId="0" fillId="0" borderId="19" xfId="0" applyBorder="1"/>
    <xf numFmtId="0" fontId="0" fillId="0" borderId="15" xfId="0" applyBorder="1"/>
    <xf numFmtId="0" fontId="26" fillId="0" borderId="13" xfId="0" applyFont="1" applyBorder="1"/>
    <xf numFmtId="0" fontId="27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783"/>
  <sheetViews>
    <sheetView tabSelected="1" zoomScale="83" zoomScaleNormal="83" workbookViewId="0">
      <selection activeCell="D8" sqref="D8"/>
    </sheetView>
  </sheetViews>
  <sheetFormatPr defaultRowHeight="15" x14ac:dyDescent="0.25"/>
  <cols>
    <col min="1" max="1" width="21.42578125" customWidth="1"/>
    <col min="2" max="2" width="27.85546875" customWidth="1"/>
    <col min="3" max="3" width="26" customWidth="1"/>
    <col min="4" max="4" width="26.140625" customWidth="1"/>
    <col min="5" max="5" width="17.85546875" customWidth="1"/>
    <col min="6" max="6" width="32.140625" customWidth="1"/>
    <col min="7" max="7" width="23.140625" customWidth="1"/>
    <col min="8" max="10" width="17.85546875" customWidth="1"/>
    <col min="11" max="11" width="24.7109375" customWidth="1"/>
    <col min="15" max="15" width="22.140625" customWidth="1"/>
    <col min="22" max="22" width="11.7109375" customWidth="1"/>
    <col min="26" max="60" width="18.5703125" customWidth="1"/>
    <col min="61" max="62" width="18.5703125" style="13" customWidth="1"/>
    <col min="63" max="87" width="18.5703125" customWidth="1"/>
    <col min="88" max="88" width="15.85546875" customWidth="1"/>
  </cols>
  <sheetData>
    <row r="1" spans="1:90" ht="42.75" customHeight="1" thickBot="1" x14ac:dyDescent="0.55000000000000004">
      <c r="A1" s="33" t="s">
        <v>1</v>
      </c>
      <c r="B1" s="33" t="s">
        <v>0</v>
      </c>
      <c r="C1" s="33" t="s">
        <v>5</v>
      </c>
      <c r="D1" s="33" t="s">
        <v>34</v>
      </c>
      <c r="E1" s="25"/>
      <c r="H1" s="25"/>
      <c r="I1" s="25"/>
      <c r="O1" s="46" t="s">
        <v>37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 t="s">
        <v>18</v>
      </c>
      <c r="AB1" s="38"/>
      <c r="AC1" s="38"/>
      <c r="AD1" s="38"/>
      <c r="AE1" s="38"/>
      <c r="AF1" s="38" t="s">
        <v>21</v>
      </c>
      <c r="AG1" s="38"/>
      <c r="AH1" s="38"/>
      <c r="AI1" s="38"/>
      <c r="AJ1" s="38"/>
      <c r="AK1" s="38" t="s">
        <v>22</v>
      </c>
      <c r="AL1" s="38"/>
      <c r="AM1" s="38"/>
      <c r="AN1" s="38"/>
      <c r="AO1" s="38"/>
      <c r="AP1" s="38" t="s">
        <v>23</v>
      </c>
      <c r="AQ1" s="38"/>
      <c r="AR1" s="38"/>
      <c r="AS1" s="38"/>
      <c r="AT1" s="38"/>
      <c r="AU1" s="38" t="s">
        <v>24</v>
      </c>
      <c r="AV1" s="38" t="s">
        <v>33</v>
      </c>
      <c r="AW1" s="38"/>
      <c r="AX1" s="38"/>
      <c r="AY1" s="38"/>
      <c r="AZ1" s="38" t="s">
        <v>25</v>
      </c>
      <c r="BA1" s="38"/>
      <c r="BB1" s="38"/>
      <c r="BC1" s="38"/>
      <c r="BD1" s="38"/>
      <c r="BE1" s="38" t="s">
        <v>26</v>
      </c>
      <c r="BF1" s="38"/>
      <c r="BG1" s="38"/>
      <c r="BH1" s="38"/>
      <c r="BI1" s="38"/>
      <c r="BJ1" s="38"/>
      <c r="BK1" s="38"/>
      <c r="BL1" s="38" t="s">
        <v>27</v>
      </c>
      <c r="BM1" s="38" t="s">
        <v>33</v>
      </c>
      <c r="BN1" s="38"/>
      <c r="BO1" s="38"/>
      <c r="BP1" s="38"/>
      <c r="BQ1" s="38" t="s">
        <v>31</v>
      </c>
      <c r="BR1" s="38" t="s">
        <v>33</v>
      </c>
      <c r="BS1" s="38"/>
      <c r="BT1" s="38"/>
      <c r="BU1" s="38"/>
      <c r="BV1" s="38" t="s">
        <v>28</v>
      </c>
      <c r="BW1" s="38" t="s">
        <v>33</v>
      </c>
      <c r="BX1" s="38"/>
      <c r="BY1" s="38"/>
      <c r="BZ1" s="38"/>
      <c r="CA1" s="38" t="s">
        <v>29</v>
      </c>
      <c r="CB1" s="38" t="s">
        <v>33</v>
      </c>
      <c r="CC1" s="38"/>
      <c r="CD1" s="38"/>
      <c r="CE1" s="38"/>
      <c r="CF1" s="38" t="s">
        <v>30</v>
      </c>
      <c r="CG1" s="38"/>
      <c r="CH1" s="38"/>
      <c r="CI1" s="38"/>
      <c r="CJ1" s="38"/>
      <c r="CK1" s="38"/>
      <c r="CL1" s="11"/>
    </row>
    <row r="2" spans="1:90" ht="48.75" customHeight="1" thickBot="1" x14ac:dyDescent="0.4">
      <c r="C2" s="37" t="s">
        <v>7</v>
      </c>
      <c r="O2" s="45" t="s">
        <v>2</v>
      </c>
      <c r="P2" s="19"/>
      <c r="Q2" s="19"/>
      <c r="R2" s="19"/>
      <c r="S2" s="19"/>
      <c r="T2" s="19"/>
      <c r="U2" s="19"/>
      <c r="V2" s="19" t="s">
        <v>7</v>
      </c>
      <c r="W2" s="19"/>
      <c r="X2" s="19"/>
      <c r="Y2" s="19"/>
      <c r="Z2" s="19"/>
      <c r="AA2" s="19" t="s">
        <v>2</v>
      </c>
      <c r="AB2" s="19" t="s">
        <v>3</v>
      </c>
      <c r="AC2" s="19" t="s">
        <v>19</v>
      </c>
      <c r="AD2" s="19" t="s">
        <v>20</v>
      </c>
      <c r="AE2" s="19"/>
      <c r="AF2" s="19" t="s">
        <v>2</v>
      </c>
      <c r="AG2" s="19" t="s">
        <v>3</v>
      </c>
      <c r="AH2" s="19" t="s">
        <v>19</v>
      </c>
      <c r="AI2" s="19" t="s">
        <v>20</v>
      </c>
      <c r="AJ2" s="19"/>
      <c r="AK2" s="19" t="s">
        <v>2</v>
      </c>
      <c r="AL2" s="19" t="s">
        <v>3</v>
      </c>
      <c r="AM2" s="19" t="s">
        <v>19</v>
      </c>
      <c r="AN2" s="19" t="s">
        <v>20</v>
      </c>
      <c r="AO2" s="19"/>
      <c r="AP2" s="19" t="s">
        <v>2</v>
      </c>
      <c r="AQ2" s="19" t="s">
        <v>3</v>
      </c>
      <c r="AR2" s="19" t="s">
        <v>19</v>
      </c>
      <c r="AS2" s="19" t="s">
        <v>20</v>
      </c>
      <c r="AT2" s="19"/>
      <c r="AU2" s="19" t="s">
        <v>2</v>
      </c>
      <c r="AV2" s="19" t="s">
        <v>3</v>
      </c>
      <c r="AW2" s="19" t="s">
        <v>19</v>
      </c>
      <c r="AX2" s="19" t="s">
        <v>20</v>
      </c>
      <c r="AY2" s="19"/>
      <c r="AZ2" s="19" t="s">
        <v>2</v>
      </c>
      <c r="BA2" s="19" t="s">
        <v>3</v>
      </c>
      <c r="BB2" s="19" t="s">
        <v>19</v>
      </c>
      <c r="BC2" s="19" t="s">
        <v>20</v>
      </c>
      <c r="BD2" s="19"/>
      <c r="BE2" s="19" t="s">
        <v>2</v>
      </c>
      <c r="BF2" s="19" t="s">
        <v>3</v>
      </c>
      <c r="BG2" s="19" t="s">
        <v>19</v>
      </c>
      <c r="BH2" s="19" t="s">
        <v>20</v>
      </c>
      <c r="BI2" s="19"/>
      <c r="BJ2" s="19"/>
      <c r="BK2" s="19"/>
      <c r="BL2" s="19" t="s">
        <v>2</v>
      </c>
      <c r="BM2" s="19" t="s">
        <v>3</v>
      </c>
      <c r="BN2" s="19" t="s">
        <v>19</v>
      </c>
      <c r="BO2" s="19" t="s">
        <v>20</v>
      </c>
      <c r="BP2" s="19"/>
      <c r="BQ2" s="19" t="s">
        <v>2</v>
      </c>
      <c r="BR2" s="19" t="s">
        <v>3</v>
      </c>
      <c r="BS2" s="19" t="s">
        <v>19</v>
      </c>
      <c r="BT2" s="19" t="s">
        <v>20</v>
      </c>
      <c r="BU2" s="19"/>
      <c r="BV2" s="19" t="s">
        <v>2</v>
      </c>
      <c r="BW2" s="19" t="s">
        <v>3</v>
      </c>
      <c r="BX2" s="19" t="s">
        <v>19</v>
      </c>
      <c r="BY2" s="19" t="s">
        <v>20</v>
      </c>
      <c r="BZ2" s="19"/>
      <c r="CA2" s="19" t="s">
        <v>2</v>
      </c>
      <c r="CB2" s="19" t="s">
        <v>3</v>
      </c>
      <c r="CC2" s="19" t="s">
        <v>19</v>
      </c>
      <c r="CD2" s="19" t="s">
        <v>20</v>
      </c>
      <c r="CE2" s="19"/>
      <c r="CF2" s="19" t="s">
        <v>2</v>
      </c>
      <c r="CG2" s="19" t="s">
        <v>3</v>
      </c>
      <c r="CH2" s="19" t="s">
        <v>19</v>
      </c>
      <c r="CI2" s="19" t="s">
        <v>20</v>
      </c>
      <c r="CJ2" s="19"/>
      <c r="CK2" s="19"/>
      <c r="CL2" s="10"/>
    </row>
    <row r="3" spans="1:90" ht="25.5" customHeight="1" thickBot="1" x14ac:dyDescent="0.4">
      <c r="A3" s="29">
        <v>0.29166666666666669</v>
      </c>
      <c r="B3" s="35"/>
      <c r="D3" s="34" t="str">
        <f t="shared" ref="D3:D18" si="0">CONCATENATE(IF($C$2="January",AD21,""),IF($C$2="Febuary",AI21,""),IF($C$2="March",AN21,""),IF($C$2="April",AS21,""),IF($C$2="May",AX21,""),IF($C$2="June",BC21,""),IF($C$2="July",BH21,""),IF($C$2="August",BO21,""),IF($C$2="September",BT21,""),IF($C$2="October",BY21,""),IF($C$2="November",CD21,""),IF($C$2="December",CI21,""))</f>
        <v>0</v>
      </c>
      <c r="E3" s="18"/>
      <c r="O3" s="45" t="s">
        <v>3</v>
      </c>
      <c r="P3" s="19"/>
      <c r="Q3" s="19"/>
      <c r="R3" s="19"/>
      <c r="S3" s="19"/>
      <c r="T3" s="19"/>
      <c r="U3" s="19"/>
      <c r="V3" s="19" t="s">
        <v>6</v>
      </c>
      <c r="W3" s="19"/>
      <c r="X3" s="19"/>
      <c r="Y3" s="19"/>
      <c r="Z3" s="40">
        <v>0.29166666666666669</v>
      </c>
      <c r="AA3" s="20">
        <v>0</v>
      </c>
      <c r="AB3" s="20">
        <v>0</v>
      </c>
      <c r="AC3" s="20">
        <v>0</v>
      </c>
      <c r="AD3" s="20">
        <v>0</v>
      </c>
      <c r="AE3" s="40">
        <v>0.29166666666666669</v>
      </c>
      <c r="AF3" s="19">
        <v>0</v>
      </c>
      <c r="AG3" s="19">
        <v>0</v>
      </c>
      <c r="AH3" s="19">
        <v>0</v>
      </c>
      <c r="AI3" s="19">
        <v>0</v>
      </c>
      <c r="AJ3" s="40">
        <v>0.29166666666666669</v>
      </c>
      <c r="AK3" s="19">
        <f t="shared" ref="AK3:AN18" si="1">ROUND(AVERAGE(0),3)</f>
        <v>0</v>
      </c>
      <c r="AL3" s="19">
        <f t="shared" si="1"/>
        <v>0</v>
      </c>
      <c r="AM3" s="19">
        <f t="shared" si="1"/>
        <v>0</v>
      </c>
      <c r="AN3" s="19">
        <f t="shared" si="1"/>
        <v>0</v>
      </c>
      <c r="AO3" s="40">
        <v>0.29166666666666669</v>
      </c>
      <c r="AP3" s="41">
        <v>0</v>
      </c>
      <c r="AQ3" s="41">
        <v>0</v>
      </c>
      <c r="AR3" s="41">
        <v>0</v>
      </c>
      <c r="AS3" s="41">
        <v>0</v>
      </c>
      <c r="AT3" s="40">
        <v>0.29166666666666669</v>
      </c>
      <c r="AU3" s="41">
        <v>0.15179999999999999</v>
      </c>
      <c r="AV3" s="41">
        <v>0.127</v>
      </c>
      <c r="AW3" s="41">
        <v>3.0166666666666699E-2</v>
      </c>
      <c r="AX3" s="41">
        <v>0</v>
      </c>
      <c r="AY3" s="40">
        <v>0.29166666666666669</v>
      </c>
      <c r="AZ3" s="19">
        <f>ROUND(AVERAGE(0.184,0.173,0.214),4)</f>
        <v>0.1903</v>
      </c>
      <c r="BA3" s="19">
        <f>ROUND(AVERAGE(0.206,0.05,0.212,0.216),3)</f>
        <v>0.17100000000000001</v>
      </c>
      <c r="BB3" s="19">
        <f>ROUND(AVERAGE(0.014,0,0.016,0),3)</f>
        <v>8.0000000000000002E-3</v>
      </c>
      <c r="BC3" s="19"/>
      <c r="BD3" s="40">
        <v>0.29166666666666669</v>
      </c>
      <c r="BE3" s="42">
        <v>0.152</v>
      </c>
      <c r="BF3" s="42">
        <v>0.127</v>
      </c>
      <c r="BG3" s="42">
        <v>0.03</v>
      </c>
      <c r="BH3" s="42"/>
      <c r="BI3" s="19"/>
      <c r="BJ3" s="19"/>
      <c r="BK3" s="40">
        <v>0.29166666666666669</v>
      </c>
      <c r="BL3" s="41">
        <v>0</v>
      </c>
      <c r="BM3" s="41">
        <v>0</v>
      </c>
      <c r="BN3" s="41">
        <v>0</v>
      </c>
      <c r="BO3" s="41">
        <v>0</v>
      </c>
      <c r="BP3" s="40">
        <v>0.29166666666666669</v>
      </c>
      <c r="BQ3" s="19">
        <v>0</v>
      </c>
      <c r="BR3" s="19">
        <v>0</v>
      </c>
      <c r="BS3" s="19">
        <v>0</v>
      </c>
      <c r="BT3" s="19">
        <v>0</v>
      </c>
      <c r="BU3" s="40">
        <v>0.29166666666666669</v>
      </c>
      <c r="BV3" s="19">
        <v>0</v>
      </c>
      <c r="BW3" s="19">
        <v>0</v>
      </c>
      <c r="BX3" s="19">
        <v>0</v>
      </c>
      <c r="BY3" s="19">
        <v>0</v>
      </c>
      <c r="BZ3" s="40">
        <v>0.29166666666666669</v>
      </c>
      <c r="CA3" s="19">
        <v>0</v>
      </c>
      <c r="CB3" s="19">
        <v>0</v>
      </c>
      <c r="CC3" s="19">
        <v>0</v>
      </c>
      <c r="CD3" s="19">
        <v>0</v>
      </c>
      <c r="CE3" s="40">
        <v>0.29166666666666669</v>
      </c>
      <c r="CF3" s="19">
        <f t="shared" ref="CF3:CH18" si="2">ROUND(AVERAGE(0),3)</f>
        <v>0</v>
      </c>
      <c r="CG3" s="19">
        <f t="shared" si="2"/>
        <v>0</v>
      </c>
      <c r="CH3" s="19">
        <f t="shared" si="2"/>
        <v>0</v>
      </c>
      <c r="CI3" s="19"/>
      <c r="CJ3" s="19"/>
      <c r="CK3" s="19"/>
      <c r="CL3" s="10"/>
    </row>
    <row r="4" spans="1:90" ht="25.5" customHeight="1" thickBot="1" x14ac:dyDescent="0.4">
      <c r="A4" s="29">
        <v>0.33333333333333331</v>
      </c>
      <c r="B4" s="35" t="s">
        <v>2</v>
      </c>
      <c r="D4" s="34" t="str">
        <f t="shared" si="0"/>
        <v>0</v>
      </c>
      <c r="E4" s="18"/>
      <c r="O4" s="45" t="s">
        <v>4</v>
      </c>
      <c r="P4" s="19"/>
      <c r="Q4" s="19"/>
      <c r="R4" s="19"/>
      <c r="S4" s="19"/>
      <c r="T4" s="19"/>
      <c r="U4" s="19"/>
      <c r="V4" s="19" t="s">
        <v>8</v>
      </c>
      <c r="W4" s="19"/>
      <c r="X4" s="19"/>
      <c r="Y4" s="19"/>
      <c r="Z4" s="40">
        <v>0.33333333333333331</v>
      </c>
      <c r="AA4" s="20">
        <v>0</v>
      </c>
      <c r="AB4" s="20">
        <v>0</v>
      </c>
      <c r="AC4" s="20">
        <v>0</v>
      </c>
      <c r="AD4" s="20">
        <v>0</v>
      </c>
      <c r="AE4" s="40">
        <v>0.33333333333333331</v>
      </c>
      <c r="AF4" s="19">
        <v>0</v>
      </c>
      <c r="AG4" s="19">
        <v>0</v>
      </c>
      <c r="AH4" s="19">
        <v>0</v>
      </c>
      <c r="AI4" s="19">
        <v>0</v>
      </c>
      <c r="AJ4" s="40">
        <v>0.33333333333333331</v>
      </c>
      <c r="AK4" s="19">
        <f>ROUND(AVERAGE(0.028,0.128,0.125),3)</f>
        <v>9.4E-2</v>
      </c>
      <c r="AL4" s="19">
        <f t="shared" si="1"/>
        <v>0</v>
      </c>
      <c r="AM4" s="19">
        <f t="shared" si="1"/>
        <v>0</v>
      </c>
      <c r="AN4" s="19">
        <f t="shared" si="1"/>
        <v>0</v>
      </c>
      <c r="AO4" s="40">
        <v>0.33333333333333331</v>
      </c>
      <c r="AP4" s="41">
        <v>0.21199999999999999</v>
      </c>
      <c r="AQ4" s="41">
        <v>3.3399999999999999E-2</v>
      </c>
      <c r="AR4" s="41">
        <v>0</v>
      </c>
      <c r="AS4" s="41">
        <v>0</v>
      </c>
      <c r="AT4" s="40">
        <v>0.33333333333333331</v>
      </c>
      <c r="AU4" s="41">
        <v>0.38700000000000001</v>
      </c>
      <c r="AV4" s="41">
        <v>0.28000000000000003</v>
      </c>
      <c r="AW4" s="41">
        <v>0.11</v>
      </c>
      <c r="AX4" s="41">
        <v>0</v>
      </c>
      <c r="AY4" s="40">
        <v>0.33333333333333331</v>
      </c>
      <c r="AZ4" s="19">
        <f>ROUND(AVERAGE(0.44,0.375,0.369,0.397),3)</f>
        <v>0.39500000000000002</v>
      </c>
      <c r="BA4" s="19">
        <f>ROUND(AVERAGE(0.405,0.393,0.386,0.305),3)</f>
        <v>0.372</v>
      </c>
      <c r="BB4" s="19">
        <f>ROUND(AVERAGE(0.026,0.126,0.052),3)</f>
        <v>6.8000000000000005E-2</v>
      </c>
      <c r="BC4" s="19"/>
      <c r="BD4" s="40">
        <v>0.33333333333333331</v>
      </c>
      <c r="BE4" s="42">
        <v>0.38700000000000001</v>
      </c>
      <c r="BF4" s="42">
        <v>0.28100000000000003</v>
      </c>
      <c r="BG4" s="42">
        <v>0.111</v>
      </c>
      <c r="BH4" s="42"/>
      <c r="BI4" s="19"/>
      <c r="BJ4" s="19"/>
      <c r="BK4" s="40">
        <v>0.33333333333333331</v>
      </c>
      <c r="BL4" s="41">
        <v>0.21199999999999999</v>
      </c>
      <c r="BM4" s="41">
        <v>3.3399999999999999E-2</v>
      </c>
      <c r="BN4" s="41">
        <v>0</v>
      </c>
      <c r="BO4" s="41">
        <v>0</v>
      </c>
      <c r="BP4" s="40">
        <v>0.33333333333333331</v>
      </c>
      <c r="BQ4" s="19">
        <v>9.4E-2</v>
      </c>
      <c r="BR4" s="19">
        <v>0</v>
      </c>
      <c r="BS4" s="19">
        <v>0</v>
      </c>
      <c r="BT4" s="19">
        <v>0</v>
      </c>
      <c r="BU4" s="40">
        <v>0.33333333333333331</v>
      </c>
      <c r="BV4" s="19">
        <v>0</v>
      </c>
      <c r="BW4" s="19">
        <v>0</v>
      </c>
      <c r="BX4" s="19">
        <v>0</v>
      </c>
      <c r="BY4" s="19">
        <v>0</v>
      </c>
      <c r="BZ4" s="40">
        <v>0.33333333333333331</v>
      </c>
      <c r="CA4" s="19">
        <v>0</v>
      </c>
      <c r="CB4" s="19">
        <v>0</v>
      </c>
      <c r="CC4" s="19">
        <v>0</v>
      </c>
      <c r="CD4" s="19">
        <v>0</v>
      </c>
      <c r="CE4" s="40">
        <v>0.33333333333333331</v>
      </c>
      <c r="CF4" s="19">
        <f t="shared" si="2"/>
        <v>0</v>
      </c>
      <c r="CG4" s="19">
        <f t="shared" si="2"/>
        <v>0</v>
      </c>
      <c r="CH4" s="19">
        <f t="shared" si="2"/>
        <v>0</v>
      </c>
      <c r="CI4" s="19"/>
      <c r="CJ4" s="19"/>
      <c r="CK4" s="19"/>
      <c r="CL4" s="10"/>
    </row>
    <row r="5" spans="1:90" ht="25.5" customHeight="1" thickBot="1" x14ac:dyDescent="0.35">
      <c r="A5" s="29">
        <v>0.375</v>
      </c>
      <c r="B5" s="35" t="s">
        <v>2</v>
      </c>
      <c r="D5" s="34" t="str">
        <f t="shared" si="0"/>
        <v>0</v>
      </c>
      <c r="E5" s="18"/>
      <c r="O5" s="39"/>
      <c r="P5" s="19"/>
      <c r="Q5" s="19"/>
      <c r="R5" s="19"/>
      <c r="S5" s="19"/>
      <c r="T5" s="19"/>
      <c r="U5" s="19"/>
      <c r="V5" s="19" t="s">
        <v>9</v>
      </c>
      <c r="W5" s="19"/>
      <c r="X5" s="19"/>
      <c r="Y5" s="19"/>
      <c r="Z5" s="40">
        <v>0.375</v>
      </c>
      <c r="AA5" s="20">
        <v>0</v>
      </c>
      <c r="AB5" s="20">
        <v>0</v>
      </c>
      <c r="AC5" s="20">
        <v>0</v>
      </c>
      <c r="AD5" s="20">
        <v>0</v>
      </c>
      <c r="AE5" s="40">
        <v>0.375</v>
      </c>
      <c r="AF5" s="19">
        <f>(0.046+0.205+0.212+0.065+0.15)/5</f>
        <v>0.1356</v>
      </c>
      <c r="AG5" s="19">
        <v>0</v>
      </c>
      <c r="AH5" s="19">
        <v>0</v>
      </c>
      <c r="AI5" s="19">
        <v>0</v>
      </c>
      <c r="AJ5" s="40">
        <v>0.375</v>
      </c>
      <c r="AK5" s="19">
        <f>ROUND(AVERAGE(0.626,0.711,0.701,0.685),3)</f>
        <v>0.68100000000000005</v>
      </c>
      <c r="AL5" s="19">
        <f>ROUND(AVERAGE(0.147,0.076,0.041),3)</f>
        <v>8.7999999999999995E-2</v>
      </c>
      <c r="AM5" s="19">
        <f t="shared" si="1"/>
        <v>0</v>
      </c>
      <c r="AN5" s="19">
        <f t="shared" si="1"/>
        <v>0</v>
      </c>
      <c r="AO5" s="40">
        <v>0.375</v>
      </c>
      <c r="AP5" s="41">
        <v>0.755</v>
      </c>
      <c r="AQ5" s="41">
        <v>0.1618</v>
      </c>
      <c r="AR5" s="41">
        <v>0</v>
      </c>
      <c r="AS5" s="41">
        <v>0</v>
      </c>
      <c r="AT5" s="40">
        <v>0.375</v>
      </c>
      <c r="AU5" s="41">
        <v>0.95399999999999996</v>
      </c>
      <c r="AV5" s="41">
        <v>0.66</v>
      </c>
      <c r="AW5" s="41">
        <v>0.15</v>
      </c>
      <c r="AX5" s="41">
        <v>0</v>
      </c>
      <c r="AY5" s="40">
        <v>0.375</v>
      </c>
      <c r="AZ5" s="19">
        <f>ROUND(AVERAGE(0.896,0.95,0.885,0.911),3)</f>
        <v>0.91100000000000003</v>
      </c>
      <c r="BA5" s="19">
        <f>ROUND(AVERAGE(0.659,0.603,0.62,0.428),3)</f>
        <v>0.57799999999999996</v>
      </c>
      <c r="BB5" s="19">
        <f>ROUND(AVERAGE(,0.032,0.22,0.096),3)</f>
        <v>8.6999999999999994E-2</v>
      </c>
      <c r="BC5" s="19"/>
      <c r="BD5" s="40">
        <v>0.375</v>
      </c>
      <c r="BE5" s="42">
        <v>0.95399999999999996</v>
      </c>
      <c r="BF5" s="42">
        <v>0.66300000000000003</v>
      </c>
      <c r="BG5" s="42">
        <f>(0.228+0.187+0.062+0.131+0.228+0.138+0.076)/7</f>
        <v>0.15</v>
      </c>
      <c r="BH5" s="42"/>
      <c r="BI5" s="19"/>
      <c r="BJ5" s="19"/>
      <c r="BK5" s="40">
        <v>0.375</v>
      </c>
      <c r="BL5" s="41">
        <v>0.755</v>
      </c>
      <c r="BM5" s="41">
        <v>0.1618</v>
      </c>
      <c r="BN5" s="41">
        <v>0</v>
      </c>
      <c r="BO5" s="41">
        <v>0</v>
      </c>
      <c r="BP5" s="40">
        <v>0.375</v>
      </c>
      <c r="BQ5" s="19">
        <v>0.68100000000000005</v>
      </c>
      <c r="BR5" s="19">
        <v>8.7999999999999995E-2</v>
      </c>
      <c r="BS5" s="19">
        <v>0</v>
      </c>
      <c r="BT5" s="19">
        <v>0</v>
      </c>
      <c r="BU5" s="40">
        <v>0.375</v>
      </c>
      <c r="BV5" s="19">
        <v>0.1356</v>
      </c>
      <c r="BW5" s="19">
        <v>0</v>
      </c>
      <c r="BX5" s="19">
        <v>0</v>
      </c>
      <c r="BY5" s="19">
        <v>0</v>
      </c>
      <c r="BZ5" s="40">
        <v>0.375</v>
      </c>
      <c r="CA5" s="19">
        <v>0</v>
      </c>
      <c r="CB5" s="19">
        <v>0</v>
      </c>
      <c r="CC5" s="19">
        <v>0</v>
      </c>
      <c r="CD5" s="19">
        <v>0</v>
      </c>
      <c r="CE5" s="40">
        <v>0.375</v>
      </c>
      <c r="CF5" s="19">
        <f t="shared" si="2"/>
        <v>0</v>
      </c>
      <c r="CG5" s="19">
        <f t="shared" si="2"/>
        <v>0</v>
      </c>
      <c r="CH5" s="19">
        <f t="shared" si="2"/>
        <v>0</v>
      </c>
      <c r="CI5" s="19"/>
      <c r="CJ5" s="19"/>
      <c r="CK5" s="19"/>
      <c r="CL5" s="10"/>
    </row>
    <row r="6" spans="1:90" ht="25.5" customHeight="1" thickBot="1" x14ac:dyDescent="0.35">
      <c r="A6" s="29">
        <v>0.41666666666666702</v>
      </c>
      <c r="B6" s="35" t="s">
        <v>2</v>
      </c>
      <c r="D6" s="34" t="str">
        <f t="shared" si="0"/>
        <v>0.225</v>
      </c>
      <c r="E6" s="18"/>
      <c r="O6" s="39"/>
      <c r="P6" s="19"/>
      <c r="Q6" s="19"/>
      <c r="R6" s="19"/>
      <c r="S6" s="19"/>
      <c r="T6" s="19"/>
      <c r="U6" s="19"/>
      <c r="V6" s="19" t="s">
        <v>10</v>
      </c>
      <c r="W6" s="19"/>
      <c r="X6" s="19"/>
      <c r="Y6" s="19"/>
      <c r="Z6" s="40">
        <v>0.41666666666666702</v>
      </c>
      <c r="AA6" s="20">
        <v>0.22500000000000001</v>
      </c>
      <c r="AB6" s="20">
        <v>2.3E-2</v>
      </c>
      <c r="AC6" s="20">
        <v>0</v>
      </c>
      <c r="AD6" s="20">
        <v>0</v>
      </c>
      <c r="AE6" s="40">
        <v>0.41666666666666702</v>
      </c>
      <c r="AF6" s="19">
        <f>(0.688+0.467+0.534+0.336+0.369+0.403+0.807+0.566+0.576+0.701)/10</f>
        <v>0.54469999999999996</v>
      </c>
      <c r="AG6" s="19">
        <f>(0.051+0.168+0.066+0.034+0.022)/5</f>
        <v>6.8200000000000011E-2</v>
      </c>
      <c r="AH6" s="19">
        <v>0</v>
      </c>
      <c r="AI6" s="19">
        <v>0</v>
      </c>
      <c r="AJ6" s="40">
        <v>0.41666666666666702</v>
      </c>
      <c r="AK6" s="19">
        <f>ROUND(AVERAGE(1.011,1.19,1.155,1.16),3)</f>
        <v>1.129</v>
      </c>
      <c r="AL6" s="19">
        <f>ROUND(AVERAGE(0.055,0.128,0.233,0.256),3)</f>
        <v>0.16800000000000001</v>
      </c>
      <c r="AM6" s="19">
        <f t="shared" si="1"/>
        <v>0</v>
      </c>
      <c r="AN6" s="19">
        <f t="shared" si="1"/>
        <v>0</v>
      </c>
      <c r="AO6" s="40">
        <v>0.41666666666666702</v>
      </c>
      <c r="AP6" s="41">
        <v>1.2504999999999999</v>
      </c>
      <c r="AQ6" s="41">
        <v>0.53349999999999997</v>
      </c>
      <c r="AR6" s="41">
        <v>8.0250000000000002E-2</v>
      </c>
      <c r="AS6" s="41">
        <v>0</v>
      </c>
      <c r="AT6" s="40">
        <v>0.41666666666666702</v>
      </c>
      <c r="AU6" s="41">
        <v>1.41</v>
      </c>
      <c r="AV6" s="41">
        <v>0.93800000000000006</v>
      </c>
      <c r="AW6" s="41">
        <v>0.189</v>
      </c>
      <c r="AX6" s="41">
        <v>0</v>
      </c>
      <c r="AY6" s="40">
        <v>0.41666666666666702</v>
      </c>
      <c r="AZ6" s="19">
        <f>ROUND(AVERAGE(1.5,1.362,1.811),3)</f>
        <v>1.5580000000000001</v>
      </c>
      <c r="BA6" s="19">
        <f>ROUND(AVERAGE(0.699,0.436,0.652,0.512,0.752),3)</f>
        <v>0.61</v>
      </c>
      <c r="BB6" s="19">
        <f>ROUND(AVERAGE(0.083,0.087),3)</f>
        <v>8.5000000000000006E-2</v>
      </c>
      <c r="BC6" s="19"/>
      <c r="BD6" s="40">
        <v>0.41666666666666702</v>
      </c>
      <c r="BE6" s="42">
        <v>1.41</v>
      </c>
      <c r="BF6" s="42">
        <f>(1.055+0.691+1.055+1.308+0.528+0.904+1.025)/7</f>
        <v>0.93800000000000006</v>
      </c>
      <c r="BG6" s="42">
        <v>0.19</v>
      </c>
      <c r="BH6" s="42"/>
      <c r="BI6" s="19"/>
      <c r="BJ6" s="19"/>
      <c r="BK6" s="40">
        <v>0.41666666666666702</v>
      </c>
      <c r="BL6" s="41">
        <v>1.2504999999999999</v>
      </c>
      <c r="BM6" s="41">
        <v>0.53349999999999997</v>
      </c>
      <c r="BN6" s="41">
        <v>8.0250000000000002E-2</v>
      </c>
      <c r="BO6" s="41">
        <v>0</v>
      </c>
      <c r="BP6" s="40">
        <v>0.41666666666666702</v>
      </c>
      <c r="BQ6" s="19">
        <v>1.129</v>
      </c>
      <c r="BR6" s="19">
        <v>0.16800000000000001</v>
      </c>
      <c r="BS6" s="19">
        <v>0</v>
      </c>
      <c r="BT6" s="19">
        <v>0</v>
      </c>
      <c r="BU6" s="40">
        <v>0.41666666666666702</v>
      </c>
      <c r="BV6" s="19">
        <v>0.54469999999999996</v>
      </c>
      <c r="BW6" s="19">
        <v>6.8200000000000011E-2</v>
      </c>
      <c r="BX6" s="19">
        <v>0</v>
      </c>
      <c r="BY6" s="19">
        <v>0</v>
      </c>
      <c r="BZ6" s="40">
        <v>0.41666666666666702</v>
      </c>
      <c r="CA6" s="19">
        <v>0.22500000000000001</v>
      </c>
      <c r="CB6" s="19">
        <v>2.3E-2</v>
      </c>
      <c r="CC6" s="19">
        <v>0</v>
      </c>
      <c r="CD6" s="19">
        <v>0</v>
      </c>
      <c r="CE6" s="40">
        <v>0.41666666666666702</v>
      </c>
      <c r="CF6" s="19">
        <f>ROUND(AVERAGE(0.239,0.216,0.21,0.14),3)</f>
        <v>0.20100000000000001</v>
      </c>
      <c r="CG6" s="19">
        <f>ROUND(AVERAGE(0.01,0.012),3)</f>
        <v>1.0999999999999999E-2</v>
      </c>
      <c r="CH6" s="19">
        <f t="shared" si="2"/>
        <v>0</v>
      </c>
      <c r="CI6" s="19"/>
      <c r="CJ6" s="19"/>
      <c r="CK6" s="19"/>
      <c r="CL6" s="10"/>
    </row>
    <row r="7" spans="1:90" ht="25.5" customHeight="1" thickBot="1" x14ac:dyDescent="0.35">
      <c r="A7" s="29">
        <v>0.45833333333333398</v>
      </c>
      <c r="B7" s="35" t="s">
        <v>2</v>
      </c>
      <c r="D7" s="34" t="str">
        <f t="shared" si="0"/>
        <v>0.877</v>
      </c>
      <c r="E7" s="18"/>
      <c r="O7" s="39"/>
      <c r="P7" s="19"/>
      <c r="Q7" s="19"/>
      <c r="R7" s="19"/>
      <c r="S7" s="19"/>
      <c r="T7" s="19"/>
      <c r="U7" s="19"/>
      <c r="V7" s="19" t="s">
        <v>11</v>
      </c>
      <c r="W7" s="19"/>
      <c r="X7" s="19"/>
      <c r="Y7" s="19"/>
      <c r="Z7" s="40">
        <v>0.45833333333333398</v>
      </c>
      <c r="AA7" s="20">
        <v>0.877</v>
      </c>
      <c r="AB7" s="20">
        <f>(0.11+0.079+0.229+0.292+0.521)/5</f>
        <v>0.24619999999999997</v>
      </c>
      <c r="AC7" s="20">
        <v>0.01</v>
      </c>
      <c r="AD7" s="20">
        <v>0</v>
      </c>
      <c r="AE7" s="40">
        <v>0.45833333333333398</v>
      </c>
      <c r="AF7" s="19">
        <f>(1.009+0.971+0.967+1.221+0.939+1.339+1.275+1.119)/8</f>
        <v>1.105</v>
      </c>
      <c r="AG7" s="19">
        <v>0.42699999999999999</v>
      </c>
      <c r="AH7" s="19">
        <f>(0.04+0.019+0.08+0+0+0+0+0)/8</f>
        <v>1.7375000000000002E-2</v>
      </c>
      <c r="AI7" s="19">
        <v>0</v>
      </c>
      <c r="AJ7" s="40">
        <v>0.45833333333333398</v>
      </c>
      <c r="AK7" s="19">
        <f>ROUND(AVERAGE(1.465,1.539,1.711,1.612),3)</f>
        <v>1.5820000000000001</v>
      </c>
      <c r="AL7" s="19">
        <f>ROUND(AVERAGE(0.55,0.528,1.233,0.256),3)</f>
        <v>0.64200000000000002</v>
      </c>
      <c r="AM7" s="19">
        <f>ROUND(AVERAGE(0.029,0.03,0.0321,0.032),3)</f>
        <v>3.1E-2</v>
      </c>
      <c r="AN7" s="19">
        <f t="shared" si="1"/>
        <v>0</v>
      </c>
      <c r="AO7" s="40">
        <v>0.45833333333333398</v>
      </c>
      <c r="AP7" s="41">
        <v>1.58725</v>
      </c>
      <c r="AQ7" s="41">
        <v>0.68</v>
      </c>
      <c r="AR7" s="41">
        <v>0.12</v>
      </c>
      <c r="AS7" s="41">
        <v>0</v>
      </c>
      <c r="AT7" s="40">
        <v>0.45833333333333398</v>
      </c>
      <c r="AU7" s="41">
        <v>1.7658</v>
      </c>
      <c r="AV7" s="41">
        <v>1.03</v>
      </c>
      <c r="AW7" s="41">
        <v>0.35349999999999998</v>
      </c>
      <c r="AX7" s="41">
        <v>0</v>
      </c>
      <c r="AY7" s="40">
        <v>0.45833333333333398</v>
      </c>
      <c r="AZ7" s="19">
        <v>1.724</v>
      </c>
      <c r="BA7" s="19">
        <v>1.046</v>
      </c>
      <c r="BB7" s="19">
        <f>ROUND(AVERAGE(0.088,0.14),3)</f>
        <v>0.114</v>
      </c>
      <c r="BC7" s="19"/>
      <c r="BD7" s="40">
        <v>0.45833333333333398</v>
      </c>
      <c r="BE7" s="42">
        <v>1.766</v>
      </c>
      <c r="BF7" s="42">
        <v>1.032</v>
      </c>
      <c r="BG7" s="42">
        <f>(0.088+0.439+0.477+0.41)/4</f>
        <v>0.35349999999999998</v>
      </c>
      <c r="BH7" s="42"/>
      <c r="BI7" s="19"/>
      <c r="BJ7" s="19"/>
      <c r="BK7" s="40">
        <v>0.45833333333333398</v>
      </c>
      <c r="BL7" s="41">
        <v>1.58725</v>
      </c>
      <c r="BM7" s="41">
        <v>0.68</v>
      </c>
      <c r="BN7" s="41">
        <v>0.12</v>
      </c>
      <c r="BO7" s="41">
        <v>0</v>
      </c>
      <c r="BP7" s="40">
        <v>0.45833333333333398</v>
      </c>
      <c r="BQ7" s="19">
        <v>1.5820000000000001</v>
      </c>
      <c r="BR7" s="19">
        <v>0.64200000000000002</v>
      </c>
      <c r="BS7" s="19">
        <v>3.1E-2</v>
      </c>
      <c r="BT7" s="19">
        <v>0</v>
      </c>
      <c r="BU7" s="40">
        <v>0.45833333333333398</v>
      </c>
      <c r="BV7" s="19">
        <v>1.105</v>
      </c>
      <c r="BW7" s="19">
        <v>0.42699999999999999</v>
      </c>
      <c r="BX7" s="19">
        <v>1.7375000000000002E-2</v>
      </c>
      <c r="BY7" s="19">
        <v>0</v>
      </c>
      <c r="BZ7" s="40">
        <v>0.45833333333333398</v>
      </c>
      <c r="CA7" s="19">
        <v>0.877</v>
      </c>
      <c r="CB7" s="19">
        <v>0.24619999999999997</v>
      </c>
      <c r="CC7" s="19">
        <v>0.01</v>
      </c>
      <c r="CD7" s="19">
        <v>0</v>
      </c>
      <c r="CE7" s="40">
        <v>0.45833333333333398</v>
      </c>
      <c r="CF7" s="19">
        <f>ROUND(AVERAGE(0.638,0.329,0.442),3)</f>
        <v>0.47</v>
      </c>
      <c r="CG7" s="19">
        <f>ROUND(AVERAGE(0.048,0.049,0.172),3)</f>
        <v>0.09</v>
      </c>
      <c r="CH7" s="19">
        <f t="shared" si="2"/>
        <v>0</v>
      </c>
      <c r="CI7" s="19"/>
      <c r="CJ7" s="19"/>
      <c r="CK7" s="19"/>
      <c r="CL7" s="10"/>
    </row>
    <row r="8" spans="1:90" ht="25.5" customHeight="1" thickBot="1" x14ac:dyDescent="0.35">
      <c r="A8" s="29">
        <v>0.5</v>
      </c>
      <c r="B8" s="35" t="s">
        <v>2</v>
      </c>
      <c r="D8" s="34" t="str">
        <f t="shared" si="0"/>
        <v>0.868</v>
      </c>
      <c r="E8" s="18"/>
      <c r="O8" s="39"/>
      <c r="P8" s="19"/>
      <c r="Q8" s="19"/>
      <c r="R8" s="19"/>
      <c r="S8" s="19"/>
      <c r="T8" s="19"/>
      <c r="U8" s="19"/>
      <c r="V8" s="19" t="s">
        <v>12</v>
      </c>
      <c r="W8" s="19"/>
      <c r="X8" s="19"/>
      <c r="Y8" s="19"/>
      <c r="Z8" s="40">
        <v>0.5</v>
      </c>
      <c r="AA8" s="20">
        <v>0.86799999999999999</v>
      </c>
      <c r="AB8" s="20">
        <v>0.22</v>
      </c>
      <c r="AC8" s="20">
        <v>2.7E-2</v>
      </c>
      <c r="AD8" s="20">
        <v>0</v>
      </c>
      <c r="AE8" s="40">
        <v>0.5</v>
      </c>
      <c r="AF8" s="19">
        <v>1.48</v>
      </c>
      <c r="AG8" s="19">
        <v>0.504</v>
      </c>
      <c r="AH8" s="19">
        <v>2.9000000000000001E-2</v>
      </c>
      <c r="AI8" s="19">
        <v>0</v>
      </c>
      <c r="AJ8" s="40">
        <v>0.5</v>
      </c>
      <c r="AK8" s="19">
        <f>ROUND(AVERAGE(2.008,1.998,1.75,1.68),3)</f>
        <v>1.859</v>
      </c>
      <c r="AL8" s="19">
        <f>ROUND(AVERAGE(0.127,0.983,1.115,0.157,1.371),3)</f>
        <v>0.751</v>
      </c>
      <c r="AM8" s="19">
        <f>ROUND(AVERAGE(0.088,0.053,0.0678),3)</f>
        <v>7.0000000000000007E-2</v>
      </c>
      <c r="AN8" s="19">
        <f t="shared" si="1"/>
        <v>0</v>
      </c>
      <c r="AO8" s="40">
        <v>0.5</v>
      </c>
      <c r="AP8" s="41">
        <v>1.923</v>
      </c>
      <c r="AQ8" s="41">
        <v>0.86</v>
      </c>
      <c r="AR8" s="41">
        <v>0.21299999999999999</v>
      </c>
      <c r="AS8" s="41">
        <v>0</v>
      </c>
      <c r="AT8" s="40">
        <v>0.5</v>
      </c>
      <c r="AU8" s="41">
        <v>2.004</v>
      </c>
      <c r="AV8" s="41">
        <v>1.0635999999999999</v>
      </c>
      <c r="AW8" s="41">
        <v>0.32300000000000001</v>
      </c>
      <c r="AX8" s="41">
        <v>0</v>
      </c>
      <c r="AY8" s="40">
        <v>0.5</v>
      </c>
      <c r="AZ8" s="19">
        <f>ROUND(AVERAGE(1.995,1.98,2.085,2.115),3)</f>
        <v>2.044</v>
      </c>
      <c r="BA8" s="19">
        <f>ROUND(AVERAGE(1.313,1.335,0.919,1.331),3)</f>
        <v>1.2250000000000001</v>
      </c>
      <c r="BB8" s="19">
        <f>ROUND(AVERAGE(0.135,0.602,0.179),3)</f>
        <v>0.30499999999999999</v>
      </c>
      <c r="BC8" s="19"/>
      <c r="BD8" s="40">
        <v>0.5</v>
      </c>
      <c r="BE8" s="42">
        <v>2</v>
      </c>
      <c r="BF8" s="42">
        <v>1.0640000000000001</v>
      </c>
      <c r="BG8" s="42">
        <v>0.32300000000000001</v>
      </c>
      <c r="BH8" s="42"/>
      <c r="BI8" s="19"/>
      <c r="BJ8" s="19"/>
      <c r="BK8" s="40">
        <v>0.5</v>
      </c>
      <c r="BL8" s="41">
        <v>1.923</v>
      </c>
      <c r="BM8" s="41">
        <v>0.86</v>
      </c>
      <c r="BN8" s="41">
        <v>0.21299999999999999</v>
      </c>
      <c r="BO8" s="41">
        <v>0</v>
      </c>
      <c r="BP8" s="40">
        <v>0.5</v>
      </c>
      <c r="BQ8" s="19">
        <v>1.859</v>
      </c>
      <c r="BR8" s="19">
        <v>0.751</v>
      </c>
      <c r="BS8" s="19">
        <v>7.0000000000000007E-2</v>
      </c>
      <c r="BT8" s="19">
        <v>0</v>
      </c>
      <c r="BU8" s="40">
        <v>0.5</v>
      </c>
      <c r="BV8" s="19">
        <v>1.48</v>
      </c>
      <c r="BW8" s="19">
        <v>0.504</v>
      </c>
      <c r="BX8" s="19">
        <v>2.9000000000000001E-2</v>
      </c>
      <c r="BY8" s="19">
        <v>0</v>
      </c>
      <c r="BZ8" s="40">
        <v>0.5</v>
      </c>
      <c r="CA8" s="19">
        <v>0.86799999999999999</v>
      </c>
      <c r="CB8" s="19">
        <v>0.22</v>
      </c>
      <c r="CC8" s="19">
        <v>2.7E-2</v>
      </c>
      <c r="CD8" s="19">
        <v>0</v>
      </c>
      <c r="CE8" s="40">
        <v>0.5</v>
      </c>
      <c r="CF8" s="19">
        <f>ROUND(AVERAGE(0.85,0.724,0.741,0.714),3)</f>
        <v>0.75700000000000001</v>
      </c>
      <c r="CG8" s="19">
        <f>ROUND(AVERAGE(0.001,0.022,0.537,0.377,0.603,0.348),3)</f>
        <v>0.315</v>
      </c>
      <c r="CH8" s="19">
        <f t="shared" si="2"/>
        <v>0</v>
      </c>
      <c r="CI8" s="19"/>
      <c r="CJ8" s="19"/>
      <c r="CK8" s="19"/>
      <c r="CL8" s="10"/>
    </row>
    <row r="9" spans="1:90" ht="25.5" customHeight="1" thickBot="1" x14ac:dyDescent="0.35">
      <c r="A9" s="29">
        <v>0.54166666666666696</v>
      </c>
      <c r="B9" s="35" t="s">
        <v>2</v>
      </c>
      <c r="D9" s="34" t="str">
        <f t="shared" si="0"/>
        <v>1.077</v>
      </c>
      <c r="E9" s="18"/>
      <c r="O9" s="39"/>
      <c r="P9" s="19"/>
      <c r="Q9" s="19"/>
      <c r="R9" s="19"/>
      <c r="S9" s="19"/>
      <c r="T9" s="19"/>
      <c r="U9" s="19"/>
      <c r="V9" s="19" t="s">
        <v>13</v>
      </c>
      <c r="W9" s="19"/>
      <c r="X9" s="19"/>
      <c r="Y9" s="19"/>
      <c r="Z9" s="40">
        <v>0.54166666666666696</v>
      </c>
      <c r="AA9" s="20">
        <v>1.077</v>
      </c>
      <c r="AB9" s="20">
        <v>0.49</v>
      </c>
      <c r="AC9" s="20">
        <v>0.04</v>
      </c>
      <c r="AD9" s="20">
        <v>0</v>
      </c>
      <c r="AE9" s="40">
        <v>0.54166666666666696</v>
      </c>
      <c r="AF9" s="19">
        <f>(1.536+1.76+1.413+1.824+1.66+1.755+1.686)/7</f>
        <v>1.6620000000000001</v>
      </c>
      <c r="AG9" s="19">
        <v>0.52</v>
      </c>
      <c r="AH9" s="19">
        <f>(0.094+0.032+0+0+0)/5</f>
        <v>2.52E-2</v>
      </c>
      <c r="AI9" s="19">
        <v>0</v>
      </c>
      <c r="AJ9" s="40">
        <v>0.54166666666666696</v>
      </c>
      <c r="AK9" s="19">
        <f>ROUND(AVERAGE(1.966,1.992,1.768),3)</f>
        <v>1.909</v>
      </c>
      <c r="AL9" s="19">
        <f>ROUND(AVERAGE(0.476,1.329,1.022,0.471,0.343,1.299),3)</f>
        <v>0.82299999999999995</v>
      </c>
      <c r="AM9" s="19">
        <f>ROUND(AVERAGE(0.181,0.158,0.178,0.192),3)</f>
        <v>0.17699999999999999</v>
      </c>
      <c r="AN9" s="19">
        <f t="shared" si="1"/>
        <v>0</v>
      </c>
      <c r="AO9" s="40">
        <v>0.54166666666666696</v>
      </c>
      <c r="AP9" s="41">
        <v>1.9554999999999998</v>
      </c>
      <c r="AQ9" s="41">
        <v>0.90200000000000002</v>
      </c>
      <c r="AR9" s="41">
        <v>0.22500000000000001</v>
      </c>
      <c r="AS9" s="41">
        <v>0</v>
      </c>
      <c r="AT9" s="40">
        <v>0.54166666666666696</v>
      </c>
      <c r="AU9" s="41">
        <v>2.0499999999999998</v>
      </c>
      <c r="AV9" s="41">
        <v>1.3420000000000001</v>
      </c>
      <c r="AW9" s="41">
        <v>0.30499999999999999</v>
      </c>
      <c r="AX9" s="41">
        <v>0</v>
      </c>
      <c r="AY9" s="40">
        <v>0.54166666666666696</v>
      </c>
      <c r="AZ9" s="19">
        <f>ROUND(AVERAGE(2.026,2.125,2.023),3)</f>
        <v>2.0579999999999998</v>
      </c>
      <c r="BA9" s="19">
        <f>ROUND(AVERAGE(1.183,1.555,0.971,1.273,1.44),3)</f>
        <v>1.284</v>
      </c>
      <c r="BB9" s="19">
        <f>ROUND(AVERAGE(0.132,0.485,0.122,0.498),3)</f>
        <v>0.309</v>
      </c>
      <c r="BC9" s="19"/>
      <c r="BD9" s="40">
        <v>0.54166666666666696</v>
      </c>
      <c r="BE9" s="42">
        <v>2.0499999999999998</v>
      </c>
      <c r="BF9" s="42">
        <v>1.34</v>
      </c>
      <c r="BG9" s="42">
        <v>0.30499999999999999</v>
      </c>
      <c r="BH9" s="42"/>
      <c r="BI9" s="19"/>
      <c r="BJ9" s="19"/>
      <c r="BK9" s="40">
        <v>0.54166666666666696</v>
      </c>
      <c r="BL9" s="41">
        <v>1.9554999999999998</v>
      </c>
      <c r="BM9" s="41">
        <v>0.90200000000000002</v>
      </c>
      <c r="BN9" s="41">
        <v>0.22500000000000001</v>
      </c>
      <c r="BO9" s="41">
        <v>0</v>
      </c>
      <c r="BP9" s="40">
        <v>0.54166666666666696</v>
      </c>
      <c r="BQ9" s="19">
        <v>1.909</v>
      </c>
      <c r="BR9" s="19">
        <v>0.82299999999999995</v>
      </c>
      <c r="BS9" s="19">
        <v>0.17699999999999999</v>
      </c>
      <c r="BT9" s="19">
        <v>0</v>
      </c>
      <c r="BU9" s="40">
        <v>0.54166666666666696</v>
      </c>
      <c r="BV9" s="19">
        <v>1.6620000000000001</v>
      </c>
      <c r="BW9" s="19">
        <v>0.52</v>
      </c>
      <c r="BX9" s="19">
        <v>2.52E-2</v>
      </c>
      <c r="BY9" s="19">
        <v>0</v>
      </c>
      <c r="BZ9" s="40">
        <v>0.54166666666666696</v>
      </c>
      <c r="CA9" s="19">
        <v>1.077</v>
      </c>
      <c r="CB9" s="19">
        <v>0.49</v>
      </c>
      <c r="CC9" s="19">
        <v>0.04</v>
      </c>
      <c r="CD9" s="19">
        <v>0</v>
      </c>
      <c r="CE9" s="40">
        <v>0.54166666666666696</v>
      </c>
      <c r="CF9" s="19">
        <f>ROUND(AVERAGE(0.771,1.022,1.066,1.08,0.903),3)</f>
        <v>0.96799999999999997</v>
      </c>
      <c r="CG9" s="19">
        <f>ROUND(AVERAGE(0.145,0.32,0.129,0.506,0.719),3)</f>
        <v>0.36399999999999999</v>
      </c>
      <c r="CH9" s="19">
        <f t="shared" si="2"/>
        <v>0</v>
      </c>
      <c r="CI9" s="19"/>
      <c r="CJ9" s="19"/>
      <c r="CK9" s="19"/>
      <c r="CL9" s="10"/>
    </row>
    <row r="10" spans="1:90" ht="25.5" customHeight="1" thickBot="1" x14ac:dyDescent="0.35">
      <c r="A10" s="29">
        <v>0.58333333333333304</v>
      </c>
      <c r="B10" s="35" t="s">
        <v>2</v>
      </c>
      <c r="D10" s="34" t="str">
        <f t="shared" si="0"/>
        <v>1.14</v>
      </c>
      <c r="E10" s="18"/>
      <c r="O10" s="39"/>
      <c r="P10" s="19"/>
      <c r="Q10" s="19"/>
      <c r="R10" s="19"/>
      <c r="S10" s="19"/>
      <c r="T10" s="19"/>
      <c r="U10" s="19"/>
      <c r="V10" s="19" t="s">
        <v>14</v>
      </c>
      <c r="W10" s="19"/>
      <c r="X10" s="19"/>
      <c r="Y10" s="19"/>
      <c r="Z10" s="40">
        <v>0.58333333333333304</v>
      </c>
      <c r="AA10" s="20">
        <v>1.1399999999999999</v>
      </c>
      <c r="AB10" s="20">
        <v>0.66500000000000004</v>
      </c>
      <c r="AC10" s="20">
        <v>3.6999999999999998E-2</v>
      </c>
      <c r="AD10" s="20">
        <v>0</v>
      </c>
      <c r="AE10" s="40">
        <v>0.58333333333333304</v>
      </c>
      <c r="AF10" s="19">
        <v>1.56</v>
      </c>
      <c r="AG10" s="19">
        <v>0.58760000000000001</v>
      </c>
      <c r="AH10" s="19">
        <v>1.7999999999999999E-2</v>
      </c>
      <c r="AI10" s="19">
        <v>0</v>
      </c>
      <c r="AJ10" s="40">
        <v>0.58333333333333304</v>
      </c>
      <c r="AK10" s="19">
        <f>ROUND(AVERAGE(1.896,1.75,1.93,1.554),3)</f>
        <v>1.7829999999999999</v>
      </c>
      <c r="AL10" s="19">
        <f>ROUND(AVERAGE(0.586,1.329,1.11,0.283,0.365,1.616,0.283),3)</f>
        <v>0.79600000000000004</v>
      </c>
      <c r="AM10" s="19">
        <f>ROUND(AVERAGE(0.214,0.112,0.123,0.098),3)</f>
        <v>0.13700000000000001</v>
      </c>
      <c r="AN10" s="19">
        <f t="shared" si="1"/>
        <v>0</v>
      </c>
      <c r="AO10" s="40">
        <v>0.58333333333333304</v>
      </c>
      <c r="AP10" s="41">
        <v>1.9486000000000001</v>
      </c>
      <c r="AQ10" s="41">
        <v>0.747</v>
      </c>
      <c r="AR10" s="41">
        <v>0.215</v>
      </c>
      <c r="AS10" s="41">
        <v>0</v>
      </c>
      <c r="AT10" s="40">
        <v>0.58333333333333304</v>
      </c>
      <c r="AU10" s="41">
        <v>2.0539999999999998</v>
      </c>
      <c r="AV10" s="41">
        <v>1.4075000000000002</v>
      </c>
      <c r="AW10" s="41">
        <v>0.32100000000000006</v>
      </c>
      <c r="AX10" s="41">
        <v>0</v>
      </c>
      <c r="AY10" s="40">
        <v>0.58333333333333304</v>
      </c>
      <c r="AZ10" s="19">
        <f>ROUND(AVERAGE(2.018,2.012,2.32,2.123),3)</f>
        <v>2.1179999999999999</v>
      </c>
      <c r="BA10" s="19">
        <f>ROUND(AVERAGE(1.19,1.36,1.695,1.404),3)</f>
        <v>1.4119999999999999</v>
      </c>
      <c r="BB10" s="19">
        <f>ROUND(AVERAGE(0.14,0.573,0.601),3)</f>
        <v>0.438</v>
      </c>
      <c r="BC10" s="19"/>
      <c r="BD10" s="40">
        <v>0.58333333333333304</v>
      </c>
      <c r="BE10" s="42">
        <f>(2.023+2.106+2.022+2.065)/4</f>
        <v>2.0539999999999998</v>
      </c>
      <c r="BF10" s="42">
        <v>1.4</v>
      </c>
      <c r="BG10" s="42">
        <f>(0.412+0.366+0.35+0.256+0.221)/5</f>
        <v>0.32100000000000006</v>
      </c>
      <c r="BH10" s="42"/>
      <c r="BI10" s="19"/>
      <c r="BJ10" s="19"/>
      <c r="BK10" s="40">
        <v>0.58333333333333304</v>
      </c>
      <c r="BL10" s="41">
        <v>1.9486000000000001</v>
      </c>
      <c r="BM10" s="41">
        <v>0.747</v>
      </c>
      <c r="BN10" s="41">
        <v>0.215</v>
      </c>
      <c r="BO10" s="41">
        <v>0</v>
      </c>
      <c r="BP10" s="40">
        <v>0.58333333333333304</v>
      </c>
      <c r="BQ10" s="19">
        <v>1.7829999999999999</v>
      </c>
      <c r="BR10" s="19">
        <v>0.79600000000000004</v>
      </c>
      <c r="BS10" s="19">
        <v>0.13700000000000001</v>
      </c>
      <c r="BT10" s="19">
        <v>0</v>
      </c>
      <c r="BU10" s="40">
        <v>0.58333333333333304</v>
      </c>
      <c r="BV10" s="19">
        <v>1.56</v>
      </c>
      <c r="BW10" s="19">
        <v>0.58760000000000001</v>
      </c>
      <c r="BX10" s="19">
        <v>1.7999999999999999E-2</v>
      </c>
      <c r="BY10" s="19">
        <v>0</v>
      </c>
      <c r="BZ10" s="40">
        <v>0.58333333333333304</v>
      </c>
      <c r="CA10" s="19">
        <v>1.1399999999999999</v>
      </c>
      <c r="CB10" s="19">
        <v>0.66500000000000004</v>
      </c>
      <c r="CC10" s="19">
        <v>3.6999999999999998E-2</v>
      </c>
      <c r="CD10" s="19">
        <v>0</v>
      </c>
      <c r="CE10" s="40">
        <v>0.58333333333333304</v>
      </c>
      <c r="CF10" s="19">
        <f>ROUND(AVERAGE(0.665,0.919,0.997,0.818,0.989,0.754,0.881),3)</f>
        <v>0.86</v>
      </c>
      <c r="CG10" s="19">
        <f>ROUND(AVERAGE(0.242,0.127,0.23,0.166),3)</f>
        <v>0.191</v>
      </c>
      <c r="CH10" s="19">
        <f t="shared" si="2"/>
        <v>0</v>
      </c>
      <c r="CI10" s="19"/>
      <c r="CJ10" s="19"/>
      <c r="CK10" s="19"/>
      <c r="CL10" s="10"/>
    </row>
    <row r="11" spans="1:90" ht="25.5" customHeight="1" thickBot="1" x14ac:dyDescent="0.35">
      <c r="A11" s="29">
        <v>0.625</v>
      </c>
      <c r="B11" s="35" t="s">
        <v>2</v>
      </c>
      <c r="D11" s="34" t="str">
        <f t="shared" si="0"/>
        <v>1.09</v>
      </c>
      <c r="E11" s="18"/>
      <c r="O11" s="39"/>
      <c r="P11" s="19"/>
      <c r="Q11" s="19"/>
      <c r="R11" s="19"/>
      <c r="S11" s="19"/>
      <c r="T11" s="19"/>
      <c r="U11" s="19"/>
      <c r="V11" s="19" t="s">
        <v>15</v>
      </c>
      <c r="W11" s="19"/>
      <c r="X11" s="19"/>
      <c r="Y11" s="19"/>
      <c r="Z11" s="40">
        <v>0.625</v>
      </c>
      <c r="AA11" s="20">
        <v>1.0900000000000001</v>
      </c>
      <c r="AB11" s="20">
        <v>0.433</v>
      </c>
      <c r="AC11" s="20">
        <v>2.3E-2</v>
      </c>
      <c r="AD11" s="20">
        <v>0</v>
      </c>
      <c r="AE11" s="40">
        <v>0.625</v>
      </c>
      <c r="AF11" s="19">
        <f>(1.04+1.063+1.119+1.182+1.429+1.378+1.329)/7</f>
        <v>1.2200000000000002</v>
      </c>
      <c r="AG11" s="19">
        <v>0.58099999999999996</v>
      </c>
      <c r="AH11" s="19">
        <v>1.4999999999999999E-2</v>
      </c>
      <c r="AI11" s="19">
        <v>0</v>
      </c>
      <c r="AJ11" s="40">
        <v>0.625</v>
      </c>
      <c r="AK11" s="19">
        <f>ROUND(AVERAGE(1.21,1.554,1.766,1.23,1.792,1.869),3)</f>
        <v>1.57</v>
      </c>
      <c r="AL11" s="19">
        <f>ROUND(AVERAGE(0.703,0.292,0.664,0.771,0.283),3)</f>
        <v>0.54300000000000004</v>
      </c>
      <c r="AM11" s="19">
        <f>ROUND(AVERAGE(0.018,0.0178),3)</f>
        <v>1.7999999999999999E-2</v>
      </c>
      <c r="AN11" s="19">
        <f t="shared" si="1"/>
        <v>0</v>
      </c>
      <c r="AO11" s="40">
        <v>0.625</v>
      </c>
      <c r="AP11" s="41">
        <v>1.6940000000000002</v>
      </c>
      <c r="AQ11" s="41">
        <v>0.73799999999999999</v>
      </c>
      <c r="AR11" s="41">
        <v>0.20200000000000001</v>
      </c>
      <c r="AS11" s="41">
        <v>0</v>
      </c>
      <c r="AT11" s="40">
        <v>0.625</v>
      </c>
      <c r="AU11" s="41">
        <v>1.8800000000000001</v>
      </c>
      <c r="AV11" s="41">
        <v>1.1222999999999999</v>
      </c>
      <c r="AW11" s="41">
        <v>0.34200000000000003</v>
      </c>
      <c r="AX11" s="41">
        <v>0</v>
      </c>
      <c r="AY11" s="40">
        <v>0.625</v>
      </c>
      <c r="AZ11" s="19">
        <f>ROUND(AVERAGE(1.797,1.828,1.8,1.799),3)</f>
        <v>1.806</v>
      </c>
      <c r="BA11" s="19">
        <f>ROUND(AVERAGE(1.286,1.294,1.679,1.38,0.959),3)</f>
        <v>1.32</v>
      </c>
      <c r="BB11" s="19">
        <f>ROUND(AVERAGE(0.14,0.581,0.173,0.44),3)</f>
        <v>0.33400000000000002</v>
      </c>
      <c r="BC11" s="19"/>
      <c r="BD11" s="40">
        <v>0.625</v>
      </c>
      <c r="BE11" s="42">
        <f>(1.981+1.824+1.835)/3</f>
        <v>1.8800000000000001</v>
      </c>
      <c r="BF11" s="42">
        <v>1.1220000000000001</v>
      </c>
      <c r="BG11" s="42">
        <v>0.34200000000000003</v>
      </c>
      <c r="BH11" s="42"/>
      <c r="BI11" s="19"/>
      <c r="BJ11" s="19"/>
      <c r="BK11" s="40">
        <v>0.625</v>
      </c>
      <c r="BL11" s="41">
        <v>1.6940000000000002</v>
      </c>
      <c r="BM11" s="41">
        <v>0.73799999999999999</v>
      </c>
      <c r="BN11" s="41">
        <v>0.20200000000000001</v>
      </c>
      <c r="BO11" s="41">
        <v>0</v>
      </c>
      <c r="BP11" s="40">
        <v>0.625</v>
      </c>
      <c r="BQ11" s="19">
        <v>1.57</v>
      </c>
      <c r="BR11" s="19">
        <v>0.54300000000000004</v>
      </c>
      <c r="BS11" s="19">
        <v>1.7999999999999999E-2</v>
      </c>
      <c r="BT11" s="19">
        <v>0</v>
      </c>
      <c r="BU11" s="40">
        <v>0.625</v>
      </c>
      <c r="BV11" s="19">
        <v>1.2200000000000002</v>
      </c>
      <c r="BW11" s="19">
        <v>0.58099999999999996</v>
      </c>
      <c r="BX11" s="19">
        <v>1.4999999999999999E-2</v>
      </c>
      <c r="BY11" s="19">
        <v>0</v>
      </c>
      <c r="BZ11" s="40">
        <v>0.625</v>
      </c>
      <c r="CA11" s="19">
        <v>1.0900000000000001</v>
      </c>
      <c r="CB11" s="19">
        <v>0.433</v>
      </c>
      <c r="CC11" s="19">
        <v>2.3E-2</v>
      </c>
      <c r="CD11" s="19">
        <v>0</v>
      </c>
      <c r="CE11" s="40">
        <v>0.625</v>
      </c>
      <c r="CF11" s="19">
        <f>ROUND(AVERAGE(0.568,0.626,0.785,0.7,0.765),3)</f>
        <v>0.68899999999999995</v>
      </c>
      <c r="CG11" s="19">
        <f>ROUND(AVERAGE(0.082,0.149,0.118,0.177),3)</f>
        <v>0.13200000000000001</v>
      </c>
      <c r="CH11" s="19">
        <f t="shared" si="2"/>
        <v>0</v>
      </c>
      <c r="CI11" s="19"/>
      <c r="CJ11" s="19"/>
      <c r="CK11" s="19"/>
      <c r="CL11" s="10"/>
    </row>
    <row r="12" spans="1:90" ht="25.5" customHeight="1" thickBot="1" x14ac:dyDescent="0.35">
      <c r="A12" s="29">
        <v>0.66666666666666696</v>
      </c>
      <c r="B12" s="35" t="s">
        <v>2</v>
      </c>
      <c r="D12" s="34" t="str">
        <f t="shared" si="0"/>
        <v>0.79</v>
      </c>
      <c r="E12" s="18"/>
      <c r="O12" s="39"/>
      <c r="P12" s="19"/>
      <c r="Q12" s="19"/>
      <c r="R12" s="19"/>
      <c r="S12" s="19"/>
      <c r="T12" s="19"/>
      <c r="U12" s="19"/>
      <c r="V12" s="19" t="s">
        <v>16</v>
      </c>
      <c r="W12" s="19"/>
      <c r="X12" s="19"/>
      <c r="Y12" s="19"/>
      <c r="Z12" s="40">
        <v>0.66666666666666696</v>
      </c>
      <c r="AA12" s="20">
        <v>0.79</v>
      </c>
      <c r="AB12" s="20">
        <v>0.313</v>
      </c>
      <c r="AC12" s="20">
        <v>1.0999999999999999E-2</v>
      </c>
      <c r="AD12" s="20">
        <v>0</v>
      </c>
      <c r="AE12" s="40">
        <v>0.66666666666666696</v>
      </c>
      <c r="AF12" s="19">
        <f>(1.164+0.9+1.034+0.931+0.875)/5</f>
        <v>0.98080000000000001</v>
      </c>
      <c r="AG12" s="19">
        <v>0.35699999999999998</v>
      </c>
      <c r="AH12" s="19">
        <v>1.2999999999999999E-2</v>
      </c>
      <c r="AI12" s="19">
        <v>0</v>
      </c>
      <c r="AJ12" s="40">
        <v>0.66666666666666696</v>
      </c>
      <c r="AK12" s="19">
        <f>ROUND(AVERAGE(1.231,1.398,1.3),3)</f>
        <v>1.31</v>
      </c>
      <c r="AL12" s="19">
        <f>ROUND(AVERAGE(0.106,0.437,0.203),3)</f>
        <v>0.249</v>
      </c>
      <c r="AM12" s="19">
        <f>ROUND(AVERAGE(0.024,0.01,0.005),3)</f>
        <v>1.2999999999999999E-2</v>
      </c>
      <c r="AN12" s="19">
        <f t="shared" si="1"/>
        <v>0</v>
      </c>
      <c r="AO12" s="40">
        <v>0.66666666666666696</v>
      </c>
      <c r="AP12" s="41">
        <v>1.3</v>
      </c>
      <c r="AQ12" s="41">
        <v>0.69900000000000007</v>
      </c>
      <c r="AR12" s="41">
        <v>0.18</v>
      </c>
      <c r="AS12" s="41">
        <v>0</v>
      </c>
      <c r="AT12" s="40">
        <v>0.66666666666666696</v>
      </c>
      <c r="AU12" s="41">
        <v>1.5572000000000001</v>
      </c>
      <c r="AV12" s="41">
        <v>0.87300000000000011</v>
      </c>
      <c r="AW12" s="41">
        <v>0.26800000000000002</v>
      </c>
      <c r="AX12" s="41">
        <v>0</v>
      </c>
      <c r="AY12" s="40">
        <v>0.66666666666666696</v>
      </c>
      <c r="AZ12" s="19">
        <f>ROUND(AVERAGE(1.538,1.434,1.505,1.444),3)</f>
        <v>1.48</v>
      </c>
      <c r="BA12" s="19">
        <f>ROUND(AVERAGE(0.64,0.658,0.876,0.987),3)</f>
        <v>0.79</v>
      </c>
      <c r="BB12" s="19">
        <f>ROUND(AVERAGE(0.321,0.346,0.317,0.333),3)</f>
        <v>0.32900000000000001</v>
      </c>
      <c r="BC12" s="19"/>
      <c r="BD12" s="40">
        <v>0.66666666666666696</v>
      </c>
      <c r="BE12" s="42">
        <v>1.56</v>
      </c>
      <c r="BF12" s="42">
        <f>(0.536+1.106+0.96+1.261+1.25+0.54+0.532+0.6+1.165+0.626+1.093+0.807)/12</f>
        <v>0.87300000000000011</v>
      </c>
      <c r="BG12" s="42">
        <v>0.27</v>
      </c>
      <c r="BH12" s="42"/>
      <c r="BI12" s="19"/>
      <c r="BJ12" s="19"/>
      <c r="BK12" s="40">
        <v>0.66666666666666696</v>
      </c>
      <c r="BL12" s="41">
        <v>1.3</v>
      </c>
      <c r="BM12" s="41">
        <v>0.69900000000000007</v>
      </c>
      <c r="BN12" s="41">
        <v>0.18</v>
      </c>
      <c r="BO12" s="41">
        <v>0</v>
      </c>
      <c r="BP12" s="40">
        <v>0.66666666666666696</v>
      </c>
      <c r="BQ12" s="19">
        <v>1.31</v>
      </c>
      <c r="BR12" s="19">
        <v>0.249</v>
      </c>
      <c r="BS12" s="19">
        <v>1.2999999999999999E-2</v>
      </c>
      <c r="BT12" s="19">
        <v>0</v>
      </c>
      <c r="BU12" s="40">
        <v>0.66666666666666696</v>
      </c>
      <c r="BV12" s="19">
        <v>0.98080000000000001</v>
      </c>
      <c r="BW12" s="19">
        <v>0.35699999999999998</v>
      </c>
      <c r="BX12" s="19">
        <v>1.2999999999999999E-2</v>
      </c>
      <c r="BY12" s="19">
        <v>0</v>
      </c>
      <c r="BZ12" s="40">
        <v>0.66666666666666696</v>
      </c>
      <c r="CA12" s="19">
        <v>0.79</v>
      </c>
      <c r="CB12" s="19">
        <v>0.313</v>
      </c>
      <c r="CC12" s="19">
        <v>1.0999999999999999E-2</v>
      </c>
      <c r="CD12" s="19">
        <v>0</v>
      </c>
      <c r="CE12" s="40">
        <v>0.66666666666666696</v>
      </c>
      <c r="CF12" s="19">
        <f>ROUND(AVERAGE(0.074,0.191,0.526,0.464,0.515,0.566),3)</f>
        <v>0.38900000000000001</v>
      </c>
      <c r="CG12" s="19">
        <f>ROUND(AVERAGE(0.005,0.0045,0.001),3)</f>
        <v>4.0000000000000001E-3</v>
      </c>
      <c r="CH12" s="19">
        <f t="shared" si="2"/>
        <v>0</v>
      </c>
      <c r="CI12" s="19"/>
      <c r="CJ12" s="19"/>
      <c r="CK12" s="19"/>
      <c r="CL12" s="10"/>
    </row>
    <row r="13" spans="1:90" ht="25.5" customHeight="1" thickBot="1" x14ac:dyDescent="0.35">
      <c r="A13" s="29">
        <v>0.70833333333333304</v>
      </c>
      <c r="B13" s="35" t="s">
        <v>2</v>
      </c>
      <c r="D13" s="34" t="str">
        <f t="shared" si="0"/>
        <v>0</v>
      </c>
      <c r="E13" s="18"/>
      <c r="O13" s="39"/>
      <c r="P13" s="19"/>
      <c r="Q13" s="19"/>
      <c r="R13" s="19"/>
      <c r="S13" s="19"/>
      <c r="T13" s="19"/>
      <c r="U13" s="19"/>
      <c r="V13" s="19" t="s">
        <v>17</v>
      </c>
      <c r="W13" s="19"/>
      <c r="X13" s="19"/>
      <c r="Y13" s="19"/>
      <c r="Z13" s="40">
        <v>0.70833333333333304</v>
      </c>
      <c r="AA13" s="20">
        <v>0</v>
      </c>
      <c r="AB13" s="20">
        <v>0</v>
      </c>
      <c r="AC13" s="20">
        <v>0</v>
      </c>
      <c r="AD13" s="20">
        <v>0</v>
      </c>
      <c r="AE13" s="40">
        <v>0.70833333333333304</v>
      </c>
      <c r="AF13" s="19">
        <f>(0.364+0.358+0.352+0.612+0.499)/5</f>
        <v>0.437</v>
      </c>
      <c r="AG13" s="19">
        <v>0.126</v>
      </c>
      <c r="AH13" s="19">
        <v>0</v>
      </c>
      <c r="AI13" s="19">
        <v>0</v>
      </c>
      <c r="AJ13" s="40">
        <v>0.70833333333333304</v>
      </c>
      <c r="AK13" s="19">
        <f>ROUND(AVERAGE(0.595,0.758,0.811),3)</f>
        <v>0.72099999999999997</v>
      </c>
      <c r="AL13" s="19">
        <f>ROUND(AVERAGE(0.065,0.075,0.123),3)</f>
        <v>8.7999999999999995E-2</v>
      </c>
      <c r="AM13" s="19">
        <f t="shared" si="1"/>
        <v>0</v>
      </c>
      <c r="AN13" s="19">
        <f t="shared" si="1"/>
        <v>0</v>
      </c>
      <c r="AO13" s="40">
        <v>0.70833333333333304</v>
      </c>
      <c r="AP13" s="41">
        <v>0.755</v>
      </c>
      <c r="AQ13" s="41">
        <v>0.51</v>
      </c>
      <c r="AR13" s="41">
        <v>0.123</v>
      </c>
      <c r="AS13" s="41">
        <v>0</v>
      </c>
      <c r="AT13" s="40">
        <v>0.70833333333333304</v>
      </c>
      <c r="AU13" s="41">
        <v>1.0702</v>
      </c>
      <c r="AV13" s="41">
        <v>0.60600000000000009</v>
      </c>
      <c r="AW13" s="41">
        <v>0.251</v>
      </c>
      <c r="AX13" s="41">
        <v>0</v>
      </c>
      <c r="AY13" s="40">
        <v>0.70833333333333304</v>
      </c>
      <c r="AZ13" s="19">
        <f>ROUND(AVERAGE(0.912,0.966,0.98,0.9),3)</f>
        <v>0.94</v>
      </c>
      <c r="BA13" s="19">
        <f>ROUND(AVERAGE(0.663,0.731,0.588,0.606),3)</f>
        <v>0.64700000000000002</v>
      </c>
      <c r="BB13" s="19">
        <f>ROUND(AVERAGE(0.397,0.246,0.222,0.389),3)</f>
        <v>0.314</v>
      </c>
      <c r="BC13" s="19"/>
      <c r="BD13" s="40">
        <v>0.70833333333333304</v>
      </c>
      <c r="BE13" s="42">
        <v>1.07</v>
      </c>
      <c r="BF13" s="42">
        <f>(0.813+0.542+0.627+0.489+0.484+0.797+0.497+0.713+0.492)/9</f>
        <v>0.60600000000000009</v>
      </c>
      <c r="BG13" s="42">
        <v>0.25</v>
      </c>
      <c r="BH13" s="42"/>
      <c r="BI13" s="19"/>
      <c r="BJ13" s="19"/>
      <c r="BK13" s="40">
        <v>0.70833333333333304</v>
      </c>
      <c r="BL13" s="41">
        <v>0.755</v>
      </c>
      <c r="BM13" s="41">
        <v>0.51</v>
      </c>
      <c r="BN13" s="41">
        <v>0.123</v>
      </c>
      <c r="BO13" s="41">
        <v>0</v>
      </c>
      <c r="BP13" s="40">
        <v>0.70833333333333304</v>
      </c>
      <c r="BQ13" s="19">
        <v>0.72099999999999997</v>
      </c>
      <c r="BR13" s="19">
        <v>8.7999999999999995E-2</v>
      </c>
      <c r="BS13" s="19">
        <v>0</v>
      </c>
      <c r="BT13" s="19">
        <v>0</v>
      </c>
      <c r="BU13" s="40">
        <v>0.70833333333333304</v>
      </c>
      <c r="BV13" s="19">
        <v>0.437</v>
      </c>
      <c r="BW13" s="19">
        <v>0.126</v>
      </c>
      <c r="BX13" s="19">
        <v>0</v>
      </c>
      <c r="BY13" s="19">
        <v>0</v>
      </c>
      <c r="BZ13" s="40">
        <v>0.70833333333333304</v>
      </c>
      <c r="CA13" s="19">
        <v>0</v>
      </c>
      <c r="CB13" s="19">
        <v>0</v>
      </c>
      <c r="CC13" s="19">
        <v>0</v>
      </c>
      <c r="CD13" s="19">
        <v>0</v>
      </c>
      <c r="CE13" s="40">
        <v>0.70833333333333304</v>
      </c>
      <c r="CF13" s="19">
        <f t="shared" si="2"/>
        <v>0</v>
      </c>
      <c r="CG13" s="19">
        <f t="shared" si="2"/>
        <v>0</v>
      </c>
      <c r="CH13" s="19">
        <f t="shared" si="2"/>
        <v>0</v>
      </c>
      <c r="CI13" s="19"/>
      <c r="CJ13" s="19"/>
      <c r="CK13" s="19"/>
      <c r="CL13" s="10"/>
    </row>
    <row r="14" spans="1:90" ht="25.5" customHeight="1" thickBot="1" x14ac:dyDescent="0.35">
      <c r="A14" s="29">
        <v>0.75</v>
      </c>
      <c r="B14" s="35" t="s">
        <v>2</v>
      </c>
      <c r="D14" s="34" t="str">
        <f t="shared" si="0"/>
        <v>0</v>
      </c>
      <c r="E14" s="18"/>
      <c r="O14" s="3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40">
        <v>0.75</v>
      </c>
      <c r="AA14" s="20">
        <v>0</v>
      </c>
      <c r="AB14" s="20">
        <v>0</v>
      </c>
      <c r="AC14" s="20">
        <v>0</v>
      </c>
      <c r="AD14" s="20">
        <v>0</v>
      </c>
      <c r="AE14" s="40">
        <v>0.75</v>
      </c>
      <c r="AF14" s="19">
        <v>0</v>
      </c>
      <c r="AG14" s="19">
        <v>0</v>
      </c>
      <c r="AH14" s="19">
        <v>0</v>
      </c>
      <c r="AI14" s="19">
        <v>0</v>
      </c>
      <c r="AJ14" s="40">
        <v>0.75</v>
      </c>
      <c r="AK14" s="19">
        <f>ROUND(AVERAGE(0.169,0.162,0.196),3)</f>
        <v>0.17599999999999999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40">
        <v>0.75</v>
      </c>
      <c r="AP14" s="41">
        <v>0.27100000000000002</v>
      </c>
      <c r="AQ14" s="41">
        <v>0.154</v>
      </c>
      <c r="AR14" s="41">
        <v>3.2000000000000001E-2</v>
      </c>
      <c r="AS14" s="41">
        <v>0</v>
      </c>
      <c r="AT14" s="40">
        <v>0.75</v>
      </c>
      <c r="AU14" s="41">
        <v>0.54</v>
      </c>
      <c r="AV14" s="41">
        <v>0.44</v>
      </c>
      <c r="AW14" s="41">
        <v>0.16300000000000001</v>
      </c>
      <c r="AX14" s="41">
        <v>0</v>
      </c>
      <c r="AY14" s="40">
        <v>0.75</v>
      </c>
      <c r="AZ14" s="19">
        <f>ROUND(AVERAGE(0.467,0.465,0.473,0.466),3)</f>
        <v>0.46800000000000003</v>
      </c>
      <c r="BA14" s="19">
        <f>ROUND(AVERAGE(0.406,0.388,0.334),3)</f>
        <v>0.376</v>
      </c>
      <c r="BB14" s="19">
        <f>ROUND(AVERAGE(0.273,0.104,0.112),3)</f>
        <v>0.16300000000000001</v>
      </c>
      <c r="BC14" s="19"/>
      <c r="BD14" s="40">
        <v>0.75</v>
      </c>
      <c r="BE14" s="42">
        <v>0.54</v>
      </c>
      <c r="BF14" s="42">
        <v>0.44</v>
      </c>
      <c r="BG14" s="42">
        <v>0.16300000000000001</v>
      </c>
      <c r="BH14" s="42"/>
      <c r="BI14" s="19"/>
      <c r="BJ14" s="19"/>
      <c r="BK14" s="40">
        <v>0.75</v>
      </c>
      <c r="BL14" s="41">
        <v>0.27100000000000002</v>
      </c>
      <c r="BM14" s="41">
        <v>0.154</v>
      </c>
      <c r="BN14" s="41">
        <v>3.2000000000000001E-2</v>
      </c>
      <c r="BO14" s="41">
        <v>0</v>
      </c>
      <c r="BP14" s="40">
        <v>0.75</v>
      </c>
      <c r="BQ14" s="19">
        <v>0.17599999999999999</v>
      </c>
      <c r="BR14" s="19">
        <v>0</v>
      </c>
      <c r="BS14" s="19">
        <v>0</v>
      </c>
      <c r="BT14" s="19">
        <v>0</v>
      </c>
      <c r="BU14" s="40">
        <v>0.75</v>
      </c>
      <c r="BV14" s="19">
        <v>0</v>
      </c>
      <c r="BW14" s="19">
        <v>0</v>
      </c>
      <c r="BX14" s="19">
        <v>0</v>
      </c>
      <c r="BY14" s="19">
        <v>0</v>
      </c>
      <c r="BZ14" s="40">
        <v>0.75</v>
      </c>
      <c r="CA14" s="19">
        <v>0</v>
      </c>
      <c r="CB14" s="19">
        <v>0</v>
      </c>
      <c r="CC14" s="19">
        <v>0</v>
      </c>
      <c r="CD14" s="19">
        <v>0</v>
      </c>
      <c r="CE14" s="40">
        <v>0.75</v>
      </c>
      <c r="CF14" s="19">
        <f t="shared" si="2"/>
        <v>0</v>
      </c>
      <c r="CG14" s="19">
        <f t="shared" si="2"/>
        <v>0</v>
      </c>
      <c r="CH14" s="19">
        <f t="shared" si="2"/>
        <v>0</v>
      </c>
      <c r="CI14" s="19"/>
      <c r="CJ14" s="19"/>
      <c r="CK14" s="19"/>
      <c r="CL14" s="10"/>
    </row>
    <row r="15" spans="1:90" ht="25.5" customHeight="1" thickBot="1" x14ac:dyDescent="0.35">
      <c r="A15" s="29">
        <v>0.79166666666666696</v>
      </c>
      <c r="B15" s="35" t="s">
        <v>2</v>
      </c>
      <c r="D15" s="34" t="str">
        <f t="shared" si="0"/>
        <v>0</v>
      </c>
      <c r="E15" s="18"/>
      <c r="O15" s="3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40">
        <v>0.79166666666666696</v>
      </c>
      <c r="AA15" s="20">
        <v>0</v>
      </c>
      <c r="AB15" s="20">
        <v>0</v>
      </c>
      <c r="AC15" s="20">
        <v>0</v>
      </c>
      <c r="AD15" s="20">
        <v>0</v>
      </c>
      <c r="AE15" s="40">
        <v>0.79166666666666696</v>
      </c>
      <c r="AF15" s="19">
        <v>0</v>
      </c>
      <c r="AG15" s="19">
        <v>0</v>
      </c>
      <c r="AH15" s="19">
        <v>0</v>
      </c>
      <c r="AI15" s="19">
        <v>0</v>
      </c>
      <c r="AJ15" s="40">
        <v>0.79166666666666696</v>
      </c>
      <c r="AK15" s="19">
        <f t="shared" si="1"/>
        <v>0</v>
      </c>
      <c r="AL15" s="19">
        <f t="shared" si="1"/>
        <v>0</v>
      </c>
      <c r="AM15" s="19">
        <f t="shared" si="1"/>
        <v>0</v>
      </c>
      <c r="AN15" s="19">
        <f t="shared" si="1"/>
        <v>0</v>
      </c>
      <c r="AO15" s="40">
        <v>0.79166666666666696</v>
      </c>
      <c r="AP15" s="41">
        <v>5.7000000000000002E-2</v>
      </c>
      <c r="AQ15" s="41">
        <v>2.5999999999999999E-2</v>
      </c>
      <c r="AR15" s="41">
        <v>0</v>
      </c>
      <c r="AS15" s="41">
        <v>0</v>
      </c>
      <c r="AT15" s="40">
        <v>0.79166666666666696</v>
      </c>
      <c r="AU15" s="41">
        <v>0.27800000000000002</v>
      </c>
      <c r="AV15" s="41">
        <v>0.22000000000000003</v>
      </c>
      <c r="AW15" s="41">
        <v>0.13249999999999998</v>
      </c>
      <c r="AX15" s="41">
        <v>0</v>
      </c>
      <c r="AY15" s="40">
        <v>0.79166666666666696</v>
      </c>
      <c r="AZ15" s="19">
        <f>ROUND(AVERAGE(0.265,0.231,0.224),3)</f>
        <v>0.24</v>
      </c>
      <c r="BA15" s="19">
        <f>ROUND(AVERAGE(0.145,0.155,0.247,0.2693,0.312),3)</f>
        <v>0.22600000000000001</v>
      </c>
      <c r="BB15" s="19">
        <f t="shared" ref="BA7:BB18" si="3">ROUND(AVERAGE(0),3)</f>
        <v>0</v>
      </c>
      <c r="BC15" s="19"/>
      <c r="BD15" s="40">
        <v>0.79166666666666696</v>
      </c>
      <c r="BE15" s="42">
        <v>0.27800000000000002</v>
      </c>
      <c r="BF15" s="42">
        <f>(0.27+0.26+0.282+0.252+0.34+0.092+0.086+0.288+0.151+0.179)/10</f>
        <v>0.22000000000000003</v>
      </c>
      <c r="BG15" s="42">
        <v>0.13300000000000001</v>
      </c>
      <c r="BH15" s="42"/>
      <c r="BI15" s="19"/>
      <c r="BJ15" s="19"/>
      <c r="BK15" s="40">
        <v>0.79166666666666696</v>
      </c>
      <c r="BL15" s="41">
        <v>5.7000000000000002E-2</v>
      </c>
      <c r="BM15" s="41">
        <v>2.5999999999999999E-2</v>
      </c>
      <c r="BN15" s="41">
        <v>0</v>
      </c>
      <c r="BO15" s="41">
        <v>0</v>
      </c>
      <c r="BP15" s="40">
        <v>0.79166666666666696</v>
      </c>
      <c r="BQ15" s="19">
        <v>0</v>
      </c>
      <c r="BR15" s="19">
        <v>0</v>
      </c>
      <c r="BS15" s="19">
        <v>0</v>
      </c>
      <c r="BT15" s="19">
        <v>0</v>
      </c>
      <c r="BU15" s="40">
        <v>0.79166666666666696</v>
      </c>
      <c r="BV15" s="19">
        <v>0</v>
      </c>
      <c r="BW15" s="19">
        <v>0</v>
      </c>
      <c r="BX15" s="19">
        <v>0</v>
      </c>
      <c r="BY15" s="19">
        <v>0</v>
      </c>
      <c r="BZ15" s="40">
        <v>0.79166666666666696</v>
      </c>
      <c r="CA15" s="19">
        <v>0</v>
      </c>
      <c r="CB15" s="19">
        <v>0</v>
      </c>
      <c r="CC15" s="19">
        <v>0</v>
      </c>
      <c r="CD15" s="19">
        <v>0</v>
      </c>
      <c r="CE15" s="40">
        <v>0.79166666666666696</v>
      </c>
      <c r="CF15" s="19">
        <f t="shared" si="2"/>
        <v>0</v>
      </c>
      <c r="CG15" s="19">
        <f t="shared" si="2"/>
        <v>0</v>
      </c>
      <c r="CH15" s="19">
        <f t="shared" si="2"/>
        <v>0</v>
      </c>
      <c r="CI15" s="19"/>
      <c r="CJ15" s="19"/>
      <c r="CK15" s="19"/>
      <c r="CL15" s="10"/>
    </row>
    <row r="16" spans="1:90" ht="25.5" customHeight="1" thickBot="1" x14ac:dyDescent="0.35">
      <c r="A16" s="29">
        <v>0.83333333333333104</v>
      </c>
      <c r="B16" s="35" t="s">
        <v>2</v>
      </c>
      <c r="D16" s="34" t="str">
        <f t="shared" si="0"/>
        <v>0</v>
      </c>
      <c r="E16" s="18"/>
      <c r="O16" s="3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40">
        <v>0.83333333333333104</v>
      </c>
      <c r="AA16" s="20">
        <v>0</v>
      </c>
      <c r="AB16" s="20">
        <v>0</v>
      </c>
      <c r="AC16" s="20">
        <v>0</v>
      </c>
      <c r="AD16" s="20">
        <v>0</v>
      </c>
      <c r="AE16" s="40">
        <v>0.83333333333333104</v>
      </c>
      <c r="AF16" s="19">
        <v>0</v>
      </c>
      <c r="AG16" s="19">
        <v>0</v>
      </c>
      <c r="AH16" s="19">
        <v>0</v>
      </c>
      <c r="AI16" s="19">
        <v>0</v>
      </c>
      <c r="AJ16" s="40">
        <v>0.83333333333333104</v>
      </c>
      <c r="AK16" s="19">
        <f t="shared" si="1"/>
        <v>0</v>
      </c>
      <c r="AL16" s="19">
        <f t="shared" si="1"/>
        <v>0</v>
      </c>
      <c r="AM16" s="19">
        <f t="shared" si="1"/>
        <v>0</v>
      </c>
      <c r="AN16" s="19">
        <f t="shared" si="1"/>
        <v>0</v>
      </c>
      <c r="AO16" s="40">
        <v>0.83333333333333104</v>
      </c>
      <c r="AP16" s="41">
        <v>0</v>
      </c>
      <c r="AQ16" s="41">
        <v>0</v>
      </c>
      <c r="AR16" s="41">
        <v>0</v>
      </c>
      <c r="AS16" s="41">
        <v>0</v>
      </c>
      <c r="AT16" s="40">
        <v>0.83333333333333104</v>
      </c>
      <c r="AU16" s="41">
        <v>0</v>
      </c>
      <c r="AV16" s="41">
        <v>0</v>
      </c>
      <c r="AW16" s="41">
        <v>0</v>
      </c>
      <c r="AX16" s="41">
        <v>0</v>
      </c>
      <c r="AY16" s="40">
        <v>0.83333333333333104</v>
      </c>
      <c r="AZ16" s="19">
        <f t="shared" ref="AZ9:AZ18" si="4">ROUND(AVERAGE(0),3)</f>
        <v>0</v>
      </c>
      <c r="BA16" s="19">
        <f t="shared" si="3"/>
        <v>0</v>
      </c>
      <c r="BB16" s="19">
        <f t="shared" si="3"/>
        <v>0</v>
      </c>
      <c r="BC16" s="19"/>
      <c r="BD16" s="40">
        <v>0.83333333333333104</v>
      </c>
      <c r="BE16" s="42"/>
      <c r="BF16" s="42"/>
      <c r="BG16" s="42"/>
      <c r="BH16" s="42"/>
      <c r="BI16" s="19"/>
      <c r="BJ16" s="19"/>
      <c r="BK16" s="40">
        <v>0.83333333333333104</v>
      </c>
      <c r="BL16" s="41">
        <v>0</v>
      </c>
      <c r="BM16" s="41">
        <v>0</v>
      </c>
      <c r="BN16" s="41">
        <v>0</v>
      </c>
      <c r="BO16" s="41">
        <v>0</v>
      </c>
      <c r="BP16" s="40">
        <v>0.83333333333333104</v>
      </c>
      <c r="BQ16" s="19">
        <v>0</v>
      </c>
      <c r="BR16" s="19">
        <v>0</v>
      </c>
      <c r="BS16" s="19">
        <v>0</v>
      </c>
      <c r="BT16" s="19">
        <v>0</v>
      </c>
      <c r="BU16" s="40">
        <v>0.83333333333333104</v>
      </c>
      <c r="BV16" s="19">
        <v>0</v>
      </c>
      <c r="BW16" s="19">
        <v>0</v>
      </c>
      <c r="BX16" s="19">
        <v>0</v>
      </c>
      <c r="BY16" s="19">
        <v>0</v>
      </c>
      <c r="BZ16" s="40">
        <v>0.83333333333333104</v>
      </c>
      <c r="CA16" s="19">
        <v>0</v>
      </c>
      <c r="CB16" s="19">
        <v>0</v>
      </c>
      <c r="CC16" s="19">
        <v>0</v>
      </c>
      <c r="CD16" s="19">
        <v>0</v>
      </c>
      <c r="CE16" s="40">
        <v>0.83333333333333104</v>
      </c>
      <c r="CF16" s="19">
        <f t="shared" si="2"/>
        <v>0</v>
      </c>
      <c r="CG16" s="19">
        <f t="shared" si="2"/>
        <v>0</v>
      </c>
      <c r="CH16" s="19">
        <f t="shared" si="2"/>
        <v>0</v>
      </c>
      <c r="CI16" s="19"/>
      <c r="CJ16" s="19"/>
      <c r="CK16" s="19"/>
      <c r="CL16" s="10"/>
    </row>
    <row r="17" spans="1:90" ht="25.5" customHeight="1" thickBot="1" x14ac:dyDescent="0.35">
      <c r="A17" s="29">
        <v>0.874999999999997</v>
      </c>
      <c r="B17" s="35" t="s">
        <v>2</v>
      </c>
      <c r="D17" s="34" t="str">
        <f t="shared" si="0"/>
        <v>0</v>
      </c>
      <c r="E17" s="18"/>
      <c r="O17" s="3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40">
        <v>0.874999999999997</v>
      </c>
      <c r="AA17" s="20">
        <v>0</v>
      </c>
      <c r="AB17" s="20">
        <v>0</v>
      </c>
      <c r="AC17" s="20">
        <v>0</v>
      </c>
      <c r="AD17" s="20">
        <v>0</v>
      </c>
      <c r="AE17" s="40">
        <v>0.874999999999997</v>
      </c>
      <c r="AF17" s="19">
        <v>0</v>
      </c>
      <c r="AG17" s="19">
        <v>0</v>
      </c>
      <c r="AH17" s="19">
        <v>0</v>
      </c>
      <c r="AI17" s="19">
        <v>0</v>
      </c>
      <c r="AJ17" s="40">
        <v>0.874999999999997</v>
      </c>
      <c r="AK17" s="19">
        <f t="shared" si="1"/>
        <v>0</v>
      </c>
      <c r="AL17" s="19">
        <f t="shared" si="1"/>
        <v>0</v>
      </c>
      <c r="AM17" s="19">
        <f t="shared" si="1"/>
        <v>0</v>
      </c>
      <c r="AN17" s="19">
        <f t="shared" si="1"/>
        <v>0</v>
      </c>
      <c r="AO17" s="40">
        <v>0.874999999999997</v>
      </c>
      <c r="AP17" s="41">
        <v>0</v>
      </c>
      <c r="AQ17" s="41">
        <v>0</v>
      </c>
      <c r="AR17" s="41">
        <v>0</v>
      </c>
      <c r="AS17" s="41">
        <v>0</v>
      </c>
      <c r="AT17" s="40">
        <v>0.874999999999997</v>
      </c>
      <c r="AU17" s="41">
        <v>0</v>
      </c>
      <c r="AV17" s="41">
        <v>0</v>
      </c>
      <c r="AW17" s="41">
        <v>0</v>
      </c>
      <c r="AX17" s="41">
        <v>0</v>
      </c>
      <c r="AY17" s="40">
        <v>0.874999999999997</v>
      </c>
      <c r="AZ17" s="19">
        <f t="shared" si="4"/>
        <v>0</v>
      </c>
      <c r="BA17" s="19">
        <f t="shared" si="3"/>
        <v>0</v>
      </c>
      <c r="BB17" s="19">
        <f t="shared" si="3"/>
        <v>0</v>
      </c>
      <c r="BC17" s="19"/>
      <c r="BD17" s="40">
        <v>0.874999999999997</v>
      </c>
      <c r="BE17" s="42"/>
      <c r="BF17" s="42"/>
      <c r="BG17" s="42"/>
      <c r="BH17" s="42"/>
      <c r="BI17" s="19"/>
      <c r="BJ17" s="19"/>
      <c r="BK17" s="40">
        <v>0.874999999999997</v>
      </c>
      <c r="BL17" s="41">
        <v>0</v>
      </c>
      <c r="BM17" s="41">
        <v>0</v>
      </c>
      <c r="BN17" s="41">
        <v>0</v>
      </c>
      <c r="BO17" s="41">
        <v>0</v>
      </c>
      <c r="BP17" s="40">
        <v>0.874999999999997</v>
      </c>
      <c r="BQ17" s="19">
        <v>0</v>
      </c>
      <c r="BR17" s="19">
        <v>0</v>
      </c>
      <c r="BS17" s="19">
        <v>0</v>
      </c>
      <c r="BT17" s="19">
        <v>0</v>
      </c>
      <c r="BU17" s="40">
        <v>0.874999999999997</v>
      </c>
      <c r="BV17" s="19">
        <v>0</v>
      </c>
      <c r="BW17" s="19">
        <v>0</v>
      </c>
      <c r="BX17" s="19">
        <v>0</v>
      </c>
      <c r="BY17" s="19">
        <v>0</v>
      </c>
      <c r="BZ17" s="40">
        <v>0.874999999999997</v>
      </c>
      <c r="CA17" s="19">
        <v>0</v>
      </c>
      <c r="CB17" s="19">
        <v>0</v>
      </c>
      <c r="CC17" s="19">
        <v>0</v>
      </c>
      <c r="CD17" s="19">
        <v>0</v>
      </c>
      <c r="CE17" s="40">
        <v>0.874999999999997</v>
      </c>
      <c r="CF17" s="19">
        <f t="shared" si="2"/>
        <v>0</v>
      </c>
      <c r="CG17" s="19">
        <f t="shared" si="2"/>
        <v>0</v>
      </c>
      <c r="CH17" s="19">
        <f t="shared" si="2"/>
        <v>0</v>
      </c>
      <c r="CI17" s="19"/>
      <c r="CJ17" s="19"/>
      <c r="CK17" s="19"/>
      <c r="CL17" s="10"/>
    </row>
    <row r="18" spans="1:90" ht="25.5" customHeight="1" thickBot="1" x14ac:dyDescent="0.35">
      <c r="A18" s="29">
        <v>0.91666666666666297</v>
      </c>
      <c r="B18" s="35" t="s">
        <v>2</v>
      </c>
      <c r="D18" s="34" t="str">
        <f t="shared" si="0"/>
        <v>0</v>
      </c>
      <c r="E18" s="18"/>
      <c r="O18" s="3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40">
        <v>0.91666666666666297</v>
      </c>
      <c r="AA18" s="20">
        <v>0</v>
      </c>
      <c r="AB18" s="20">
        <v>0</v>
      </c>
      <c r="AC18" s="20">
        <v>0</v>
      </c>
      <c r="AD18" s="20">
        <v>0</v>
      </c>
      <c r="AE18" s="40">
        <v>0.91666666666666297</v>
      </c>
      <c r="AF18" s="19">
        <v>0</v>
      </c>
      <c r="AG18" s="19">
        <v>0</v>
      </c>
      <c r="AH18" s="19">
        <v>0</v>
      </c>
      <c r="AI18" s="19">
        <v>0</v>
      </c>
      <c r="AJ18" s="40">
        <v>0.91666666666666297</v>
      </c>
      <c r="AK18" s="19">
        <f t="shared" si="1"/>
        <v>0</v>
      </c>
      <c r="AL18" s="19">
        <f t="shared" si="1"/>
        <v>0</v>
      </c>
      <c r="AM18" s="19">
        <f t="shared" si="1"/>
        <v>0</v>
      </c>
      <c r="AN18" s="19">
        <f t="shared" si="1"/>
        <v>0</v>
      </c>
      <c r="AO18" s="40">
        <v>0.91666666666666297</v>
      </c>
      <c r="AP18" s="41">
        <v>0</v>
      </c>
      <c r="AQ18" s="41">
        <v>0</v>
      </c>
      <c r="AR18" s="41">
        <v>0</v>
      </c>
      <c r="AS18" s="41">
        <v>0</v>
      </c>
      <c r="AT18" s="40">
        <v>0.91666666666666297</v>
      </c>
      <c r="AU18" s="41">
        <v>0</v>
      </c>
      <c r="AV18" s="41">
        <v>0</v>
      </c>
      <c r="AW18" s="41">
        <v>0</v>
      </c>
      <c r="AX18" s="41">
        <v>0</v>
      </c>
      <c r="AY18" s="40">
        <v>0.91666666666666297</v>
      </c>
      <c r="AZ18" s="19">
        <f t="shared" si="4"/>
        <v>0</v>
      </c>
      <c r="BA18" s="19">
        <f t="shared" si="3"/>
        <v>0</v>
      </c>
      <c r="BB18" s="19">
        <f t="shared" si="3"/>
        <v>0</v>
      </c>
      <c r="BC18" s="19"/>
      <c r="BD18" s="40">
        <v>0.91666666666666297</v>
      </c>
      <c r="BE18" s="42"/>
      <c r="BF18" s="42"/>
      <c r="BG18" s="42"/>
      <c r="BH18" s="42"/>
      <c r="BI18" s="19"/>
      <c r="BJ18" s="19"/>
      <c r="BK18" s="40">
        <v>0.91666666666666297</v>
      </c>
      <c r="BL18" s="41">
        <v>0</v>
      </c>
      <c r="BM18" s="41">
        <v>0</v>
      </c>
      <c r="BN18" s="41">
        <v>0</v>
      </c>
      <c r="BO18" s="41">
        <v>0</v>
      </c>
      <c r="BP18" s="40">
        <v>0.91666666666666297</v>
      </c>
      <c r="BQ18" s="19">
        <v>0</v>
      </c>
      <c r="BR18" s="19">
        <v>0</v>
      </c>
      <c r="BS18" s="19">
        <v>0</v>
      </c>
      <c r="BT18" s="19">
        <v>0</v>
      </c>
      <c r="BU18" s="40">
        <v>0.91666666666666297</v>
      </c>
      <c r="BV18" s="19">
        <v>0</v>
      </c>
      <c r="BW18" s="19">
        <v>0</v>
      </c>
      <c r="BX18" s="19">
        <v>0</v>
      </c>
      <c r="BY18" s="19">
        <v>0</v>
      </c>
      <c r="BZ18" s="40">
        <v>0.91666666666666297</v>
      </c>
      <c r="CA18" s="19">
        <v>0</v>
      </c>
      <c r="CB18" s="19">
        <v>0</v>
      </c>
      <c r="CC18" s="19">
        <v>0</v>
      </c>
      <c r="CD18" s="19">
        <v>0</v>
      </c>
      <c r="CE18" s="40">
        <v>0.91666666666666297</v>
      </c>
      <c r="CF18" s="19">
        <f t="shared" si="2"/>
        <v>0</v>
      </c>
      <c r="CG18" s="19">
        <f t="shared" si="2"/>
        <v>0</v>
      </c>
      <c r="CH18" s="19">
        <f t="shared" si="2"/>
        <v>0</v>
      </c>
      <c r="CI18" s="19"/>
      <c r="CJ18" s="19"/>
      <c r="CK18" s="19"/>
      <c r="CL18" s="10"/>
    </row>
    <row r="19" spans="1:90" ht="39.75" customHeight="1" thickBot="1" x14ac:dyDescent="0.35">
      <c r="A19" s="1"/>
      <c r="B19" s="30"/>
      <c r="D19" s="24" t="s">
        <v>35</v>
      </c>
      <c r="F19" s="31" t="s">
        <v>36</v>
      </c>
      <c r="O19" s="3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8" t="s">
        <v>32</v>
      </c>
      <c r="AA19" s="19"/>
      <c r="AB19" s="19"/>
      <c r="AC19" s="19"/>
      <c r="AD19" s="19"/>
      <c r="AE19" s="8" t="s">
        <v>32</v>
      </c>
      <c r="AF19" s="19"/>
      <c r="AG19" s="19"/>
      <c r="AH19" s="19"/>
      <c r="AI19" s="19"/>
      <c r="AJ19" s="8" t="s">
        <v>32</v>
      </c>
      <c r="AK19" s="19"/>
      <c r="AL19" s="19"/>
      <c r="AM19" s="19"/>
      <c r="AN19" s="19"/>
      <c r="AO19" s="8" t="s">
        <v>32</v>
      </c>
      <c r="AP19" s="19"/>
      <c r="AQ19" s="19"/>
      <c r="AR19" s="19"/>
      <c r="AS19" s="19"/>
      <c r="AT19" s="8" t="s">
        <v>32</v>
      </c>
      <c r="AU19" s="19"/>
      <c r="AV19" s="19"/>
      <c r="AW19" s="19"/>
      <c r="AX19" s="19"/>
      <c r="AY19" s="8" t="s">
        <v>32</v>
      </c>
      <c r="AZ19" s="19"/>
      <c r="BA19" s="19"/>
      <c r="BB19" s="19"/>
      <c r="BC19" s="19"/>
      <c r="BD19" s="8" t="s">
        <v>32</v>
      </c>
      <c r="BE19" s="42"/>
      <c r="BF19" s="42"/>
      <c r="BG19" s="42"/>
      <c r="BH19" s="42"/>
      <c r="BI19" s="19"/>
      <c r="BJ19" s="19"/>
      <c r="BK19" s="8" t="s">
        <v>32</v>
      </c>
      <c r="BL19" s="19"/>
      <c r="BM19" s="19"/>
      <c r="BN19" s="19"/>
      <c r="BO19" s="19"/>
      <c r="BP19" s="8" t="s">
        <v>32</v>
      </c>
      <c r="BQ19" s="19"/>
      <c r="BR19" s="19"/>
      <c r="BS19" s="19"/>
      <c r="BT19" s="19"/>
      <c r="BU19" s="8" t="s">
        <v>32</v>
      </c>
      <c r="BV19" s="19"/>
      <c r="BW19" s="19"/>
      <c r="BX19" s="19"/>
      <c r="BY19" s="19"/>
      <c r="BZ19" s="8" t="s">
        <v>32</v>
      </c>
      <c r="CA19" s="19"/>
      <c r="CB19" s="19"/>
      <c r="CC19" s="19"/>
      <c r="CD19" s="19"/>
      <c r="CE19" s="8" t="s">
        <v>32</v>
      </c>
      <c r="CF19" s="19"/>
      <c r="CG19" s="19"/>
      <c r="CH19" s="19"/>
      <c r="CI19" s="19"/>
      <c r="CJ19" s="19"/>
      <c r="CK19" s="19"/>
      <c r="CL19" s="10"/>
    </row>
    <row r="20" spans="1:90" ht="30" customHeight="1" thickBot="1" x14ac:dyDescent="0.55000000000000004">
      <c r="B20" s="18"/>
      <c r="D20" s="32">
        <f>(D3+D4+D5+D6+D7+D8+D9+D10+D11+D12+D13+D14+D15+D16+D17+D18)</f>
        <v>6.0670000000000002</v>
      </c>
      <c r="F20" s="36">
        <f>D5+D6+D7+D8+D9+D10+D11+D12+D13</f>
        <v>6.0670000000000002</v>
      </c>
      <c r="O20" s="3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2" t="s">
        <v>7</v>
      </c>
      <c r="AA20" s="19"/>
      <c r="AB20" s="19"/>
      <c r="AC20" s="19"/>
      <c r="AD20" s="19"/>
      <c r="AE20" s="12" t="s">
        <v>6</v>
      </c>
      <c r="AF20" s="19"/>
      <c r="AG20" s="19"/>
      <c r="AH20" s="19"/>
      <c r="AI20" s="19"/>
      <c r="AJ20" s="12" t="s">
        <v>8</v>
      </c>
      <c r="AK20" s="19"/>
      <c r="AL20" s="19"/>
      <c r="AM20" s="19"/>
      <c r="AN20" s="19"/>
      <c r="AO20" s="12" t="s">
        <v>9</v>
      </c>
      <c r="AP20" s="19"/>
      <c r="AQ20" s="19"/>
      <c r="AR20" s="19"/>
      <c r="AS20" s="19"/>
      <c r="AT20" s="12" t="s">
        <v>10</v>
      </c>
      <c r="AU20" s="19"/>
      <c r="AV20" s="19"/>
      <c r="AW20" s="19"/>
      <c r="AX20" s="19"/>
      <c r="AY20" s="12" t="s">
        <v>11</v>
      </c>
      <c r="AZ20" s="19"/>
      <c r="BA20" s="19"/>
      <c r="BB20" s="19"/>
      <c r="BC20" s="19"/>
      <c r="BD20" s="12" t="s">
        <v>12</v>
      </c>
      <c r="BE20" s="19"/>
      <c r="BF20" s="19"/>
      <c r="BG20" s="19"/>
      <c r="BH20" s="19"/>
      <c r="BI20" s="19"/>
      <c r="BJ20" s="19"/>
      <c r="BK20" s="12" t="s">
        <v>13</v>
      </c>
      <c r="BL20" s="19"/>
      <c r="BM20" s="19"/>
      <c r="BN20" s="19"/>
      <c r="BO20" s="19"/>
      <c r="BP20" s="12" t="s">
        <v>14</v>
      </c>
      <c r="BQ20" s="19"/>
      <c r="BR20" s="19"/>
      <c r="BS20" s="19"/>
      <c r="BT20" s="19"/>
      <c r="BU20" s="12" t="s">
        <v>15</v>
      </c>
      <c r="BV20" s="19"/>
      <c r="BW20" s="19"/>
      <c r="BX20" s="19"/>
      <c r="BY20" s="19"/>
      <c r="BZ20" s="12" t="s">
        <v>16</v>
      </c>
      <c r="CA20" s="19"/>
      <c r="CB20" s="19"/>
      <c r="CC20" s="19"/>
      <c r="CD20" s="19"/>
      <c r="CE20" s="12" t="s">
        <v>17</v>
      </c>
      <c r="CF20" s="19"/>
      <c r="CG20" s="19"/>
      <c r="CH20" s="19"/>
      <c r="CI20" s="19"/>
      <c r="CJ20" s="19"/>
      <c r="CK20" s="19"/>
      <c r="CL20" s="10"/>
    </row>
    <row r="21" spans="1:90" ht="39" customHeight="1" thickBot="1" x14ac:dyDescent="0.3">
      <c r="O21" s="3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40">
        <v>0.29166666666666669</v>
      </c>
      <c r="AA21" s="7" t="str">
        <f t="shared" ref="AA21:AA36" si="5">IF(B3="sunny",AA3,"0")</f>
        <v>0</v>
      </c>
      <c r="AB21" s="7" t="str">
        <f t="shared" ref="AB21:AB36" si="6">IF(B3="Sunny Intervals",AB3,"0")</f>
        <v>0</v>
      </c>
      <c r="AC21" s="5" t="str">
        <f t="shared" ref="AC21:AC36" si="7">IF(B3="Any type of total Cloud",AC3,"0")</f>
        <v>0</v>
      </c>
      <c r="AD21" s="11">
        <f>SUM(AA21:AC21)</f>
        <v>0</v>
      </c>
      <c r="AE21" s="40">
        <v>0.29166666666666669</v>
      </c>
      <c r="AF21" s="7" t="str">
        <f t="shared" ref="AF21:AF36" si="8">IF(B3="sunny",AF3,"0")</f>
        <v>0</v>
      </c>
      <c r="AG21" s="7" t="str">
        <f t="shared" ref="AG21:AG36" si="9">IF(B3="Sunny Intervals",AG3,"0")</f>
        <v>0</v>
      </c>
      <c r="AH21" s="5" t="str">
        <f>IF(B3="Any type of total Cloud",AH3,"0")</f>
        <v>0</v>
      </c>
      <c r="AI21" s="11">
        <f>SUM(AF21:AH21)</f>
        <v>0</v>
      </c>
      <c r="AJ21" s="40">
        <v>0.29166666666666669</v>
      </c>
      <c r="AK21" s="7" t="str">
        <f t="shared" ref="AK21:AK36" si="10">IF(B3="sunny",AK3,"0")</f>
        <v>0</v>
      </c>
      <c r="AL21" s="7" t="str">
        <f t="shared" ref="AL21:AL36" si="11">IF(B3="Sunny Intervals",AL3,"0")</f>
        <v>0</v>
      </c>
      <c r="AM21" s="5" t="str">
        <f t="shared" ref="AM21:AM36" si="12">IF(B3="Any type of total Cloud",AM3,"0")</f>
        <v>0</v>
      </c>
      <c r="AN21" s="11">
        <f>SUM(AK21:AM21)</f>
        <v>0</v>
      </c>
      <c r="AO21" s="40">
        <v>0.29166666666666669</v>
      </c>
      <c r="AP21" s="7" t="str">
        <f t="shared" ref="AP21:AP36" si="13">IF(B3="sunny",AP3,"0")</f>
        <v>0</v>
      </c>
      <c r="AQ21" s="7" t="str">
        <f t="shared" ref="AQ21:AQ36" si="14">IF(B3="Sunny Intervals",AQ3,"0")</f>
        <v>0</v>
      </c>
      <c r="AR21" s="5" t="str">
        <f t="shared" ref="AR21:AR36" si="15">IF(B3="Any type of total Cloud",AR3,"0")</f>
        <v>0</v>
      </c>
      <c r="AS21" s="11">
        <f>SUM(AP21:AR21)</f>
        <v>0</v>
      </c>
      <c r="AT21" s="40">
        <v>0.29166666666666669</v>
      </c>
      <c r="AU21" s="7" t="str">
        <f t="shared" ref="AU21:AU36" si="16">IF(B3="sunny",AU3,"0")</f>
        <v>0</v>
      </c>
      <c r="AV21" s="7" t="str">
        <f t="shared" ref="AV21:AV36" si="17">IF(B3="Sunny Intervals",AV3,"0")</f>
        <v>0</v>
      </c>
      <c r="AW21" s="5" t="str">
        <f t="shared" ref="AW21:AW36" si="18">IF(B3="Any type of total Cloud",AW3,"0")</f>
        <v>0</v>
      </c>
      <c r="AX21" s="11">
        <f>SUM(AU21:AW21)</f>
        <v>0</v>
      </c>
      <c r="AY21" s="40">
        <v>0.29166666666666669</v>
      </c>
      <c r="AZ21" s="7" t="str">
        <f t="shared" ref="AZ21:AZ36" si="19">IF(B3="sunny",AZ3,"0")</f>
        <v>0</v>
      </c>
      <c r="BA21" s="7" t="str">
        <f t="shared" ref="BA21:BA36" si="20">IF(B3="Sunny Intervals",BA3,"0")</f>
        <v>0</v>
      </c>
      <c r="BB21" s="5" t="str">
        <f t="shared" ref="BB21:BB36" si="21">IF(B3="Any type of total Cloud",BB3,"0")</f>
        <v>0</v>
      </c>
      <c r="BC21" s="11">
        <f>SUM(AZ21:BB21)</f>
        <v>0</v>
      </c>
      <c r="BD21" s="40">
        <v>0.29166666666666669</v>
      </c>
      <c r="BE21" s="7" t="str">
        <f t="shared" ref="BE21:BE36" si="22">IF(B3="sunny",BE3,"0")</f>
        <v>0</v>
      </c>
      <c r="BF21" s="7" t="str">
        <f t="shared" ref="BF21:BF36" si="23">IF(B3="Sunny Intervals",BF3,"0")</f>
        <v>0</v>
      </c>
      <c r="BG21" s="5" t="str">
        <f t="shared" ref="BG21:BG36" si="24">IF(B3="Any type of total Cloud",BG3,"0")</f>
        <v>0</v>
      </c>
      <c r="BH21" s="11">
        <f t="shared" ref="BH21:BH36" si="25">SUM(BE21:BG21)</f>
        <v>0</v>
      </c>
      <c r="BI21" s="19"/>
      <c r="BJ21" s="19"/>
      <c r="BK21" s="40">
        <v>0.29166666666666669</v>
      </c>
      <c r="BL21" s="7" t="str">
        <f t="shared" ref="BL21:BL36" si="26">IF(B3="sunny",BL3,"0")</f>
        <v>0</v>
      </c>
      <c r="BM21" s="7" t="str">
        <f t="shared" ref="BM21:BM36" si="27">IF(B3="Sunny Intervals",BM3,"0")</f>
        <v>0</v>
      </c>
      <c r="BN21" s="5" t="str">
        <f t="shared" ref="BN21:BN36" si="28">IF(B3="Any type of total Cloud",BN3,"0")</f>
        <v>0</v>
      </c>
      <c r="BO21" s="11">
        <f>SUM(BL21:BN21)</f>
        <v>0</v>
      </c>
      <c r="BP21" s="40">
        <v>0.29166666666666669</v>
      </c>
      <c r="BQ21" s="7" t="str">
        <f t="shared" ref="BQ21:BQ36" si="29">IF(B3="sunny",BQ3,"0")</f>
        <v>0</v>
      </c>
      <c r="BR21" s="7" t="str">
        <f t="shared" ref="BR21:BR36" si="30">IF(B3="Sunny Intervals",BR3,"0")</f>
        <v>0</v>
      </c>
      <c r="BS21" s="5" t="str">
        <f t="shared" ref="BS21:BS36" si="31">IF(B3="Any type of total Cloud",BS3,"0")</f>
        <v>0</v>
      </c>
      <c r="BT21" s="11">
        <f>SUM(BQ21:BS21)</f>
        <v>0</v>
      </c>
      <c r="BU21" s="40">
        <v>0.29166666666666669</v>
      </c>
      <c r="BV21" s="7" t="str">
        <f t="shared" ref="BV21:BV36" si="32">IF(B3="sunny",BV3,"0")</f>
        <v>0</v>
      </c>
      <c r="BW21" s="7" t="str">
        <f t="shared" ref="BW21:BW36" si="33">IF(B3="Sunny Intervals",BW3,"0")</f>
        <v>0</v>
      </c>
      <c r="BX21" s="5" t="str">
        <f t="shared" ref="BX21:BX36" si="34">IF(B3="Any type of total Cloud",BX3,"0")</f>
        <v>0</v>
      </c>
      <c r="BY21" s="11">
        <f>SUM(BV21:BX21)</f>
        <v>0</v>
      </c>
      <c r="BZ21" s="40">
        <v>0.29166666666666669</v>
      </c>
      <c r="CA21" s="7" t="str">
        <f t="shared" ref="CA21:CA36" si="35">IF(B3="sunny",CA3,"0")</f>
        <v>0</v>
      </c>
      <c r="CB21" s="7" t="str">
        <f t="shared" ref="CB21:CB36" si="36">IF(B3="Sunny Intervals",CB3,"0")</f>
        <v>0</v>
      </c>
      <c r="CC21" s="5" t="str">
        <f t="shared" ref="CC21:CC36" si="37">IF(B3="Any type of total Cloud",CC3,"0")</f>
        <v>0</v>
      </c>
      <c r="CD21" s="11">
        <f>SUM(CA21:CC21)</f>
        <v>0</v>
      </c>
      <c r="CE21" s="40">
        <v>0.29166666666666669</v>
      </c>
      <c r="CF21" s="7" t="str">
        <f t="shared" ref="CF21:CF36" si="38">IF(B3="sunny",CF3,"0")</f>
        <v>0</v>
      </c>
      <c r="CG21" s="7" t="str">
        <f t="shared" ref="CG21:CG36" si="39">IF(B3="Sunny Intervals",CG3,"0")</f>
        <v>0</v>
      </c>
      <c r="CH21" s="5" t="str">
        <f t="shared" ref="CH21:CH36" si="40">IF(B3="Any type of total Cloud",CH3,"0")</f>
        <v>0</v>
      </c>
      <c r="CI21" s="11">
        <f>SUM(CF21:CH21)</f>
        <v>0</v>
      </c>
      <c r="CJ21" s="19"/>
      <c r="CK21" s="19"/>
      <c r="CL21" s="10"/>
    </row>
    <row r="22" spans="1:90" ht="15.75" thickBot="1" x14ac:dyDescent="0.3">
      <c r="O22" s="3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40">
        <v>0.33333333333333331</v>
      </c>
      <c r="AA22" s="6">
        <f t="shared" si="5"/>
        <v>0</v>
      </c>
      <c r="AB22" s="6" t="str">
        <f t="shared" si="6"/>
        <v>0</v>
      </c>
      <c r="AC22" s="3" t="str">
        <f t="shared" si="7"/>
        <v>0</v>
      </c>
      <c r="AD22" s="10">
        <f t="shared" ref="AD22:AD36" si="41">SUM(AA22:AC22)</f>
        <v>0</v>
      </c>
      <c r="AE22" s="40">
        <v>0.33333333333333331</v>
      </c>
      <c r="AF22" s="7">
        <f t="shared" si="8"/>
        <v>0</v>
      </c>
      <c r="AG22" s="7" t="str">
        <f t="shared" si="9"/>
        <v>0</v>
      </c>
      <c r="AH22" s="5" t="str">
        <f>IF(B4="Any type of total Cloud",AH4,"0")</f>
        <v>0</v>
      </c>
      <c r="AI22" s="10">
        <f t="shared" ref="AI22:AI36" si="42">SUM(AF22:AH22)</f>
        <v>0</v>
      </c>
      <c r="AJ22" s="40">
        <v>0.33333333333333331</v>
      </c>
      <c r="AK22" s="7">
        <f t="shared" si="10"/>
        <v>9.4E-2</v>
      </c>
      <c r="AL22" s="7" t="str">
        <f t="shared" si="11"/>
        <v>0</v>
      </c>
      <c r="AM22" s="5" t="str">
        <f t="shared" si="12"/>
        <v>0</v>
      </c>
      <c r="AN22" s="10">
        <f t="shared" ref="AN22:AN36" si="43">SUM(AK22:AM22)</f>
        <v>9.4E-2</v>
      </c>
      <c r="AO22" s="40">
        <v>0.33333333333333331</v>
      </c>
      <c r="AP22" s="7">
        <f t="shared" si="13"/>
        <v>0.21199999999999999</v>
      </c>
      <c r="AQ22" s="7" t="str">
        <f t="shared" si="14"/>
        <v>0</v>
      </c>
      <c r="AR22" s="5" t="str">
        <f t="shared" si="15"/>
        <v>0</v>
      </c>
      <c r="AS22" s="10">
        <f t="shared" ref="AS22:AS36" si="44">SUM(AP22:AR22)</f>
        <v>0.21199999999999999</v>
      </c>
      <c r="AT22" s="40">
        <v>0.33333333333333331</v>
      </c>
      <c r="AU22" s="7">
        <f t="shared" si="16"/>
        <v>0.38700000000000001</v>
      </c>
      <c r="AV22" s="7" t="str">
        <f t="shared" si="17"/>
        <v>0</v>
      </c>
      <c r="AW22" s="5" t="str">
        <f t="shared" si="18"/>
        <v>0</v>
      </c>
      <c r="AX22" s="10">
        <f t="shared" ref="AX22:AX36" si="45">SUM(AU22:AW22)</f>
        <v>0.38700000000000001</v>
      </c>
      <c r="AY22" s="40">
        <v>0.33333333333333331</v>
      </c>
      <c r="AZ22" s="7">
        <f t="shared" si="19"/>
        <v>0.39500000000000002</v>
      </c>
      <c r="BA22" s="7" t="str">
        <f t="shared" si="20"/>
        <v>0</v>
      </c>
      <c r="BB22" s="5" t="str">
        <f t="shared" si="21"/>
        <v>0</v>
      </c>
      <c r="BC22" s="10">
        <f t="shared" ref="BC22:BC36" si="46">SUM(AZ22:BB22)</f>
        <v>0.39500000000000002</v>
      </c>
      <c r="BD22" s="40">
        <v>0.33333333333333331</v>
      </c>
      <c r="BE22" s="7">
        <f t="shared" si="22"/>
        <v>0.38700000000000001</v>
      </c>
      <c r="BF22" s="7" t="str">
        <f t="shared" si="23"/>
        <v>0</v>
      </c>
      <c r="BG22" s="5" t="str">
        <f t="shared" si="24"/>
        <v>0</v>
      </c>
      <c r="BH22" s="10">
        <f t="shared" si="25"/>
        <v>0.38700000000000001</v>
      </c>
      <c r="BI22" s="19"/>
      <c r="BJ22" s="19"/>
      <c r="BK22" s="40">
        <v>0.33333333333333331</v>
      </c>
      <c r="BL22" s="7">
        <f t="shared" si="26"/>
        <v>0.21199999999999999</v>
      </c>
      <c r="BM22" s="7" t="str">
        <f t="shared" si="27"/>
        <v>0</v>
      </c>
      <c r="BN22" s="5" t="str">
        <f t="shared" si="28"/>
        <v>0</v>
      </c>
      <c r="BO22" s="10">
        <f t="shared" ref="BO22:BO36" si="47">SUM(BL22:BN22)</f>
        <v>0.21199999999999999</v>
      </c>
      <c r="BP22" s="40">
        <v>0.33333333333333331</v>
      </c>
      <c r="BQ22" s="7">
        <f t="shared" si="29"/>
        <v>9.4E-2</v>
      </c>
      <c r="BR22" s="7" t="str">
        <f t="shared" si="30"/>
        <v>0</v>
      </c>
      <c r="BS22" s="5" t="str">
        <f t="shared" si="31"/>
        <v>0</v>
      </c>
      <c r="BT22" s="10">
        <f t="shared" ref="BT22:BT36" si="48">SUM(BQ22:BS22)</f>
        <v>9.4E-2</v>
      </c>
      <c r="BU22" s="40">
        <v>0.33333333333333331</v>
      </c>
      <c r="BV22" s="7">
        <f t="shared" si="32"/>
        <v>0</v>
      </c>
      <c r="BW22" s="7" t="str">
        <f t="shared" si="33"/>
        <v>0</v>
      </c>
      <c r="BX22" s="5" t="str">
        <f t="shared" si="34"/>
        <v>0</v>
      </c>
      <c r="BY22" s="10">
        <f t="shared" ref="BY22:BY36" si="49">SUM(BV22:BX22)</f>
        <v>0</v>
      </c>
      <c r="BZ22" s="40">
        <v>0.33333333333333331</v>
      </c>
      <c r="CA22" s="7">
        <f t="shared" si="35"/>
        <v>0</v>
      </c>
      <c r="CB22" s="7" t="str">
        <f t="shared" si="36"/>
        <v>0</v>
      </c>
      <c r="CC22" s="5" t="str">
        <f t="shared" si="37"/>
        <v>0</v>
      </c>
      <c r="CD22" s="10">
        <f t="shared" ref="CD22:CD36" si="50">SUM(CA22:CC22)</f>
        <v>0</v>
      </c>
      <c r="CE22" s="40">
        <v>0.33333333333333331</v>
      </c>
      <c r="CF22" s="7">
        <f t="shared" si="38"/>
        <v>0</v>
      </c>
      <c r="CG22" s="7" t="str">
        <f t="shared" si="39"/>
        <v>0</v>
      </c>
      <c r="CH22" s="5" t="str">
        <f t="shared" si="40"/>
        <v>0</v>
      </c>
      <c r="CI22" s="10">
        <f t="shared" ref="CI22:CI36" si="51">SUM(CF22:CH22)</f>
        <v>0</v>
      </c>
      <c r="CJ22" s="19"/>
      <c r="CK22" s="19"/>
      <c r="CL22" s="10"/>
    </row>
    <row r="23" spans="1:90" ht="15.75" thickBot="1" x14ac:dyDescent="0.3">
      <c r="O23" s="3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40">
        <v>0.375</v>
      </c>
      <c r="AA23" s="6">
        <f t="shared" si="5"/>
        <v>0</v>
      </c>
      <c r="AB23" s="6" t="str">
        <f t="shared" si="6"/>
        <v>0</v>
      </c>
      <c r="AC23" s="3" t="str">
        <f t="shared" si="7"/>
        <v>0</v>
      </c>
      <c r="AD23" s="10">
        <f t="shared" si="41"/>
        <v>0</v>
      </c>
      <c r="AE23" s="40">
        <v>0.375</v>
      </c>
      <c r="AF23" s="7">
        <f t="shared" si="8"/>
        <v>0.1356</v>
      </c>
      <c r="AG23" s="7" t="str">
        <f t="shared" si="9"/>
        <v>0</v>
      </c>
      <c r="AH23" s="5" t="str">
        <f>IF(B5="Any type of total Cloud",AH5,"0")</f>
        <v>0</v>
      </c>
      <c r="AI23" s="27">
        <f t="shared" si="42"/>
        <v>0.1356</v>
      </c>
      <c r="AJ23" s="40">
        <v>0.375</v>
      </c>
      <c r="AK23" s="7">
        <f t="shared" si="10"/>
        <v>0.68100000000000005</v>
      </c>
      <c r="AL23" s="7" t="str">
        <f t="shared" si="11"/>
        <v>0</v>
      </c>
      <c r="AM23" s="5" t="str">
        <f t="shared" si="12"/>
        <v>0</v>
      </c>
      <c r="AN23" s="10">
        <f t="shared" si="43"/>
        <v>0.68100000000000005</v>
      </c>
      <c r="AO23" s="40">
        <v>0.375</v>
      </c>
      <c r="AP23" s="7">
        <f t="shared" si="13"/>
        <v>0.755</v>
      </c>
      <c r="AQ23" s="7" t="str">
        <f t="shared" si="14"/>
        <v>0</v>
      </c>
      <c r="AR23" s="5" t="str">
        <f t="shared" si="15"/>
        <v>0</v>
      </c>
      <c r="AS23" s="10">
        <f t="shared" si="44"/>
        <v>0.755</v>
      </c>
      <c r="AT23" s="40">
        <v>0.375</v>
      </c>
      <c r="AU23" s="7">
        <f t="shared" si="16"/>
        <v>0.95399999999999996</v>
      </c>
      <c r="AV23" s="7" t="str">
        <f t="shared" si="17"/>
        <v>0</v>
      </c>
      <c r="AW23" s="5" t="str">
        <f t="shared" si="18"/>
        <v>0</v>
      </c>
      <c r="AX23" s="26">
        <f t="shared" si="45"/>
        <v>0.95399999999999996</v>
      </c>
      <c r="AY23" s="40">
        <v>0.375</v>
      </c>
      <c r="AZ23" s="7">
        <f t="shared" si="19"/>
        <v>0.91100000000000003</v>
      </c>
      <c r="BA23" s="7" t="str">
        <f t="shared" si="20"/>
        <v>0</v>
      </c>
      <c r="BB23" s="5" t="str">
        <f t="shared" si="21"/>
        <v>0</v>
      </c>
      <c r="BC23" s="10">
        <f t="shared" si="46"/>
        <v>0.91100000000000003</v>
      </c>
      <c r="BD23" s="40">
        <v>0.375</v>
      </c>
      <c r="BE23" s="7">
        <f t="shared" si="22"/>
        <v>0.95399999999999996</v>
      </c>
      <c r="BF23" s="7" t="str">
        <f t="shared" si="23"/>
        <v>0</v>
      </c>
      <c r="BG23" s="5" t="str">
        <f t="shared" si="24"/>
        <v>0</v>
      </c>
      <c r="BH23" s="10">
        <f t="shared" si="25"/>
        <v>0.95399999999999996</v>
      </c>
      <c r="BI23" s="19"/>
      <c r="BJ23" s="19"/>
      <c r="BK23" s="40">
        <v>0.375</v>
      </c>
      <c r="BL23" s="7">
        <f t="shared" si="26"/>
        <v>0.755</v>
      </c>
      <c r="BM23" s="7" t="str">
        <f t="shared" si="27"/>
        <v>0</v>
      </c>
      <c r="BN23" s="5" t="str">
        <f t="shared" si="28"/>
        <v>0</v>
      </c>
      <c r="BO23" s="10">
        <f t="shared" si="47"/>
        <v>0.755</v>
      </c>
      <c r="BP23" s="40">
        <v>0.375</v>
      </c>
      <c r="BQ23" s="7">
        <f t="shared" si="29"/>
        <v>0.68100000000000005</v>
      </c>
      <c r="BR23" s="7" t="str">
        <f t="shared" si="30"/>
        <v>0</v>
      </c>
      <c r="BS23" s="5" t="str">
        <f t="shared" si="31"/>
        <v>0</v>
      </c>
      <c r="BT23" s="10">
        <f t="shared" si="48"/>
        <v>0.68100000000000005</v>
      </c>
      <c r="BU23" s="40">
        <v>0.375</v>
      </c>
      <c r="BV23" s="7">
        <f t="shared" si="32"/>
        <v>0.1356</v>
      </c>
      <c r="BW23" s="7" t="str">
        <f t="shared" si="33"/>
        <v>0</v>
      </c>
      <c r="BX23" s="5" t="str">
        <f t="shared" si="34"/>
        <v>0</v>
      </c>
      <c r="BY23" s="10">
        <f t="shared" si="49"/>
        <v>0.1356</v>
      </c>
      <c r="BZ23" s="40">
        <v>0.375</v>
      </c>
      <c r="CA23" s="7">
        <f t="shared" si="35"/>
        <v>0</v>
      </c>
      <c r="CB23" s="7" t="str">
        <f t="shared" si="36"/>
        <v>0</v>
      </c>
      <c r="CC23" s="5" t="str">
        <f t="shared" si="37"/>
        <v>0</v>
      </c>
      <c r="CD23" s="10">
        <f t="shared" si="50"/>
        <v>0</v>
      </c>
      <c r="CE23" s="40">
        <v>0.375</v>
      </c>
      <c r="CF23" s="7">
        <f t="shared" si="38"/>
        <v>0</v>
      </c>
      <c r="CG23" s="7" t="str">
        <f t="shared" si="39"/>
        <v>0</v>
      </c>
      <c r="CH23" s="5" t="str">
        <f t="shared" si="40"/>
        <v>0</v>
      </c>
      <c r="CI23" s="10">
        <f t="shared" si="51"/>
        <v>0</v>
      </c>
      <c r="CJ23" s="19"/>
      <c r="CK23" s="19"/>
      <c r="CL23" s="10"/>
    </row>
    <row r="24" spans="1:90" ht="15.75" thickBot="1" x14ac:dyDescent="0.3">
      <c r="O24" s="3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40">
        <v>0.41666666666666702</v>
      </c>
      <c r="AA24" s="6">
        <f t="shared" si="5"/>
        <v>0.22500000000000001</v>
      </c>
      <c r="AB24" s="6" t="str">
        <f t="shared" si="6"/>
        <v>0</v>
      </c>
      <c r="AC24" s="3" t="str">
        <f t="shared" si="7"/>
        <v>0</v>
      </c>
      <c r="AD24" s="26">
        <f t="shared" si="41"/>
        <v>0.22500000000000001</v>
      </c>
      <c r="AE24" s="40">
        <v>0.41666666666666702</v>
      </c>
      <c r="AF24" s="7">
        <f t="shared" si="8"/>
        <v>0.54469999999999996</v>
      </c>
      <c r="AG24" s="7" t="str">
        <f t="shared" si="9"/>
        <v>0</v>
      </c>
      <c r="AH24" s="5" t="str">
        <f>IF(B6="Any type of total Cloud",AH6,"0")</f>
        <v>0</v>
      </c>
      <c r="AI24" s="27">
        <f t="shared" si="42"/>
        <v>0.54469999999999996</v>
      </c>
      <c r="AJ24" s="40">
        <v>0.41666666666666702</v>
      </c>
      <c r="AK24" s="7">
        <f t="shared" si="10"/>
        <v>1.129</v>
      </c>
      <c r="AL24" s="7" t="str">
        <f t="shared" si="11"/>
        <v>0</v>
      </c>
      <c r="AM24" s="5" t="str">
        <f t="shared" si="12"/>
        <v>0</v>
      </c>
      <c r="AN24" s="10">
        <f t="shared" si="43"/>
        <v>1.129</v>
      </c>
      <c r="AO24" s="40">
        <v>0.41666666666666702</v>
      </c>
      <c r="AP24" s="7">
        <f t="shared" si="13"/>
        <v>1.2504999999999999</v>
      </c>
      <c r="AQ24" s="7" t="str">
        <f t="shared" si="14"/>
        <v>0</v>
      </c>
      <c r="AR24" s="5" t="str">
        <f t="shared" si="15"/>
        <v>0</v>
      </c>
      <c r="AS24" s="26">
        <f t="shared" si="44"/>
        <v>1.2504999999999999</v>
      </c>
      <c r="AT24" s="40">
        <v>0.41666666666666702</v>
      </c>
      <c r="AU24" s="7">
        <f t="shared" si="16"/>
        <v>1.41</v>
      </c>
      <c r="AV24" s="7" t="str">
        <f t="shared" si="17"/>
        <v>0</v>
      </c>
      <c r="AW24" s="5" t="str">
        <f t="shared" si="18"/>
        <v>0</v>
      </c>
      <c r="AX24" s="10">
        <f t="shared" si="45"/>
        <v>1.41</v>
      </c>
      <c r="AY24" s="40">
        <v>0.41666666666666702</v>
      </c>
      <c r="AZ24" s="7">
        <f t="shared" si="19"/>
        <v>1.5580000000000001</v>
      </c>
      <c r="BA24" s="7" t="str">
        <f t="shared" si="20"/>
        <v>0</v>
      </c>
      <c r="BB24" s="5" t="str">
        <f t="shared" si="21"/>
        <v>0</v>
      </c>
      <c r="BC24" s="10">
        <f t="shared" si="46"/>
        <v>1.5580000000000001</v>
      </c>
      <c r="BD24" s="40">
        <v>0.41666666666666702</v>
      </c>
      <c r="BE24" s="7">
        <f t="shared" si="22"/>
        <v>1.41</v>
      </c>
      <c r="BF24" s="7" t="str">
        <f t="shared" si="23"/>
        <v>0</v>
      </c>
      <c r="BG24" s="5" t="str">
        <f t="shared" si="24"/>
        <v>0</v>
      </c>
      <c r="BH24" s="10">
        <f t="shared" si="25"/>
        <v>1.41</v>
      </c>
      <c r="BI24" s="19"/>
      <c r="BJ24" s="19"/>
      <c r="BK24" s="40">
        <v>0.41666666666666702</v>
      </c>
      <c r="BL24" s="7">
        <f t="shared" si="26"/>
        <v>1.2504999999999999</v>
      </c>
      <c r="BM24" s="7" t="str">
        <f t="shared" si="27"/>
        <v>0</v>
      </c>
      <c r="BN24" s="5" t="str">
        <f t="shared" si="28"/>
        <v>0</v>
      </c>
      <c r="BO24" s="10">
        <f t="shared" si="47"/>
        <v>1.2504999999999999</v>
      </c>
      <c r="BP24" s="40">
        <v>0.41666666666666702</v>
      </c>
      <c r="BQ24" s="7">
        <f t="shared" si="29"/>
        <v>1.129</v>
      </c>
      <c r="BR24" s="7" t="str">
        <f t="shared" si="30"/>
        <v>0</v>
      </c>
      <c r="BS24" s="5" t="str">
        <f t="shared" si="31"/>
        <v>0</v>
      </c>
      <c r="BT24" s="10">
        <f t="shared" si="48"/>
        <v>1.129</v>
      </c>
      <c r="BU24" s="40">
        <v>0.41666666666666702</v>
      </c>
      <c r="BV24" s="7">
        <f t="shared" si="32"/>
        <v>0.54469999999999996</v>
      </c>
      <c r="BW24" s="7" t="str">
        <f t="shared" si="33"/>
        <v>0</v>
      </c>
      <c r="BX24" s="5" t="str">
        <f t="shared" si="34"/>
        <v>0</v>
      </c>
      <c r="BY24" s="10">
        <f t="shared" si="49"/>
        <v>0.54469999999999996</v>
      </c>
      <c r="BZ24" s="40">
        <v>0.41666666666666702</v>
      </c>
      <c r="CA24" s="7">
        <f t="shared" si="35"/>
        <v>0.22500000000000001</v>
      </c>
      <c r="CB24" s="7" t="str">
        <f t="shared" si="36"/>
        <v>0</v>
      </c>
      <c r="CC24" s="5" t="str">
        <f t="shared" si="37"/>
        <v>0</v>
      </c>
      <c r="CD24" s="10">
        <f t="shared" si="50"/>
        <v>0.22500000000000001</v>
      </c>
      <c r="CE24" s="40">
        <v>0.41666666666666702</v>
      </c>
      <c r="CF24" s="7">
        <f t="shared" si="38"/>
        <v>0.20100000000000001</v>
      </c>
      <c r="CG24" s="7" t="str">
        <f t="shared" si="39"/>
        <v>0</v>
      </c>
      <c r="CH24" s="5" t="str">
        <f t="shared" si="40"/>
        <v>0</v>
      </c>
      <c r="CI24" s="10">
        <f t="shared" si="51"/>
        <v>0.20100000000000001</v>
      </c>
      <c r="CJ24" s="19"/>
      <c r="CK24" s="19"/>
      <c r="CL24" s="10"/>
    </row>
    <row r="25" spans="1:90" ht="15.75" thickBot="1" x14ac:dyDescent="0.3">
      <c r="O25" s="3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40">
        <v>0.45833333333333398</v>
      </c>
      <c r="AA25" s="6">
        <f t="shared" si="5"/>
        <v>0.877</v>
      </c>
      <c r="AB25" s="6" t="str">
        <f t="shared" si="6"/>
        <v>0</v>
      </c>
      <c r="AC25" s="3" t="str">
        <f t="shared" si="7"/>
        <v>0</v>
      </c>
      <c r="AD25" s="26">
        <f t="shared" si="41"/>
        <v>0.877</v>
      </c>
      <c r="AE25" s="40">
        <v>0.45833333333333398</v>
      </c>
      <c r="AF25" s="7">
        <f t="shared" si="8"/>
        <v>1.105</v>
      </c>
      <c r="AG25" s="7" t="str">
        <f t="shared" si="9"/>
        <v>0</v>
      </c>
      <c r="AH25" s="5" t="str">
        <f>IF(B7="Any type of total Cloud",AH8,"0")</f>
        <v>0</v>
      </c>
      <c r="AI25" s="27">
        <f t="shared" si="42"/>
        <v>1.105</v>
      </c>
      <c r="AJ25" s="40">
        <v>0.45833333333333398</v>
      </c>
      <c r="AK25" s="7">
        <f t="shared" si="10"/>
        <v>1.5820000000000001</v>
      </c>
      <c r="AL25" s="7" t="str">
        <f t="shared" si="11"/>
        <v>0</v>
      </c>
      <c r="AM25" s="5" t="str">
        <f t="shared" si="12"/>
        <v>0</v>
      </c>
      <c r="AN25" s="10">
        <f t="shared" si="43"/>
        <v>1.5820000000000001</v>
      </c>
      <c r="AO25" s="40">
        <v>0.45833333333333398</v>
      </c>
      <c r="AP25" s="7">
        <f t="shared" si="13"/>
        <v>1.58725</v>
      </c>
      <c r="AQ25" s="7" t="str">
        <f t="shared" si="14"/>
        <v>0</v>
      </c>
      <c r="AR25" s="5" t="str">
        <f t="shared" si="15"/>
        <v>0</v>
      </c>
      <c r="AS25" s="26">
        <f t="shared" si="44"/>
        <v>1.58725</v>
      </c>
      <c r="AT25" s="40">
        <v>0.45833333333333398</v>
      </c>
      <c r="AU25" s="7">
        <f t="shared" si="16"/>
        <v>1.7658</v>
      </c>
      <c r="AV25" s="7" t="str">
        <f t="shared" si="17"/>
        <v>0</v>
      </c>
      <c r="AW25" s="5" t="str">
        <f t="shared" si="18"/>
        <v>0</v>
      </c>
      <c r="AX25" s="10">
        <f t="shared" si="45"/>
        <v>1.7658</v>
      </c>
      <c r="AY25" s="40">
        <v>0.45833333333333398</v>
      </c>
      <c r="AZ25" s="7">
        <f t="shared" si="19"/>
        <v>1.724</v>
      </c>
      <c r="BA25" s="7" t="str">
        <f t="shared" si="20"/>
        <v>0</v>
      </c>
      <c r="BB25" s="5" t="str">
        <f t="shared" si="21"/>
        <v>0</v>
      </c>
      <c r="BC25" s="10">
        <f t="shared" si="46"/>
        <v>1.724</v>
      </c>
      <c r="BD25" s="40">
        <v>0.45833333333333398</v>
      </c>
      <c r="BE25" s="7">
        <f t="shared" si="22"/>
        <v>1.766</v>
      </c>
      <c r="BF25" s="7" t="str">
        <f t="shared" si="23"/>
        <v>0</v>
      </c>
      <c r="BG25" s="5" t="str">
        <f t="shared" si="24"/>
        <v>0</v>
      </c>
      <c r="BH25" s="10">
        <f t="shared" si="25"/>
        <v>1.766</v>
      </c>
      <c r="BI25" s="19"/>
      <c r="BJ25" s="19"/>
      <c r="BK25" s="40">
        <v>0.45833333333333398</v>
      </c>
      <c r="BL25" s="7">
        <f t="shared" si="26"/>
        <v>1.58725</v>
      </c>
      <c r="BM25" s="7" t="str">
        <f t="shared" si="27"/>
        <v>0</v>
      </c>
      <c r="BN25" s="5" t="str">
        <f t="shared" si="28"/>
        <v>0</v>
      </c>
      <c r="BO25" s="10">
        <f t="shared" si="47"/>
        <v>1.58725</v>
      </c>
      <c r="BP25" s="40">
        <v>0.45833333333333398</v>
      </c>
      <c r="BQ25" s="7">
        <f t="shared" si="29"/>
        <v>1.5820000000000001</v>
      </c>
      <c r="BR25" s="7" t="str">
        <f t="shared" si="30"/>
        <v>0</v>
      </c>
      <c r="BS25" s="5" t="str">
        <f t="shared" si="31"/>
        <v>0</v>
      </c>
      <c r="BT25" s="10">
        <f t="shared" si="48"/>
        <v>1.5820000000000001</v>
      </c>
      <c r="BU25" s="40">
        <v>0.45833333333333398</v>
      </c>
      <c r="BV25" s="7">
        <f t="shared" si="32"/>
        <v>1.105</v>
      </c>
      <c r="BW25" s="7" t="str">
        <f t="shared" si="33"/>
        <v>0</v>
      </c>
      <c r="BX25" s="5" t="str">
        <f t="shared" si="34"/>
        <v>0</v>
      </c>
      <c r="BY25" s="10">
        <f t="shared" si="49"/>
        <v>1.105</v>
      </c>
      <c r="BZ25" s="40">
        <v>0.45833333333333398</v>
      </c>
      <c r="CA25" s="7">
        <f t="shared" si="35"/>
        <v>0.877</v>
      </c>
      <c r="CB25" s="7" t="str">
        <f t="shared" si="36"/>
        <v>0</v>
      </c>
      <c r="CC25" s="5" t="str">
        <f t="shared" si="37"/>
        <v>0</v>
      </c>
      <c r="CD25" s="10">
        <f t="shared" si="50"/>
        <v>0.877</v>
      </c>
      <c r="CE25" s="40">
        <v>0.45833333333333398</v>
      </c>
      <c r="CF25" s="7">
        <f t="shared" si="38"/>
        <v>0.47</v>
      </c>
      <c r="CG25" s="7" t="str">
        <f t="shared" si="39"/>
        <v>0</v>
      </c>
      <c r="CH25" s="5" t="str">
        <f t="shared" si="40"/>
        <v>0</v>
      </c>
      <c r="CI25" s="10">
        <f t="shared" si="51"/>
        <v>0.47</v>
      </c>
      <c r="CJ25" s="19"/>
      <c r="CK25" s="19"/>
      <c r="CL25" s="10"/>
    </row>
    <row r="26" spans="1:90" ht="15.75" thickBot="1" x14ac:dyDescent="0.3">
      <c r="O26" s="3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40">
        <v>0.5</v>
      </c>
      <c r="AA26" s="6">
        <f t="shared" si="5"/>
        <v>0.86799999999999999</v>
      </c>
      <c r="AB26" s="6" t="str">
        <f t="shared" si="6"/>
        <v>0</v>
      </c>
      <c r="AC26" s="3" t="str">
        <f t="shared" si="7"/>
        <v>0</v>
      </c>
      <c r="AD26" s="26">
        <f t="shared" si="41"/>
        <v>0.86799999999999999</v>
      </c>
      <c r="AE26" s="40">
        <v>0.5</v>
      </c>
      <c r="AF26" s="7">
        <f t="shared" si="8"/>
        <v>1.48</v>
      </c>
      <c r="AG26" s="7" t="str">
        <f t="shared" si="9"/>
        <v>0</v>
      </c>
      <c r="AH26" s="5" t="str">
        <f t="shared" ref="AH26:AH36" si="52">IF(B8="Any type of total Cloud",AH8,"0")</f>
        <v>0</v>
      </c>
      <c r="AI26" s="27">
        <f t="shared" si="42"/>
        <v>1.48</v>
      </c>
      <c r="AJ26" s="40">
        <v>0.5</v>
      </c>
      <c r="AK26" s="7">
        <f t="shared" si="10"/>
        <v>1.859</v>
      </c>
      <c r="AL26" s="7" t="str">
        <f t="shared" si="11"/>
        <v>0</v>
      </c>
      <c r="AM26" s="5" t="str">
        <f t="shared" si="12"/>
        <v>0</v>
      </c>
      <c r="AN26" s="10">
        <f t="shared" si="43"/>
        <v>1.859</v>
      </c>
      <c r="AO26" s="40">
        <v>0.5</v>
      </c>
      <c r="AP26" s="7">
        <f t="shared" si="13"/>
        <v>1.923</v>
      </c>
      <c r="AQ26" s="7" t="str">
        <f t="shared" si="14"/>
        <v>0</v>
      </c>
      <c r="AR26" s="5" t="str">
        <f t="shared" si="15"/>
        <v>0</v>
      </c>
      <c r="AS26" s="26">
        <f t="shared" si="44"/>
        <v>1.923</v>
      </c>
      <c r="AT26" s="40">
        <v>0.5</v>
      </c>
      <c r="AU26" s="7">
        <f t="shared" si="16"/>
        <v>2.004</v>
      </c>
      <c r="AV26" s="7" t="str">
        <f t="shared" si="17"/>
        <v>0</v>
      </c>
      <c r="AW26" s="5" t="str">
        <f t="shared" si="18"/>
        <v>0</v>
      </c>
      <c r="AX26" s="10">
        <f t="shared" si="45"/>
        <v>2.004</v>
      </c>
      <c r="AY26" s="40">
        <v>0.5</v>
      </c>
      <c r="AZ26" s="7">
        <f t="shared" si="19"/>
        <v>2.044</v>
      </c>
      <c r="BA26" s="7" t="str">
        <f t="shared" si="20"/>
        <v>0</v>
      </c>
      <c r="BB26" s="5" t="str">
        <f t="shared" si="21"/>
        <v>0</v>
      </c>
      <c r="BC26" s="10">
        <f t="shared" si="46"/>
        <v>2.044</v>
      </c>
      <c r="BD26" s="40">
        <v>0.5</v>
      </c>
      <c r="BE26" s="7">
        <f t="shared" si="22"/>
        <v>2</v>
      </c>
      <c r="BF26" s="7" t="str">
        <f t="shared" si="23"/>
        <v>0</v>
      </c>
      <c r="BG26" s="5" t="str">
        <f t="shared" si="24"/>
        <v>0</v>
      </c>
      <c r="BH26" s="10">
        <f t="shared" si="25"/>
        <v>2</v>
      </c>
      <c r="BI26" s="19"/>
      <c r="BJ26" s="19"/>
      <c r="BK26" s="40">
        <v>0.5</v>
      </c>
      <c r="BL26" s="7">
        <f t="shared" si="26"/>
        <v>1.923</v>
      </c>
      <c r="BM26" s="7" t="str">
        <f t="shared" si="27"/>
        <v>0</v>
      </c>
      <c r="BN26" s="5" t="str">
        <f t="shared" si="28"/>
        <v>0</v>
      </c>
      <c r="BO26" s="10">
        <f t="shared" si="47"/>
        <v>1.923</v>
      </c>
      <c r="BP26" s="40">
        <v>0.5</v>
      </c>
      <c r="BQ26" s="7">
        <f t="shared" si="29"/>
        <v>1.859</v>
      </c>
      <c r="BR26" s="7" t="str">
        <f t="shared" si="30"/>
        <v>0</v>
      </c>
      <c r="BS26" s="5" t="str">
        <f t="shared" si="31"/>
        <v>0</v>
      </c>
      <c r="BT26" s="10">
        <f t="shared" si="48"/>
        <v>1.859</v>
      </c>
      <c r="BU26" s="40">
        <v>0.5</v>
      </c>
      <c r="BV26" s="7">
        <f t="shared" si="32"/>
        <v>1.48</v>
      </c>
      <c r="BW26" s="7" t="str">
        <f t="shared" si="33"/>
        <v>0</v>
      </c>
      <c r="BX26" s="5" t="str">
        <f t="shared" si="34"/>
        <v>0</v>
      </c>
      <c r="BY26" s="10">
        <f t="shared" si="49"/>
        <v>1.48</v>
      </c>
      <c r="BZ26" s="40">
        <v>0.5</v>
      </c>
      <c r="CA26" s="7">
        <f t="shared" si="35"/>
        <v>0.86799999999999999</v>
      </c>
      <c r="CB26" s="7" t="str">
        <f t="shared" si="36"/>
        <v>0</v>
      </c>
      <c r="CC26" s="5" t="str">
        <f t="shared" si="37"/>
        <v>0</v>
      </c>
      <c r="CD26" s="10">
        <f t="shared" si="50"/>
        <v>0.86799999999999999</v>
      </c>
      <c r="CE26" s="40">
        <v>0.5</v>
      </c>
      <c r="CF26" s="7">
        <f t="shared" si="38"/>
        <v>0.75700000000000001</v>
      </c>
      <c r="CG26" s="7" t="str">
        <f t="shared" si="39"/>
        <v>0</v>
      </c>
      <c r="CH26" s="5" t="str">
        <f t="shared" si="40"/>
        <v>0</v>
      </c>
      <c r="CI26" s="10">
        <f t="shared" si="51"/>
        <v>0.75700000000000001</v>
      </c>
      <c r="CJ26" s="19"/>
      <c r="CK26" s="19"/>
      <c r="CL26" s="10"/>
    </row>
    <row r="27" spans="1:90" ht="15.75" thickBot="1" x14ac:dyDescent="0.3">
      <c r="O27" s="3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40">
        <v>0.54166666666666696</v>
      </c>
      <c r="AA27" s="6">
        <f t="shared" si="5"/>
        <v>1.077</v>
      </c>
      <c r="AB27" s="6" t="str">
        <f t="shared" si="6"/>
        <v>0</v>
      </c>
      <c r="AC27" s="3" t="str">
        <f t="shared" si="7"/>
        <v>0</v>
      </c>
      <c r="AD27" s="26">
        <f t="shared" si="41"/>
        <v>1.077</v>
      </c>
      <c r="AE27" s="40">
        <v>0.54166666666666696</v>
      </c>
      <c r="AF27" s="7">
        <f t="shared" si="8"/>
        <v>1.6620000000000001</v>
      </c>
      <c r="AG27" s="7" t="str">
        <f t="shared" si="9"/>
        <v>0</v>
      </c>
      <c r="AH27" s="5" t="str">
        <f t="shared" si="52"/>
        <v>0</v>
      </c>
      <c r="AI27" s="27">
        <f t="shared" si="42"/>
        <v>1.6620000000000001</v>
      </c>
      <c r="AJ27" s="40">
        <v>0.54166666666666696</v>
      </c>
      <c r="AK27" s="7">
        <f t="shared" si="10"/>
        <v>1.909</v>
      </c>
      <c r="AL27" s="7" t="str">
        <f t="shared" si="11"/>
        <v>0</v>
      </c>
      <c r="AM27" s="5" t="str">
        <f t="shared" si="12"/>
        <v>0</v>
      </c>
      <c r="AN27" s="10">
        <f t="shared" si="43"/>
        <v>1.909</v>
      </c>
      <c r="AO27" s="40">
        <v>0.54166666666666696</v>
      </c>
      <c r="AP27" s="7">
        <f t="shared" si="13"/>
        <v>1.9554999999999998</v>
      </c>
      <c r="AQ27" s="7" t="str">
        <f t="shared" si="14"/>
        <v>0</v>
      </c>
      <c r="AR27" s="5" t="str">
        <f t="shared" si="15"/>
        <v>0</v>
      </c>
      <c r="AS27" s="26">
        <f t="shared" si="44"/>
        <v>1.9554999999999998</v>
      </c>
      <c r="AT27" s="40">
        <v>0.54166666666666696</v>
      </c>
      <c r="AU27" s="7">
        <f t="shared" si="16"/>
        <v>2.0499999999999998</v>
      </c>
      <c r="AV27" s="7" t="str">
        <f t="shared" si="17"/>
        <v>0</v>
      </c>
      <c r="AW27" s="5" t="str">
        <f t="shared" si="18"/>
        <v>0</v>
      </c>
      <c r="AX27" s="10">
        <f t="shared" si="45"/>
        <v>2.0499999999999998</v>
      </c>
      <c r="AY27" s="40">
        <v>0.54166666666666696</v>
      </c>
      <c r="AZ27" s="7">
        <f t="shared" si="19"/>
        <v>2.0579999999999998</v>
      </c>
      <c r="BA27" s="7" t="str">
        <f t="shared" si="20"/>
        <v>0</v>
      </c>
      <c r="BB27" s="5" t="str">
        <f t="shared" si="21"/>
        <v>0</v>
      </c>
      <c r="BC27" s="10">
        <f t="shared" si="46"/>
        <v>2.0579999999999998</v>
      </c>
      <c r="BD27" s="40">
        <v>0.54166666666666696</v>
      </c>
      <c r="BE27" s="7">
        <f t="shared" si="22"/>
        <v>2.0499999999999998</v>
      </c>
      <c r="BF27" s="7" t="str">
        <f t="shared" si="23"/>
        <v>0</v>
      </c>
      <c r="BG27" s="5" t="str">
        <f t="shared" si="24"/>
        <v>0</v>
      </c>
      <c r="BH27" s="10">
        <f t="shared" si="25"/>
        <v>2.0499999999999998</v>
      </c>
      <c r="BI27" s="19"/>
      <c r="BJ27" s="19"/>
      <c r="BK27" s="40">
        <v>0.54166666666666696</v>
      </c>
      <c r="BL27" s="7">
        <f t="shared" si="26"/>
        <v>1.9554999999999998</v>
      </c>
      <c r="BM27" s="7" t="str">
        <f t="shared" si="27"/>
        <v>0</v>
      </c>
      <c r="BN27" s="5" t="str">
        <f t="shared" si="28"/>
        <v>0</v>
      </c>
      <c r="BO27" s="10">
        <f t="shared" si="47"/>
        <v>1.9554999999999998</v>
      </c>
      <c r="BP27" s="40">
        <v>0.54166666666666696</v>
      </c>
      <c r="BQ27" s="7">
        <f t="shared" si="29"/>
        <v>1.909</v>
      </c>
      <c r="BR27" s="7" t="str">
        <f t="shared" si="30"/>
        <v>0</v>
      </c>
      <c r="BS27" s="5" t="str">
        <f t="shared" si="31"/>
        <v>0</v>
      </c>
      <c r="BT27" s="10">
        <f t="shared" si="48"/>
        <v>1.909</v>
      </c>
      <c r="BU27" s="40">
        <v>0.54166666666666696</v>
      </c>
      <c r="BV27" s="7">
        <f t="shared" si="32"/>
        <v>1.6620000000000001</v>
      </c>
      <c r="BW27" s="7" t="str">
        <f t="shared" si="33"/>
        <v>0</v>
      </c>
      <c r="BX27" s="5" t="str">
        <f t="shared" si="34"/>
        <v>0</v>
      </c>
      <c r="BY27" s="10">
        <f t="shared" si="49"/>
        <v>1.6620000000000001</v>
      </c>
      <c r="BZ27" s="40">
        <v>0.54166666666666696</v>
      </c>
      <c r="CA27" s="7">
        <f t="shared" si="35"/>
        <v>1.077</v>
      </c>
      <c r="CB27" s="7" t="str">
        <f t="shared" si="36"/>
        <v>0</v>
      </c>
      <c r="CC27" s="5" t="str">
        <f t="shared" si="37"/>
        <v>0</v>
      </c>
      <c r="CD27" s="10">
        <f t="shared" si="50"/>
        <v>1.077</v>
      </c>
      <c r="CE27" s="40">
        <v>0.54166666666666696</v>
      </c>
      <c r="CF27" s="7">
        <f t="shared" si="38"/>
        <v>0.96799999999999997</v>
      </c>
      <c r="CG27" s="7" t="str">
        <f t="shared" si="39"/>
        <v>0</v>
      </c>
      <c r="CH27" s="5" t="str">
        <f t="shared" si="40"/>
        <v>0</v>
      </c>
      <c r="CI27" s="10">
        <f t="shared" si="51"/>
        <v>0.96799999999999997</v>
      </c>
      <c r="CJ27" s="19"/>
      <c r="CK27" s="19"/>
      <c r="CL27" s="10"/>
    </row>
    <row r="28" spans="1:90" ht="15.75" thickBot="1" x14ac:dyDescent="0.3">
      <c r="O28" s="3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40">
        <v>0.58333333333333304</v>
      </c>
      <c r="AA28" s="14">
        <f t="shared" si="5"/>
        <v>1.1399999999999999</v>
      </c>
      <c r="AB28" s="6" t="str">
        <f t="shared" si="6"/>
        <v>0</v>
      </c>
      <c r="AC28" s="3" t="str">
        <f t="shared" si="7"/>
        <v>0</v>
      </c>
      <c r="AD28" s="26">
        <f t="shared" si="41"/>
        <v>1.1399999999999999</v>
      </c>
      <c r="AE28" s="40">
        <v>0.58333333333333304</v>
      </c>
      <c r="AF28" s="7">
        <f t="shared" si="8"/>
        <v>1.56</v>
      </c>
      <c r="AG28" s="7" t="str">
        <f t="shared" si="9"/>
        <v>0</v>
      </c>
      <c r="AH28" s="5" t="str">
        <f t="shared" si="52"/>
        <v>0</v>
      </c>
      <c r="AI28" s="27">
        <f t="shared" si="42"/>
        <v>1.56</v>
      </c>
      <c r="AJ28" s="40">
        <v>0.58333333333333304</v>
      </c>
      <c r="AK28" s="7">
        <f t="shared" si="10"/>
        <v>1.7829999999999999</v>
      </c>
      <c r="AL28" s="7" t="str">
        <f t="shared" si="11"/>
        <v>0</v>
      </c>
      <c r="AM28" s="5" t="str">
        <f t="shared" si="12"/>
        <v>0</v>
      </c>
      <c r="AN28" s="17">
        <f t="shared" si="43"/>
        <v>1.7829999999999999</v>
      </c>
      <c r="AO28" s="40">
        <v>0.58333333333333304</v>
      </c>
      <c r="AP28" s="7">
        <f t="shared" si="13"/>
        <v>1.9486000000000001</v>
      </c>
      <c r="AQ28" s="7" t="str">
        <f t="shared" si="14"/>
        <v>0</v>
      </c>
      <c r="AR28" s="5" t="str">
        <f t="shared" si="15"/>
        <v>0</v>
      </c>
      <c r="AS28" s="26">
        <f t="shared" si="44"/>
        <v>1.9486000000000001</v>
      </c>
      <c r="AT28" s="40">
        <v>0.58333333333333304</v>
      </c>
      <c r="AU28" s="7">
        <f t="shared" si="16"/>
        <v>2.0539999999999998</v>
      </c>
      <c r="AV28" s="7" t="str">
        <f t="shared" si="17"/>
        <v>0</v>
      </c>
      <c r="AW28" s="5" t="str">
        <f t="shared" si="18"/>
        <v>0</v>
      </c>
      <c r="AX28" s="17">
        <f t="shared" si="45"/>
        <v>2.0539999999999998</v>
      </c>
      <c r="AY28" s="40">
        <v>0.58333333333333304</v>
      </c>
      <c r="AZ28" s="7">
        <f t="shared" si="19"/>
        <v>2.1179999999999999</v>
      </c>
      <c r="BA28" s="7" t="str">
        <f t="shared" si="20"/>
        <v>0</v>
      </c>
      <c r="BB28" s="5" t="str">
        <f t="shared" si="21"/>
        <v>0</v>
      </c>
      <c r="BC28" s="10">
        <f t="shared" si="46"/>
        <v>2.1179999999999999</v>
      </c>
      <c r="BD28" s="40">
        <v>0.58333333333333304</v>
      </c>
      <c r="BE28" s="7">
        <f t="shared" si="22"/>
        <v>2.0539999999999998</v>
      </c>
      <c r="BF28" s="7" t="str">
        <f t="shared" si="23"/>
        <v>0</v>
      </c>
      <c r="BG28" s="5" t="str">
        <f t="shared" si="24"/>
        <v>0</v>
      </c>
      <c r="BH28" s="17">
        <f t="shared" si="25"/>
        <v>2.0539999999999998</v>
      </c>
      <c r="BI28" s="20"/>
      <c r="BJ28" s="20"/>
      <c r="BK28" s="40">
        <v>0.58333333333333304</v>
      </c>
      <c r="BL28" s="7">
        <f t="shared" si="26"/>
        <v>1.9486000000000001</v>
      </c>
      <c r="BM28" s="7" t="str">
        <f t="shared" si="27"/>
        <v>0</v>
      </c>
      <c r="BN28" s="5" t="str">
        <f t="shared" si="28"/>
        <v>0</v>
      </c>
      <c r="BO28" s="10">
        <f t="shared" si="47"/>
        <v>1.9486000000000001</v>
      </c>
      <c r="BP28" s="40">
        <v>0.58333333333333304</v>
      </c>
      <c r="BQ28" s="7">
        <f t="shared" si="29"/>
        <v>1.7829999999999999</v>
      </c>
      <c r="BR28" s="7" t="str">
        <f t="shared" si="30"/>
        <v>0</v>
      </c>
      <c r="BS28" s="5" t="str">
        <f t="shared" si="31"/>
        <v>0</v>
      </c>
      <c r="BT28" s="17">
        <f t="shared" si="48"/>
        <v>1.7829999999999999</v>
      </c>
      <c r="BU28" s="40">
        <v>0.58333333333333304</v>
      </c>
      <c r="BV28" s="7">
        <f t="shared" si="32"/>
        <v>1.56</v>
      </c>
      <c r="BW28" s="7" t="str">
        <f t="shared" si="33"/>
        <v>0</v>
      </c>
      <c r="BX28" s="5" t="str">
        <f t="shared" si="34"/>
        <v>0</v>
      </c>
      <c r="BY28" s="10">
        <f t="shared" si="49"/>
        <v>1.56</v>
      </c>
      <c r="BZ28" s="40">
        <v>0.58333333333333304</v>
      </c>
      <c r="CA28" s="7">
        <f t="shared" si="35"/>
        <v>1.1399999999999999</v>
      </c>
      <c r="CB28" s="7" t="str">
        <f t="shared" si="36"/>
        <v>0</v>
      </c>
      <c r="CC28" s="5" t="str">
        <f t="shared" si="37"/>
        <v>0</v>
      </c>
      <c r="CD28" s="17">
        <f t="shared" si="50"/>
        <v>1.1399999999999999</v>
      </c>
      <c r="CE28" s="40">
        <v>0.58333333333333304</v>
      </c>
      <c r="CF28" s="7">
        <f t="shared" si="38"/>
        <v>0.86</v>
      </c>
      <c r="CG28" s="7" t="str">
        <f t="shared" si="39"/>
        <v>0</v>
      </c>
      <c r="CH28" s="5" t="str">
        <f t="shared" si="40"/>
        <v>0</v>
      </c>
      <c r="CI28" s="10">
        <f t="shared" si="51"/>
        <v>0.86</v>
      </c>
      <c r="CJ28" s="19"/>
      <c r="CK28" s="19"/>
      <c r="CL28" s="10"/>
    </row>
    <row r="29" spans="1:90" ht="15.75" thickBot="1" x14ac:dyDescent="0.3">
      <c r="O29" s="3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40">
        <v>0.625</v>
      </c>
      <c r="AA29" s="6">
        <f t="shared" si="5"/>
        <v>1.0900000000000001</v>
      </c>
      <c r="AB29" s="15" t="str">
        <f t="shared" si="6"/>
        <v>0</v>
      </c>
      <c r="AC29" s="3" t="str">
        <f t="shared" si="7"/>
        <v>0</v>
      </c>
      <c r="AD29" s="26">
        <f t="shared" si="41"/>
        <v>1.0900000000000001</v>
      </c>
      <c r="AE29" s="40">
        <v>0.625</v>
      </c>
      <c r="AF29" s="7">
        <f t="shared" si="8"/>
        <v>1.2200000000000002</v>
      </c>
      <c r="AG29" s="7" t="str">
        <f t="shared" si="9"/>
        <v>0</v>
      </c>
      <c r="AH29" s="5" t="str">
        <f t="shared" si="52"/>
        <v>0</v>
      </c>
      <c r="AI29" s="27">
        <f t="shared" si="42"/>
        <v>1.2200000000000002</v>
      </c>
      <c r="AJ29" s="40">
        <v>0.625</v>
      </c>
      <c r="AK29" s="7">
        <f t="shared" si="10"/>
        <v>1.57</v>
      </c>
      <c r="AL29" s="7" t="str">
        <f t="shared" si="11"/>
        <v>0</v>
      </c>
      <c r="AM29" s="5" t="str">
        <f t="shared" si="12"/>
        <v>0</v>
      </c>
      <c r="AN29" s="16">
        <f t="shared" si="43"/>
        <v>1.57</v>
      </c>
      <c r="AO29" s="40">
        <v>0.625</v>
      </c>
      <c r="AP29" s="7">
        <f t="shared" si="13"/>
        <v>1.6940000000000002</v>
      </c>
      <c r="AQ29" s="7" t="str">
        <f t="shared" si="14"/>
        <v>0</v>
      </c>
      <c r="AR29" s="5" t="str">
        <f t="shared" si="15"/>
        <v>0</v>
      </c>
      <c r="AS29" s="26">
        <f t="shared" si="44"/>
        <v>1.6940000000000002</v>
      </c>
      <c r="AT29" s="40">
        <v>0.625</v>
      </c>
      <c r="AU29" s="7">
        <f t="shared" si="16"/>
        <v>1.8800000000000001</v>
      </c>
      <c r="AV29" s="7" t="str">
        <f t="shared" si="17"/>
        <v>0</v>
      </c>
      <c r="AW29" s="5" t="str">
        <f t="shared" si="18"/>
        <v>0</v>
      </c>
      <c r="AX29" s="16">
        <f t="shared" si="45"/>
        <v>1.8800000000000001</v>
      </c>
      <c r="AY29" s="40">
        <v>0.625</v>
      </c>
      <c r="AZ29" s="7">
        <f t="shared" si="19"/>
        <v>1.806</v>
      </c>
      <c r="BA29" s="7" t="str">
        <f t="shared" si="20"/>
        <v>0</v>
      </c>
      <c r="BB29" s="5" t="str">
        <f t="shared" si="21"/>
        <v>0</v>
      </c>
      <c r="BC29" s="10">
        <f t="shared" si="46"/>
        <v>1.806</v>
      </c>
      <c r="BD29" s="40">
        <v>0.625</v>
      </c>
      <c r="BE29" s="7">
        <f t="shared" si="22"/>
        <v>1.8800000000000001</v>
      </c>
      <c r="BF29" s="7" t="str">
        <f t="shared" si="23"/>
        <v>0</v>
      </c>
      <c r="BG29" s="5" t="str">
        <f t="shared" si="24"/>
        <v>0</v>
      </c>
      <c r="BH29" s="16">
        <f t="shared" si="25"/>
        <v>1.8800000000000001</v>
      </c>
      <c r="BI29" s="21"/>
      <c r="BJ29" s="21"/>
      <c r="BK29" s="40">
        <v>0.625</v>
      </c>
      <c r="BL29" s="7">
        <f t="shared" si="26"/>
        <v>1.6940000000000002</v>
      </c>
      <c r="BM29" s="7" t="str">
        <f t="shared" si="27"/>
        <v>0</v>
      </c>
      <c r="BN29" s="5" t="str">
        <f t="shared" si="28"/>
        <v>0</v>
      </c>
      <c r="BO29" s="10">
        <f t="shared" si="47"/>
        <v>1.6940000000000002</v>
      </c>
      <c r="BP29" s="40">
        <v>0.625</v>
      </c>
      <c r="BQ29" s="7">
        <f t="shared" si="29"/>
        <v>1.57</v>
      </c>
      <c r="BR29" s="7" t="str">
        <f t="shared" si="30"/>
        <v>0</v>
      </c>
      <c r="BS29" s="5" t="str">
        <f t="shared" si="31"/>
        <v>0</v>
      </c>
      <c r="BT29" s="16">
        <f t="shared" si="48"/>
        <v>1.57</v>
      </c>
      <c r="BU29" s="40">
        <v>0.625</v>
      </c>
      <c r="BV29" s="7">
        <f t="shared" si="32"/>
        <v>1.2200000000000002</v>
      </c>
      <c r="BW29" s="7" t="str">
        <f t="shared" si="33"/>
        <v>0</v>
      </c>
      <c r="BX29" s="5" t="str">
        <f t="shared" si="34"/>
        <v>0</v>
      </c>
      <c r="BY29" s="10">
        <f t="shared" si="49"/>
        <v>1.2200000000000002</v>
      </c>
      <c r="BZ29" s="40">
        <v>0.625</v>
      </c>
      <c r="CA29" s="7">
        <f t="shared" si="35"/>
        <v>1.0900000000000001</v>
      </c>
      <c r="CB29" s="7" t="str">
        <f t="shared" si="36"/>
        <v>0</v>
      </c>
      <c r="CC29" s="5" t="str">
        <f t="shared" si="37"/>
        <v>0</v>
      </c>
      <c r="CD29" s="16">
        <f t="shared" si="50"/>
        <v>1.0900000000000001</v>
      </c>
      <c r="CE29" s="40">
        <v>0.625</v>
      </c>
      <c r="CF29" s="7">
        <f t="shared" si="38"/>
        <v>0.68899999999999995</v>
      </c>
      <c r="CG29" s="7" t="str">
        <f t="shared" si="39"/>
        <v>0</v>
      </c>
      <c r="CH29" s="5" t="str">
        <f t="shared" si="40"/>
        <v>0</v>
      </c>
      <c r="CI29" s="10">
        <f t="shared" si="51"/>
        <v>0.68899999999999995</v>
      </c>
      <c r="CJ29" s="19"/>
      <c r="CK29" s="19"/>
      <c r="CL29" s="10"/>
    </row>
    <row r="30" spans="1:90" ht="15.75" thickBot="1" x14ac:dyDescent="0.3">
      <c r="O30" s="3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40">
        <v>0.66666666666666696</v>
      </c>
      <c r="AA30" s="6">
        <f t="shared" si="5"/>
        <v>0.79</v>
      </c>
      <c r="AB30" s="6" t="str">
        <f t="shared" si="6"/>
        <v>0</v>
      </c>
      <c r="AC30" s="3" t="str">
        <f t="shared" si="7"/>
        <v>0</v>
      </c>
      <c r="AD30" s="26">
        <f t="shared" si="41"/>
        <v>0.79</v>
      </c>
      <c r="AE30" s="40">
        <v>0.66666666666666696</v>
      </c>
      <c r="AF30" s="7">
        <f t="shared" si="8"/>
        <v>0.98080000000000001</v>
      </c>
      <c r="AG30" s="7" t="str">
        <f t="shared" si="9"/>
        <v>0</v>
      </c>
      <c r="AH30" s="5" t="str">
        <f t="shared" si="52"/>
        <v>0</v>
      </c>
      <c r="AI30" s="27">
        <f t="shared" si="42"/>
        <v>0.98080000000000001</v>
      </c>
      <c r="AJ30" s="40">
        <v>0.66666666666666696</v>
      </c>
      <c r="AK30" s="7">
        <f t="shared" si="10"/>
        <v>1.31</v>
      </c>
      <c r="AL30" s="7" t="str">
        <f t="shared" si="11"/>
        <v>0</v>
      </c>
      <c r="AM30" s="5" t="str">
        <f t="shared" si="12"/>
        <v>0</v>
      </c>
      <c r="AN30" s="17">
        <f t="shared" si="43"/>
        <v>1.31</v>
      </c>
      <c r="AO30" s="40">
        <v>0.66666666666666696</v>
      </c>
      <c r="AP30" s="28">
        <f t="shared" si="13"/>
        <v>1.3</v>
      </c>
      <c r="AQ30" s="7" t="str">
        <f t="shared" si="14"/>
        <v>0</v>
      </c>
      <c r="AR30" s="5" t="str">
        <f t="shared" si="15"/>
        <v>0</v>
      </c>
      <c r="AS30" s="26">
        <f t="shared" si="44"/>
        <v>1.3</v>
      </c>
      <c r="AT30" s="40">
        <v>0.66666666666666696</v>
      </c>
      <c r="AU30" s="7">
        <f t="shared" si="16"/>
        <v>1.5572000000000001</v>
      </c>
      <c r="AV30" s="7" t="str">
        <f t="shared" si="17"/>
        <v>0</v>
      </c>
      <c r="AW30" s="5" t="str">
        <f t="shared" si="18"/>
        <v>0</v>
      </c>
      <c r="AX30" s="17">
        <f t="shared" si="45"/>
        <v>1.5572000000000001</v>
      </c>
      <c r="AY30" s="40">
        <v>0.66666666666666696</v>
      </c>
      <c r="AZ30" s="7">
        <f t="shared" si="19"/>
        <v>1.48</v>
      </c>
      <c r="BA30" s="7" t="str">
        <f t="shared" si="20"/>
        <v>0</v>
      </c>
      <c r="BB30" s="5" t="str">
        <f t="shared" si="21"/>
        <v>0</v>
      </c>
      <c r="BC30" s="10">
        <f t="shared" si="46"/>
        <v>1.48</v>
      </c>
      <c r="BD30" s="40">
        <v>0.66666666666666696</v>
      </c>
      <c r="BE30" s="7">
        <f t="shared" si="22"/>
        <v>1.56</v>
      </c>
      <c r="BF30" s="7" t="str">
        <f t="shared" si="23"/>
        <v>0</v>
      </c>
      <c r="BG30" s="5" t="str">
        <f t="shared" si="24"/>
        <v>0</v>
      </c>
      <c r="BH30" s="17">
        <f t="shared" si="25"/>
        <v>1.56</v>
      </c>
      <c r="BI30" s="20"/>
      <c r="BJ30" s="20"/>
      <c r="BK30" s="40">
        <v>0.66666666666666696</v>
      </c>
      <c r="BL30" s="7">
        <f t="shared" si="26"/>
        <v>1.3</v>
      </c>
      <c r="BM30" s="7" t="str">
        <f t="shared" si="27"/>
        <v>0</v>
      </c>
      <c r="BN30" s="5" t="str">
        <f t="shared" si="28"/>
        <v>0</v>
      </c>
      <c r="BO30" s="10">
        <f t="shared" si="47"/>
        <v>1.3</v>
      </c>
      <c r="BP30" s="40">
        <v>0.66666666666666696</v>
      </c>
      <c r="BQ30" s="7">
        <f t="shared" si="29"/>
        <v>1.31</v>
      </c>
      <c r="BR30" s="7" t="str">
        <f t="shared" si="30"/>
        <v>0</v>
      </c>
      <c r="BS30" s="5" t="str">
        <f t="shared" si="31"/>
        <v>0</v>
      </c>
      <c r="BT30" s="17">
        <f t="shared" si="48"/>
        <v>1.31</v>
      </c>
      <c r="BU30" s="40">
        <v>0.66666666666666696</v>
      </c>
      <c r="BV30" s="7">
        <f t="shared" si="32"/>
        <v>0.98080000000000001</v>
      </c>
      <c r="BW30" s="7" t="str">
        <f t="shared" si="33"/>
        <v>0</v>
      </c>
      <c r="BX30" s="5" t="str">
        <f t="shared" si="34"/>
        <v>0</v>
      </c>
      <c r="BY30" s="10">
        <f t="shared" si="49"/>
        <v>0.98080000000000001</v>
      </c>
      <c r="BZ30" s="40">
        <v>0.66666666666666696</v>
      </c>
      <c r="CA30" s="7">
        <f t="shared" si="35"/>
        <v>0.79</v>
      </c>
      <c r="CB30" s="7" t="str">
        <f t="shared" si="36"/>
        <v>0</v>
      </c>
      <c r="CC30" s="5" t="str">
        <f t="shared" si="37"/>
        <v>0</v>
      </c>
      <c r="CD30" s="17">
        <f t="shared" si="50"/>
        <v>0.79</v>
      </c>
      <c r="CE30" s="40">
        <v>0.66666666666666696</v>
      </c>
      <c r="CF30" s="7">
        <f t="shared" si="38"/>
        <v>0.38900000000000001</v>
      </c>
      <c r="CG30" s="7" t="str">
        <f t="shared" si="39"/>
        <v>0</v>
      </c>
      <c r="CH30" s="5" t="str">
        <f t="shared" si="40"/>
        <v>0</v>
      </c>
      <c r="CI30" s="10">
        <f t="shared" si="51"/>
        <v>0.38900000000000001</v>
      </c>
      <c r="CJ30" s="19"/>
      <c r="CK30" s="19"/>
      <c r="CL30" s="10"/>
    </row>
    <row r="31" spans="1:90" ht="15.75" thickBot="1" x14ac:dyDescent="0.3">
      <c r="O31" s="3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40">
        <v>0.70833333333333304</v>
      </c>
      <c r="AA31" s="6">
        <f t="shared" si="5"/>
        <v>0</v>
      </c>
      <c r="AB31" s="6" t="str">
        <f t="shared" si="6"/>
        <v>0</v>
      </c>
      <c r="AC31" s="3" t="str">
        <f t="shared" si="7"/>
        <v>0</v>
      </c>
      <c r="AD31" s="10">
        <f t="shared" si="41"/>
        <v>0</v>
      </c>
      <c r="AE31" s="40">
        <v>0.70833333333333304</v>
      </c>
      <c r="AF31" s="7">
        <f t="shared" si="8"/>
        <v>0.437</v>
      </c>
      <c r="AG31" s="7" t="str">
        <f t="shared" si="9"/>
        <v>0</v>
      </c>
      <c r="AH31" s="5" t="str">
        <f t="shared" si="52"/>
        <v>0</v>
      </c>
      <c r="AI31" s="27">
        <f t="shared" si="42"/>
        <v>0.437</v>
      </c>
      <c r="AJ31" s="40">
        <v>0.70833333333333304</v>
      </c>
      <c r="AK31" s="7">
        <f t="shared" si="10"/>
        <v>0.72099999999999997</v>
      </c>
      <c r="AL31" s="7" t="str">
        <f t="shared" si="11"/>
        <v>0</v>
      </c>
      <c r="AM31" s="5" t="str">
        <f t="shared" si="12"/>
        <v>0</v>
      </c>
      <c r="AN31" s="10">
        <f t="shared" si="43"/>
        <v>0.72099999999999997</v>
      </c>
      <c r="AO31" s="40">
        <v>0.70833333333333304</v>
      </c>
      <c r="AP31" s="7">
        <f t="shared" si="13"/>
        <v>0.755</v>
      </c>
      <c r="AQ31" s="7" t="str">
        <f t="shared" si="14"/>
        <v>0</v>
      </c>
      <c r="AR31" s="5" t="str">
        <f t="shared" si="15"/>
        <v>0</v>
      </c>
      <c r="AS31" s="26">
        <f t="shared" si="44"/>
        <v>0.755</v>
      </c>
      <c r="AT31" s="40">
        <v>0.70833333333333304</v>
      </c>
      <c r="AU31" s="7">
        <f t="shared" si="16"/>
        <v>1.0702</v>
      </c>
      <c r="AV31" s="7" t="str">
        <f t="shared" si="17"/>
        <v>0</v>
      </c>
      <c r="AW31" s="5" t="str">
        <f t="shared" si="18"/>
        <v>0</v>
      </c>
      <c r="AX31" s="10">
        <f t="shared" si="45"/>
        <v>1.0702</v>
      </c>
      <c r="AY31" s="40">
        <v>0.70833333333333304</v>
      </c>
      <c r="AZ31" s="7">
        <f t="shared" si="19"/>
        <v>0.94</v>
      </c>
      <c r="BA31" s="7" t="str">
        <f t="shared" si="20"/>
        <v>0</v>
      </c>
      <c r="BB31" s="5" t="str">
        <f t="shared" si="21"/>
        <v>0</v>
      </c>
      <c r="BC31" s="10">
        <f t="shared" si="46"/>
        <v>0.94</v>
      </c>
      <c r="BD31" s="40">
        <v>0.70833333333333304</v>
      </c>
      <c r="BE31" s="7">
        <f t="shared" si="22"/>
        <v>1.07</v>
      </c>
      <c r="BF31" s="7" t="str">
        <f t="shared" si="23"/>
        <v>0</v>
      </c>
      <c r="BG31" s="5" t="str">
        <f t="shared" si="24"/>
        <v>0</v>
      </c>
      <c r="BH31" s="10">
        <f t="shared" si="25"/>
        <v>1.07</v>
      </c>
      <c r="BI31" s="19"/>
      <c r="BJ31" s="19"/>
      <c r="BK31" s="40">
        <v>0.70833333333333304</v>
      </c>
      <c r="BL31" s="7">
        <f t="shared" si="26"/>
        <v>0.755</v>
      </c>
      <c r="BM31" s="7" t="str">
        <f t="shared" si="27"/>
        <v>0</v>
      </c>
      <c r="BN31" s="5" t="str">
        <f t="shared" si="28"/>
        <v>0</v>
      </c>
      <c r="BO31" s="10">
        <f t="shared" si="47"/>
        <v>0.755</v>
      </c>
      <c r="BP31" s="40">
        <v>0.70833333333333304</v>
      </c>
      <c r="BQ31" s="7">
        <f t="shared" si="29"/>
        <v>0.72099999999999997</v>
      </c>
      <c r="BR31" s="7" t="str">
        <f t="shared" si="30"/>
        <v>0</v>
      </c>
      <c r="BS31" s="5" t="str">
        <f t="shared" si="31"/>
        <v>0</v>
      </c>
      <c r="BT31" s="10">
        <f t="shared" si="48"/>
        <v>0.72099999999999997</v>
      </c>
      <c r="BU31" s="40">
        <v>0.70833333333333304</v>
      </c>
      <c r="BV31" s="7">
        <f t="shared" si="32"/>
        <v>0.437</v>
      </c>
      <c r="BW31" s="7" t="str">
        <f t="shared" si="33"/>
        <v>0</v>
      </c>
      <c r="BX31" s="5" t="str">
        <f t="shared" si="34"/>
        <v>0</v>
      </c>
      <c r="BY31" s="10">
        <f t="shared" si="49"/>
        <v>0.437</v>
      </c>
      <c r="BZ31" s="40">
        <v>0.70833333333333304</v>
      </c>
      <c r="CA31" s="7">
        <f t="shared" si="35"/>
        <v>0</v>
      </c>
      <c r="CB31" s="7" t="str">
        <f t="shared" si="36"/>
        <v>0</v>
      </c>
      <c r="CC31" s="5" t="str">
        <f t="shared" si="37"/>
        <v>0</v>
      </c>
      <c r="CD31" s="10">
        <f t="shared" si="50"/>
        <v>0</v>
      </c>
      <c r="CE31" s="40">
        <v>0.70833333333333304</v>
      </c>
      <c r="CF31" s="7">
        <f t="shared" si="38"/>
        <v>0</v>
      </c>
      <c r="CG31" s="7" t="str">
        <f t="shared" si="39"/>
        <v>0</v>
      </c>
      <c r="CH31" s="5" t="str">
        <f t="shared" si="40"/>
        <v>0</v>
      </c>
      <c r="CI31" s="10">
        <f t="shared" si="51"/>
        <v>0</v>
      </c>
      <c r="CJ31" s="19"/>
      <c r="CK31" s="19"/>
      <c r="CL31" s="10"/>
    </row>
    <row r="32" spans="1:90" ht="15.75" thickBot="1" x14ac:dyDescent="0.3">
      <c r="O32" s="3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40">
        <v>0.75</v>
      </c>
      <c r="AA32" s="6">
        <f t="shared" si="5"/>
        <v>0</v>
      </c>
      <c r="AB32" s="6" t="str">
        <f t="shared" si="6"/>
        <v>0</v>
      </c>
      <c r="AC32" s="3" t="str">
        <f t="shared" si="7"/>
        <v>0</v>
      </c>
      <c r="AD32" s="10">
        <f t="shared" si="41"/>
        <v>0</v>
      </c>
      <c r="AE32" s="40">
        <v>0.75</v>
      </c>
      <c r="AF32" s="7">
        <f t="shared" si="8"/>
        <v>0</v>
      </c>
      <c r="AG32" s="7" t="str">
        <f t="shared" si="9"/>
        <v>0</v>
      </c>
      <c r="AH32" s="5" t="str">
        <f t="shared" si="52"/>
        <v>0</v>
      </c>
      <c r="AI32" s="10">
        <f t="shared" si="42"/>
        <v>0</v>
      </c>
      <c r="AJ32" s="40">
        <v>0.75</v>
      </c>
      <c r="AK32" s="7">
        <f t="shared" si="10"/>
        <v>0.17599999999999999</v>
      </c>
      <c r="AL32" s="7" t="str">
        <f t="shared" si="11"/>
        <v>0</v>
      </c>
      <c r="AM32" s="5" t="str">
        <f t="shared" si="12"/>
        <v>0</v>
      </c>
      <c r="AN32" s="10">
        <f t="shared" si="43"/>
        <v>0.17599999999999999</v>
      </c>
      <c r="AO32" s="40">
        <v>0.75</v>
      </c>
      <c r="AP32" s="7">
        <f t="shared" si="13"/>
        <v>0.27100000000000002</v>
      </c>
      <c r="AQ32" s="7" t="str">
        <f t="shared" si="14"/>
        <v>0</v>
      </c>
      <c r="AR32" s="5" t="str">
        <f t="shared" si="15"/>
        <v>0</v>
      </c>
      <c r="AS32" s="10">
        <f t="shared" si="44"/>
        <v>0.27100000000000002</v>
      </c>
      <c r="AT32" s="40">
        <v>0.75</v>
      </c>
      <c r="AU32" s="7">
        <f t="shared" si="16"/>
        <v>0.54</v>
      </c>
      <c r="AV32" s="7" t="str">
        <f t="shared" si="17"/>
        <v>0</v>
      </c>
      <c r="AW32" s="5" t="str">
        <f t="shared" si="18"/>
        <v>0</v>
      </c>
      <c r="AX32" s="10">
        <f t="shared" si="45"/>
        <v>0.54</v>
      </c>
      <c r="AY32" s="40">
        <v>0.75</v>
      </c>
      <c r="AZ32" s="7">
        <f t="shared" si="19"/>
        <v>0.46800000000000003</v>
      </c>
      <c r="BA32" s="7" t="str">
        <f t="shared" si="20"/>
        <v>0</v>
      </c>
      <c r="BB32" s="5" t="str">
        <f t="shared" si="21"/>
        <v>0</v>
      </c>
      <c r="BC32" s="10">
        <f t="shared" si="46"/>
        <v>0.46800000000000003</v>
      </c>
      <c r="BD32" s="40">
        <v>0.75</v>
      </c>
      <c r="BE32" s="7">
        <f t="shared" si="22"/>
        <v>0.54</v>
      </c>
      <c r="BF32" s="7" t="str">
        <f t="shared" si="23"/>
        <v>0</v>
      </c>
      <c r="BG32" s="5" t="str">
        <f t="shared" si="24"/>
        <v>0</v>
      </c>
      <c r="BH32" s="10">
        <f t="shared" si="25"/>
        <v>0.54</v>
      </c>
      <c r="BI32" s="19"/>
      <c r="BJ32" s="19"/>
      <c r="BK32" s="40">
        <v>0.75</v>
      </c>
      <c r="BL32" s="7">
        <f t="shared" si="26"/>
        <v>0.27100000000000002</v>
      </c>
      <c r="BM32" s="7" t="str">
        <f t="shared" si="27"/>
        <v>0</v>
      </c>
      <c r="BN32" s="5" t="str">
        <f t="shared" si="28"/>
        <v>0</v>
      </c>
      <c r="BO32" s="10">
        <f t="shared" si="47"/>
        <v>0.27100000000000002</v>
      </c>
      <c r="BP32" s="40">
        <v>0.75</v>
      </c>
      <c r="BQ32" s="7">
        <f t="shared" si="29"/>
        <v>0.17599999999999999</v>
      </c>
      <c r="BR32" s="7" t="str">
        <f t="shared" si="30"/>
        <v>0</v>
      </c>
      <c r="BS32" s="5" t="str">
        <f t="shared" si="31"/>
        <v>0</v>
      </c>
      <c r="BT32" s="10">
        <f t="shared" si="48"/>
        <v>0.17599999999999999</v>
      </c>
      <c r="BU32" s="40">
        <v>0.75</v>
      </c>
      <c r="BV32" s="7">
        <f t="shared" si="32"/>
        <v>0</v>
      </c>
      <c r="BW32" s="7" t="str">
        <f t="shared" si="33"/>
        <v>0</v>
      </c>
      <c r="BX32" s="5" t="str">
        <f t="shared" si="34"/>
        <v>0</v>
      </c>
      <c r="BY32" s="10">
        <f t="shared" si="49"/>
        <v>0</v>
      </c>
      <c r="BZ32" s="40">
        <v>0.75</v>
      </c>
      <c r="CA32" s="7">
        <f t="shared" si="35"/>
        <v>0</v>
      </c>
      <c r="CB32" s="7" t="str">
        <f t="shared" si="36"/>
        <v>0</v>
      </c>
      <c r="CC32" s="5" t="str">
        <f t="shared" si="37"/>
        <v>0</v>
      </c>
      <c r="CD32" s="10">
        <f t="shared" si="50"/>
        <v>0</v>
      </c>
      <c r="CE32" s="40">
        <v>0.75</v>
      </c>
      <c r="CF32" s="7">
        <f t="shared" si="38"/>
        <v>0</v>
      </c>
      <c r="CG32" s="7" t="str">
        <f t="shared" si="39"/>
        <v>0</v>
      </c>
      <c r="CH32" s="5" t="str">
        <f t="shared" si="40"/>
        <v>0</v>
      </c>
      <c r="CI32" s="10">
        <f t="shared" si="51"/>
        <v>0</v>
      </c>
      <c r="CJ32" s="19"/>
      <c r="CK32" s="19"/>
      <c r="CL32" s="10"/>
    </row>
    <row r="33" spans="15:90" ht="15.75" thickBot="1" x14ac:dyDescent="0.3">
      <c r="O33" s="3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40">
        <v>0.79166666666666696</v>
      </c>
      <c r="AA33" s="6">
        <f t="shared" si="5"/>
        <v>0</v>
      </c>
      <c r="AB33" s="6" t="str">
        <f t="shared" si="6"/>
        <v>0</v>
      </c>
      <c r="AC33" s="3" t="str">
        <f t="shared" si="7"/>
        <v>0</v>
      </c>
      <c r="AD33" s="10">
        <f t="shared" si="41"/>
        <v>0</v>
      </c>
      <c r="AE33" s="40">
        <v>0.79166666666666696</v>
      </c>
      <c r="AF33" s="7">
        <f t="shared" si="8"/>
        <v>0</v>
      </c>
      <c r="AG33" s="7" t="str">
        <f t="shared" si="9"/>
        <v>0</v>
      </c>
      <c r="AH33" s="5" t="str">
        <f t="shared" si="52"/>
        <v>0</v>
      </c>
      <c r="AI33" s="10">
        <f t="shared" si="42"/>
        <v>0</v>
      </c>
      <c r="AJ33" s="40">
        <v>0.79166666666666696</v>
      </c>
      <c r="AK33" s="7">
        <f t="shared" si="10"/>
        <v>0</v>
      </c>
      <c r="AL33" s="7" t="str">
        <f t="shared" si="11"/>
        <v>0</v>
      </c>
      <c r="AM33" s="5" t="str">
        <f t="shared" si="12"/>
        <v>0</v>
      </c>
      <c r="AN33" s="10">
        <f t="shared" si="43"/>
        <v>0</v>
      </c>
      <c r="AO33" s="40">
        <v>0.79166666666666696</v>
      </c>
      <c r="AP33" s="7">
        <f t="shared" si="13"/>
        <v>5.7000000000000002E-2</v>
      </c>
      <c r="AQ33" s="7" t="str">
        <f t="shared" si="14"/>
        <v>0</v>
      </c>
      <c r="AR33" s="5" t="str">
        <f t="shared" si="15"/>
        <v>0</v>
      </c>
      <c r="AS33" s="10">
        <f t="shared" si="44"/>
        <v>5.7000000000000002E-2</v>
      </c>
      <c r="AT33" s="40">
        <v>0.79166666666666696</v>
      </c>
      <c r="AU33" s="7">
        <f t="shared" si="16"/>
        <v>0.27800000000000002</v>
      </c>
      <c r="AV33" s="7" t="str">
        <f t="shared" si="17"/>
        <v>0</v>
      </c>
      <c r="AW33" s="5" t="str">
        <f t="shared" si="18"/>
        <v>0</v>
      </c>
      <c r="AX33" s="10">
        <f t="shared" si="45"/>
        <v>0.27800000000000002</v>
      </c>
      <c r="AY33" s="40">
        <v>0.79166666666666696</v>
      </c>
      <c r="AZ33" s="7">
        <f t="shared" si="19"/>
        <v>0.24</v>
      </c>
      <c r="BA33" s="7" t="str">
        <f t="shared" si="20"/>
        <v>0</v>
      </c>
      <c r="BB33" s="5" t="str">
        <f t="shared" si="21"/>
        <v>0</v>
      </c>
      <c r="BC33" s="10">
        <f t="shared" si="46"/>
        <v>0.24</v>
      </c>
      <c r="BD33" s="40">
        <v>0.79166666666666696</v>
      </c>
      <c r="BE33" s="7">
        <f t="shared" si="22"/>
        <v>0.27800000000000002</v>
      </c>
      <c r="BF33" s="7" t="str">
        <f t="shared" si="23"/>
        <v>0</v>
      </c>
      <c r="BG33" s="5" t="str">
        <f t="shared" si="24"/>
        <v>0</v>
      </c>
      <c r="BH33" s="10">
        <f t="shared" si="25"/>
        <v>0.27800000000000002</v>
      </c>
      <c r="BI33" s="19"/>
      <c r="BJ33" s="19"/>
      <c r="BK33" s="40">
        <v>0.79166666666666696</v>
      </c>
      <c r="BL33" s="7">
        <f t="shared" si="26"/>
        <v>5.7000000000000002E-2</v>
      </c>
      <c r="BM33" s="7" t="str">
        <f t="shared" si="27"/>
        <v>0</v>
      </c>
      <c r="BN33" s="5" t="str">
        <f t="shared" si="28"/>
        <v>0</v>
      </c>
      <c r="BO33" s="10">
        <f t="shared" si="47"/>
        <v>5.7000000000000002E-2</v>
      </c>
      <c r="BP33" s="40">
        <v>0.79166666666666696</v>
      </c>
      <c r="BQ33" s="7">
        <f t="shared" si="29"/>
        <v>0</v>
      </c>
      <c r="BR33" s="7" t="str">
        <f t="shared" si="30"/>
        <v>0</v>
      </c>
      <c r="BS33" s="5" t="str">
        <f t="shared" si="31"/>
        <v>0</v>
      </c>
      <c r="BT33" s="10">
        <f t="shared" si="48"/>
        <v>0</v>
      </c>
      <c r="BU33" s="40">
        <v>0.79166666666666696</v>
      </c>
      <c r="BV33" s="7">
        <f t="shared" si="32"/>
        <v>0</v>
      </c>
      <c r="BW33" s="7" t="str">
        <f t="shared" si="33"/>
        <v>0</v>
      </c>
      <c r="BX33" s="5" t="str">
        <f t="shared" si="34"/>
        <v>0</v>
      </c>
      <c r="BY33" s="10">
        <f t="shared" si="49"/>
        <v>0</v>
      </c>
      <c r="BZ33" s="40">
        <v>0.79166666666666696</v>
      </c>
      <c r="CA33" s="7">
        <f t="shared" si="35"/>
        <v>0</v>
      </c>
      <c r="CB33" s="7" t="str">
        <f t="shared" si="36"/>
        <v>0</v>
      </c>
      <c r="CC33" s="5" t="str">
        <f t="shared" si="37"/>
        <v>0</v>
      </c>
      <c r="CD33" s="10">
        <f t="shared" si="50"/>
        <v>0</v>
      </c>
      <c r="CE33" s="40">
        <v>0.79166666666666696</v>
      </c>
      <c r="CF33" s="7">
        <f t="shared" si="38"/>
        <v>0</v>
      </c>
      <c r="CG33" s="7" t="str">
        <f t="shared" si="39"/>
        <v>0</v>
      </c>
      <c r="CH33" s="5" t="str">
        <f t="shared" si="40"/>
        <v>0</v>
      </c>
      <c r="CI33" s="10">
        <f t="shared" si="51"/>
        <v>0</v>
      </c>
      <c r="CJ33" s="19"/>
      <c r="CK33" s="19"/>
      <c r="CL33" s="10"/>
    </row>
    <row r="34" spans="15:90" ht="15.75" thickBot="1" x14ac:dyDescent="0.3">
      <c r="O34" s="3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40">
        <v>0.83333333333333104</v>
      </c>
      <c r="AA34" s="6">
        <f t="shared" si="5"/>
        <v>0</v>
      </c>
      <c r="AB34" s="6" t="str">
        <f t="shared" si="6"/>
        <v>0</v>
      </c>
      <c r="AC34" s="3" t="str">
        <f t="shared" si="7"/>
        <v>0</v>
      </c>
      <c r="AD34" s="10">
        <f t="shared" si="41"/>
        <v>0</v>
      </c>
      <c r="AE34" s="40">
        <v>0.83333333333333104</v>
      </c>
      <c r="AF34" s="7">
        <f t="shared" si="8"/>
        <v>0</v>
      </c>
      <c r="AG34" s="7" t="str">
        <f t="shared" si="9"/>
        <v>0</v>
      </c>
      <c r="AH34" s="5" t="str">
        <f t="shared" si="52"/>
        <v>0</v>
      </c>
      <c r="AI34" s="10">
        <f t="shared" si="42"/>
        <v>0</v>
      </c>
      <c r="AJ34" s="40">
        <v>0.83333333333333104</v>
      </c>
      <c r="AK34" s="7">
        <f t="shared" si="10"/>
        <v>0</v>
      </c>
      <c r="AL34" s="7" t="str">
        <f t="shared" si="11"/>
        <v>0</v>
      </c>
      <c r="AM34" s="5" t="str">
        <f t="shared" si="12"/>
        <v>0</v>
      </c>
      <c r="AN34" s="10">
        <f t="shared" si="43"/>
        <v>0</v>
      </c>
      <c r="AO34" s="40">
        <v>0.83333333333333104</v>
      </c>
      <c r="AP34" s="7">
        <f t="shared" si="13"/>
        <v>0</v>
      </c>
      <c r="AQ34" s="7" t="str">
        <f t="shared" si="14"/>
        <v>0</v>
      </c>
      <c r="AR34" s="5" t="str">
        <f t="shared" si="15"/>
        <v>0</v>
      </c>
      <c r="AS34" s="10">
        <f t="shared" si="44"/>
        <v>0</v>
      </c>
      <c r="AT34" s="40">
        <v>0.83333333333333104</v>
      </c>
      <c r="AU34" s="7">
        <f t="shared" si="16"/>
        <v>0</v>
      </c>
      <c r="AV34" s="7" t="str">
        <f t="shared" si="17"/>
        <v>0</v>
      </c>
      <c r="AW34" s="5" t="str">
        <f t="shared" si="18"/>
        <v>0</v>
      </c>
      <c r="AX34" s="10">
        <f t="shared" si="45"/>
        <v>0</v>
      </c>
      <c r="AY34" s="40">
        <v>0.83333333333333104</v>
      </c>
      <c r="AZ34" s="7">
        <f t="shared" si="19"/>
        <v>0</v>
      </c>
      <c r="BA34" s="7" t="str">
        <f t="shared" si="20"/>
        <v>0</v>
      </c>
      <c r="BB34" s="5" t="str">
        <f t="shared" si="21"/>
        <v>0</v>
      </c>
      <c r="BC34" s="10">
        <f t="shared" si="46"/>
        <v>0</v>
      </c>
      <c r="BD34" s="40">
        <v>0.83333333333333104</v>
      </c>
      <c r="BE34" s="7">
        <f t="shared" si="22"/>
        <v>0</v>
      </c>
      <c r="BF34" s="7" t="str">
        <f t="shared" si="23"/>
        <v>0</v>
      </c>
      <c r="BG34" s="5" t="str">
        <f t="shared" si="24"/>
        <v>0</v>
      </c>
      <c r="BH34" s="10">
        <f t="shared" si="25"/>
        <v>0</v>
      </c>
      <c r="BI34" s="19"/>
      <c r="BJ34" s="19"/>
      <c r="BK34" s="40">
        <v>0.83333333333333104</v>
      </c>
      <c r="BL34" s="7">
        <f t="shared" si="26"/>
        <v>0</v>
      </c>
      <c r="BM34" s="7" t="str">
        <f t="shared" si="27"/>
        <v>0</v>
      </c>
      <c r="BN34" s="5" t="str">
        <f t="shared" si="28"/>
        <v>0</v>
      </c>
      <c r="BO34" s="10">
        <f t="shared" si="47"/>
        <v>0</v>
      </c>
      <c r="BP34" s="40">
        <v>0.83333333333333104</v>
      </c>
      <c r="BQ34" s="7">
        <f t="shared" si="29"/>
        <v>0</v>
      </c>
      <c r="BR34" s="7" t="str">
        <f t="shared" si="30"/>
        <v>0</v>
      </c>
      <c r="BS34" s="5" t="str">
        <f t="shared" si="31"/>
        <v>0</v>
      </c>
      <c r="BT34" s="10">
        <f t="shared" si="48"/>
        <v>0</v>
      </c>
      <c r="BU34" s="40">
        <v>0.83333333333333104</v>
      </c>
      <c r="BV34" s="7">
        <f t="shared" si="32"/>
        <v>0</v>
      </c>
      <c r="BW34" s="7" t="str">
        <f t="shared" si="33"/>
        <v>0</v>
      </c>
      <c r="BX34" s="5" t="str">
        <f t="shared" si="34"/>
        <v>0</v>
      </c>
      <c r="BY34" s="10">
        <f t="shared" si="49"/>
        <v>0</v>
      </c>
      <c r="BZ34" s="40">
        <v>0.83333333333333104</v>
      </c>
      <c r="CA34" s="7">
        <f t="shared" si="35"/>
        <v>0</v>
      </c>
      <c r="CB34" s="7" t="str">
        <f t="shared" si="36"/>
        <v>0</v>
      </c>
      <c r="CC34" s="5" t="str">
        <f t="shared" si="37"/>
        <v>0</v>
      </c>
      <c r="CD34" s="10">
        <f t="shared" si="50"/>
        <v>0</v>
      </c>
      <c r="CE34" s="40">
        <v>0.83333333333333104</v>
      </c>
      <c r="CF34" s="7">
        <f t="shared" si="38"/>
        <v>0</v>
      </c>
      <c r="CG34" s="7" t="str">
        <f t="shared" si="39"/>
        <v>0</v>
      </c>
      <c r="CH34" s="5" t="str">
        <f t="shared" si="40"/>
        <v>0</v>
      </c>
      <c r="CI34" s="10">
        <f t="shared" si="51"/>
        <v>0</v>
      </c>
      <c r="CJ34" s="19"/>
      <c r="CK34" s="19"/>
      <c r="CL34" s="10"/>
    </row>
    <row r="35" spans="15:90" ht="15.75" thickBot="1" x14ac:dyDescent="0.3">
      <c r="O35" s="3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40">
        <v>0.874999999999997</v>
      </c>
      <c r="AA35" s="6">
        <f t="shared" si="5"/>
        <v>0</v>
      </c>
      <c r="AB35" s="6" t="str">
        <f t="shared" si="6"/>
        <v>0</v>
      </c>
      <c r="AC35" s="3" t="str">
        <f t="shared" si="7"/>
        <v>0</v>
      </c>
      <c r="AD35" s="10">
        <f t="shared" si="41"/>
        <v>0</v>
      </c>
      <c r="AE35" s="40">
        <v>0.874999999999997</v>
      </c>
      <c r="AF35" s="7">
        <f t="shared" si="8"/>
        <v>0</v>
      </c>
      <c r="AG35" s="7" t="str">
        <f t="shared" si="9"/>
        <v>0</v>
      </c>
      <c r="AH35" s="5" t="str">
        <f t="shared" si="52"/>
        <v>0</v>
      </c>
      <c r="AI35" s="10">
        <f t="shared" si="42"/>
        <v>0</v>
      </c>
      <c r="AJ35" s="40">
        <v>0.874999999999997</v>
      </c>
      <c r="AK35" s="7">
        <f t="shared" si="10"/>
        <v>0</v>
      </c>
      <c r="AL35" s="7" t="str">
        <f t="shared" si="11"/>
        <v>0</v>
      </c>
      <c r="AM35" s="5" t="str">
        <f t="shared" si="12"/>
        <v>0</v>
      </c>
      <c r="AN35" s="10">
        <f t="shared" si="43"/>
        <v>0</v>
      </c>
      <c r="AO35" s="40">
        <v>0.874999999999997</v>
      </c>
      <c r="AP35" s="7">
        <f t="shared" si="13"/>
        <v>0</v>
      </c>
      <c r="AQ35" s="7" t="str">
        <f t="shared" si="14"/>
        <v>0</v>
      </c>
      <c r="AR35" s="5" t="str">
        <f t="shared" si="15"/>
        <v>0</v>
      </c>
      <c r="AS35" s="10">
        <f t="shared" si="44"/>
        <v>0</v>
      </c>
      <c r="AT35" s="40">
        <v>0.874999999999997</v>
      </c>
      <c r="AU35" s="7">
        <f t="shared" si="16"/>
        <v>0</v>
      </c>
      <c r="AV35" s="7" t="str">
        <f t="shared" si="17"/>
        <v>0</v>
      </c>
      <c r="AW35" s="5" t="str">
        <f t="shared" si="18"/>
        <v>0</v>
      </c>
      <c r="AX35" s="10">
        <f t="shared" si="45"/>
        <v>0</v>
      </c>
      <c r="AY35" s="40">
        <v>0.874999999999997</v>
      </c>
      <c r="AZ35" s="7">
        <f t="shared" si="19"/>
        <v>0</v>
      </c>
      <c r="BA35" s="7" t="str">
        <f t="shared" si="20"/>
        <v>0</v>
      </c>
      <c r="BB35" s="5" t="str">
        <f t="shared" si="21"/>
        <v>0</v>
      </c>
      <c r="BC35" s="10">
        <f t="shared" si="46"/>
        <v>0</v>
      </c>
      <c r="BD35" s="40">
        <v>0.874999999999997</v>
      </c>
      <c r="BE35" s="7">
        <f t="shared" si="22"/>
        <v>0</v>
      </c>
      <c r="BF35" s="7" t="str">
        <f t="shared" si="23"/>
        <v>0</v>
      </c>
      <c r="BG35" s="5" t="str">
        <f t="shared" si="24"/>
        <v>0</v>
      </c>
      <c r="BH35" s="10">
        <f t="shared" si="25"/>
        <v>0</v>
      </c>
      <c r="BI35" s="19"/>
      <c r="BJ35" s="19"/>
      <c r="BK35" s="40">
        <v>0.874999999999997</v>
      </c>
      <c r="BL35" s="7">
        <f t="shared" si="26"/>
        <v>0</v>
      </c>
      <c r="BM35" s="7" t="str">
        <f t="shared" si="27"/>
        <v>0</v>
      </c>
      <c r="BN35" s="5" t="str">
        <f t="shared" si="28"/>
        <v>0</v>
      </c>
      <c r="BO35" s="10">
        <f t="shared" si="47"/>
        <v>0</v>
      </c>
      <c r="BP35" s="40">
        <v>0.874999999999997</v>
      </c>
      <c r="BQ35" s="7">
        <f t="shared" si="29"/>
        <v>0</v>
      </c>
      <c r="BR35" s="7" t="str">
        <f t="shared" si="30"/>
        <v>0</v>
      </c>
      <c r="BS35" s="5" t="str">
        <f t="shared" si="31"/>
        <v>0</v>
      </c>
      <c r="BT35" s="10">
        <f t="shared" si="48"/>
        <v>0</v>
      </c>
      <c r="BU35" s="40">
        <v>0.874999999999997</v>
      </c>
      <c r="BV35" s="7">
        <f t="shared" si="32"/>
        <v>0</v>
      </c>
      <c r="BW35" s="7" t="str">
        <f t="shared" si="33"/>
        <v>0</v>
      </c>
      <c r="BX35" s="5" t="str">
        <f t="shared" si="34"/>
        <v>0</v>
      </c>
      <c r="BY35" s="10">
        <f t="shared" si="49"/>
        <v>0</v>
      </c>
      <c r="BZ35" s="40">
        <v>0.874999999999997</v>
      </c>
      <c r="CA35" s="7">
        <f t="shared" si="35"/>
        <v>0</v>
      </c>
      <c r="CB35" s="7" t="str">
        <f t="shared" si="36"/>
        <v>0</v>
      </c>
      <c r="CC35" s="5" t="str">
        <f t="shared" si="37"/>
        <v>0</v>
      </c>
      <c r="CD35" s="10">
        <f t="shared" si="50"/>
        <v>0</v>
      </c>
      <c r="CE35" s="40">
        <v>0.874999999999997</v>
      </c>
      <c r="CF35" s="7">
        <f t="shared" si="38"/>
        <v>0</v>
      </c>
      <c r="CG35" s="7" t="str">
        <f t="shared" si="39"/>
        <v>0</v>
      </c>
      <c r="CH35" s="5" t="str">
        <f t="shared" si="40"/>
        <v>0</v>
      </c>
      <c r="CI35" s="10">
        <f t="shared" si="51"/>
        <v>0</v>
      </c>
      <c r="CJ35" s="19"/>
      <c r="CK35" s="19"/>
      <c r="CL35" s="10"/>
    </row>
    <row r="36" spans="15:90" ht="15.75" thickBot="1" x14ac:dyDescent="0.3">
      <c r="O36" s="3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40">
        <v>0.91666666666666297</v>
      </c>
      <c r="AA36" s="2">
        <f t="shared" si="5"/>
        <v>0</v>
      </c>
      <c r="AB36" s="2" t="str">
        <f t="shared" si="6"/>
        <v>0</v>
      </c>
      <c r="AC36" s="4" t="str">
        <f t="shared" si="7"/>
        <v>0</v>
      </c>
      <c r="AD36" s="9">
        <f t="shared" si="41"/>
        <v>0</v>
      </c>
      <c r="AE36" s="40">
        <v>0.91666666666666297</v>
      </c>
      <c r="AF36" s="7">
        <f t="shared" si="8"/>
        <v>0</v>
      </c>
      <c r="AG36" s="7" t="str">
        <f t="shared" si="9"/>
        <v>0</v>
      </c>
      <c r="AH36" s="5" t="str">
        <f t="shared" si="52"/>
        <v>0</v>
      </c>
      <c r="AI36" s="9">
        <f t="shared" si="42"/>
        <v>0</v>
      </c>
      <c r="AJ36" s="40">
        <v>0.91666666666666297</v>
      </c>
      <c r="AK36" s="7">
        <f t="shared" si="10"/>
        <v>0</v>
      </c>
      <c r="AL36" s="7" t="str">
        <f t="shared" si="11"/>
        <v>0</v>
      </c>
      <c r="AM36" s="5" t="str">
        <f t="shared" si="12"/>
        <v>0</v>
      </c>
      <c r="AN36" s="9">
        <f t="shared" si="43"/>
        <v>0</v>
      </c>
      <c r="AO36" s="40">
        <v>0.91666666666666297</v>
      </c>
      <c r="AP36" s="7">
        <f t="shared" si="13"/>
        <v>0</v>
      </c>
      <c r="AQ36" s="7" t="str">
        <f t="shared" si="14"/>
        <v>0</v>
      </c>
      <c r="AR36" s="5" t="str">
        <f t="shared" si="15"/>
        <v>0</v>
      </c>
      <c r="AS36" s="9">
        <f t="shared" si="44"/>
        <v>0</v>
      </c>
      <c r="AT36" s="40">
        <v>0.91666666666666297</v>
      </c>
      <c r="AU36" s="7">
        <f t="shared" si="16"/>
        <v>0</v>
      </c>
      <c r="AV36" s="7" t="str">
        <f t="shared" si="17"/>
        <v>0</v>
      </c>
      <c r="AW36" s="5" t="str">
        <f t="shared" si="18"/>
        <v>0</v>
      </c>
      <c r="AX36" s="9">
        <f t="shared" si="45"/>
        <v>0</v>
      </c>
      <c r="AY36" s="40">
        <v>0.91666666666666297</v>
      </c>
      <c r="AZ36" s="7">
        <f t="shared" si="19"/>
        <v>0</v>
      </c>
      <c r="BA36" s="7" t="str">
        <f t="shared" si="20"/>
        <v>0</v>
      </c>
      <c r="BB36" s="5" t="str">
        <f t="shared" si="21"/>
        <v>0</v>
      </c>
      <c r="BC36" s="9">
        <f t="shared" si="46"/>
        <v>0</v>
      </c>
      <c r="BD36" s="40">
        <v>0.91666666666666297</v>
      </c>
      <c r="BE36" s="7">
        <f t="shared" si="22"/>
        <v>0</v>
      </c>
      <c r="BF36" s="7" t="str">
        <f t="shared" si="23"/>
        <v>0</v>
      </c>
      <c r="BG36" s="5" t="str">
        <f t="shared" si="24"/>
        <v>0</v>
      </c>
      <c r="BH36" s="9">
        <f t="shared" si="25"/>
        <v>0</v>
      </c>
      <c r="BI36" s="19"/>
      <c r="BJ36" s="19"/>
      <c r="BK36" s="40">
        <v>0.91666666666666297</v>
      </c>
      <c r="BL36" s="7">
        <f t="shared" si="26"/>
        <v>0</v>
      </c>
      <c r="BM36" s="7" t="str">
        <f t="shared" si="27"/>
        <v>0</v>
      </c>
      <c r="BN36" s="5" t="str">
        <f t="shared" si="28"/>
        <v>0</v>
      </c>
      <c r="BO36" s="9">
        <f t="shared" si="47"/>
        <v>0</v>
      </c>
      <c r="BP36" s="40">
        <v>0.91666666666666297</v>
      </c>
      <c r="BQ36" s="7">
        <f t="shared" si="29"/>
        <v>0</v>
      </c>
      <c r="BR36" s="7" t="str">
        <f t="shared" si="30"/>
        <v>0</v>
      </c>
      <c r="BS36" s="5" t="str">
        <f t="shared" si="31"/>
        <v>0</v>
      </c>
      <c r="BT36" s="9">
        <f t="shared" si="48"/>
        <v>0</v>
      </c>
      <c r="BU36" s="40">
        <v>0.91666666666666297</v>
      </c>
      <c r="BV36" s="7">
        <f t="shared" si="32"/>
        <v>0</v>
      </c>
      <c r="BW36" s="7" t="str">
        <f t="shared" si="33"/>
        <v>0</v>
      </c>
      <c r="BX36" s="5" t="str">
        <f t="shared" si="34"/>
        <v>0</v>
      </c>
      <c r="BY36" s="9">
        <f t="shared" si="49"/>
        <v>0</v>
      </c>
      <c r="BZ36" s="40">
        <v>0.91666666666666297</v>
      </c>
      <c r="CA36" s="7">
        <f t="shared" si="35"/>
        <v>0</v>
      </c>
      <c r="CB36" s="7" t="str">
        <f t="shared" si="36"/>
        <v>0</v>
      </c>
      <c r="CC36" s="5" t="str">
        <f t="shared" si="37"/>
        <v>0</v>
      </c>
      <c r="CD36" s="9">
        <f t="shared" si="50"/>
        <v>0</v>
      </c>
      <c r="CE36" s="40">
        <v>0.91666666666666297</v>
      </c>
      <c r="CF36" s="7">
        <f t="shared" si="38"/>
        <v>0</v>
      </c>
      <c r="CG36" s="7" t="str">
        <f t="shared" si="39"/>
        <v>0</v>
      </c>
      <c r="CH36" s="5" t="str">
        <f t="shared" si="40"/>
        <v>0</v>
      </c>
      <c r="CI36" s="9">
        <f t="shared" si="51"/>
        <v>0</v>
      </c>
      <c r="CJ36" s="19"/>
      <c r="CK36" s="19"/>
      <c r="CL36" s="10"/>
    </row>
    <row r="37" spans="15:90" x14ac:dyDescent="0.25">
      <c r="O37" s="3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0"/>
    </row>
    <row r="38" spans="15:90" x14ac:dyDescent="0.25">
      <c r="O38" s="3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0"/>
    </row>
    <row r="39" spans="15:90" ht="15.75" thickBot="1" x14ac:dyDescent="0.3">
      <c r="O39" s="4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9"/>
    </row>
    <row r="40" spans="15:90" x14ac:dyDescent="0.25">
      <c r="BC40" s="22"/>
      <c r="BD40" s="22"/>
      <c r="BE40" s="13"/>
      <c r="BF40" s="13"/>
      <c r="BG40" s="13"/>
    </row>
    <row r="41" spans="15:90" x14ac:dyDescent="0.25">
      <c r="BC41" s="22"/>
      <c r="BD41" s="23"/>
      <c r="BE41" s="13"/>
      <c r="BF41" s="13"/>
      <c r="BG41" s="13"/>
      <c r="BH41" s="13"/>
    </row>
    <row r="42" spans="15:90" x14ac:dyDescent="0.25">
      <c r="BC42" s="22"/>
      <c r="BD42" s="23"/>
      <c r="BE42" s="13"/>
      <c r="BF42" s="13"/>
      <c r="BG42" s="13"/>
      <c r="BH42" s="13"/>
    </row>
    <row r="43" spans="15:90" x14ac:dyDescent="0.25">
      <c r="BC43" s="22"/>
      <c r="BD43" s="23"/>
      <c r="BE43" s="13"/>
      <c r="BF43" s="13"/>
      <c r="BG43" s="13"/>
      <c r="BH43" s="13"/>
    </row>
    <row r="44" spans="15:90" x14ac:dyDescent="0.25">
      <c r="BC44" s="22"/>
      <c r="BD44" s="23"/>
      <c r="BE44" s="13"/>
      <c r="BF44" s="13"/>
      <c r="BG44" s="13"/>
      <c r="BH44" s="13"/>
    </row>
    <row r="45" spans="15:90" x14ac:dyDescent="0.25">
      <c r="BC45" s="22"/>
      <c r="BD45" s="23"/>
      <c r="BE45" s="13"/>
      <c r="BF45" s="13"/>
      <c r="BG45" s="13"/>
      <c r="BH45" s="13"/>
    </row>
    <row r="46" spans="15:90" x14ac:dyDescent="0.25">
      <c r="BC46" s="22"/>
      <c r="BD46" s="23"/>
      <c r="BE46" s="13"/>
      <c r="BF46" s="13"/>
      <c r="BG46" s="13"/>
      <c r="BH46" s="13"/>
    </row>
    <row r="47" spans="15:90" x14ac:dyDescent="0.25">
      <c r="BC47" s="22"/>
      <c r="BD47" s="23"/>
      <c r="BE47" s="13"/>
      <c r="BF47" s="13"/>
      <c r="BG47" s="13"/>
      <c r="BH47" s="13"/>
    </row>
    <row r="48" spans="15:90" x14ac:dyDescent="0.25">
      <c r="BC48" s="22"/>
      <c r="BD48" s="23"/>
      <c r="BE48" s="13"/>
      <c r="BF48" s="13"/>
      <c r="BG48" s="13"/>
      <c r="BH48" s="13"/>
    </row>
    <row r="49" spans="55:60" x14ac:dyDescent="0.25">
      <c r="BC49" s="22"/>
      <c r="BD49" s="23"/>
      <c r="BE49" s="13"/>
      <c r="BF49" s="13"/>
      <c r="BG49" s="13"/>
      <c r="BH49" s="13"/>
    </row>
    <row r="50" spans="55:60" x14ac:dyDescent="0.25">
      <c r="BC50" s="22"/>
      <c r="BD50" s="23"/>
      <c r="BE50" s="13"/>
      <c r="BF50" s="13"/>
      <c r="BG50" s="13"/>
      <c r="BH50" s="13"/>
    </row>
    <row r="51" spans="55:60" x14ac:dyDescent="0.25">
      <c r="BC51" s="22"/>
      <c r="BD51" s="23"/>
      <c r="BE51" s="13"/>
      <c r="BF51" s="13"/>
      <c r="BG51" s="13"/>
      <c r="BH51" s="13"/>
    </row>
    <row r="52" spans="55:60" x14ac:dyDescent="0.25">
      <c r="BC52" s="22"/>
      <c r="BD52" s="23"/>
      <c r="BE52" s="13"/>
      <c r="BF52" s="13"/>
      <c r="BG52" s="13"/>
      <c r="BH52" s="13"/>
    </row>
    <row r="53" spans="55:60" x14ac:dyDescent="0.25">
      <c r="BC53" s="22"/>
      <c r="BD53" s="23"/>
      <c r="BE53" s="13"/>
      <c r="BF53" s="13"/>
      <c r="BG53" s="13"/>
      <c r="BH53" s="13"/>
    </row>
    <row r="54" spans="55:60" x14ac:dyDescent="0.25">
      <c r="BC54" s="22"/>
      <c r="BD54" s="23"/>
      <c r="BE54" s="13"/>
      <c r="BF54" s="13"/>
      <c r="BG54" s="13"/>
      <c r="BH54" s="13"/>
    </row>
    <row r="55" spans="55:60" x14ac:dyDescent="0.25">
      <c r="BC55" s="22"/>
      <c r="BD55" s="23"/>
      <c r="BE55" s="13"/>
      <c r="BF55" s="13"/>
      <c r="BG55" s="13"/>
      <c r="BH55" s="13"/>
    </row>
    <row r="56" spans="55:60" x14ac:dyDescent="0.25">
      <c r="BC56" s="22"/>
      <c r="BD56" s="23"/>
      <c r="BE56" s="13"/>
      <c r="BF56" s="13"/>
      <c r="BG56" s="13"/>
      <c r="BH56" s="13"/>
    </row>
    <row r="57" spans="55:60" x14ac:dyDescent="0.25">
      <c r="BC57" s="22"/>
      <c r="BD57" s="23"/>
      <c r="BE57" s="13"/>
      <c r="BF57" s="13"/>
      <c r="BG57" s="13"/>
      <c r="BH57" s="13"/>
    </row>
    <row r="58" spans="55:60" x14ac:dyDescent="0.25">
      <c r="BC58" s="22"/>
      <c r="BD58" s="23"/>
      <c r="BE58" s="13"/>
      <c r="BF58" s="13"/>
      <c r="BG58" s="13"/>
      <c r="BH58" s="13"/>
    </row>
    <row r="59" spans="55:60" x14ac:dyDescent="0.25">
      <c r="BC59" s="22"/>
      <c r="BD59" s="23"/>
      <c r="BE59" s="13"/>
      <c r="BF59" s="13"/>
      <c r="BG59" s="13"/>
      <c r="BH59" s="13"/>
    </row>
    <row r="60" spans="55:60" x14ac:dyDescent="0.25">
      <c r="BC60" s="22"/>
      <c r="BD60" s="23"/>
      <c r="BE60" s="13"/>
      <c r="BF60" s="13"/>
      <c r="BG60" s="13"/>
      <c r="BH60" s="13"/>
    </row>
    <row r="61" spans="55:60" x14ac:dyDescent="0.25">
      <c r="BC61" s="22"/>
      <c r="BD61" s="23"/>
      <c r="BE61" s="13"/>
      <c r="BF61" s="13"/>
      <c r="BG61" s="13"/>
      <c r="BH61" s="13"/>
    </row>
    <row r="62" spans="55:60" x14ac:dyDescent="0.25">
      <c r="BC62" s="22"/>
      <c r="BD62" s="23"/>
      <c r="BE62" s="13"/>
      <c r="BF62" s="13"/>
      <c r="BG62" s="13"/>
      <c r="BH62" s="13"/>
    </row>
    <row r="63" spans="55:60" x14ac:dyDescent="0.25">
      <c r="BC63" s="22"/>
      <c r="BD63" s="23"/>
      <c r="BE63" s="13"/>
      <c r="BF63" s="13"/>
      <c r="BG63" s="13"/>
      <c r="BH63" s="13"/>
    </row>
    <row r="64" spans="55:60" x14ac:dyDescent="0.25">
      <c r="BD64" s="23"/>
      <c r="BE64" s="13"/>
      <c r="BF64" s="13"/>
      <c r="BG64" s="13"/>
      <c r="BH64" s="13"/>
    </row>
    <row r="65" spans="56:60" x14ac:dyDescent="0.25">
      <c r="BD65" s="23"/>
      <c r="BE65" s="13"/>
      <c r="BF65" s="13"/>
      <c r="BG65" s="13"/>
      <c r="BH65" s="13"/>
    </row>
    <row r="66" spans="56:60" x14ac:dyDescent="0.25">
      <c r="BD66" s="23"/>
      <c r="BE66" s="13"/>
      <c r="BF66" s="13"/>
      <c r="BG66" s="13"/>
      <c r="BH66" s="13"/>
    </row>
    <row r="67" spans="56:60" x14ac:dyDescent="0.25">
      <c r="BD67" s="23"/>
      <c r="BE67" s="13"/>
      <c r="BF67" s="13"/>
      <c r="BG67" s="13"/>
      <c r="BH67" s="13"/>
    </row>
    <row r="68" spans="56:60" x14ac:dyDescent="0.25">
      <c r="BD68" s="23"/>
      <c r="BE68" s="13"/>
      <c r="BF68" s="13"/>
      <c r="BG68" s="13"/>
      <c r="BH68" s="13"/>
    </row>
    <row r="69" spans="56:60" x14ac:dyDescent="0.25">
      <c r="BD69" s="23"/>
      <c r="BE69" s="13"/>
      <c r="BF69" s="13"/>
      <c r="BG69" s="13"/>
      <c r="BH69" s="13"/>
    </row>
    <row r="70" spans="56:60" x14ac:dyDescent="0.25">
      <c r="BD70" s="23"/>
      <c r="BE70" s="13"/>
      <c r="BF70" s="13"/>
      <c r="BG70" s="13"/>
      <c r="BH70" s="13"/>
    </row>
    <row r="71" spans="56:60" x14ac:dyDescent="0.25">
      <c r="BD71" s="23"/>
      <c r="BE71" s="13"/>
      <c r="BF71" s="13"/>
      <c r="BG71" s="13"/>
      <c r="BH71" s="13"/>
    </row>
    <row r="72" spans="56:60" x14ac:dyDescent="0.25">
      <c r="BD72" s="23"/>
      <c r="BE72" s="13"/>
      <c r="BF72" s="13"/>
      <c r="BG72" s="13"/>
      <c r="BH72" s="13"/>
    </row>
    <row r="73" spans="56:60" x14ac:dyDescent="0.25">
      <c r="BD73" s="23"/>
      <c r="BE73" s="13"/>
      <c r="BF73" s="13"/>
      <c r="BG73" s="13"/>
      <c r="BH73" s="13"/>
    </row>
    <row r="74" spans="56:60" x14ac:dyDescent="0.25">
      <c r="BD74" s="23"/>
      <c r="BE74" s="13"/>
      <c r="BF74" s="13"/>
      <c r="BG74" s="13"/>
      <c r="BH74" s="13"/>
    </row>
    <row r="75" spans="56:60" x14ac:dyDescent="0.25">
      <c r="BD75" s="23"/>
      <c r="BE75" s="13"/>
      <c r="BF75" s="13"/>
      <c r="BG75" s="13"/>
      <c r="BH75" s="13"/>
    </row>
    <row r="76" spans="56:60" x14ac:dyDescent="0.25">
      <c r="BD76" s="23"/>
      <c r="BE76" s="13"/>
      <c r="BF76" s="13"/>
      <c r="BG76" s="13"/>
      <c r="BH76" s="13"/>
    </row>
    <row r="77" spans="56:60" x14ac:dyDescent="0.25">
      <c r="BD77" s="23"/>
      <c r="BE77" s="13"/>
      <c r="BF77" s="13"/>
      <c r="BG77" s="13"/>
      <c r="BH77" s="13"/>
    </row>
    <row r="78" spans="56:60" x14ac:dyDescent="0.25">
      <c r="BD78" s="23"/>
      <c r="BE78" s="13"/>
      <c r="BF78" s="13"/>
      <c r="BG78" s="13"/>
      <c r="BH78" s="13"/>
    </row>
    <row r="79" spans="56:60" x14ac:dyDescent="0.25">
      <c r="BD79" s="23"/>
      <c r="BE79" s="13"/>
      <c r="BF79" s="13"/>
      <c r="BG79" s="13"/>
      <c r="BH79" s="13"/>
    </row>
    <row r="80" spans="56:60" x14ac:dyDescent="0.25">
      <c r="BD80" s="23"/>
      <c r="BE80" s="13"/>
      <c r="BF80" s="13"/>
      <c r="BG80" s="13"/>
      <c r="BH80" s="13"/>
    </row>
    <row r="81" spans="56:60" x14ac:dyDescent="0.25">
      <c r="BD81" s="23"/>
      <c r="BE81" s="13"/>
      <c r="BF81" s="13"/>
      <c r="BG81" s="13"/>
      <c r="BH81" s="13"/>
    </row>
    <row r="82" spans="56:60" x14ac:dyDescent="0.25">
      <c r="BD82" s="23"/>
      <c r="BE82" s="13"/>
      <c r="BF82" s="13"/>
      <c r="BG82" s="13"/>
      <c r="BH82" s="13"/>
    </row>
    <row r="83" spans="56:60" x14ac:dyDescent="0.25">
      <c r="BD83" s="23"/>
      <c r="BE83" s="13"/>
      <c r="BF83" s="13"/>
      <c r="BG83" s="13"/>
      <c r="BH83" s="13"/>
    </row>
    <row r="84" spans="56:60" x14ac:dyDescent="0.25">
      <c r="BD84" s="23"/>
      <c r="BE84" s="13"/>
      <c r="BF84" s="13"/>
      <c r="BG84" s="13"/>
      <c r="BH84" s="13"/>
    </row>
    <row r="85" spans="56:60" x14ac:dyDescent="0.25">
      <c r="BD85" s="23"/>
      <c r="BE85" s="13"/>
      <c r="BF85" s="13"/>
      <c r="BG85" s="13"/>
      <c r="BH85" s="13"/>
    </row>
    <row r="86" spans="56:60" x14ac:dyDescent="0.25">
      <c r="BD86" s="23"/>
      <c r="BE86" s="13"/>
      <c r="BF86" s="13"/>
      <c r="BG86" s="13"/>
      <c r="BH86" s="13"/>
    </row>
    <row r="87" spans="56:60" x14ac:dyDescent="0.25">
      <c r="BD87" s="23"/>
      <c r="BE87" s="13"/>
      <c r="BF87" s="13"/>
      <c r="BG87" s="13"/>
      <c r="BH87" s="13"/>
    </row>
    <row r="88" spans="56:60" x14ac:dyDescent="0.25">
      <c r="BD88" s="23"/>
      <c r="BE88" s="13"/>
      <c r="BF88" s="13"/>
      <c r="BG88" s="13"/>
      <c r="BH88" s="13"/>
    </row>
    <row r="89" spans="56:60" x14ac:dyDescent="0.25">
      <c r="BD89" s="23"/>
      <c r="BE89" s="13"/>
      <c r="BF89" s="13"/>
      <c r="BG89" s="13"/>
      <c r="BH89" s="13"/>
    </row>
    <row r="90" spans="56:60" x14ac:dyDescent="0.25">
      <c r="BD90" s="23"/>
      <c r="BE90" s="13"/>
      <c r="BF90" s="13"/>
      <c r="BG90" s="13"/>
      <c r="BH90" s="13"/>
    </row>
    <row r="91" spans="56:60" x14ac:dyDescent="0.25">
      <c r="BD91" s="23"/>
      <c r="BE91" s="13"/>
      <c r="BF91" s="13"/>
      <c r="BG91" s="13"/>
      <c r="BH91" s="13"/>
    </row>
    <row r="92" spans="56:60" x14ac:dyDescent="0.25">
      <c r="BD92" s="23"/>
      <c r="BE92" s="13"/>
      <c r="BF92" s="13"/>
      <c r="BG92" s="13"/>
      <c r="BH92" s="13"/>
    </row>
    <row r="93" spans="56:60" x14ac:dyDescent="0.25">
      <c r="BD93" s="23"/>
      <c r="BE93" s="13"/>
      <c r="BF93" s="13"/>
      <c r="BG93" s="13"/>
      <c r="BH93" s="13"/>
    </row>
    <row r="94" spans="56:60" x14ac:dyDescent="0.25">
      <c r="BD94" s="23"/>
      <c r="BE94" s="13"/>
      <c r="BF94" s="13"/>
      <c r="BG94" s="13"/>
      <c r="BH94" s="13"/>
    </row>
    <row r="95" spans="56:60" x14ac:dyDescent="0.25">
      <c r="BD95" s="23"/>
      <c r="BE95" s="13"/>
      <c r="BF95" s="13"/>
      <c r="BG95" s="13"/>
      <c r="BH95" s="13"/>
    </row>
    <row r="96" spans="56:60" x14ac:dyDescent="0.25">
      <c r="BD96" s="23"/>
      <c r="BE96" s="13"/>
      <c r="BF96" s="13"/>
      <c r="BG96" s="13"/>
      <c r="BH96" s="13"/>
    </row>
    <row r="97" spans="56:60" x14ac:dyDescent="0.25">
      <c r="BD97" s="23"/>
      <c r="BE97" s="13"/>
      <c r="BF97" s="13"/>
      <c r="BG97" s="13"/>
      <c r="BH97" s="13"/>
    </row>
    <row r="98" spans="56:60" x14ac:dyDescent="0.25">
      <c r="BD98" s="23"/>
      <c r="BE98" s="13"/>
      <c r="BF98" s="13"/>
      <c r="BG98" s="13"/>
      <c r="BH98" s="13"/>
    </row>
    <row r="99" spans="56:60" x14ac:dyDescent="0.25">
      <c r="BD99" s="23"/>
      <c r="BE99" s="13"/>
      <c r="BF99" s="13"/>
      <c r="BG99" s="13"/>
      <c r="BH99" s="13"/>
    </row>
    <row r="100" spans="56:60" x14ac:dyDescent="0.25">
      <c r="BD100" s="23"/>
      <c r="BE100" s="13"/>
      <c r="BF100" s="13"/>
      <c r="BG100" s="13"/>
      <c r="BH100" s="13"/>
    </row>
    <row r="101" spans="56:60" x14ac:dyDescent="0.25">
      <c r="BD101" s="23"/>
      <c r="BE101" s="13"/>
      <c r="BF101" s="13"/>
      <c r="BG101" s="13"/>
      <c r="BH101" s="13"/>
    </row>
    <row r="102" spans="56:60" x14ac:dyDescent="0.25">
      <c r="BD102" s="23"/>
      <c r="BE102" s="13"/>
      <c r="BF102" s="13"/>
      <c r="BG102" s="13"/>
      <c r="BH102" s="13"/>
    </row>
    <row r="103" spans="56:60" x14ac:dyDescent="0.25">
      <c r="BD103" s="23"/>
      <c r="BE103" s="13"/>
      <c r="BF103" s="13"/>
      <c r="BG103" s="13"/>
      <c r="BH103" s="13"/>
    </row>
    <row r="104" spans="56:60" x14ac:dyDescent="0.25">
      <c r="BD104" s="23"/>
      <c r="BE104" s="13"/>
      <c r="BF104" s="13"/>
      <c r="BG104" s="13"/>
      <c r="BH104" s="13"/>
    </row>
    <row r="105" spans="56:60" x14ac:dyDescent="0.25">
      <c r="BD105" s="23"/>
      <c r="BE105" s="13"/>
      <c r="BF105" s="13"/>
      <c r="BG105" s="13"/>
      <c r="BH105" s="13"/>
    </row>
    <row r="106" spans="56:60" x14ac:dyDescent="0.25">
      <c r="BD106" s="23"/>
      <c r="BE106" s="13"/>
      <c r="BF106" s="13"/>
      <c r="BG106" s="13"/>
      <c r="BH106" s="13"/>
    </row>
    <row r="107" spans="56:60" x14ac:dyDescent="0.25">
      <c r="BD107" s="23"/>
      <c r="BE107" s="13"/>
      <c r="BF107" s="13"/>
      <c r="BG107" s="13"/>
      <c r="BH107" s="13"/>
    </row>
    <row r="108" spans="56:60" x14ac:dyDescent="0.25">
      <c r="BD108" s="23"/>
      <c r="BE108" s="13"/>
      <c r="BF108" s="13"/>
      <c r="BG108" s="13"/>
      <c r="BH108" s="13"/>
    </row>
    <row r="109" spans="56:60" x14ac:dyDescent="0.25">
      <c r="BD109" s="23"/>
      <c r="BE109" s="13"/>
      <c r="BF109" s="13"/>
      <c r="BG109" s="13"/>
      <c r="BH109" s="13"/>
    </row>
    <row r="110" spans="56:60" x14ac:dyDescent="0.25">
      <c r="BD110" s="23"/>
      <c r="BE110" s="13"/>
      <c r="BF110" s="13"/>
      <c r="BG110" s="13"/>
      <c r="BH110" s="13"/>
    </row>
    <row r="111" spans="56:60" x14ac:dyDescent="0.25">
      <c r="BD111" s="23"/>
      <c r="BE111" s="13"/>
      <c r="BF111" s="13"/>
      <c r="BG111" s="13"/>
      <c r="BH111" s="13"/>
    </row>
    <row r="112" spans="56:60" x14ac:dyDescent="0.25">
      <c r="BD112" s="23"/>
      <c r="BE112" s="13"/>
      <c r="BF112" s="13"/>
      <c r="BG112" s="13"/>
      <c r="BH112" s="13"/>
    </row>
    <row r="113" spans="56:60" x14ac:dyDescent="0.25">
      <c r="BD113" s="23"/>
      <c r="BE113" s="13"/>
      <c r="BF113" s="13"/>
      <c r="BG113" s="13"/>
      <c r="BH113" s="13"/>
    </row>
    <row r="114" spans="56:60" x14ac:dyDescent="0.25">
      <c r="BD114" s="23"/>
      <c r="BE114" s="13"/>
      <c r="BF114" s="13"/>
      <c r="BG114" s="13"/>
      <c r="BH114" s="13"/>
    </row>
    <row r="115" spans="56:60" x14ac:dyDescent="0.25">
      <c r="BD115" s="23"/>
      <c r="BE115" s="13"/>
      <c r="BF115" s="13"/>
      <c r="BG115" s="13"/>
      <c r="BH115" s="13"/>
    </row>
    <row r="116" spans="56:60" x14ac:dyDescent="0.25">
      <c r="BD116" s="23"/>
      <c r="BE116" s="13"/>
      <c r="BF116" s="13"/>
      <c r="BG116" s="13"/>
      <c r="BH116" s="13"/>
    </row>
    <row r="117" spans="56:60" x14ac:dyDescent="0.25">
      <c r="BD117" s="23"/>
      <c r="BE117" s="13"/>
      <c r="BF117" s="13"/>
      <c r="BG117" s="13"/>
      <c r="BH117" s="13"/>
    </row>
    <row r="118" spans="56:60" x14ac:dyDescent="0.25">
      <c r="BD118" s="23"/>
      <c r="BE118" s="13"/>
      <c r="BF118" s="13"/>
      <c r="BG118" s="13"/>
      <c r="BH118" s="13"/>
    </row>
    <row r="119" spans="56:60" x14ac:dyDescent="0.25">
      <c r="BD119" s="23"/>
      <c r="BE119" s="13"/>
      <c r="BF119" s="13"/>
      <c r="BG119" s="13"/>
      <c r="BH119" s="13"/>
    </row>
    <row r="120" spans="56:60" x14ac:dyDescent="0.25">
      <c r="BD120" s="23"/>
      <c r="BE120" s="13"/>
      <c r="BF120" s="13"/>
      <c r="BG120" s="13"/>
      <c r="BH120" s="13"/>
    </row>
    <row r="121" spans="56:60" x14ac:dyDescent="0.25">
      <c r="BD121" s="23"/>
      <c r="BE121" s="13"/>
      <c r="BF121" s="13"/>
      <c r="BG121" s="13"/>
      <c r="BH121" s="13"/>
    </row>
    <row r="122" spans="56:60" x14ac:dyDescent="0.25">
      <c r="BD122" s="23"/>
      <c r="BE122" s="13"/>
      <c r="BF122" s="13"/>
      <c r="BG122" s="13"/>
      <c r="BH122" s="13"/>
    </row>
    <row r="123" spans="56:60" x14ac:dyDescent="0.25">
      <c r="BD123" s="23"/>
      <c r="BE123" s="13"/>
      <c r="BF123" s="13"/>
      <c r="BG123" s="13"/>
      <c r="BH123" s="13"/>
    </row>
    <row r="124" spans="56:60" x14ac:dyDescent="0.25">
      <c r="BD124" s="23"/>
      <c r="BE124" s="13"/>
      <c r="BF124" s="13"/>
      <c r="BG124" s="13"/>
      <c r="BH124" s="13"/>
    </row>
    <row r="125" spans="56:60" x14ac:dyDescent="0.25">
      <c r="BD125" s="23"/>
      <c r="BE125" s="13"/>
      <c r="BF125" s="13"/>
      <c r="BG125" s="13"/>
      <c r="BH125" s="13"/>
    </row>
    <row r="126" spans="56:60" x14ac:dyDescent="0.25">
      <c r="BD126" s="23"/>
      <c r="BE126" s="13"/>
      <c r="BF126" s="13"/>
      <c r="BG126" s="13"/>
      <c r="BH126" s="13"/>
    </row>
    <row r="127" spans="56:60" x14ac:dyDescent="0.25">
      <c r="BD127" s="23"/>
      <c r="BE127" s="13"/>
      <c r="BF127" s="13"/>
      <c r="BG127" s="13"/>
      <c r="BH127" s="13"/>
    </row>
    <row r="128" spans="56:60" x14ac:dyDescent="0.25">
      <c r="BD128" s="23"/>
      <c r="BE128" s="13"/>
      <c r="BF128" s="13"/>
      <c r="BG128" s="13"/>
      <c r="BH128" s="13"/>
    </row>
    <row r="129" spans="56:60" x14ac:dyDescent="0.25">
      <c r="BD129" s="23"/>
      <c r="BE129" s="13"/>
      <c r="BF129" s="13"/>
      <c r="BG129" s="13"/>
      <c r="BH129" s="13"/>
    </row>
    <row r="130" spans="56:60" x14ac:dyDescent="0.25">
      <c r="BD130" s="23"/>
      <c r="BE130" s="13"/>
      <c r="BF130" s="13"/>
      <c r="BG130" s="13"/>
      <c r="BH130" s="13"/>
    </row>
    <row r="131" spans="56:60" x14ac:dyDescent="0.25">
      <c r="BD131" s="23"/>
      <c r="BE131" s="13"/>
      <c r="BF131" s="13"/>
      <c r="BG131" s="13"/>
      <c r="BH131" s="13"/>
    </row>
    <row r="132" spans="56:60" x14ac:dyDescent="0.25">
      <c r="BD132" s="23"/>
      <c r="BE132" s="13"/>
      <c r="BF132" s="13"/>
      <c r="BG132" s="13"/>
      <c r="BH132" s="13"/>
    </row>
    <row r="133" spans="56:60" x14ac:dyDescent="0.25">
      <c r="BD133" s="23"/>
      <c r="BE133" s="13"/>
      <c r="BF133" s="13"/>
      <c r="BG133" s="13"/>
      <c r="BH133" s="13"/>
    </row>
    <row r="134" spans="56:60" x14ac:dyDescent="0.25">
      <c r="BD134" s="23"/>
      <c r="BE134" s="13"/>
      <c r="BF134" s="13"/>
      <c r="BG134" s="13"/>
      <c r="BH134" s="13"/>
    </row>
    <row r="135" spans="56:60" x14ac:dyDescent="0.25">
      <c r="BD135" s="23"/>
      <c r="BE135" s="13"/>
      <c r="BF135" s="13"/>
      <c r="BG135" s="13"/>
      <c r="BH135" s="13"/>
    </row>
    <row r="136" spans="56:60" x14ac:dyDescent="0.25">
      <c r="BD136" s="23"/>
      <c r="BE136" s="13"/>
      <c r="BF136" s="13"/>
      <c r="BG136" s="13"/>
      <c r="BH136" s="13"/>
    </row>
    <row r="137" spans="56:60" x14ac:dyDescent="0.25">
      <c r="BD137" s="23"/>
      <c r="BE137" s="13"/>
      <c r="BF137" s="13"/>
      <c r="BG137" s="13"/>
      <c r="BH137" s="13"/>
    </row>
    <row r="138" spans="56:60" x14ac:dyDescent="0.25">
      <c r="BD138" s="23"/>
      <c r="BE138" s="13"/>
      <c r="BF138" s="13"/>
      <c r="BG138" s="13"/>
      <c r="BH138" s="13"/>
    </row>
    <row r="139" spans="56:60" x14ac:dyDescent="0.25">
      <c r="BD139" s="23"/>
      <c r="BE139" s="13"/>
      <c r="BF139" s="13"/>
      <c r="BG139" s="13"/>
      <c r="BH139" s="13"/>
    </row>
    <row r="140" spans="56:60" x14ac:dyDescent="0.25">
      <c r="BD140" s="23"/>
      <c r="BE140" s="13"/>
      <c r="BF140" s="13"/>
      <c r="BG140" s="13"/>
      <c r="BH140" s="13"/>
    </row>
    <row r="141" spans="56:60" x14ac:dyDescent="0.25">
      <c r="BD141" s="23"/>
      <c r="BE141" s="13"/>
      <c r="BF141" s="13"/>
      <c r="BG141" s="13"/>
      <c r="BH141" s="13"/>
    </row>
    <row r="142" spans="56:60" x14ac:dyDescent="0.25">
      <c r="BD142" s="23"/>
      <c r="BE142" s="13"/>
      <c r="BF142" s="13"/>
      <c r="BG142" s="13"/>
      <c r="BH142" s="13"/>
    </row>
    <row r="143" spans="56:60" x14ac:dyDescent="0.25">
      <c r="BD143" s="23"/>
      <c r="BE143" s="13"/>
      <c r="BF143" s="13"/>
      <c r="BG143" s="13"/>
      <c r="BH143" s="13"/>
    </row>
    <row r="144" spans="56:60" x14ac:dyDescent="0.25">
      <c r="BD144" s="23"/>
      <c r="BE144" s="13"/>
      <c r="BF144" s="13"/>
      <c r="BG144" s="13"/>
      <c r="BH144" s="13"/>
    </row>
    <row r="145" spans="56:60" x14ac:dyDescent="0.25">
      <c r="BD145" s="23"/>
      <c r="BE145" s="13"/>
      <c r="BF145" s="13"/>
      <c r="BG145" s="13"/>
      <c r="BH145" s="13"/>
    </row>
    <row r="146" spans="56:60" x14ac:dyDescent="0.25">
      <c r="BD146" s="23"/>
      <c r="BE146" s="13"/>
      <c r="BF146" s="13"/>
      <c r="BG146" s="13"/>
      <c r="BH146" s="13"/>
    </row>
    <row r="147" spans="56:60" x14ac:dyDescent="0.25">
      <c r="BD147" s="23"/>
      <c r="BE147" s="13"/>
      <c r="BF147" s="13"/>
      <c r="BG147" s="13"/>
      <c r="BH147" s="13"/>
    </row>
    <row r="148" spans="56:60" x14ac:dyDescent="0.25">
      <c r="BD148" s="23"/>
      <c r="BE148" s="13"/>
      <c r="BF148" s="13"/>
      <c r="BG148" s="13"/>
      <c r="BH148" s="13"/>
    </row>
    <row r="149" spans="56:60" x14ac:dyDescent="0.25">
      <c r="BD149" s="23"/>
      <c r="BE149" s="13"/>
      <c r="BF149" s="13"/>
      <c r="BG149" s="13"/>
      <c r="BH149" s="13"/>
    </row>
    <row r="150" spans="56:60" x14ac:dyDescent="0.25">
      <c r="BD150" s="23"/>
      <c r="BE150" s="13"/>
      <c r="BF150" s="13"/>
      <c r="BG150" s="13"/>
      <c r="BH150" s="13"/>
    </row>
    <row r="151" spans="56:60" x14ac:dyDescent="0.25">
      <c r="BD151" s="23"/>
      <c r="BE151" s="13"/>
      <c r="BF151" s="13"/>
      <c r="BG151" s="13"/>
      <c r="BH151" s="13"/>
    </row>
    <row r="152" spans="56:60" x14ac:dyDescent="0.25">
      <c r="BD152" s="23"/>
      <c r="BE152" s="13"/>
      <c r="BF152" s="13"/>
      <c r="BG152" s="13"/>
      <c r="BH152" s="13"/>
    </row>
    <row r="153" spans="56:60" x14ac:dyDescent="0.25">
      <c r="BD153" s="23"/>
      <c r="BE153" s="13"/>
      <c r="BF153" s="13"/>
      <c r="BG153" s="13"/>
      <c r="BH153" s="13"/>
    </row>
    <row r="154" spans="56:60" x14ac:dyDescent="0.25">
      <c r="BD154" s="23"/>
      <c r="BE154" s="13"/>
      <c r="BF154" s="13"/>
      <c r="BG154" s="13"/>
      <c r="BH154" s="13"/>
    </row>
    <row r="155" spans="56:60" x14ac:dyDescent="0.25">
      <c r="BD155" s="23"/>
      <c r="BE155" s="13"/>
      <c r="BF155" s="13"/>
      <c r="BG155" s="13"/>
      <c r="BH155" s="13"/>
    </row>
    <row r="156" spans="56:60" x14ac:dyDescent="0.25">
      <c r="BD156" s="23"/>
      <c r="BE156" s="13"/>
      <c r="BF156" s="13"/>
      <c r="BG156" s="13"/>
      <c r="BH156" s="13"/>
    </row>
    <row r="157" spans="56:60" x14ac:dyDescent="0.25">
      <c r="BD157" s="23"/>
      <c r="BE157" s="13"/>
      <c r="BF157" s="13"/>
      <c r="BG157" s="13"/>
      <c r="BH157" s="13"/>
    </row>
    <row r="158" spans="56:60" x14ac:dyDescent="0.25">
      <c r="BD158" s="23"/>
      <c r="BE158" s="13"/>
      <c r="BF158" s="13"/>
      <c r="BG158" s="13"/>
      <c r="BH158" s="13"/>
    </row>
    <row r="159" spans="56:60" x14ac:dyDescent="0.25">
      <c r="BD159" s="23"/>
      <c r="BE159" s="13"/>
      <c r="BF159" s="13"/>
      <c r="BG159" s="13"/>
      <c r="BH159" s="13"/>
    </row>
    <row r="160" spans="56:60" x14ac:dyDescent="0.25">
      <c r="BD160" s="23"/>
      <c r="BE160" s="13"/>
      <c r="BF160" s="13"/>
      <c r="BG160" s="13"/>
      <c r="BH160" s="13"/>
    </row>
    <row r="161" spans="56:60" x14ac:dyDescent="0.25">
      <c r="BD161" s="23"/>
      <c r="BE161" s="13"/>
      <c r="BF161" s="13"/>
      <c r="BG161" s="13"/>
      <c r="BH161" s="13"/>
    </row>
    <row r="162" spans="56:60" x14ac:dyDescent="0.25">
      <c r="BD162" s="23"/>
      <c r="BE162" s="13"/>
      <c r="BF162" s="13"/>
      <c r="BG162" s="13"/>
      <c r="BH162" s="13"/>
    </row>
    <row r="163" spans="56:60" x14ac:dyDescent="0.25">
      <c r="BD163" s="23"/>
      <c r="BE163" s="13"/>
      <c r="BF163" s="13"/>
      <c r="BG163" s="13"/>
      <c r="BH163" s="13"/>
    </row>
    <row r="164" spans="56:60" x14ac:dyDescent="0.25">
      <c r="BD164" s="23"/>
      <c r="BE164" s="13"/>
      <c r="BF164" s="13"/>
      <c r="BG164" s="13"/>
      <c r="BH164" s="13"/>
    </row>
    <row r="165" spans="56:60" x14ac:dyDescent="0.25">
      <c r="BD165" s="23"/>
      <c r="BE165" s="13"/>
      <c r="BF165" s="13"/>
      <c r="BG165" s="13"/>
      <c r="BH165" s="13"/>
    </row>
    <row r="166" spans="56:60" x14ac:dyDescent="0.25">
      <c r="BD166" s="23"/>
      <c r="BE166" s="13"/>
      <c r="BF166" s="13"/>
      <c r="BG166" s="13"/>
      <c r="BH166" s="13"/>
    </row>
    <row r="167" spans="56:60" x14ac:dyDescent="0.25">
      <c r="BD167" s="23"/>
      <c r="BE167" s="13"/>
      <c r="BF167" s="13"/>
      <c r="BG167" s="13"/>
      <c r="BH167" s="13"/>
    </row>
    <row r="168" spans="56:60" x14ac:dyDescent="0.25">
      <c r="BD168" s="23"/>
      <c r="BE168" s="13"/>
      <c r="BF168" s="13"/>
      <c r="BG168" s="13"/>
      <c r="BH168" s="13"/>
    </row>
    <row r="169" spans="56:60" x14ac:dyDescent="0.25">
      <c r="BD169" s="23"/>
      <c r="BE169" s="13"/>
      <c r="BF169" s="13"/>
      <c r="BG169" s="13"/>
      <c r="BH169" s="13"/>
    </row>
    <row r="170" spans="56:60" x14ac:dyDescent="0.25">
      <c r="BD170" s="23"/>
      <c r="BE170" s="13"/>
      <c r="BF170" s="13"/>
      <c r="BG170" s="13"/>
      <c r="BH170" s="13"/>
    </row>
    <row r="171" spans="56:60" x14ac:dyDescent="0.25">
      <c r="BD171" s="23"/>
      <c r="BE171" s="13"/>
      <c r="BF171" s="13"/>
      <c r="BG171" s="13"/>
      <c r="BH171" s="13"/>
    </row>
    <row r="172" spans="56:60" x14ac:dyDescent="0.25">
      <c r="BD172" s="23"/>
      <c r="BE172" s="13"/>
      <c r="BF172" s="13"/>
      <c r="BG172" s="13"/>
      <c r="BH172" s="13"/>
    </row>
    <row r="173" spans="56:60" x14ac:dyDescent="0.25">
      <c r="BD173" s="23"/>
      <c r="BE173" s="13"/>
      <c r="BF173" s="13"/>
      <c r="BG173" s="13"/>
      <c r="BH173" s="13"/>
    </row>
    <row r="174" spans="56:60" x14ac:dyDescent="0.25">
      <c r="BD174" s="23"/>
      <c r="BE174" s="13"/>
      <c r="BF174" s="13"/>
      <c r="BG174" s="13"/>
      <c r="BH174" s="13"/>
    </row>
    <row r="175" spans="56:60" x14ac:dyDescent="0.25">
      <c r="BD175" s="23"/>
      <c r="BE175" s="13"/>
      <c r="BF175" s="13"/>
      <c r="BG175" s="13"/>
      <c r="BH175" s="13"/>
    </row>
    <row r="176" spans="56:60" x14ac:dyDescent="0.25">
      <c r="BD176" s="23"/>
      <c r="BE176" s="13"/>
      <c r="BF176" s="13"/>
      <c r="BG176" s="13"/>
      <c r="BH176" s="13"/>
    </row>
    <row r="177" spans="56:60" x14ac:dyDescent="0.25">
      <c r="BD177" s="23"/>
      <c r="BE177" s="13"/>
      <c r="BF177" s="13"/>
      <c r="BG177" s="13"/>
      <c r="BH177" s="13"/>
    </row>
    <row r="178" spans="56:60" x14ac:dyDescent="0.25">
      <c r="BD178" s="23"/>
      <c r="BE178" s="13"/>
      <c r="BF178" s="13"/>
      <c r="BG178" s="13"/>
      <c r="BH178" s="13"/>
    </row>
    <row r="179" spans="56:60" x14ac:dyDescent="0.25">
      <c r="BD179" s="23"/>
      <c r="BE179" s="13"/>
      <c r="BF179" s="13"/>
      <c r="BG179" s="13"/>
      <c r="BH179" s="13"/>
    </row>
    <row r="180" spans="56:60" x14ac:dyDescent="0.25">
      <c r="BD180" s="23"/>
      <c r="BE180" s="13"/>
      <c r="BF180" s="13"/>
      <c r="BG180" s="13"/>
      <c r="BH180" s="13"/>
    </row>
    <row r="181" spans="56:60" x14ac:dyDescent="0.25">
      <c r="BD181" s="23"/>
      <c r="BE181" s="13"/>
      <c r="BF181" s="13"/>
      <c r="BG181" s="13"/>
      <c r="BH181" s="13"/>
    </row>
    <row r="182" spans="56:60" x14ac:dyDescent="0.25">
      <c r="BD182" s="23"/>
      <c r="BE182" s="13"/>
      <c r="BF182" s="13"/>
      <c r="BG182" s="13"/>
      <c r="BH182" s="13"/>
    </row>
    <row r="183" spans="56:60" x14ac:dyDescent="0.25">
      <c r="BD183" s="23"/>
      <c r="BE183" s="13"/>
      <c r="BF183" s="13"/>
      <c r="BG183" s="13"/>
      <c r="BH183" s="13"/>
    </row>
    <row r="184" spans="56:60" x14ac:dyDescent="0.25">
      <c r="BD184" s="23"/>
      <c r="BE184" s="13"/>
      <c r="BF184" s="13"/>
      <c r="BG184" s="13"/>
      <c r="BH184" s="13"/>
    </row>
    <row r="185" spans="56:60" x14ac:dyDescent="0.25">
      <c r="BD185" s="23"/>
      <c r="BE185" s="13"/>
      <c r="BF185" s="13"/>
      <c r="BG185" s="13"/>
      <c r="BH185" s="13"/>
    </row>
    <row r="186" spans="56:60" x14ac:dyDescent="0.25">
      <c r="BD186" s="23"/>
      <c r="BE186" s="13"/>
      <c r="BF186" s="13"/>
      <c r="BG186" s="13"/>
      <c r="BH186" s="13"/>
    </row>
    <row r="187" spans="56:60" x14ac:dyDescent="0.25">
      <c r="BD187" s="23"/>
      <c r="BE187" s="13"/>
      <c r="BF187" s="13"/>
      <c r="BG187" s="13"/>
      <c r="BH187" s="13"/>
    </row>
    <row r="188" spans="56:60" x14ac:dyDescent="0.25">
      <c r="BD188" s="23"/>
      <c r="BE188" s="13"/>
      <c r="BF188" s="13"/>
      <c r="BG188" s="13"/>
      <c r="BH188" s="13"/>
    </row>
    <row r="189" spans="56:60" x14ac:dyDescent="0.25">
      <c r="BD189" s="23"/>
      <c r="BE189" s="13"/>
      <c r="BF189" s="13"/>
      <c r="BG189" s="13"/>
      <c r="BH189" s="13"/>
    </row>
    <row r="190" spans="56:60" x14ac:dyDescent="0.25">
      <c r="BD190" s="23"/>
      <c r="BE190" s="13"/>
      <c r="BF190" s="13"/>
      <c r="BG190" s="13"/>
      <c r="BH190" s="13"/>
    </row>
    <row r="191" spans="56:60" x14ac:dyDescent="0.25">
      <c r="BD191" s="23"/>
      <c r="BE191" s="13"/>
      <c r="BF191" s="13"/>
      <c r="BG191" s="13"/>
      <c r="BH191" s="13"/>
    </row>
    <row r="192" spans="56:60" x14ac:dyDescent="0.25">
      <c r="BD192" s="23"/>
      <c r="BE192" s="13"/>
      <c r="BF192" s="13"/>
      <c r="BG192" s="13"/>
      <c r="BH192" s="13"/>
    </row>
    <row r="193" spans="56:60" x14ac:dyDescent="0.25">
      <c r="BD193" s="23"/>
      <c r="BE193" s="13"/>
      <c r="BF193" s="13"/>
      <c r="BG193" s="13"/>
      <c r="BH193" s="13"/>
    </row>
    <row r="194" spans="56:60" x14ac:dyDescent="0.25">
      <c r="BD194" s="23"/>
      <c r="BE194" s="13"/>
      <c r="BF194" s="13"/>
      <c r="BG194" s="13"/>
      <c r="BH194" s="13"/>
    </row>
    <row r="195" spans="56:60" x14ac:dyDescent="0.25">
      <c r="BD195" s="23"/>
      <c r="BE195" s="13"/>
      <c r="BF195" s="13"/>
      <c r="BG195" s="13"/>
      <c r="BH195" s="13"/>
    </row>
    <row r="196" spans="56:60" x14ac:dyDescent="0.25">
      <c r="BD196" s="23"/>
      <c r="BE196" s="13"/>
      <c r="BF196" s="13"/>
      <c r="BG196" s="13"/>
      <c r="BH196" s="13"/>
    </row>
    <row r="197" spans="56:60" x14ac:dyDescent="0.25">
      <c r="BD197" s="23"/>
      <c r="BE197" s="13"/>
      <c r="BF197" s="13"/>
      <c r="BG197" s="13"/>
      <c r="BH197" s="13"/>
    </row>
    <row r="198" spans="56:60" x14ac:dyDescent="0.25">
      <c r="BD198" s="23"/>
      <c r="BE198" s="13"/>
      <c r="BF198" s="13"/>
      <c r="BG198" s="13"/>
      <c r="BH198" s="13"/>
    </row>
    <row r="199" spans="56:60" x14ac:dyDescent="0.25">
      <c r="BD199" s="23"/>
      <c r="BE199" s="13"/>
      <c r="BF199" s="13"/>
      <c r="BG199" s="13"/>
      <c r="BH199" s="13"/>
    </row>
    <row r="200" spans="56:60" x14ac:dyDescent="0.25">
      <c r="BD200" s="23"/>
      <c r="BE200" s="13"/>
      <c r="BF200" s="13"/>
      <c r="BG200" s="13"/>
      <c r="BH200" s="13"/>
    </row>
    <row r="201" spans="56:60" x14ac:dyDescent="0.25">
      <c r="BD201" s="23"/>
      <c r="BE201" s="13"/>
      <c r="BF201" s="13"/>
      <c r="BG201" s="13"/>
      <c r="BH201" s="13"/>
    </row>
    <row r="202" spans="56:60" x14ac:dyDescent="0.25">
      <c r="BD202" s="23"/>
      <c r="BE202" s="13"/>
      <c r="BF202" s="13"/>
      <c r="BG202" s="13"/>
      <c r="BH202" s="13"/>
    </row>
    <row r="203" spans="56:60" x14ac:dyDescent="0.25">
      <c r="BD203" s="23"/>
      <c r="BE203" s="13"/>
      <c r="BF203" s="13"/>
      <c r="BG203" s="13"/>
      <c r="BH203" s="13"/>
    </row>
    <row r="204" spans="56:60" x14ac:dyDescent="0.25">
      <c r="BD204" s="23"/>
      <c r="BE204" s="13"/>
      <c r="BF204" s="13"/>
      <c r="BG204" s="13"/>
      <c r="BH204" s="13"/>
    </row>
    <row r="205" spans="56:60" x14ac:dyDescent="0.25">
      <c r="BD205" s="23"/>
      <c r="BE205" s="13"/>
      <c r="BF205" s="13"/>
      <c r="BG205" s="13"/>
      <c r="BH205" s="13"/>
    </row>
    <row r="206" spans="56:60" x14ac:dyDescent="0.25">
      <c r="BD206" s="23"/>
      <c r="BE206" s="13"/>
      <c r="BF206" s="13"/>
      <c r="BG206" s="13"/>
      <c r="BH206" s="13"/>
    </row>
    <row r="207" spans="56:60" x14ac:dyDescent="0.25">
      <c r="BD207" s="23"/>
      <c r="BE207" s="13"/>
      <c r="BF207" s="13"/>
      <c r="BG207" s="13"/>
      <c r="BH207" s="13"/>
    </row>
    <row r="208" spans="56:60" x14ac:dyDescent="0.25">
      <c r="BD208" s="23"/>
      <c r="BE208" s="13"/>
      <c r="BF208" s="13"/>
      <c r="BG208" s="13"/>
      <c r="BH208" s="13"/>
    </row>
    <row r="209" spans="56:60" x14ac:dyDescent="0.25">
      <c r="BD209" s="23"/>
      <c r="BE209" s="13"/>
      <c r="BF209" s="13"/>
      <c r="BG209" s="13"/>
      <c r="BH209" s="13"/>
    </row>
    <row r="210" spans="56:60" x14ac:dyDescent="0.25">
      <c r="BD210" s="23"/>
      <c r="BE210" s="13"/>
      <c r="BF210" s="13"/>
      <c r="BG210" s="13"/>
      <c r="BH210" s="13"/>
    </row>
    <row r="211" spans="56:60" x14ac:dyDescent="0.25">
      <c r="BD211" s="23"/>
      <c r="BE211" s="13"/>
      <c r="BF211" s="13"/>
      <c r="BG211" s="13"/>
      <c r="BH211" s="13"/>
    </row>
    <row r="212" spans="56:60" x14ac:dyDescent="0.25">
      <c r="BD212" s="23"/>
      <c r="BE212" s="13"/>
      <c r="BF212" s="13"/>
      <c r="BG212" s="13"/>
      <c r="BH212" s="13"/>
    </row>
    <row r="213" spans="56:60" x14ac:dyDescent="0.25">
      <c r="BD213" s="23"/>
      <c r="BE213" s="13"/>
      <c r="BF213" s="13"/>
      <c r="BG213" s="13"/>
      <c r="BH213" s="13"/>
    </row>
    <row r="214" spans="56:60" x14ac:dyDescent="0.25">
      <c r="BD214" s="23"/>
      <c r="BE214" s="13"/>
      <c r="BF214" s="13"/>
      <c r="BG214" s="13"/>
      <c r="BH214" s="13"/>
    </row>
    <row r="215" spans="56:60" x14ac:dyDescent="0.25">
      <c r="BD215" s="23"/>
      <c r="BE215" s="13"/>
      <c r="BF215" s="13"/>
      <c r="BG215" s="13"/>
      <c r="BH215" s="13"/>
    </row>
    <row r="216" spans="56:60" x14ac:dyDescent="0.25">
      <c r="BD216" s="23"/>
      <c r="BE216" s="13"/>
      <c r="BF216" s="13"/>
      <c r="BG216" s="13"/>
      <c r="BH216" s="13"/>
    </row>
    <row r="217" spans="56:60" x14ac:dyDescent="0.25">
      <c r="BD217" s="23"/>
      <c r="BE217" s="13"/>
      <c r="BF217" s="13"/>
      <c r="BG217" s="13"/>
      <c r="BH217" s="13"/>
    </row>
    <row r="218" spans="56:60" x14ac:dyDescent="0.25">
      <c r="BD218" s="23"/>
      <c r="BE218" s="13"/>
      <c r="BF218" s="13"/>
      <c r="BG218" s="13"/>
      <c r="BH218" s="13"/>
    </row>
    <row r="219" spans="56:60" x14ac:dyDescent="0.25">
      <c r="BD219" s="23"/>
      <c r="BE219" s="13"/>
      <c r="BF219" s="13"/>
      <c r="BG219" s="13"/>
      <c r="BH219" s="13"/>
    </row>
    <row r="220" spans="56:60" x14ac:dyDescent="0.25">
      <c r="BD220" s="23"/>
      <c r="BE220" s="13"/>
      <c r="BF220" s="13"/>
      <c r="BG220" s="13"/>
      <c r="BH220" s="13"/>
    </row>
    <row r="221" spans="56:60" x14ac:dyDescent="0.25">
      <c r="BD221" s="23"/>
      <c r="BE221" s="13"/>
      <c r="BF221" s="13"/>
      <c r="BG221" s="13"/>
      <c r="BH221" s="13"/>
    </row>
    <row r="222" spans="56:60" x14ac:dyDescent="0.25">
      <c r="BD222" s="23"/>
      <c r="BE222" s="13"/>
      <c r="BF222" s="13"/>
      <c r="BG222" s="13"/>
      <c r="BH222" s="13"/>
    </row>
    <row r="223" spans="56:60" x14ac:dyDescent="0.25">
      <c r="BD223" s="23"/>
      <c r="BE223" s="13"/>
      <c r="BF223" s="13"/>
      <c r="BG223" s="13"/>
      <c r="BH223" s="13"/>
    </row>
    <row r="224" spans="56:60" x14ac:dyDescent="0.25">
      <c r="BD224" s="23"/>
      <c r="BE224" s="13"/>
      <c r="BF224" s="13"/>
      <c r="BG224" s="13"/>
      <c r="BH224" s="13"/>
    </row>
    <row r="225" spans="56:60" x14ac:dyDescent="0.25">
      <c r="BD225" s="23"/>
      <c r="BE225" s="13"/>
      <c r="BF225" s="13"/>
      <c r="BG225" s="13"/>
      <c r="BH225" s="13"/>
    </row>
    <row r="226" spans="56:60" x14ac:dyDescent="0.25">
      <c r="BD226" s="23"/>
      <c r="BE226" s="13"/>
      <c r="BF226" s="13"/>
      <c r="BG226" s="13"/>
      <c r="BH226" s="13"/>
    </row>
    <row r="227" spans="56:60" x14ac:dyDescent="0.25">
      <c r="BD227" s="23"/>
      <c r="BE227" s="13"/>
      <c r="BF227" s="13"/>
      <c r="BG227" s="13"/>
      <c r="BH227" s="13"/>
    </row>
    <row r="228" spans="56:60" x14ac:dyDescent="0.25">
      <c r="BD228" s="23"/>
      <c r="BE228" s="13"/>
      <c r="BF228" s="13"/>
      <c r="BG228" s="13"/>
      <c r="BH228" s="13"/>
    </row>
    <row r="229" spans="56:60" x14ac:dyDescent="0.25">
      <c r="BD229" s="23"/>
      <c r="BE229" s="13"/>
      <c r="BF229" s="13"/>
      <c r="BG229" s="13"/>
      <c r="BH229" s="13"/>
    </row>
    <row r="230" spans="56:60" x14ac:dyDescent="0.25">
      <c r="BD230" s="23"/>
      <c r="BE230" s="13"/>
      <c r="BF230" s="13"/>
      <c r="BG230" s="13"/>
      <c r="BH230" s="13"/>
    </row>
    <row r="231" spans="56:60" x14ac:dyDescent="0.25">
      <c r="BD231" s="23"/>
      <c r="BE231" s="13"/>
      <c r="BF231" s="13"/>
      <c r="BG231" s="13"/>
      <c r="BH231" s="13"/>
    </row>
    <row r="232" spans="56:60" x14ac:dyDescent="0.25">
      <c r="BD232" s="23"/>
      <c r="BE232" s="13"/>
      <c r="BF232" s="13"/>
      <c r="BG232" s="13"/>
      <c r="BH232" s="13"/>
    </row>
    <row r="233" spans="56:60" x14ac:dyDescent="0.25">
      <c r="BD233" s="23"/>
      <c r="BE233" s="13"/>
      <c r="BF233" s="13"/>
      <c r="BG233" s="13"/>
      <c r="BH233" s="13"/>
    </row>
    <row r="234" spans="56:60" x14ac:dyDescent="0.25">
      <c r="BD234" s="23"/>
      <c r="BE234" s="13"/>
      <c r="BF234" s="13"/>
      <c r="BG234" s="13"/>
      <c r="BH234" s="13"/>
    </row>
    <row r="235" spans="56:60" x14ac:dyDescent="0.25">
      <c r="BD235" s="23"/>
      <c r="BE235" s="13"/>
      <c r="BF235" s="13"/>
      <c r="BG235" s="13"/>
      <c r="BH235" s="13"/>
    </row>
    <row r="236" spans="56:60" x14ac:dyDescent="0.25">
      <c r="BD236" s="23"/>
      <c r="BE236" s="13"/>
      <c r="BF236" s="13"/>
      <c r="BG236" s="13"/>
      <c r="BH236" s="13"/>
    </row>
    <row r="237" spans="56:60" x14ac:dyDescent="0.25">
      <c r="BD237" s="23"/>
      <c r="BE237" s="13"/>
      <c r="BF237" s="13"/>
      <c r="BG237" s="13"/>
      <c r="BH237" s="13"/>
    </row>
    <row r="238" spans="56:60" x14ac:dyDescent="0.25">
      <c r="BD238" s="23"/>
      <c r="BE238" s="13"/>
      <c r="BF238" s="13"/>
      <c r="BG238" s="13"/>
      <c r="BH238" s="13"/>
    </row>
    <row r="239" spans="56:60" x14ac:dyDescent="0.25">
      <c r="BD239" s="23"/>
      <c r="BE239" s="13"/>
      <c r="BF239" s="13"/>
      <c r="BG239" s="13"/>
      <c r="BH239" s="13"/>
    </row>
    <row r="240" spans="56:60" x14ac:dyDescent="0.25">
      <c r="BD240" s="23"/>
      <c r="BE240" s="13"/>
      <c r="BF240" s="13"/>
      <c r="BG240" s="13"/>
      <c r="BH240" s="13"/>
    </row>
    <row r="241" spans="56:60" x14ac:dyDescent="0.25">
      <c r="BD241" s="23"/>
      <c r="BE241" s="13"/>
      <c r="BF241" s="13"/>
      <c r="BG241" s="13"/>
      <c r="BH241" s="13"/>
    </row>
    <row r="242" spans="56:60" x14ac:dyDescent="0.25">
      <c r="BD242" s="23"/>
      <c r="BE242" s="13"/>
      <c r="BF242" s="13"/>
      <c r="BG242" s="13"/>
      <c r="BH242" s="13"/>
    </row>
    <row r="243" spans="56:60" x14ac:dyDescent="0.25">
      <c r="BD243" s="23"/>
      <c r="BE243" s="13"/>
      <c r="BF243" s="13"/>
      <c r="BG243" s="13"/>
      <c r="BH243" s="13"/>
    </row>
    <row r="244" spans="56:60" x14ac:dyDescent="0.25">
      <c r="BD244" s="23"/>
      <c r="BE244" s="13"/>
      <c r="BF244" s="13"/>
      <c r="BG244" s="13"/>
      <c r="BH244" s="13"/>
    </row>
    <row r="245" spans="56:60" x14ac:dyDescent="0.25">
      <c r="BD245" s="23"/>
      <c r="BE245" s="13"/>
      <c r="BF245" s="13"/>
      <c r="BG245" s="13"/>
      <c r="BH245" s="13"/>
    </row>
    <row r="246" spans="56:60" x14ac:dyDescent="0.25">
      <c r="BD246" s="23"/>
      <c r="BE246" s="13"/>
      <c r="BF246" s="13"/>
      <c r="BG246" s="13"/>
      <c r="BH246" s="13"/>
    </row>
    <row r="247" spans="56:60" x14ac:dyDescent="0.25">
      <c r="BD247" s="23"/>
      <c r="BE247" s="13"/>
      <c r="BF247" s="13"/>
      <c r="BG247" s="13"/>
      <c r="BH247" s="13"/>
    </row>
    <row r="248" spans="56:60" x14ac:dyDescent="0.25">
      <c r="BD248" s="23"/>
      <c r="BE248" s="13"/>
      <c r="BF248" s="13"/>
      <c r="BG248" s="13"/>
      <c r="BH248" s="13"/>
    </row>
    <row r="249" spans="56:60" x14ac:dyDescent="0.25">
      <c r="BD249" s="23"/>
      <c r="BE249" s="13"/>
      <c r="BF249" s="13"/>
      <c r="BG249" s="13"/>
      <c r="BH249" s="13"/>
    </row>
    <row r="250" spans="56:60" x14ac:dyDescent="0.25">
      <c r="BD250" s="23"/>
      <c r="BE250" s="13"/>
      <c r="BF250" s="13"/>
      <c r="BG250" s="13"/>
      <c r="BH250" s="13"/>
    </row>
    <row r="251" spans="56:60" x14ac:dyDescent="0.25">
      <c r="BD251" s="23"/>
      <c r="BE251" s="13"/>
      <c r="BF251" s="13"/>
      <c r="BG251" s="13"/>
      <c r="BH251" s="13"/>
    </row>
    <row r="252" spans="56:60" x14ac:dyDescent="0.25">
      <c r="BD252" s="23"/>
      <c r="BE252" s="13"/>
      <c r="BF252" s="13"/>
      <c r="BG252" s="13"/>
      <c r="BH252" s="13"/>
    </row>
    <row r="253" spans="56:60" x14ac:dyDescent="0.25">
      <c r="BD253" s="23"/>
      <c r="BE253" s="13"/>
      <c r="BF253" s="13"/>
      <c r="BG253" s="13"/>
      <c r="BH253" s="13"/>
    </row>
    <row r="254" spans="56:60" x14ac:dyDescent="0.25">
      <c r="BD254" s="23"/>
      <c r="BE254" s="13"/>
      <c r="BF254" s="13"/>
      <c r="BG254" s="13"/>
      <c r="BH254" s="13"/>
    </row>
    <row r="255" spans="56:60" x14ac:dyDescent="0.25">
      <c r="BD255" s="23"/>
      <c r="BE255" s="13"/>
      <c r="BF255" s="13"/>
      <c r="BG255" s="13"/>
      <c r="BH255" s="13"/>
    </row>
    <row r="256" spans="56:60" x14ac:dyDescent="0.25">
      <c r="BD256" s="23"/>
      <c r="BE256" s="13"/>
      <c r="BF256" s="13"/>
      <c r="BG256" s="13"/>
      <c r="BH256" s="13"/>
    </row>
    <row r="257" spans="56:60" x14ac:dyDescent="0.25">
      <c r="BD257" s="23"/>
      <c r="BE257" s="13"/>
      <c r="BF257" s="13"/>
      <c r="BG257" s="13"/>
      <c r="BH257" s="13"/>
    </row>
    <row r="258" spans="56:60" x14ac:dyDescent="0.25">
      <c r="BD258" s="23"/>
      <c r="BE258" s="13"/>
      <c r="BF258" s="13"/>
      <c r="BG258" s="13"/>
      <c r="BH258" s="13"/>
    </row>
    <row r="259" spans="56:60" x14ac:dyDescent="0.25">
      <c r="BD259" s="23"/>
      <c r="BE259" s="13"/>
      <c r="BF259" s="13"/>
      <c r="BG259" s="13"/>
      <c r="BH259" s="13"/>
    </row>
    <row r="260" spans="56:60" x14ac:dyDescent="0.25">
      <c r="BD260" s="23"/>
      <c r="BE260" s="13"/>
      <c r="BF260" s="13"/>
      <c r="BG260" s="13"/>
      <c r="BH260" s="13"/>
    </row>
    <row r="261" spans="56:60" x14ac:dyDescent="0.25">
      <c r="BD261" s="23"/>
      <c r="BE261" s="13"/>
      <c r="BF261" s="13"/>
      <c r="BG261" s="13"/>
      <c r="BH261" s="13"/>
    </row>
    <row r="262" spans="56:60" x14ac:dyDescent="0.25">
      <c r="BD262" s="23"/>
      <c r="BE262" s="13"/>
      <c r="BF262" s="13"/>
      <c r="BG262" s="13"/>
      <c r="BH262" s="13"/>
    </row>
    <row r="263" spans="56:60" x14ac:dyDescent="0.25">
      <c r="BD263" s="23"/>
      <c r="BE263" s="13"/>
      <c r="BF263" s="13"/>
      <c r="BG263" s="13"/>
      <c r="BH263" s="13"/>
    </row>
    <row r="264" spans="56:60" x14ac:dyDescent="0.25">
      <c r="BD264" s="23"/>
      <c r="BE264" s="13"/>
      <c r="BF264" s="13"/>
      <c r="BG264" s="13"/>
      <c r="BH264" s="13"/>
    </row>
    <row r="265" spans="56:60" x14ac:dyDescent="0.25">
      <c r="BD265" s="23"/>
      <c r="BE265" s="13"/>
      <c r="BF265" s="13"/>
      <c r="BG265" s="13"/>
      <c r="BH265" s="13"/>
    </row>
    <row r="266" spans="56:60" x14ac:dyDescent="0.25">
      <c r="BD266" s="23"/>
      <c r="BE266" s="13"/>
      <c r="BF266" s="13"/>
      <c r="BG266" s="13"/>
      <c r="BH266" s="13"/>
    </row>
    <row r="267" spans="56:60" x14ac:dyDescent="0.25">
      <c r="BD267" s="23"/>
      <c r="BE267" s="13"/>
      <c r="BF267" s="13"/>
      <c r="BG267" s="13"/>
      <c r="BH267" s="13"/>
    </row>
    <row r="268" spans="56:60" x14ac:dyDescent="0.25">
      <c r="BD268" s="23"/>
      <c r="BE268" s="13"/>
      <c r="BF268" s="13"/>
      <c r="BG268" s="13"/>
      <c r="BH268" s="13"/>
    </row>
    <row r="269" spans="56:60" x14ac:dyDescent="0.25">
      <c r="BD269" s="23"/>
      <c r="BE269" s="13"/>
      <c r="BF269" s="13"/>
      <c r="BG269" s="13"/>
      <c r="BH269" s="13"/>
    </row>
    <row r="270" spans="56:60" x14ac:dyDescent="0.25">
      <c r="BD270" s="23"/>
      <c r="BE270" s="13"/>
      <c r="BF270" s="13"/>
      <c r="BG270" s="13"/>
      <c r="BH270" s="13"/>
    </row>
    <row r="271" spans="56:60" x14ac:dyDescent="0.25">
      <c r="BD271" s="23"/>
      <c r="BE271" s="13"/>
      <c r="BF271" s="13"/>
      <c r="BG271" s="13"/>
      <c r="BH271" s="13"/>
    </row>
    <row r="272" spans="56:60" x14ac:dyDescent="0.25">
      <c r="BD272" s="23"/>
      <c r="BE272" s="13"/>
      <c r="BF272" s="13"/>
      <c r="BG272" s="13"/>
      <c r="BH272" s="13"/>
    </row>
    <row r="273" spans="56:60" x14ac:dyDescent="0.25">
      <c r="BD273" s="23"/>
      <c r="BE273" s="13"/>
      <c r="BF273" s="13"/>
      <c r="BG273" s="13"/>
      <c r="BH273" s="13"/>
    </row>
    <row r="274" spans="56:60" x14ac:dyDescent="0.25">
      <c r="BD274" s="23"/>
      <c r="BE274" s="13"/>
      <c r="BF274" s="13"/>
      <c r="BG274" s="13"/>
      <c r="BH274" s="13"/>
    </row>
    <row r="275" spans="56:60" x14ac:dyDescent="0.25">
      <c r="BD275" s="23"/>
      <c r="BE275" s="13"/>
      <c r="BF275" s="13"/>
      <c r="BG275" s="13"/>
      <c r="BH275" s="13"/>
    </row>
    <row r="276" spans="56:60" x14ac:dyDescent="0.25">
      <c r="BD276" s="23"/>
      <c r="BE276" s="13"/>
      <c r="BF276" s="13"/>
      <c r="BG276" s="13"/>
      <c r="BH276" s="13"/>
    </row>
    <row r="277" spans="56:60" x14ac:dyDescent="0.25">
      <c r="BD277" s="23"/>
      <c r="BE277" s="13"/>
      <c r="BF277" s="13"/>
      <c r="BG277" s="13"/>
      <c r="BH277" s="13"/>
    </row>
    <row r="278" spans="56:60" x14ac:dyDescent="0.25">
      <c r="BD278" s="23"/>
      <c r="BE278" s="13"/>
      <c r="BF278" s="13"/>
      <c r="BG278" s="13"/>
      <c r="BH278" s="13"/>
    </row>
    <row r="279" spans="56:60" x14ac:dyDescent="0.25">
      <c r="BD279" s="23"/>
      <c r="BE279" s="13"/>
      <c r="BF279" s="13"/>
      <c r="BG279" s="13"/>
      <c r="BH279" s="13"/>
    </row>
    <row r="280" spans="56:60" x14ac:dyDescent="0.25">
      <c r="BD280" s="23"/>
      <c r="BE280" s="13"/>
      <c r="BF280" s="13"/>
      <c r="BG280" s="13"/>
      <c r="BH280" s="13"/>
    </row>
    <row r="281" spans="56:60" x14ac:dyDescent="0.25">
      <c r="BD281" s="23"/>
      <c r="BE281" s="13"/>
      <c r="BF281" s="13"/>
      <c r="BG281" s="13"/>
      <c r="BH281" s="13"/>
    </row>
    <row r="282" spans="56:60" x14ac:dyDescent="0.25">
      <c r="BD282" s="23"/>
      <c r="BE282" s="13"/>
      <c r="BF282" s="13"/>
      <c r="BG282" s="13"/>
      <c r="BH282" s="13"/>
    </row>
    <row r="283" spans="56:60" x14ac:dyDescent="0.25">
      <c r="BD283" s="23"/>
      <c r="BE283" s="13"/>
      <c r="BF283" s="13"/>
      <c r="BG283" s="13"/>
      <c r="BH283" s="13"/>
    </row>
    <row r="284" spans="56:60" x14ac:dyDescent="0.25">
      <c r="BD284" s="23"/>
      <c r="BE284" s="13"/>
      <c r="BF284" s="13"/>
      <c r="BG284" s="13"/>
      <c r="BH284" s="13"/>
    </row>
    <row r="285" spans="56:60" x14ac:dyDescent="0.25">
      <c r="BD285" s="23"/>
      <c r="BE285" s="13"/>
      <c r="BF285" s="13"/>
      <c r="BG285" s="13"/>
      <c r="BH285" s="13"/>
    </row>
    <row r="286" spans="56:60" x14ac:dyDescent="0.25">
      <c r="BD286" s="23"/>
      <c r="BE286" s="13"/>
      <c r="BF286" s="13"/>
      <c r="BG286" s="13"/>
      <c r="BH286" s="13"/>
    </row>
    <row r="287" spans="56:60" x14ac:dyDescent="0.25">
      <c r="BD287" s="23"/>
      <c r="BE287" s="13"/>
      <c r="BF287" s="13"/>
      <c r="BG287" s="13"/>
      <c r="BH287" s="13"/>
    </row>
    <row r="288" spans="56:60" x14ac:dyDescent="0.25">
      <c r="BD288" s="23"/>
      <c r="BE288" s="13"/>
      <c r="BF288" s="13"/>
      <c r="BG288" s="13"/>
      <c r="BH288" s="13"/>
    </row>
    <row r="289" spans="56:60" x14ac:dyDescent="0.25">
      <c r="BD289" s="23"/>
      <c r="BE289" s="13"/>
      <c r="BF289" s="13"/>
      <c r="BG289" s="13"/>
      <c r="BH289" s="13"/>
    </row>
    <row r="290" spans="56:60" x14ac:dyDescent="0.25">
      <c r="BD290" s="23"/>
      <c r="BE290" s="13"/>
      <c r="BF290" s="13"/>
      <c r="BG290" s="13"/>
      <c r="BH290" s="13"/>
    </row>
    <row r="291" spans="56:60" x14ac:dyDescent="0.25">
      <c r="BD291" s="23"/>
      <c r="BE291" s="13"/>
      <c r="BF291" s="13"/>
      <c r="BG291" s="13"/>
      <c r="BH291" s="13"/>
    </row>
    <row r="292" spans="56:60" x14ac:dyDescent="0.25">
      <c r="BD292" s="23"/>
      <c r="BE292" s="13"/>
      <c r="BF292" s="13"/>
      <c r="BG292" s="13"/>
      <c r="BH292" s="13"/>
    </row>
    <row r="293" spans="56:60" x14ac:dyDescent="0.25">
      <c r="BD293" s="23"/>
      <c r="BE293" s="13"/>
      <c r="BF293" s="13"/>
      <c r="BG293" s="13"/>
      <c r="BH293" s="13"/>
    </row>
    <row r="294" spans="56:60" x14ac:dyDescent="0.25">
      <c r="BD294" s="23"/>
      <c r="BE294" s="13"/>
      <c r="BF294" s="13"/>
      <c r="BG294" s="13"/>
      <c r="BH294" s="13"/>
    </row>
    <row r="295" spans="56:60" x14ac:dyDescent="0.25">
      <c r="BD295" s="23"/>
      <c r="BE295" s="13"/>
      <c r="BF295" s="13"/>
      <c r="BG295" s="13"/>
      <c r="BH295" s="13"/>
    </row>
    <row r="296" spans="56:60" x14ac:dyDescent="0.25">
      <c r="BD296" s="23"/>
      <c r="BE296" s="13"/>
      <c r="BF296" s="13"/>
      <c r="BG296" s="13"/>
      <c r="BH296" s="13"/>
    </row>
    <row r="297" spans="56:60" x14ac:dyDescent="0.25">
      <c r="BD297" s="23"/>
      <c r="BE297" s="13"/>
      <c r="BF297" s="13"/>
      <c r="BG297" s="13"/>
      <c r="BH297" s="13"/>
    </row>
    <row r="298" spans="56:60" x14ac:dyDescent="0.25">
      <c r="BD298" s="23"/>
      <c r="BE298" s="13"/>
      <c r="BF298" s="13"/>
      <c r="BG298" s="13"/>
      <c r="BH298" s="13"/>
    </row>
    <row r="299" spans="56:60" x14ac:dyDescent="0.25">
      <c r="BD299" s="23"/>
      <c r="BE299" s="13"/>
      <c r="BF299" s="13"/>
      <c r="BG299" s="13"/>
      <c r="BH299" s="13"/>
    </row>
    <row r="300" spans="56:60" x14ac:dyDescent="0.25">
      <c r="BD300" s="23"/>
      <c r="BE300" s="13"/>
      <c r="BF300" s="13"/>
      <c r="BG300" s="13"/>
      <c r="BH300" s="13"/>
    </row>
    <row r="301" spans="56:60" x14ac:dyDescent="0.25">
      <c r="BD301" s="23"/>
      <c r="BE301" s="13"/>
      <c r="BF301" s="13"/>
      <c r="BG301" s="13"/>
      <c r="BH301" s="13"/>
    </row>
    <row r="302" spans="56:60" x14ac:dyDescent="0.25">
      <c r="BD302" s="23"/>
      <c r="BE302" s="13"/>
      <c r="BF302" s="13"/>
      <c r="BG302" s="13"/>
      <c r="BH302" s="13"/>
    </row>
    <row r="303" spans="56:60" x14ac:dyDescent="0.25">
      <c r="BD303" s="23"/>
      <c r="BE303" s="13"/>
      <c r="BF303" s="13"/>
      <c r="BG303" s="13"/>
      <c r="BH303" s="13"/>
    </row>
    <row r="304" spans="56:60" x14ac:dyDescent="0.25">
      <c r="BD304" s="23"/>
      <c r="BE304" s="13"/>
      <c r="BF304" s="13"/>
      <c r="BG304" s="13"/>
      <c r="BH304" s="13"/>
    </row>
    <row r="305" spans="56:60" x14ac:dyDescent="0.25">
      <c r="BD305" s="23"/>
      <c r="BE305" s="13"/>
      <c r="BF305" s="13"/>
      <c r="BG305" s="13"/>
      <c r="BH305" s="13"/>
    </row>
    <row r="306" spans="56:60" x14ac:dyDescent="0.25">
      <c r="BD306" s="23"/>
      <c r="BE306" s="13"/>
      <c r="BF306" s="13"/>
      <c r="BG306" s="13"/>
      <c r="BH306" s="13"/>
    </row>
    <row r="307" spans="56:60" x14ac:dyDescent="0.25">
      <c r="BD307" s="23"/>
      <c r="BE307" s="13"/>
      <c r="BF307" s="13"/>
      <c r="BG307" s="13"/>
      <c r="BH307" s="13"/>
    </row>
    <row r="308" spans="56:60" x14ac:dyDescent="0.25">
      <c r="BD308" s="23"/>
      <c r="BE308" s="13"/>
      <c r="BF308" s="13"/>
      <c r="BG308" s="13"/>
      <c r="BH308" s="13"/>
    </row>
    <row r="309" spans="56:60" x14ac:dyDescent="0.25">
      <c r="BD309" s="23"/>
      <c r="BE309" s="13"/>
      <c r="BF309" s="13"/>
      <c r="BG309" s="13"/>
      <c r="BH309" s="13"/>
    </row>
    <row r="310" spans="56:60" x14ac:dyDescent="0.25">
      <c r="BD310" s="23"/>
      <c r="BE310" s="13"/>
      <c r="BF310" s="13"/>
      <c r="BG310" s="13"/>
      <c r="BH310" s="13"/>
    </row>
    <row r="311" spans="56:60" x14ac:dyDescent="0.25">
      <c r="BD311" s="23"/>
      <c r="BE311" s="13"/>
      <c r="BF311" s="13"/>
      <c r="BG311" s="13"/>
      <c r="BH311" s="13"/>
    </row>
    <row r="312" spans="56:60" x14ac:dyDescent="0.25">
      <c r="BD312" s="23"/>
      <c r="BE312" s="13"/>
      <c r="BF312" s="13"/>
      <c r="BG312" s="13"/>
      <c r="BH312" s="13"/>
    </row>
    <row r="313" spans="56:60" x14ac:dyDescent="0.25">
      <c r="BD313" s="23"/>
      <c r="BE313" s="13"/>
      <c r="BF313" s="13"/>
      <c r="BG313" s="13"/>
      <c r="BH313" s="13"/>
    </row>
    <row r="314" spans="56:60" x14ac:dyDescent="0.25">
      <c r="BD314" s="23"/>
      <c r="BE314" s="13"/>
      <c r="BF314" s="13"/>
      <c r="BG314" s="13"/>
      <c r="BH314" s="13"/>
    </row>
    <row r="315" spans="56:60" x14ac:dyDescent="0.25">
      <c r="BD315" s="23"/>
      <c r="BE315" s="13"/>
      <c r="BF315" s="13"/>
      <c r="BG315" s="13"/>
      <c r="BH315" s="13"/>
    </row>
    <row r="316" spans="56:60" x14ac:dyDescent="0.25">
      <c r="BD316" s="23"/>
      <c r="BE316" s="13"/>
      <c r="BF316" s="13"/>
      <c r="BG316" s="13"/>
      <c r="BH316" s="13"/>
    </row>
    <row r="317" spans="56:60" x14ac:dyDescent="0.25">
      <c r="BD317" s="23"/>
      <c r="BE317" s="13"/>
      <c r="BF317" s="13"/>
      <c r="BG317" s="13"/>
      <c r="BH317" s="13"/>
    </row>
    <row r="318" spans="56:60" x14ac:dyDescent="0.25">
      <c r="BD318" s="23"/>
      <c r="BE318" s="13"/>
      <c r="BF318" s="13"/>
      <c r="BG318" s="13"/>
      <c r="BH318" s="13"/>
    </row>
    <row r="319" spans="56:60" x14ac:dyDescent="0.25">
      <c r="BD319" s="23"/>
      <c r="BE319" s="13"/>
      <c r="BF319" s="13"/>
      <c r="BG319" s="13"/>
      <c r="BH319" s="13"/>
    </row>
    <row r="320" spans="56:60" x14ac:dyDescent="0.25">
      <c r="BD320" s="23"/>
      <c r="BE320" s="13"/>
      <c r="BF320" s="13"/>
      <c r="BG320" s="13"/>
      <c r="BH320" s="13"/>
    </row>
    <row r="321" spans="56:60" x14ac:dyDescent="0.25">
      <c r="BD321" s="23"/>
      <c r="BE321" s="13"/>
      <c r="BF321" s="13"/>
      <c r="BG321" s="13"/>
      <c r="BH321" s="13"/>
    </row>
    <row r="322" spans="56:60" x14ac:dyDescent="0.25">
      <c r="BD322" s="23"/>
      <c r="BE322" s="13"/>
      <c r="BF322" s="13"/>
      <c r="BG322" s="13"/>
      <c r="BH322" s="13"/>
    </row>
    <row r="323" spans="56:60" x14ac:dyDescent="0.25">
      <c r="BD323" s="23"/>
      <c r="BE323" s="13"/>
      <c r="BF323" s="13"/>
      <c r="BG323" s="13"/>
      <c r="BH323" s="13"/>
    </row>
    <row r="324" spans="56:60" x14ac:dyDescent="0.25">
      <c r="BD324" s="23"/>
      <c r="BE324" s="13"/>
      <c r="BF324" s="13"/>
      <c r="BG324" s="13"/>
      <c r="BH324" s="13"/>
    </row>
    <row r="325" spans="56:60" x14ac:dyDescent="0.25">
      <c r="BD325" s="23"/>
      <c r="BE325" s="13"/>
      <c r="BF325" s="13"/>
      <c r="BG325" s="13"/>
      <c r="BH325" s="13"/>
    </row>
    <row r="326" spans="56:60" x14ac:dyDescent="0.25">
      <c r="BD326" s="23"/>
      <c r="BE326" s="13"/>
      <c r="BF326" s="13"/>
      <c r="BG326" s="13"/>
      <c r="BH326" s="13"/>
    </row>
    <row r="327" spans="56:60" x14ac:dyDescent="0.25">
      <c r="BD327" s="23"/>
      <c r="BE327" s="13"/>
      <c r="BF327" s="13"/>
      <c r="BG327" s="13"/>
      <c r="BH327" s="13"/>
    </row>
    <row r="328" spans="56:60" x14ac:dyDescent="0.25">
      <c r="BD328" s="23"/>
      <c r="BE328" s="13"/>
      <c r="BF328" s="13"/>
      <c r="BG328" s="13"/>
      <c r="BH328" s="13"/>
    </row>
    <row r="329" spans="56:60" x14ac:dyDescent="0.25">
      <c r="BD329" s="23"/>
      <c r="BE329" s="13"/>
      <c r="BF329" s="13"/>
      <c r="BG329" s="13"/>
      <c r="BH329" s="13"/>
    </row>
    <row r="330" spans="56:60" x14ac:dyDescent="0.25">
      <c r="BD330" s="23"/>
      <c r="BE330" s="13"/>
      <c r="BF330" s="13"/>
      <c r="BG330" s="13"/>
      <c r="BH330" s="13"/>
    </row>
    <row r="331" spans="56:60" x14ac:dyDescent="0.25">
      <c r="BD331" s="23"/>
      <c r="BE331" s="13"/>
      <c r="BF331" s="13"/>
      <c r="BG331" s="13"/>
      <c r="BH331" s="13"/>
    </row>
    <row r="332" spans="56:60" x14ac:dyDescent="0.25">
      <c r="BD332" s="23"/>
      <c r="BE332" s="13"/>
      <c r="BF332" s="13"/>
      <c r="BG332" s="13"/>
      <c r="BH332" s="13"/>
    </row>
    <row r="333" spans="56:60" x14ac:dyDescent="0.25">
      <c r="BD333" s="23"/>
      <c r="BE333" s="13"/>
      <c r="BF333" s="13"/>
      <c r="BG333" s="13"/>
      <c r="BH333" s="13"/>
    </row>
    <row r="334" spans="56:60" x14ac:dyDescent="0.25">
      <c r="BD334" s="23"/>
      <c r="BE334" s="13"/>
      <c r="BF334" s="13"/>
      <c r="BG334" s="13"/>
      <c r="BH334" s="13"/>
    </row>
    <row r="335" spans="56:60" x14ac:dyDescent="0.25">
      <c r="BD335" s="23"/>
      <c r="BE335" s="13"/>
      <c r="BF335" s="13"/>
      <c r="BG335" s="13"/>
      <c r="BH335" s="13"/>
    </row>
    <row r="336" spans="56:60" x14ac:dyDescent="0.25">
      <c r="BD336" s="23"/>
      <c r="BE336" s="13"/>
      <c r="BF336" s="13"/>
      <c r="BG336" s="13"/>
      <c r="BH336" s="13"/>
    </row>
    <row r="337" spans="56:60" x14ac:dyDescent="0.25">
      <c r="BD337" s="23"/>
      <c r="BE337" s="13"/>
      <c r="BF337" s="13"/>
      <c r="BG337" s="13"/>
      <c r="BH337" s="13"/>
    </row>
    <row r="338" spans="56:60" x14ac:dyDescent="0.25">
      <c r="BD338" s="23"/>
      <c r="BE338" s="13"/>
      <c r="BF338" s="13"/>
      <c r="BG338" s="13"/>
      <c r="BH338" s="13"/>
    </row>
    <row r="339" spans="56:60" x14ac:dyDescent="0.25">
      <c r="BD339" s="23"/>
      <c r="BE339" s="13"/>
      <c r="BF339" s="13"/>
      <c r="BG339" s="13"/>
      <c r="BH339" s="13"/>
    </row>
    <row r="340" spans="56:60" x14ac:dyDescent="0.25">
      <c r="BD340" s="23"/>
      <c r="BE340" s="13"/>
      <c r="BF340" s="13"/>
      <c r="BG340" s="13"/>
      <c r="BH340" s="13"/>
    </row>
    <row r="341" spans="56:60" x14ac:dyDescent="0.25">
      <c r="BD341" s="23"/>
      <c r="BE341" s="13"/>
      <c r="BF341" s="13"/>
      <c r="BG341" s="13"/>
      <c r="BH341" s="13"/>
    </row>
    <row r="342" spans="56:60" x14ac:dyDescent="0.25">
      <c r="BD342" s="23"/>
      <c r="BE342" s="13"/>
      <c r="BF342" s="13"/>
      <c r="BG342" s="13"/>
      <c r="BH342" s="13"/>
    </row>
    <row r="343" spans="56:60" x14ac:dyDescent="0.25">
      <c r="BD343" s="23"/>
      <c r="BE343" s="13"/>
      <c r="BF343" s="13"/>
      <c r="BG343" s="13"/>
      <c r="BH343" s="13"/>
    </row>
    <row r="344" spans="56:60" x14ac:dyDescent="0.25">
      <c r="BD344" s="23"/>
      <c r="BE344" s="13"/>
      <c r="BF344" s="13"/>
      <c r="BG344" s="13"/>
      <c r="BH344" s="13"/>
    </row>
    <row r="345" spans="56:60" x14ac:dyDescent="0.25">
      <c r="BD345" s="23"/>
      <c r="BE345" s="13"/>
      <c r="BF345" s="13"/>
      <c r="BG345" s="13"/>
      <c r="BH345" s="13"/>
    </row>
    <row r="346" spans="56:60" x14ac:dyDescent="0.25">
      <c r="BD346" s="23"/>
      <c r="BE346" s="13"/>
      <c r="BF346" s="13"/>
      <c r="BG346" s="13"/>
      <c r="BH346" s="13"/>
    </row>
    <row r="347" spans="56:60" x14ac:dyDescent="0.25">
      <c r="BD347" s="23"/>
      <c r="BE347" s="13"/>
      <c r="BF347" s="13"/>
      <c r="BG347" s="13"/>
      <c r="BH347" s="13"/>
    </row>
    <row r="348" spans="56:60" x14ac:dyDescent="0.25">
      <c r="BD348" s="23"/>
      <c r="BE348" s="13"/>
      <c r="BF348" s="13"/>
      <c r="BG348" s="13"/>
      <c r="BH348" s="13"/>
    </row>
    <row r="349" spans="56:60" x14ac:dyDescent="0.25">
      <c r="BD349" s="23"/>
      <c r="BE349" s="13"/>
      <c r="BF349" s="13"/>
      <c r="BG349" s="13"/>
      <c r="BH349" s="13"/>
    </row>
    <row r="350" spans="56:60" x14ac:dyDescent="0.25">
      <c r="BD350" s="23"/>
      <c r="BE350" s="13"/>
      <c r="BF350" s="13"/>
      <c r="BG350" s="13"/>
      <c r="BH350" s="13"/>
    </row>
    <row r="351" spans="56:60" x14ac:dyDescent="0.25">
      <c r="BD351" s="23"/>
      <c r="BE351" s="13"/>
      <c r="BF351" s="13"/>
      <c r="BG351" s="13"/>
      <c r="BH351" s="13"/>
    </row>
    <row r="352" spans="56:60" x14ac:dyDescent="0.25">
      <c r="BD352" s="23"/>
      <c r="BE352" s="13"/>
      <c r="BF352" s="13"/>
      <c r="BG352" s="13"/>
      <c r="BH352" s="13"/>
    </row>
    <row r="353" spans="56:60" x14ac:dyDescent="0.25">
      <c r="BD353" s="23"/>
      <c r="BE353" s="13"/>
      <c r="BF353" s="13"/>
      <c r="BG353" s="13"/>
      <c r="BH353" s="13"/>
    </row>
    <row r="354" spans="56:60" x14ac:dyDescent="0.25">
      <c r="BD354" s="23"/>
      <c r="BE354" s="13"/>
      <c r="BF354" s="13"/>
      <c r="BG354" s="13"/>
      <c r="BH354" s="13"/>
    </row>
    <row r="355" spans="56:60" x14ac:dyDescent="0.25">
      <c r="BD355" s="23"/>
      <c r="BE355" s="13"/>
      <c r="BF355" s="13"/>
      <c r="BG355" s="13"/>
      <c r="BH355" s="13"/>
    </row>
    <row r="356" spans="56:60" x14ac:dyDescent="0.25">
      <c r="BD356" s="23"/>
      <c r="BE356" s="13"/>
      <c r="BF356" s="13"/>
      <c r="BG356" s="13"/>
      <c r="BH356" s="13"/>
    </row>
    <row r="357" spans="56:60" x14ac:dyDescent="0.25">
      <c r="BD357" s="23"/>
      <c r="BE357" s="13"/>
      <c r="BF357" s="13"/>
      <c r="BG357" s="13"/>
      <c r="BH357" s="13"/>
    </row>
    <row r="358" spans="56:60" x14ac:dyDescent="0.25">
      <c r="BD358" s="23"/>
      <c r="BE358" s="13"/>
      <c r="BF358" s="13"/>
      <c r="BG358" s="13"/>
      <c r="BH358" s="13"/>
    </row>
    <row r="359" spans="56:60" x14ac:dyDescent="0.25">
      <c r="BD359" s="23"/>
      <c r="BE359" s="13"/>
      <c r="BF359" s="13"/>
      <c r="BG359" s="13"/>
      <c r="BH359" s="13"/>
    </row>
    <row r="360" spans="56:60" x14ac:dyDescent="0.25">
      <c r="BD360" s="23"/>
      <c r="BE360" s="13"/>
      <c r="BF360" s="13"/>
      <c r="BG360" s="13"/>
      <c r="BH360" s="13"/>
    </row>
    <row r="361" spans="56:60" x14ac:dyDescent="0.25">
      <c r="BD361" s="23"/>
      <c r="BE361" s="13"/>
      <c r="BF361" s="13"/>
      <c r="BG361" s="13"/>
      <c r="BH361" s="13"/>
    </row>
    <row r="362" spans="56:60" x14ac:dyDescent="0.25">
      <c r="BD362" s="23"/>
      <c r="BE362" s="13"/>
      <c r="BF362" s="13"/>
      <c r="BG362" s="13"/>
      <c r="BH362" s="13"/>
    </row>
    <row r="363" spans="56:60" x14ac:dyDescent="0.25">
      <c r="BD363" s="23"/>
      <c r="BE363" s="13"/>
      <c r="BF363" s="13"/>
      <c r="BG363" s="13"/>
      <c r="BH363" s="13"/>
    </row>
    <row r="364" spans="56:60" x14ac:dyDescent="0.25">
      <c r="BD364" s="23"/>
      <c r="BE364" s="13"/>
      <c r="BF364" s="13"/>
      <c r="BG364" s="13"/>
      <c r="BH364" s="13"/>
    </row>
    <row r="365" spans="56:60" x14ac:dyDescent="0.25">
      <c r="BD365" s="23"/>
      <c r="BE365" s="13"/>
      <c r="BF365" s="13"/>
      <c r="BG365" s="13"/>
      <c r="BH365" s="13"/>
    </row>
    <row r="366" spans="56:60" x14ac:dyDescent="0.25">
      <c r="BD366" s="23"/>
      <c r="BE366" s="13"/>
      <c r="BF366" s="13"/>
      <c r="BG366" s="13"/>
      <c r="BH366" s="13"/>
    </row>
    <row r="367" spans="56:60" x14ac:dyDescent="0.25">
      <c r="BD367" s="23"/>
      <c r="BE367" s="13"/>
      <c r="BF367" s="13"/>
      <c r="BG367" s="13"/>
      <c r="BH367" s="13"/>
    </row>
    <row r="368" spans="56:60" x14ac:dyDescent="0.25">
      <c r="BD368" s="23"/>
      <c r="BE368" s="13"/>
      <c r="BF368" s="13"/>
      <c r="BG368" s="13"/>
      <c r="BH368" s="13"/>
    </row>
    <row r="369" spans="56:60" x14ac:dyDescent="0.25">
      <c r="BD369" s="23"/>
      <c r="BE369" s="13"/>
      <c r="BF369" s="13"/>
      <c r="BG369" s="13"/>
      <c r="BH369" s="13"/>
    </row>
    <row r="370" spans="56:60" x14ac:dyDescent="0.25">
      <c r="BD370" s="23"/>
      <c r="BE370" s="13"/>
      <c r="BF370" s="13"/>
      <c r="BG370" s="13"/>
      <c r="BH370" s="13"/>
    </row>
    <row r="371" spans="56:60" x14ac:dyDescent="0.25">
      <c r="BD371" s="23"/>
      <c r="BE371" s="13"/>
      <c r="BF371" s="13"/>
      <c r="BG371" s="13"/>
      <c r="BH371" s="13"/>
    </row>
    <row r="372" spans="56:60" x14ac:dyDescent="0.25">
      <c r="BD372" s="23"/>
      <c r="BE372" s="13"/>
      <c r="BF372" s="13"/>
      <c r="BG372" s="13"/>
      <c r="BH372" s="13"/>
    </row>
    <row r="373" spans="56:60" x14ac:dyDescent="0.25">
      <c r="BD373" s="23"/>
      <c r="BE373" s="13"/>
      <c r="BF373" s="13"/>
      <c r="BG373" s="13"/>
      <c r="BH373" s="13"/>
    </row>
    <row r="374" spans="56:60" x14ac:dyDescent="0.25">
      <c r="BD374" s="23"/>
      <c r="BE374" s="13"/>
      <c r="BF374" s="13"/>
      <c r="BG374" s="13"/>
      <c r="BH374" s="13"/>
    </row>
    <row r="375" spans="56:60" x14ac:dyDescent="0.25">
      <c r="BD375" s="23"/>
      <c r="BE375" s="13"/>
      <c r="BF375" s="13"/>
      <c r="BG375" s="13"/>
      <c r="BH375" s="13"/>
    </row>
    <row r="376" spans="56:60" x14ac:dyDescent="0.25">
      <c r="BD376" s="23"/>
      <c r="BE376" s="13"/>
      <c r="BF376" s="13"/>
      <c r="BG376" s="13"/>
      <c r="BH376" s="13"/>
    </row>
    <row r="377" spans="56:60" x14ac:dyDescent="0.25">
      <c r="BD377" s="23"/>
      <c r="BE377" s="13"/>
      <c r="BF377" s="13"/>
      <c r="BG377" s="13"/>
      <c r="BH377" s="13"/>
    </row>
    <row r="378" spans="56:60" x14ac:dyDescent="0.25">
      <c r="BD378" s="23"/>
      <c r="BE378" s="13"/>
      <c r="BF378" s="13"/>
      <c r="BG378" s="13"/>
      <c r="BH378" s="13"/>
    </row>
    <row r="379" spans="56:60" x14ac:dyDescent="0.25">
      <c r="BD379" s="23"/>
      <c r="BE379" s="13"/>
      <c r="BF379" s="13"/>
      <c r="BG379" s="13"/>
      <c r="BH379" s="13"/>
    </row>
    <row r="380" spans="56:60" x14ac:dyDescent="0.25">
      <c r="BD380" s="23"/>
      <c r="BE380" s="13"/>
      <c r="BF380" s="13"/>
      <c r="BG380" s="13"/>
      <c r="BH380" s="13"/>
    </row>
    <row r="381" spans="56:60" x14ac:dyDescent="0.25">
      <c r="BD381" s="23"/>
      <c r="BE381" s="13"/>
      <c r="BF381" s="13"/>
      <c r="BG381" s="13"/>
      <c r="BH381" s="13"/>
    </row>
    <row r="382" spans="56:60" x14ac:dyDescent="0.25">
      <c r="BD382" s="23"/>
      <c r="BE382" s="13"/>
      <c r="BF382" s="13"/>
      <c r="BG382" s="13"/>
      <c r="BH382" s="13"/>
    </row>
    <row r="383" spans="56:60" x14ac:dyDescent="0.25">
      <c r="BD383" s="23"/>
      <c r="BE383" s="13"/>
      <c r="BF383" s="13"/>
      <c r="BG383" s="13"/>
      <c r="BH383" s="13"/>
    </row>
    <row r="384" spans="56:60" x14ac:dyDescent="0.25">
      <c r="BD384" s="23"/>
      <c r="BE384" s="13"/>
      <c r="BF384" s="13"/>
      <c r="BG384" s="13"/>
      <c r="BH384" s="13"/>
    </row>
    <row r="385" spans="56:60" x14ac:dyDescent="0.25">
      <c r="BD385" s="23"/>
      <c r="BE385" s="13"/>
      <c r="BF385" s="13"/>
      <c r="BG385" s="13"/>
      <c r="BH385" s="13"/>
    </row>
    <row r="386" spans="56:60" x14ac:dyDescent="0.25">
      <c r="BD386" s="23"/>
      <c r="BE386" s="13"/>
      <c r="BF386" s="13"/>
      <c r="BG386" s="13"/>
      <c r="BH386" s="13"/>
    </row>
    <row r="387" spans="56:60" x14ac:dyDescent="0.25">
      <c r="BD387" s="23"/>
      <c r="BE387" s="13"/>
      <c r="BF387" s="13"/>
      <c r="BG387" s="13"/>
      <c r="BH387" s="13"/>
    </row>
    <row r="388" spans="56:60" x14ac:dyDescent="0.25">
      <c r="BD388" s="23"/>
      <c r="BE388" s="13"/>
      <c r="BF388" s="13"/>
      <c r="BG388" s="13"/>
      <c r="BH388" s="13"/>
    </row>
    <row r="389" spans="56:60" x14ac:dyDescent="0.25">
      <c r="BD389" s="23"/>
      <c r="BE389" s="13"/>
      <c r="BF389" s="13"/>
      <c r="BG389" s="13"/>
      <c r="BH389" s="13"/>
    </row>
    <row r="390" spans="56:60" x14ac:dyDescent="0.25">
      <c r="BD390" s="23"/>
      <c r="BE390" s="13"/>
      <c r="BF390" s="13"/>
      <c r="BG390" s="13"/>
      <c r="BH390" s="13"/>
    </row>
    <row r="391" spans="56:60" x14ac:dyDescent="0.25">
      <c r="BD391" s="23"/>
      <c r="BE391" s="13"/>
      <c r="BF391" s="13"/>
      <c r="BG391" s="13"/>
      <c r="BH391" s="13"/>
    </row>
    <row r="392" spans="56:60" x14ac:dyDescent="0.25">
      <c r="BD392" s="23"/>
      <c r="BE392" s="13"/>
      <c r="BF392" s="13"/>
      <c r="BG392" s="13"/>
      <c r="BH392" s="13"/>
    </row>
    <row r="393" spans="56:60" x14ac:dyDescent="0.25">
      <c r="BD393" s="23"/>
      <c r="BE393" s="13"/>
      <c r="BF393" s="13"/>
      <c r="BG393" s="13"/>
      <c r="BH393" s="13"/>
    </row>
    <row r="394" spans="56:60" x14ac:dyDescent="0.25">
      <c r="BD394" s="23"/>
      <c r="BE394" s="13"/>
      <c r="BF394" s="13"/>
      <c r="BG394" s="13"/>
      <c r="BH394" s="13"/>
    </row>
    <row r="395" spans="56:60" x14ac:dyDescent="0.25">
      <c r="BD395" s="23"/>
      <c r="BE395" s="13"/>
      <c r="BF395" s="13"/>
      <c r="BG395" s="13"/>
      <c r="BH395" s="13"/>
    </row>
    <row r="396" spans="56:60" x14ac:dyDescent="0.25">
      <c r="BD396" s="23"/>
      <c r="BE396" s="13"/>
      <c r="BF396" s="13"/>
      <c r="BG396" s="13"/>
      <c r="BH396" s="13"/>
    </row>
    <row r="397" spans="56:60" x14ac:dyDescent="0.25">
      <c r="BD397" s="23"/>
      <c r="BE397" s="13"/>
      <c r="BF397" s="13"/>
      <c r="BG397" s="13"/>
      <c r="BH397" s="13"/>
    </row>
    <row r="398" spans="56:60" x14ac:dyDescent="0.25">
      <c r="BD398" s="23"/>
      <c r="BE398" s="13"/>
      <c r="BF398" s="13"/>
      <c r="BG398" s="13"/>
      <c r="BH398" s="13"/>
    </row>
    <row r="399" spans="56:60" x14ac:dyDescent="0.25">
      <c r="BD399" s="23"/>
      <c r="BE399" s="13"/>
      <c r="BF399" s="13"/>
      <c r="BG399" s="13"/>
      <c r="BH399" s="13"/>
    </row>
    <row r="400" spans="56:60" x14ac:dyDescent="0.25">
      <c r="BD400" s="23"/>
      <c r="BE400" s="13"/>
      <c r="BF400" s="13"/>
      <c r="BG400" s="13"/>
      <c r="BH400" s="13"/>
    </row>
    <row r="401" spans="56:60" x14ac:dyDescent="0.25">
      <c r="BD401" s="23"/>
      <c r="BE401" s="13"/>
      <c r="BF401" s="13"/>
      <c r="BG401" s="13"/>
      <c r="BH401" s="13"/>
    </row>
    <row r="402" spans="56:60" x14ac:dyDescent="0.25">
      <c r="BD402" s="23"/>
      <c r="BE402" s="13"/>
      <c r="BF402" s="13"/>
      <c r="BG402" s="13"/>
      <c r="BH402" s="13"/>
    </row>
    <row r="403" spans="56:60" x14ac:dyDescent="0.25">
      <c r="BD403" s="23"/>
      <c r="BE403" s="13"/>
      <c r="BF403" s="13"/>
      <c r="BG403" s="13"/>
      <c r="BH403" s="13"/>
    </row>
    <row r="404" spans="56:60" x14ac:dyDescent="0.25">
      <c r="BD404" s="23"/>
      <c r="BE404" s="13"/>
      <c r="BF404" s="13"/>
      <c r="BG404" s="13"/>
      <c r="BH404" s="13"/>
    </row>
    <row r="405" spans="56:60" x14ac:dyDescent="0.25">
      <c r="BD405" s="23"/>
      <c r="BE405" s="13"/>
      <c r="BF405" s="13"/>
      <c r="BG405" s="13"/>
      <c r="BH405" s="13"/>
    </row>
    <row r="406" spans="56:60" x14ac:dyDescent="0.25">
      <c r="BD406" s="23"/>
      <c r="BE406" s="13"/>
      <c r="BF406" s="13"/>
      <c r="BG406" s="13"/>
      <c r="BH406" s="13"/>
    </row>
    <row r="407" spans="56:60" x14ac:dyDescent="0.25">
      <c r="BD407" s="23"/>
      <c r="BE407" s="13"/>
      <c r="BF407" s="13"/>
      <c r="BG407" s="13"/>
      <c r="BH407" s="13"/>
    </row>
    <row r="408" spans="56:60" x14ac:dyDescent="0.25">
      <c r="BD408" s="23"/>
      <c r="BE408" s="13"/>
      <c r="BF408" s="13"/>
      <c r="BG408" s="13"/>
      <c r="BH408" s="13"/>
    </row>
    <row r="409" spans="56:60" x14ac:dyDescent="0.25">
      <c r="BD409" s="23"/>
      <c r="BE409" s="13"/>
      <c r="BF409" s="13"/>
      <c r="BG409" s="13"/>
      <c r="BH409" s="13"/>
    </row>
    <row r="410" spans="56:60" x14ac:dyDescent="0.25">
      <c r="BD410" s="23"/>
      <c r="BE410" s="13"/>
      <c r="BF410" s="13"/>
      <c r="BG410" s="13"/>
      <c r="BH410" s="13"/>
    </row>
    <row r="411" spans="56:60" x14ac:dyDescent="0.25">
      <c r="BD411" s="23"/>
      <c r="BE411" s="13"/>
      <c r="BF411" s="13"/>
      <c r="BG411" s="13"/>
      <c r="BH411" s="13"/>
    </row>
    <row r="412" spans="56:60" x14ac:dyDescent="0.25">
      <c r="BD412" s="23"/>
      <c r="BE412" s="13"/>
      <c r="BF412" s="13"/>
      <c r="BG412" s="13"/>
      <c r="BH412" s="13"/>
    </row>
    <row r="413" spans="56:60" x14ac:dyDescent="0.25">
      <c r="BD413" s="23"/>
      <c r="BE413" s="13"/>
      <c r="BF413" s="13"/>
      <c r="BG413" s="13"/>
      <c r="BH413" s="13"/>
    </row>
    <row r="414" spans="56:60" x14ac:dyDescent="0.25">
      <c r="BD414" s="23"/>
      <c r="BE414" s="13"/>
      <c r="BF414" s="13"/>
      <c r="BG414" s="13"/>
      <c r="BH414" s="13"/>
    </row>
    <row r="415" spans="56:60" x14ac:dyDescent="0.25">
      <c r="BD415" s="23"/>
      <c r="BE415" s="13"/>
      <c r="BF415" s="13"/>
      <c r="BG415" s="13"/>
      <c r="BH415" s="13"/>
    </row>
    <row r="416" spans="56:60" x14ac:dyDescent="0.25">
      <c r="BD416" s="23"/>
      <c r="BE416" s="13"/>
      <c r="BF416" s="13"/>
      <c r="BG416" s="13"/>
      <c r="BH416" s="13"/>
    </row>
    <row r="417" spans="56:60" x14ac:dyDescent="0.25">
      <c r="BD417" s="23"/>
      <c r="BE417" s="13"/>
      <c r="BF417" s="13"/>
      <c r="BG417" s="13"/>
      <c r="BH417" s="13"/>
    </row>
    <row r="418" spans="56:60" x14ac:dyDescent="0.25">
      <c r="BD418" s="23"/>
      <c r="BE418" s="13"/>
      <c r="BF418" s="13"/>
      <c r="BG418" s="13"/>
      <c r="BH418" s="13"/>
    </row>
    <row r="419" spans="56:60" x14ac:dyDescent="0.25">
      <c r="BD419" s="23"/>
      <c r="BE419" s="13"/>
      <c r="BF419" s="13"/>
      <c r="BG419" s="13"/>
      <c r="BH419" s="13"/>
    </row>
    <row r="420" spans="56:60" x14ac:dyDescent="0.25">
      <c r="BD420" s="23"/>
      <c r="BE420" s="13"/>
      <c r="BF420" s="13"/>
      <c r="BG420" s="13"/>
      <c r="BH420" s="13"/>
    </row>
    <row r="421" spans="56:60" x14ac:dyDescent="0.25">
      <c r="BD421" s="23"/>
      <c r="BE421" s="13"/>
      <c r="BF421" s="13"/>
      <c r="BG421" s="13"/>
      <c r="BH421" s="13"/>
    </row>
    <row r="422" spans="56:60" x14ac:dyDescent="0.25">
      <c r="BD422" s="23"/>
      <c r="BE422" s="13"/>
      <c r="BF422" s="13"/>
      <c r="BG422" s="13"/>
      <c r="BH422" s="13"/>
    </row>
    <row r="423" spans="56:60" x14ac:dyDescent="0.25">
      <c r="BD423" s="23"/>
      <c r="BE423" s="13"/>
      <c r="BF423" s="13"/>
      <c r="BG423" s="13"/>
      <c r="BH423" s="13"/>
    </row>
    <row r="424" spans="56:60" x14ac:dyDescent="0.25">
      <c r="BD424" s="23"/>
      <c r="BE424" s="13"/>
      <c r="BF424" s="13"/>
      <c r="BG424" s="13"/>
      <c r="BH424" s="13"/>
    </row>
    <row r="425" spans="56:60" x14ac:dyDescent="0.25">
      <c r="BD425" s="23"/>
      <c r="BE425" s="13"/>
      <c r="BF425" s="13"/>
      <c r="BG425" s="13"/>
      <c r="BH425" s="13"/>
    </row>
    <row r="426" spans="56:60" x14ac:dyDescent="0.25">
      <c r="BD426" s="23"/>
      <c r="BE426" s="13"/>
      <c r="BF426" s="13"/>
      <c r="BG426" s="13"/>
      <c r="BH426" s="13"/>
    </row>
    <row r="427" spans="56:60" x14ac:dyDescent="0.25">
      <c r="BD427" s="23"/>
      <c r="BE427" s="13"/>
      <c r="BF427" s="13"/>
      <c r="BG427" s="13"/>
      <c r="BH427" s="13"/>
    </row>
    <row r="428" spans="56:60" x14ac:dyDescent="0.25">
      <c r="BD428" s="23"/>
      <c r="BE428" s="13"/>
      <c r="BF428" s="13"/>
      <c r="BG428" s="13"/>
      <c r="BH428" s="13"/>
    </row>
    <row r="429" spans="56:60" x14ac:dyDescent="0.25">
      <c r="BD429" s="23"/>
      <c r="BE429" s="13"/>
      <c r="BF429" s="13"/>
      <c r="BG429" s="13"/>
      <c r="BH429" s="13"/>
    </row>
    <row r="430" spans="56:60" x14ac:dyDescent="0.25">
      <c r="BD430" s="23"/>
      <c r="BE430" s="13"/>
      <c r="BF430" s="13"/>
      <c r="BG430" s="13"/>
      <c r="BH430" s="13"/>
    </row>
    <row r="431" spans="56:60" x14ac:dyDescent="0.25">
      <c r="BD431" s="23"/>
      <c r="BE431" s="13"/>
      <c r="BF431" s="13"/>
      <c r="BG431" s="13"/>
      <c r="BH431" s="13"/>
    </row>
    <row r="432" spans="56:60" x14ac:dyDescent="0.25">
      <c r="BD432" s="23"/>
      <c r="BE432" s="13"/>
      <c r="BF432" s="13"/>
      <c r="BG432" s="13"/>
      <c r="BH432" s="13"/>
    </row>
    <row r="433" spans="56:60" x14ac:dyDescent="0.25">
      <c r="BD433" s="23"/>
      <c r="BE433" s="13"/>
      <c r="BF433" s="13"/>
      <c r="BG433" s="13"/>
      <c r="BH433" s="13"/>
    </row>
    <row r="434" spans="56:60" x14ac:dyDescent="0.25">
      <c r="BD434" s="23"/>
      <c r="BE434" s="13"/>
      <c r="BF434" s="13"/>
      <c r="BG434" s="13"/>
      <c r="BH434" s="13"/>
    </row>
    <row r="435" spans="56:60" x14ac:dyDescent="0.25">
      <c r="BD435" s="23"/>
      <c r="BE435" s="13"/>
      <c r="BF435" s="13"/>
      <c r="BG435" s="13"/>
      <c r="BH435" s="13"/>
    </row>
    <row r="436" spans="56:60" x14ac:dyDescent="0.25">
      <c r="BD436" s="23"/>
      <c r="BE436" s="13"/>
      <c r="BF436" s="13"/>
      <c r="BG436" s="13"/>
      <c r="BH436" s="13"/>
    </row>
    <row r="437" spans="56:60" x14ac:dyDescent="0.25">
      <c r="BD437" s="23"/>
      <c r="BE437" s="13"/>
      <c r="BF437" s="13"/>
      <c r="BG437" s="13"/>
      <c r="BH437" s="13"/>
    </row>
    <row r="438" spans="56:60" x14ac:dyDescent="0.25">
      <c r="BD438" s="23"/>
      <c r="BE438" s="13"/>
      <c r="BF438" s="13"/>
      <c r="BG438" s="13"/>
      <c r="BH438" s="13"/>
    </row>
    <row r="439" spans="56:60" x14ac:dyDescent="0.25">
      <c r="BD439" s="23"/>
      <c r="BE439" s="13"/>
      <c r="BF439" s="13"/>
      <c r="BG439" s="13"/>
      <c r="BH439" s="13"/>
    </row>
    <row r="440" spans="56:60" x14ac:dyDescent="0.25">
      <c r="BD440" s="23"/>
      <c r="BE440" s="13"/>
      <c r="BF440" s="13"/>
      <c r="BG440" s="13"/>
      <c r="BH440" s="13"/>
    </row>
    <row r="441" spans="56:60" x14ac:dyDescent="0.25">
      <c r="BD441" s="23"/>
      <c r="BE441" s="13"/>
      <c r="BF441" s="13"/>
      <c r="BG441" s="13"/>
      <c r="BH441" s="13"/>
    </row>
    <row r="442" spans="56:60" x14ac:dyDescent="0.25">
      <c r="BD442" s="23"/>
      <c r="BE442" s="13"/>
      <c r="BF442" s="13"/>
      <c r="BG442" s="13"/>
      <c r="BH442" s="13"/>
    </row>
    <row r="443" spans="56:60" x14ac:dyDescent="0.25">
      <c r="BD443" s="23"/>
      <c r="BE443" s="13"/>
      <c r="BF443" s="13"/>
      <c r="BG443" s="13"/>
      <c r="BH443" s="13"/>
    </row>
    <row r="444" spans="56:60" x14ac:dyDescent="0.25">
      <c r="BD444" s="23"/>
      <c r="BE444" s="13"/>
      <c r="BF444" s="13"/>
      <c r="BG444" s="13"/>
      <c r="BH444" s="13"/>
    </row>
    <row r="445" spans="56:60" x14ac:dyDescent="0.25">
      <c r="BD445" s="23"/>
      <c r="BE445" s="13"/>
      <c r="BF445" s="13"/>
      <c r="BG445" s="13"/>
      <c r="BH445" s="13"/>
    </row>
    <row r="446" spans="56:60" x14ac:dyDescent="0.25">
      <c r="BD446" s="23"/>
      <c r="BE446" s="13"/>
      <c r="BF446" s="13"/>
      <c r="BG446" s="13"/>
      <c r="BH446" s="13"/>
    </row>
    <row r="447" spans="56:60" x14ac:dyDescent="0.25">
      <c r="BD447" s="23"/>
      <c r="BE447" s="13"/>
      <c r="BF447" s="13"/>
      <c r="BG447" s="13"/>
      <c r="BH447" s="13"/>
    </row>
    <row r="448" spans="56:60" x14ac:dyDescent="0.25">
      <c r="BD448" s="23"/>
      <c r="BE448" s="13"/>
      <c r="BF448" s="13"/>
      <c r="BG448" s="13"/>
      <c r="BH448" s="13"/>
    </row>
    <row r="449" spans="56:60" x14ac:dyDescent="0.25">
      <c r="BD449" s="23"/>
      <c r="BE449" s="13"/>
      <c r="BF449" s="13"/>
      <c r="BG449" s="13"/>
      <c r="BH449" s="13"/>
    </row>
    <row r="450" spans="56:60" x14ac:dyDescent="0.25">
      <c r="BD450" s="23"/>
      <c r="BE450" s="13"/>
      <c r="BF450" s="13"/>
      <c r="BG450" s="13"/>
      <c r="BH450" s="13"/>
    </row>
    <row r="451" spans="56:60" x14ac:dyDescent="0.25">
      <c r="BD451" s="23"/>
      <c r="BE451" s="13"/>
      <c r="BF451" s="13"/>
      <c r="BG451" s="13"/>
      <c r="BH451" s="13"/>
    </row>
    <row r="452" spans="56:60" x14ac:dyDescent="0.25">
      <c r="BD452" s="23"/>
      <c r="BE452" s="13"/>
      <c r="BF452" s="13"/>
      <c r="BG452" s="13"/>
      <c r="BH452" s="13"/>
    </row>
    <row r="453" spans="56:60" x14ac:dyDescent="0.25">
      <c r="BD453" s="23"/>
      <c r="BE453" s="13"/>
      <c r="BF453" s="13"/>
      <c r="BG453" s="13"/>
      <c r="BH453" s="13"/>
    </row>
    <row r="454" spans="56:60" x14ac:dyDescent="0.25">
      <c r="BD454" s="23"/>
      <c r="BE454" s="13"/>
      <c r="BF454" s="13"/>
      <c r="BG454" s="13"/>
      <c r="BH454" s="13"/>
    </row>
    <row r="455" spans="56:60" x14ac:dyDescent="0.25">
      <c r="BD455" s="23"/>
      <c r="BE455" s="13"/>
      <c r="BF455" s="13"/>
      <c r="BG455" s="13"/>
      <c r="BH455" s="13"/>
    </row>
    <row r="456" spans="56:60" x14ac:dyDescent="0.25">
      <c r="BD456" s="23"/>
      <c r="BE456" s="13"/>
      <c r="BF456" s="13"/>
      <c r="BG456" s="13"/>
      <c r="BH456" s="13"/>
    </row>
    <row r="457" spans="56:60" x14ac:dyDescent="0.25">
      <c r="BD457" s="23"/>
      <c r="BE457" s="13"/>
      <c r="BF457" s="13"/>
      <c r="BG457" s="13"/>
      <c r="BH457" s="13"/>
    </row>
    <row r="458" spans="56:60" x14ac:dyDescent="0.25">
      <c r="BD458" s="23"/>
      <c r="BE458" s="13"/>
      <c r="BF458" s="13"/>
      <c r="BG458" s="13"/>
      <c r="BH458" s="13"/>
    </row>
    <row r="459" spans="56:60" x14ac:dyDescent="0.25">
      <c r="BD459" s="23"/>
      <c r="BE459" s="13"/>
      <c r="BF459" s="13"/>
      <c r="BG459" s="13"/>
      <c r="BH459" s="13"/>
    </row>
    <row r="460" spans="56:60" x14ac:dyDescent="0.25">
      <c r="BD460" s="23"/>
      <c r="BE460" s="13"/>
      <c r="BF460" s="13"/>
      <c r="BG460" s="13"/>
      <c r="BH460" s="13"/>
    </row>
    <row r="461" spans="56:60" x14ac:dyDescent="0.25">
      <c r="BD461" s="23"/>
      <c r="BE461" s="13"/>
      <c r="BF461" s="13"/>
      <c r="BG461" s="13"/>
      <c r="BH461" s="13"/>
    </row>
    <row r="462" spans="56:60" x14ac:dyDescent="0.25">
      <c r="BD462" s="23"/>
      <c r="BE462" s="13"/>
      <c r="BF462" s="13"/>
      <c r="BG462" s="13"/>
      <c r="BH462" s="13"/>
    </row>
    <row r="463" spans="56:60" x14ac:dyDescent="0.25">
      <c r="BD463" s="23"/>
      <c r="BE463" s="13"/>
      <c r="BF463" s="13"/>
      <c r="BG463" s="13"/>
      <c r="BH463" s="13"/>
    </row>
    <row r="464" spans="56:60" x14ac:dyDescent="0.25">
      <c r="BD464" s="23"/>
      <c r="BE464" s="13"/>
      <c r="BF464" s="13"/>
      <c r="BG464" s="13"/>
      <c r="BH464" s="13"/>
    </row>
    <row r="465" spans="56:60" x14ac:dyDescent="0.25">
      <c r="BD465" s="23"/>
      <c r="BE465" s="13"/>
      <c r="BF465" s="13"/>
      <c r="BG465" s="13"/>
      <c r="BH465" s="13"/>
    </row>
    <row r="466" spans="56:60" x14ac:dyDescent="0.25">
      <c r="BD466" s="23"/>
      <c r="BE466" s="13"/>
      <c r="BF466" s="13"/>
      <c r="BG466" s="13"/>
      <c r="BH466" s="13"/>
    </row>
    <row r="467" spans="56:60" x14ac:dyDescent="0.25">
      <c r="BD467" s="23"/>
      <c r="BE467" s="13"/>
      <c r="BF467" s="13"/>
      <c r="BG467" s="13"/>
      <c r="BH467" s="13"/>
    </row>
    <row r="468" spans="56:60" x14ac:dyDescent="0.25">
      <c r="BD468" s="23"/>
      <c r="BE468" s="13"/>
      <c r="BF468" s="13"/>
      <c r="BG468" s="13"/>
      <c r="BH468" s="13"/>
    </row>
    <row r="469" spans="56:60" x14ac:dyDescent="0.25">
      <c r="BD469" s="23"/>
      <c r="BE469" s="13"/>
      <c r="BF469" s="13"/>
      <c r="BG469" s="13"/>
      <c r="BH469" s="13"/>
    </row>
    <row r="470" spans="56:60" x14ac:dyDescent="0.25">
      <c r="BD470" s="23"/>
      <c r="BE470" s="13"/>
      <c r="BF470" s="13"/>
      <c r="BG470" s="13"/>
      <c r="BH470" s="13"/>
    </row>
    <row r="471" spans="56:60" x14ac:dyDescent="0.25">
      <c r="BD471" s="23"/>
      <c r="BE471" s="13"/>
      <c r="BF471" s="13"/>
      <c r="BG471" s="13"/>
      <c r="BH471" s="13"/>
    </row>
    <row r="472" spans="56:60" x14ac:dyDescent="0.25">
      <c r="BD472" s="23"/>
      <c r="BE472" s="13"/>
      <c r="BF472" s="13"/>
      <c r="BG472" s="13"/>
      <c r="BH472" s="13"/>
    </row>
    <row r="473" spans="56:60" x14ac:dyDescent="0.25">
      <c r="BD473" s="23"/>
      <c r="BE473" s="13"/>
      <c r="BF473" s="13"/>
      <c r="BG473" s="13"/>
      <c r="BH473" s="13"/>
    </row>
    <row r="474" spans="56:60" x14ac:dyDescent="0.25">
      <c r="BD474" s="23"/>
      <c r="BE474" s="13"/>
      <c r="BF474" s="13"/>
      <c r="BG474" s="13"/>
      <c r="BH474" s="13"/>
    </row>
    <row r="475" spans="56:60" x14ac:dyDescent="0.25">
      <c r="BD475" s="23"/>
      <c r="BE475" s="13"/>
      <c r="BF475" s="13"/>
      <c r="BG475" s="13"/>
      <c r="BH475" s="13"/>
    </row>
    <row r="476" spans="56:60" x14ac:dyDescent="0.25">
      <c r="BD476" s="23"/>
      <c r="BE476" s="13"/>
      <c r="BF476" s="13"/>
      <c r="BG476" s="13"/>
      <c r="BH476" s="13"/>
    </row>
    <row r="477" spans="56:60" x14ac:dyDescent="0.25">
      <c r="BD477" s="23"/>
      <c r="BE477" s="13"/>
      <c r="BF477" s="13"/>
      <c r="BG477" s="13"/>
      <c r="BH477" s="13"/>
    </row>
    <row r="478" spans="56:60" x14ac:dyDescent="0.25">
      <c r="BD478" s="23"/>
      <c r="BE478" s="13"/>
      <c r="BF478" s="13"/>
      <c r="BG478" s="13"/>
      <c r="BH478" s="13"/>
    </row>
    <row r="479" spans="56:60" x14ac:dyDescent="0.25">
      <c r="BD479" s="23"/>
      <c r="BE479" s="13"/>
      <c r="BF479" s="13"/>
      <c r="BG479" s="13"/>
      <c r="BH479" s="13"/>
    </row>
    <row r="480" spans="56:60" x14ac:dyDescent="0.25">
      <c r="BD480" s="23"/>
      <c r="BE480" s="13"/>
      <c r="BF480" s="13"/>
      <c r="BG480" s="13"/>
      <c r="BH480" s="13"/>
    </row>
    <row r="481" spans="56:60" x14ac:dyDescent="0.25">
      <c r="BD481" s="23"/>
      <c r="BE481" s="13"/>
      <c r="BF481" s="13"/>
      <c r="BG481" s="13"/>
      <c r="BH481" s="13"/>
    </row>
    <row r="482" spans="56:60" x14ac:dyDescent="0.25">
      <c r="BD482" s="23"/>
      <c r="BE482" s="13"/>
      <c r="BF482" s="13"/>
      <c r="BG482" s="13"/>
      <c r="BH482" s="13"/>
    </row>
    <row r="483" spans="56:60" x14ac:dyDescent="0.25">
      <c r="BD483" s="23"/>
      <c r="BE483" s="13"/>
      <c r="BF483" s="13"/>
      <c r="BG483" s="13"/>
      <c r="BH483" s="13"/>
    </row>
    <row r="484" spans="56:60" x14ac:dyDescent="0.25">
      <c r="BD484" s="23"/>
      <c r="BE484" s="13"/>
      <c r="BF484" s="13"/>
      <c r="BG484" s="13"/>
      <c r="BH484" s="13"/>
    </row>
    <row r="485" spans="56:60" x14ac:dyDescent="0.25">
      <c r="BD485" s="23"/>
      <c r="BE485" s="13"/>
      <c r="BF485" s="13"/>
      <c r="BG485" s="13"/>
      <c r="BH485" s="13"/>
    </row>
    <row r="486" spans="56:60" x14ac:dyDescent="0.25">
      <c r="BD486" s="23"/>
      <c r="BE486" s="13"/>
      <c r="BF486" s="13"/>
      <c r="BG486" s="13"/>
      <c r="BH486" s="13"/>
    </row>
    <row r="487" spans="56:60" x14ac:dyDescent="0.25">
      <c r="BD487" s="23"/>
      <c r="BE487" s="13"/>
      <c r="BF487" s="13"/>
      <c r="BG487" s="13"/>
      <c r="BH487" s="13"/>
    </row>
    <row r="488" spans="56:60" x14ac:dyDescent="0.25">
      <c r="BD488" s="23"/>
      <c r="BE488" s="13"/>
      <c r="BF488" s="13"/>
      <c r="BG488" s="13"/>
      <c r="BH488" s="13"/>
    </row>
    <row r="489" spans="56:60" x14ac:dyDescent="0.25">
      <c r="BD489" s="23"/>
      <c r="BE489" s="13"/>
      <c r="BF489" s="13"/>
      <c r="BG489" s="13"/>
      <c r="BH489" s="13"/>
    </row>
    <row r="490" spans="56:60" x14ac:dyDescent="0.25">
      <c r="BD490" s="23"/>
      <c r="BE490" s="13"/>
      <c r="BF490" s="13"/>
      <c r="BG490" s="13"/>
      <c r="BH490" s="13"/>
    </row>
    <row r="491" spans="56:60" x14ac:dyDescent="0.25">
      <c r="BD491" s="23"/>
      <c r="BE491" s="13"/>
      <c r="BF491" s="13"/>
      <c r="BG491" s="13"/>
      <c r="BH491" s="13"/>
    </row>
    <row r="492" spans="56:60" x14ac:dyDescent="0.25">
      <c r="BD492" s="23"/>
      <c r="BE492" s="13"/>
      <c r="BF492" s="13"/>
      <c r="BG492" s="13"/>
      <c r="BH492" s="13"/>
    </row>
    <row r="493" spans="56:60" x14ac:dyDescent="0.25">
      <c r="BD493" s="23"/>
      <c r="BE493" s="13"/>
      <c r="BF493" s="13"/>
      <c r="BG493" s="13"/>
      <c r="BH493" s="13"/>
    </row>
    <row r="494" spans="56:60" x14ac:dyDescent="0.25">
      <c r="BD494" s="23"/>
      <c r="BE494" s="13"/>
      <c r="BF494" s="13"/>
      <c r="BG494" s="13"/>
      <c r="BH494" s="13"/>
    </row>
    <row r="495" spans="56:60" x14ac:dyDescent="0.25">
      <c r="BD495" s="23"/>
      <c r="BE495" s="13"/>
      <c r="BF495" s="13"/>
      <c r="BG495" s="13"/>
      <c r="BH495" s="13"/>
    </row>
    <row r="496" spans="56:60" x14ac:dyDescent="0.25">
      <c r="BD496" s="23"/>
      <c r="BE496" s="13"/>
      <c r="BF496" s="13"/>
      <c r="BG496" s="13"/>
      <c r="BH496" s="13"/>
    </row>
    <row r="497" spans="56:60" x14ac:dyDescent="0.25">
      <c r="BD497" s="23"/>
      <c r="BE497" s="13"/>
      <c r="BF497" s="13"/>
      <c r="BG497" s="13"/>
      <c r="BH497" s="13"/>
    </row>
    <row r="498" spans="56:60" x14ac:dyDescent="0.25">
      <c r="BD498" s="23"/>
      <c r="BE498" s="13"/>
      <c r="BF498" s="13"/>
      <c r="BG498" s="13"/>
      <c r="BH498" s="13"/>
    </row>
    <row r="499" spans="56:60" x14ac:dyDescent="0.25">
      <c r="BD499" s="23"/>
      <c r="BE499" s="13"/>
      <c r="BF499" s="13"/>
      <c r="BG499" s="13"/>
      <c r="BH499" s="13"/>
    </row>
    <row r="500" spans="56:60" x14ac:dyDescent="0.25">
      <c r="BD500" s="23"/>
      <c r="BE500" s="13"/>
      <c r="BF500" s="13"/>
      <c r="BG500" s="13"/>
      <c r="BH500" s="13"/>
    </row>
    <row r="501" spans="56:60" x14ac:dyDescent="0.25">
      <c r="BD501" s="23"/>
      <c r="BE501" s="13"/>
      <c r="BF501" s="13"/>
      <c r="BG501" s="13"/>
      <c r="BH501" s="13"/>
    </row>
    <row r="502" spans="56:60" x14ac:dyDescent="0.25">
      <c r="BD502" s="23"/>
      <c r="BE502" s="13"/>
      <c r="BF502" s="13"/>
      <c r="BG502" s="13"/>
      <c r="BH502" s="13"/>
    </row>
    <row r="503" spans="56:60" x14ac:dyDescent="0.25">
      <c r="BD503" s="23"/>
      <c r="BE503" s="13"/>
      <c r="BF503" s="13"/>
      <c r="BG503" s="13"/>
      <c r="BH503" s="13"/>
    </row>
    <row r="504" spans="56:60" x14ac:dyDescent="0.25">
      <c r="BD504" s="23"/>
      <c r="BE504" s="13"/>
      <c r="BF504" s="13"/>
      <c r="BG504" s="13"/>
      <c r="BH504" s="13"/>
    </row>
    <row r="505" spans="56:60" x14ac:dyDescent="0.25">
      <c r="BD505" s="23"/>
      <c r="BE505" s="13"/>
      <c r="BF505" s="13"/>
      <c r="BG505" s="13"/>
      <c r="BH505" s="13"/>
    </row>
    <row r="506" spans="56:60" x14ac:dyDescent="0.25">
      <c r="BD506" s="23"/>
      <c r="BE506" s="13"/>
      <c r="BF506" s="13"/>
      <c r="BG506" s="13"/>
      <c r="BH506" s="13"/>
    </row>
    <row r="507" spans="56:60" x14ac:dyDescent="0.25">
      <c r="BD507" s="23"/>
      <c r="BE507" s="13"/>
      <c r="BF507" s="13"/>
      <c r="BG507" s="13"/>
      <c r="BH507" s="13"/>
    </row>
    <row r="508" spans="56:60" x14ac:dyDescent="0.25">
      <c r="BD508" s="23"/>
      <c r="BE508" s="13"/>
      <c r="BF508" s="13"/>
      <c r="BG508" s="13"/>
      <c r="BH508" s="13"/>
    </row>
    <row r="509" spans="56:60" x14ac:dyDescent="0.25">
      <c r="BD509" s="23"/>
      <c r="BE509" s="13"/>
      <c r="BF509" s="13"/>
      <c r="BG509" s="13"/>
      <c r="BH509" s="13"/>
    </row>
    <row r="510" spans="56:60" x14ac:dyDescent="0.25">
      <c r="BD510" s="23"/>
      <c r="BE510" s="13"/>
      <c r="BF510" s="13"/>
      <c r="BG510" s="13"/>
      <c r="BH510" s="13"/>
    </row>
    <row r="511" spans="56:60" x14ac:dyDescent="0.25">
      <c r="BD511" s="23"/>
      <c r="BE511" s="13"/>
      <c r="BF511" s="13"/>
      <c r="BG511" s="13"/>
      <c r="BH511" s="13"/>
    </row>
    <row r="512" spans="56:60" x14ac:dyDescent="0.25">
      <c r="BD512" s="23"/>
      <c r="BE512" s="13"/>
      <c r="BF512" s="13"/>
      <c r="BG512" s="13"/>
      <c r="BH512" s="13"/>
    </row>
    <row r="513" spans="56:60" x14ac:dyDescent="0.25">
      <c r="BD513" s="23"/>
      <c r="BE513" s="13"/>
      <c r="BF513" s="13"/>
      <c r="BG513" s="13"/>
      <c r="BH513" s="13"/>
    </row>
    <row r="514" spans="56:60" x14ac:dyDescent="0.25">
      <c r="BD514" s="23"/>
      <c r="BE514" s="13"/>
      <c r="BF514" s="13"/>
      <c r="BG514" s="13"/>
      <c r="BH514" s="13"/>
    </row>
    <row r="515" spans="56:60" x14ac:dyDescent="0.25">
      <c r="BD515" s="23"/>
      <c r="BE515" s="13"/>
      <c r="BF515" s="13"/>
      <c r="BG515" s="13"/>
      <c r="BH515" s="13"/>
    </row>
    <row r="516" spans="56:60" x14ac:dyDescent="0.25">
      <c r="BD516" s="23"/>
      <c r="BE516" s="13"/>
      <c r="BF516" s="13"/>
      <c r="BG516" s="13"/>
      <c r="BH516" s="13"/>
    </row>
    <row r="517" spans="56:60" x14ac:dyDescent="0.25">
      <c r="BD517" s="23"/>
      <c r="BE517" s="13"/>
      <c r="BF517" s="13"/>
      <c r="BG517" s="13"/>
      <c r="BH517" s="13"/>
    </row>
    <row r="518" spans="56:60" x14ac:dyDescent="0.25">
      <c r="BD518" s="23"/>
      <c r="BE518" s="13"/>
      <c r="BF518" s="13"/>
      <c r="BG518" s="13"/>
      <c r="BH518" s="13"/>
    </row>
    <row r="519" spans="56:60" x14ac:dyDescent="0.25">
      <c r="BD519" s="23"/>
      <c r="BE519" s="13"/>
      <c r="BF519" s="13"/>
      <c r="BG519" s="13"/>
      <c r="BH519" s="13"/>
    </row>
    <row r="520" spans="56:60" x14ac:dyDescent="0.25">
      <c r="BD520" s="23"/>
      <c r="BE520" s="13"/>
      <c r="BF520" s="13"/>
      <c r="BG520" s="13"/>
      <c r="BH520" s="13"/>
    </row>
    <row r="521" spans="56:60" x14ac:dyDescent="0.25">
      <c r="BD521" s="23"/>
      <c r="BE521" s="13"/>
      <c r="BF521" s="13"/>
      <c r="BG521" s="13"/>
      <c r="BH521" s="13"/>
    </row>
    <row r="522" spans="56:60" x14ac:dyDescent="0.25">
      <c r="BD522" s="23"/>
      <c r="BE522" s="13"/>
      <c r="BF522" s="13"/>
      <c r="BG522" s="13"/>
      <c r="BH522" s="13"/>
    </row>
    <row r="523" spans="56:60" x14ac:dyDescent="0.25">
      <c r="BD523" s="23"/>
      <c r="BE523" s="13"/>
      <c r="BF523" s="13"/>
      <c r="BG523" s="13"/>
      <c r="BH523" s="13"/>
    </row>
    <row r="524" spans="56:60" x14ac:dyDescent="0.25">
      <c r="BD524" s="23"/>
      <c r="BE524" s="13"/>
      <c r="BF524" s="13"/>
      <c r="BG524" s="13"/>
      <c r="BH524" s="13"/>
    </row>
    <row r="525" spans="56:60" x14ac:dyDescent="0.25">
      <c r="BD525" s="23"/>
      <c r="BE525" s="13"/>
      <c r="BF525" s="13"/>
      <c r="BG525" s="13"/>
      <c r="BH525" s="13"/>
    </row>
    <row r="526" spans="56:60" x14ac:dyDescent="0.25">
      <c r="BD526" s="23"/>
      <c r="BE526" s="13"/>
      <c r="BF526" s="13"/>
      <c r="BG526" s="13"/>
      <c r="BH526" s="13"/>
    </row>
    <row r="527" spans="56:60" x14ac:dyDescent="0.25">
      <c r="BD527" s="23"/>
      <c r="BE527" s="13"/>
      <c r="BF527" s="13"/>
      <c r="BG527" s="13"/>
      <c r="BH527" s="13"/>
    </row>
    <row r="528" spans="56:60" x14ac:dyDescent="0.25">
      <c r="BD528" s="23"/>
      <c r="BE528" s="13"/>
      <c r="BF528" s="13"/>
      <c r="BG528" s="13"/>
      <c r="BH528" s="13"/>
    </row>
    <row r="529" spans="56:60" x14ac:dyDescent="0.25">
      <c r="BD529" s="23"/>
      <c r="BE529" s="13"/>
      <c r="BF529" s="13"/>
      <c r="BG529" s="13"/>
      <c r="BH529" s="13"/>
    </row>
    <row r="530" spans="56:60" x14ac:dyDescent="0.25">
      <c r="BD530" s="23"/>
      <c r="BE530" s="13"/>
      <c r="BF530" s="13"/>
      <c r="BG530" s="13"/>
      <c r="BH530" s="13"/>
    </row>
    <row r="531" spans="56:60" x14ac:dyDescent="0.25">
      <c r="BD531" s="23"/>
      <c r="BE531" s="13"/>
      <c r="BF531" s="13"/>
      <c r="BG531" s="13"/>
      <c r="BH531" s="13"/>
    </row>
    <row r="532" spans="56:60" x14ac:dyDescent="0.25">
      <c r="BD532" s="23"/>
      <c r="BE532" s="13"/>
      <c r="BF532" s="13"/>
      <c r="BG532" s="13"/>
      <c r="BH532" s="13"/>
    </row>
    <row r="533" spans="56:60" x14ac:dyDescent="0.25">
      <c r="BD533" s="23"/>
      <c r="BE533" s="13"/>
      <c r="BF533" s="13"/>
      <c r="BG533" s="13"/>
      <c r="BH533" s="13"/>
    </row>
    <row r="534" spans="56:60" x14ac:dyDescent="0.25">
      <c r="BD534" s="23"/>
      <c r="BE534" s="13"/>
      <c r="BF534" s="13"/>
      <c r="BG534" s="13"/>
      <c r="BH534" s="13"/>
    </row>
    <row r="535" spans="56:60" x14ac:dyDescent="0.25">
      <c r="BD535" s="23"/>
      <c r="BE535" s="13"/>
      <c r="BF535" s="13"/>
      <c r="BG535" s="13"/>
      <c r="BH535" s="13"/>
    </row>
    <row r="536" spans="56:60" x14ac:dyDescent="0.25">
      <c r="BD536" s="23"/>
      <c r="BE536" s="13"/>
      <c r="BF536" s="13"/>
      <c r="BG536" s="13"/>
      <c r="BH536" s="13"/>
    </row>
    <row r="537" spans="56:60" x14ac:dyDescent="0.25">
      <c r="BD537" s="23"/>
      <c r="BE537" s="13"/>
      <c r="BF537" s="13"/>
      <c r="BG537" s="13"/>
      <c r="BH537" s="13"/>
    </row>
    <row r="538" spans="56:60" x14ac:dyDescent="0.25">
      <c r="BD538" s="23"/>
      <c r="BE538" s="13"/>
      <c r="BF538" s="13"/>
      <c r="BG538" s="13"/>
      <c r="BH538" s="13"/>
    </row>
    <row r="539" spans="56:60" x14ac:dyDescent="0.25">
      <c r="BD539" s="23"/>
      <c r="BE539" s="13"/>
      <c r="BF539" s="13"/>
      <c r="BG539" s="13"/>
      <c r="BH539" s="13"/>
    </row>
    <row r="540" spans="56:60" x14ac:dyDescent="0.25">
      <c r="BD540" s="23"/>
      <c r="BE540" s="13"/>
      <c r="BF540" s="13"/>
      <c r="BG540" s="13"/>
      <c r="BH540" s="13"/>
    </row>
    <row r="541" spans="56:60" x14ac:dyDescent="0.25">
      <c r="BD541" s="23"/>
      <c r="BE541" s="13"/>
      <c r="BF541" s="13"/>
      <c r="BG541" s="13"/>
      <c r="BH541" s="13"/>
    </row>
    <row r="542" spans="56:60" x14ac:dyDescent="0.25">
      <c r="BD542" s="23"/>
      <c r="BE542" s="13"/>
      <c r="BF542" s="13"/>
      <c r="BG542" s="13"/>
      <c r="BH542" s="13"/>
    </row>
    <row r="543" spans="56:60" x14ac:dyDescent="0.25">
      <c r="BD543" s="23"/>
      <c r="BE543" s="13"/>
      <c r="BF543" s="13"/>
      <c r="BG543" s="13"/>
      <c r="BH543" s="13"/>
    </row>
    <row r="544" spans="56:60" x14ac:dyDescent="0.25">
      <c r="BD544" s="23"/>
      <c r="BE544" s="13"/>
      <c r="BF544" s="13"/>
      <c r="BG544" s="13"/>
      <c r="BH544" s="13"/>
    </row>
    <row r="545" spans="56:60" x14ac:dyDescent="0.25">
      <c r="BD545" s="23"/>
      <c r="BE545" s="13"/>
      <c r="BF545" s="13"/>
      <c r="BG545" s="13"/>
      <c r="BH545" s="13"/>
    </row>
    <row r="546" spans="56:60" x14ac:dyDescent="0.25">
      <c r="BD546" s="23"/>
      <c r="BE546" s="13"/>
      <c r="BF546" s="13"/>
      <c r="BG546" s="13"/>
      <c r="BH546" s="13"/>
    </row>
    <row r="547" spans="56:60" x14ac:dyDescent="0.25">
      <c r="BD547" s="23"/>
      <c r="BE547" s="13"/>
      <c r="BF547" s="13"/>
      <c r="BG547" s="13"/>
      <c r="BH547" s="13"/>
    </row>
    <row r="548" spans="56:60" x14ac:dyDescent="0.25">
      <c r="BD548" s="23"/>
      <c r="BE548" s="13"/>
      <c r="BF548" s="13"/>
      <c r="BG548" s="13"/>
      <c r="BH548" s="13"/>
    </row>
    <row r="549" spans="56:60" x14ac:dyDescent="0.25">
      <c r="BD549" s="23"/>
      <c r="BE549" s="13"/>
      <c r="BF549" s="13"/>
      <c r="BG549" s="13"/>
      <c r="BH549" s="13"/>
    </row>
    <row r="550" spans="56:60" x14ac:dyDescent="0.25">
      <c r="BD550" s="23"/>
      <c r="BE550" s="13"/>
      <c r="BF550" s="13"/>
      <c r="BG550" s="13"/>
      <c r="BH550" s="13"/>
    </row>
    <row r="551" spans="56:60" x14ac:dyDescent="0.25">
      <c r="BD551" s="23"/>
      <c r="BE551" s="13"/>
      <c r="BF551" s="13"/>
      <c r="BG551" s="13"/>
      <c r="BH551" s="13"/>
    </row>
    <row r="552" spans="56:60" x14ac:dyDescent="0.25">
      <c r="BD552" s="23"/>
      <c r="BE552" s="13"/>
      <c r="BF552" s="13"/>
      <c r="BG552" s="13"/>
      <c r="BH552" s="13"/>
    </row>
    <row r="553" spans="56:60" x14ac:dyDescent="0.25">
      <c r="BD553" s="23"/>
      <c r="BE553" s="13"/>
      <c r="BF553" s="13"/>
      <c r="BG553" s="13"/>
      <c r="BH553" s="13"/>
    </row>
    <row r="554" spans="56:60" x14ac:dyDescent="0.25">
      <c r="BD554" s="23"/>
      <c r="BE554" s="13"/>
      <c r="BF554" s="13"/>
      <c r="BG554" s="13"/>
      <c r="BH554" s="13"/>
    </row>
    <row r="555" spans="56:60" x14ac:dyDescent="0.25">
      <c r="BD555" s="23"/>
      <c r="BE555" s="13"/>
      <c r="BF555" s="13"/>
      <c r="BG555" s="13"/>
      <c r="BH555" s="13"/>
    </row>
    <row r="556" spans="56:60" x14ac:dyDescent="0.25">
      <c r="BD556" s="23"/>
      <c r="BE556" s="13"/>
      <c r="BF556" s="13"/>
      <c r="BG556" s="13"/>
      <c r="BH556" s="13"/>
    </row>
    <row r="557" spans="56:60" x14ac:dyDescent="0.25">
      <c r="BD557" s="23"/>
      <c r="BE557" s="13"/>
      <c r="BF557" s="13"/>
      <c r="BG557" s="13"/>
      <c r="BH557" s="13"/>
    </row>
    <row r="558" spans="56:60" x14ac:dyDescent="0.25">
      <c r="BD558" s="23"/>
      <c r="BE558" s="13"/>
      <c r="BF558" s="13"/>
      <c r="BG558" s="13"/>
      <c r="BH558" s="13"/>
    </row>
    <row r="559" spans="56:60" x14ac:dyDescent="0.25">
      <c r="BD559" s="23"/>
      <c r="BE559" s="13"/>
      <c r="BF559" s="13"/>
      <c r="BG559" s="13"/>
      <c r="BH559" s="13"/>
    </row>
    <row r="560" spans="56:60" x14ac:dyDescent="0.25">
      <c r="BD560" s="23"/>
      <c r="BE560" s="13"/>
      <c r="BF560" s="13"/>
      <c r="BG560" s="13"/>
      <c r="BH560" s="13"/>
    </row>
    <row r="561" spans="56:60" x14ac:dyDescent="0.25">
      <c r="BD561" s="23"/>
      <c r="BE561" s="13"/>
      <c r="BF561" s="13"/>
      <c r="BG561" s="13"/>
      <c r="BH561" s="13"/>
    </row>
    <row r="562" spans="56:60" x14ac:dyDescent="0.25">
      <c r="BD562" s="23"/>
      <c r="BE562" s="13"/>
      <c r="BF562" s="13"/>
      <c r="BG562" s="13"/>
      <c r="BH562" s="13"/>
    </row>
    <row r="563" spans="56:60" x14ac:dyDescent="0.25">
      <c r="BD563" s="23"/>
      <c r="BE563" s="13"/>
      <c r="BF563" s="13"/>
      <c r="BG563" s="13"/>
      <c r="BH563" s="13"/>
    </row>
    <row r="564" spans="56:60" x14ac:dyDescent="0.25">
      <c r="BD564" s="23"/>
      <c r="BE564" s="13"/>
      <c r="BF564" s="13"/>
      <c r="BG564" s="13"/>
      <c r="BH564" s="13"/>
    </row>
    <row r="565" spans="56:60" x14ac:dyDescent="0.25">
      <c r="BD565" s="23"/>
      <c r="BE565" s="13"/>
      <c r="BF565" s="13"/>
      <c r="BG565" s="13"/>
      <c r="BH565" s="13"/>
    </row>
    <row r="566" spans="56:60" x14ac:dyDescent="0.25">
      <c r="BD566" s="23"/>
      <c r="BE566" s="13"/>
      <c r="BF566" s="13"/>
      <c r="BG566" s="13"/>
      <c r="BH566" s="13"/>
    </row>
    <row r="567" spans="56:60" x14ac:dyDescent="0.25">
      <c r="BD567" s="23"/>
      <c r="BE567" s="13"/>
      <c r="BF567" s="13"/>
      <c r="BG567" s="13"/>
      <c r="BH567" s="13"/>
    </row>
    <row r="568" spans="56:60" x14ac:dyDescent="0.25">
      <c r="BD568" s="23"/>
      <c r="BE568" s="13"/>
      <c r="BF568" s="13"/>
      <c r="BG568" s="13"/>
      <c r="BH568" s="13"/>
    </row>
    <row r="569" spans="56:60" x14ac:dyDescent="0.25">
      <c r="BD569" s="23"/>
      <c r="BE569" s="13"/>
      <c r="BF569" s="13"/>
      <c r="BG569" s="13"/>
      <c r="BH569" s="13"/>
    </row>
    <row r="570" spans="56:60" x14ac:dyDescent="0.25">
      <c r="BD570" s="23"/>
      <c r="BE570" s="13"/>
      <c r="BF570" s="13"/>
      <c r="BG570" s="13"/>
      <c r="BH570" s="13"/>
    </row>
    <row r="571" spans="56:60" x14ac:dyDescent="0.25">
      <c r="BD571" s="23"/>
      <c r="BE571" s="13"/>
      <c r="BF571" s="13"/>
      <c r="BG571" s="13"/>
      <c r="BH571" s="13"/>
    </row>
    <row r="572" spans="56:60" x14ac:dyDescent="0.25">
      <c r="BD572" s="23"/>
      <c r="BE572" s="13"/>
      <c r="BF572" s="13"/>
      <c r="BG572" s="13"/>
      <c r="BH572" s="13"/>
    </row>
    <row r="573" spans="56:60" x14ac:dyDescent="0.25">
      <c r="BD573" s="23"/>
      <c r="BE573" s="13"/>
      <c r="BF573" s="13"/>
      <c r="BG573" s="13"/>
      <c r="BH573" s="13"/>
    </row>
    <row r="574" spans="56:60" x14ac:dyDescent="0.25">
      <c r="BD574" s="23"/>
      <c r="BE574" s="13"/>
      <c r="BF574" s="13"/>
      <c r="BG574" s="13"/>
      <c r="BH574" s="13"/>
    </row>
    <row r="575" spans="56:60" x14ac:dyDescent="0.25">
      <c r="BD575" s="23"/>
      <c r="BE575" s="13"/>
      <c r="BF575" s="13"/>
      <c r="BG575" s="13"/>
      <c r="BH575" s="13"/>
    </row>
    <row r="576" spans="56:60" x14ac:dyDescent="0.25">
      <c r="BD576" s="23"/>
      <c r="BE576" s="13"/>
      <c r="BF576" s="13"/>
      <c r="BG576" s="13"/>
      <c r="BH576" s="13"/>
    </row>
    <row r="577" spans="56:60" x14ac:dyDescent="0.25">
      <c r="BD577" s="23"/>
      <c r="BE577" s="13"/>
      <c r="BF577" s="13"/>
      <c r="BG577" s="13"/>
      <c r="BH577" s="13"/>
    </row>
    <row r="578" spans="56:60" x14ac:dyDescent="0.25">
      <c r="BD578" s="23"/>
      <c r="BE578" s="13"/>
      <c r="BF578" s="13"/>
      <c r="BG578" s="13"/>
      <c r="BH578" s="13"/>
    </row>
    <row r="579" spans="56:60" x14ac:dyDescent="0.25">
      <c r="BD579" s="23"/>
      <c r="BE579" s="13"/>
      <c r="BF579" s="13"/>
      <c r="BG579" s="13"/>
      <c r="BH579" s="13"/>
    </row>
    <row r="580" spans="56:60" x14ac:dyDescent="0.25">
      <c r="BD580" s="23"/>
      <c r="BE580" s="13"/>
      <c r="BF580" s="13"/>
      <c r="BG580" s="13"/>
      <c r="BH580" s="13"/>
    </row>
    <row r="581" spans="56:60" x14ac:dyDescent="0.25">
      <c r="BD581" s="23"/>
      <c r="BE581" s="13"/>
      <c r="BF581" s="13"/>
      <c r="BG581" s="13"/>
      <c r="BH581" s="13"/>
    </row>
    <row r="582" spans="56:60" x14ac:dyDescent="0.25">
      <c r="BD582" s="23"/>
      <c r="BE582" s="13"/>
      <c r="BF582" s="13"/>
      <c r="BG582" s="13"/>
      <c r="BH582" s="13"/>
    </row>
    <row r="583" spans="56:60" x14ac:dyDescent="0.25">
      <c r="BD583" s="23"/>
      <c r="BE583" s="13"/>
      <c r="BF583" s="13"/>
      <c r="BG583" s="13"/>
      <c r="BH583" s="13"/>
    </row>
    <row r="584" spans="56:60" x14ac:dyDescent="0.25">
      <c r="BD584" s="23"/>
      <c r="BE584" s="13"/>
      <c r="BF584" s="13"/>
      <c r="BG584" s="13"/>
      <c r="BH584" s="13"/>
    </row>
    <row r="585" spans="56:60" x14ac:dyDescent="0.25">
      <c r="BD585" s="23"/>
      <c r="BE585" s="13"/>
      <c r="BF585" s="13"/>
      <c r="BG585" s="13"/>
      <c r="BH585" s="13"/>
    </row>
    <row r="586" spans="56:60" x14ac:dyDescent="0.25">
      <c r="BD586" s="23"/>
      <c r="BE586" s="13"/>
      <c r="BF586" s="13"/>
      <c r="BG586" s="13"/>
      <c r="BH586" s="13"/>
    </row>
    <row r="587" spans="56:60" x14ac:dyDescent="0.25">
      <c r="BD587" s="23"/>
      <c r="BE587" s="13"/>
      <c r="BF587" s="13"/>
      <c r="BG587" s="13"/>
      <c r="BH587" s="13"/>
    </row>
    <row r="588" spans="56:60" x14ac:dyDescent="0.25">
      <c r="BD588" s="23"/>
      <c r="BE588" s="13"/>
      <c r="BF588" s="13"/>
      <c r="BG588" s="13"/>
      <c r="BH588" s="13"/>
    </row>
    <row r="589" spans="56:60" x14ac:dyDescent="0.25">
      <c r="BD589" s="23"/>
      <c r="BE589" s="13"/>
      <c r="BF589" s="13"/>
      <c r="BG589" s="13"/>
      <c r="BH589" s="13"/>
    </row>
    <row r="590" spans="56:60" x14ac:dyDescent="0.25">
      <c r="BD590" s="23"/>
      <c r="BE590" s="13"/>
      <c r="BF590" s="13"/>
      <c r="BG590" s="13"/>
      <c r="BH590" s="13"/>
    </row>
    <row r="591" spans="56:60" x14ac:dyDescent="0.25">
      <c r="BD591" s="23"/>
      <c r="BE591" s="13"/>
      <c r="BF591" s="13"/>
      <c r="BG591" s="13"/>
      <c r="BH591" s="13"/>
    </row>
    <row r="592" spans="56:60" x14ac:dyDescent="0.25">
      <c r="BD592" s="23"/>
      <c r="BE592" s="13"/>
      <c r="BF592" s="13"/>
      <c r="BG592" s="13"/>
      <c r="BH592" s="13"/>
    </row>
    <row r="593" spans="56:60" x14ac:dyDescent="0.25">
      <c r="BD593" s="23"/>
      <c r="BE593" s="13"/>
      <c r="BF593" s="13"/>
      <c r="BG593" s="13"/>
      <c r="BH593" s="13"/>
    </row>
    <row r="594" spans="56:60" x14ac:dyDescent="0.25">
      <c r="BD594" s="23"/>
      <c r="BE594" s="13"/>
      <c r="BF594" s="13"/>
      <c r="BG594" s="13"/>
      <c r="BH594" s="13"/>
    </row>
    <row r="595" spans="56:60" x14ac:dyDescent="0.25">
      <c r="BD595" s="23"/>
      <c r="BE595" s="13"/>
      <c r="BF595" s="13"/>
      <c r="BG595" s="13"/>
      <c r="BH595" s="13"/>
    </row>
    <row r="596" spans="56:60" x14ac:dyDescent="0.25">
      <c r="BD596" s="23"/>
      <c r="BE596" s="13"/>
      <c r="BF596" s="13"/>
      <c r="BG596" s="13"/>
      <c r="BH596" s="13"/>
    </row>
    <row r="597" spans="56:60" x14ac:dyDescent="0.25">
      <c r="BD597" s="23"/>
      <c r="BE597" s="13"/>
      <c r="BF597" s="13"/>
      <c r="BG597" s="13"/>
      <c r="BH597" s="13"/>
    </row>
    <row r="598" spans="56:60" x14ac:dyDescent="0.25">
      <c r="BD598" s="23"/>
      <c r="BE598" s="13"/>
      <c r="BF598" s="13"/>
      <c r="BG598" s="13"/>
      <c r="BH598" s="13"/>
    </row>
    <row r="599" spans="56:60" x14ac:dyDescent="0.25">
      <c r="BD599" s="23"/>
      <c r="BE599" s="13"/>
      <c r="BF599" s="13"/>
      <c r="BG599" s="13"/>
      <c r="BH599" s="13"/>
    </row>
    <row r="600" spans="56:60" x14ac:dyDescent="0.25">
      <c r="BD600" s="23"/>
      <c r="BE600" s="13"/>
      <c r="BF600" s="13"/>
      <c r="BG600" s="13"/>
      <c r="BH600" s="13"/>
    </row>
    <row r="601" spans="56:60" x14ac:dyDescent="0.25">
      <c r="BD601" s="23"/>
      <c r="BE601" s="13"/>
      <c r="BF601" s="13"/>
      <c r="BG601" s="13"/>
      <c r="BH601" s="13"/>
    </row>
    <row r="602" spans="56:60" x14ac:dyDescent="0.25">
      <c r="BD602" s="23"/>
      <c r="BE602" s="13"/>
      <c r="BF602" s="13"/>
      <c r="BG602" s="13"/>
      <c r="BH602" s="13"/>
    </row>
    <row r="603" spans="56:60" x14ac:dyDescent="0.25">
      <c r="BD603" s="23"/>
      <c r="BE603" s="13"/>
      <c r="BF603" s="13"/>
      <c r="BG603" s="13"/>
      <c r="BH603" s="13"/>
    </row>
    <row r="604" spans="56:60" x14ac:dyDescent="0.25">
      <c r="BD604" s="23"/>
      <c r="BE604" s="13"/>
      <c r="BF604" s="13"/>
      <c r="BG604" s="13"/>
      <c r="BH604" s="13"/>
    </row>
    <row r="605" spans="56:60" x14ac:dyDescent="0.25">
      <c r="BD605" s="23"/>
      <c r="BE605" s="13"/>
      <c r="BF605" s="13"/>
      <c r="BG605" s="13"/>
      <c r="BH605" s="13"/>
    </row>
    <row r="606" spans="56:60" x14ac:dyDescent="0.25">
      <c r="BD606" s="23"/>
      <c r="BE606" s="13"/>
      <c r="BF606" s="13"/>
      <c r="BG606" s="13"/>
      <c r="BH606" s="13"/>
    </row>
    <row r="607" spans="56:60" x14ac:dyDescent="0.25">
      <c r="BD607" s="23"/>
      <c r="BE607" s="13"/>
      <c r="BF607" s="13"/>
      <c r="BG607" s="13"/>
      <c r="BH607" s="13"/>
    </row>
    <row r="608" spans="56:60" x14ac:dyDescent="0.25">
      <c r="BD608" s="23"/>
      <c r="BE608" s="13"/>
      <c r="BF608" s="13"/>
      <c r="BG608" s="13"/>
      <c r="BH608" s="13"/>
    </row>
    <row r="609" spans="56:60" x14ac:dyDescent="0.25">
      <c r="BD609" s="23"/>
      <c r="BE609" s="13"/>
      <c r="BF609" s="13"/>
      <c r="BG609" s="13"/>
      <c r="BH609" s="13"/>
    </row>
    <row r="610" spans="56:60" x14ac:dyDescent="0.25">
      <c r="BD610" s="23"/>
      <c r="BE610" s="13"/>
      <c r="BF610" s="13"/>
      <c r="BG610" s="13"/>
      <c r="BH610" s="13"/>
    </row>
    <row r="611" spans="56:60" x14ac:dyDescent="0.25">
      <c r="BD611" s="23"/>
      <c r="BE611" s="13"/>
      <c r="BF611" s="13"/>
      <c r="BG611" s="13"/>
      <c r="BH611" s="13"/>
    </row>
    <row r="612" spans="56:60" x14ac:dyDescent="0.25">
      <c r="BD612" s="23"/>
      <c r="BE612" s="13"/>
      <c r="BF612" s="13"/>
      <c r="BG612" s="13"/>
      <c r="BH612" s="13"/>
    </row>
    <row r="613" spans="56:60" x14ac:dyDescent="0.25">
      <c r="BD613" s="23"/>
      <c r="BE613" s="13"/>
      <c r="BF613" s="13"/>
      <c r="BG613" s="13"/>
      <c r="BH613" s="13"/>
    </row>
    <row r="614" spans="56:60" x14ac:dyDescent="0.25">
      <c r="BD614" s="23"/>
      <c r="BE614" s="13"/>
      <c r="BF614" s="13"/>
      <c r="BG614" s="13"/>
      <c r="BH614" s="13"/>
    </row>
    <row r="615" spans="56:60" x14ac:dyDescent="0.25">
      <c r="BD615" s="23"/>
      <c r="BE615" s="13"/>
      <c r="BF615" s="13"/>
      <c r="BG615" s="13"/>
      <c r="BH615" s="13"/>
    </row>
    <row r="616" spans="56:60" x14ac:dyDescent="0.25">
      <c r="BD616" s="23"/>
      <c r="BE616" s="13"/>
      <c r="BF616" s="13"/>
      <c r="BG616" s="13"/>
      <c r="BH616" s="13"/>
    </row>
    <row r="617" spans="56:60" x14ac:dyDescent="0.25">
      <c r="BD617" s="23"/>
      <c r="BE617" s="13"/>
      <c r="BF617" s="13"/>
      <c r="BG617" s="13"/>
      <c r="BH617" s="13"/>
    </row>
    <row r="618" spans="56:60" x14ac:dyDescent="0.25">
      <c r="BD618" s="23"/>
      <c r="BE618" s="13"/>
      <c r="BF618" s="13"/>
      <c r="BG618" s="13"/>
      <c r="BH618" s="13"/>
    </row>
    <row r="619" spans="56:60" x14ac:dyDescent="0.25">
      <c r="BD619" s="23"/>
      <c r="BE619" s="13"/>
      <c r="BF619" s="13"/>
      <c r="BG619" s="13"/>
      <c r="BH619" s="13"/>
    </row>
    <row r="620" spans="56:60" x14ac:dyDescent="0.25">
      <c r="BD620" s="23"/>
      <c r="BE620" s="13"/>
      <c r="BF620" s="13"/>
      <c r="BG620" s="13"/>
      <c r="BH620" s="13"/>
    </row>
    <row r="621" spans="56:60" x14ac:dyDescent="0.25">
      <c r="BD621" s="23"/>
      <c r="BE621" s="13"/>
      <c r="BF621" s="13"/>
      <c r="BG621" s="13"/>
      <c r="BH621" s="13"/>
    </row>
    <row r="622" spans="56:60" x14ac:dyDescent="0.25">
      <c r="BD622" s="23"/>
      <c r="BE622" s="13"/>
      <c r="BF622" s="13"/>
      <c r="BG622" s="13"/>
      <c r="BH622" s="13"/>
    </row>
    <row r="623" spans="56:60" x14ac:dyDescent="0.25">
      <c r="BD623" s="23"/>
      <c r="BE623" s="13"/>
      <c r="BF623" s="13"/>
      <c r="BG623" s="13"/>
      <c r="BH623" s="13"/>
    </row>
    <row r="624" spans="56:60" x14ac:dyDescent="0.25">
      <c r="BD624" s="23"/>
      <c r="BE624" s="13"/>
      <c r="BF624" s="13"/>
      <c r="BG624" s="13"/>
      <c r="BH624" s="13"/>
    </row>
    <row r="625" spans="56:60" x14ac:dyDescent="0.25">
      <c r="BD625" s="23"/>
      <c r="BE625" s="13"/>
      <c r="BF625" s="13"/>
      <c r="BG625" s="13"/>
      <c r="BH625" s="13"/>
    </row>
    <row r="626" spans="56:60" x14ac:dyDescent="0.25">
      <c r="BD626" s="23"/>
      <c r="BE626" s="13"/>
      <c r="BF626" s="13"/>
      <c r="BG626" s="13"/>
      <c r="BH626" s="13"/>
    </row>
    <row r="627" spans="56:60" x14ac:dyDescent="0.25">
      <c r="BD627" s="23"/>
      <c r="BE627" s="13"/>
      <c r="BF627" s="13"/>
      <c r="BG627" s="13"/>
      <c r="BH627" s="13"/>
    </row>
    <row r="628" spans="56:60" x14ac:dyDescent="0.25">
      <c r="BD628" s="23"/>
      <c r="BE628" s="13"/>
      <c r="BF628" s="13"/>
      <c r="BG628" s="13"/>
      <c r="BH628" s="13"/>
    </row>
    <row r="629" spans="56:60" x14ac:dyDescent="0.25">
      <c r="BD629" s="23"/>
      <c r="BE629" s="13"/>
      <c r="BF629" s="13"/>
      <c r="BG629" s="13"/>
      <c r="BH629" s="13"/>
    </row>
    <row r="630" spans="56:60" x14ac:dyDescent="0.25">
      <c r="BD630" s="23"/>
      <c r="BE630" s="13"/>
      <c r="BF630" s="13"/>
      <c r="BG630" s="13"/>
      <c r="BH630" s="13"/>
    </row>
    <row r="631" spans="56:60" x14ac:dyDescent="0.25">
      <c r="BD631" s="23"/>
      <c r="BE631" s="13"/>
      <c r="BF631" s="13"/>
      <c r="BG631" s="13"/>
      <c r="BH631" s="13"/>
    </row>
    <row r="632" spans="56:60" x14ac:dyDescent="0.25">
      <c r="BD632" s="23"/>
      <c r="BE632" s="13"/>
      <c r="BF632" s="13"/>
      <c r="BG632" s="13"/>
      <c r="BH632" s="13"/>
    </row>
    <row r="633" spans="56:60" x14ac:dyDescent="0.25">
      <c r="BD633" s="23"/>
      <c r="BE633" s="13"/>
      <c r="BF633" s="13"/>
      <c r="BG633" s="13"/>
      <c r="BH633" s="13"/>
    </row>
    <row r="634" spans="56:60" x14ac:dyDescent="0.25">
      <c r="BD634" s="23"/>
      <c r="BE634" s="13"/>
      <c r="BF634" s="13"/>
      <c r="BG634" s="13"/>
      <c r="BH634" s="13"/>
    </row>
    <row r="635" spans="56:60" x14ac:dyDescent="0.25">
      <c r="BD635" s="23"/>
      <c r="BE635" s="13"/>
      <c r="BF635" s="13"/>
      <c r="BG635" s="13"/>
      <c r="BH635" s="13"/>
    </row>
    <row r="636" spans="56:60" x14ac:dyDescent="0.25">
      <c r="BD636" s="23"/>
      <c r="BE636" s="13"/>
      <c r="BF636" s="13"/>
      <c r="BG636" s="13"/>
      <c r="BH636" s="13"/>
    </row>
    <row r="637" spans="56:60" x14ac:dyDescent="0.25">
      <c r="BD637" s="23"/>
      <c r="BE637" s="13"/>
      <c r="BF637" s="13"/>
      <c r="BG637" s="13"/>
      <c r="BH637" s="13"/>
    </row>
    <row r="638" spans="56:60" x14ac:dyDescent="0.25">
      <c r="BD638" s="23"/>
      <c r="BE638" s="13"/>
      <c r="BF638" s="13"/>
      <c r="BG638" s="13"/>
      <c r="BH638" s="13"/>
    </row>
    <row r="639" spans="56:60" x14ac:dyDescent="0.25">
      <c r="BD639" s="23"/>
      <c r="BE639" s="13"/>
      <c r="BF639" s="13"/>
      <c r="BG639" s="13"/>
      <c r="BH639" s="13"/>
    </row>
    <row r="640" spans="56:60" x14ac:dyDescent="0.25">
      <c r="BD640" s="23"/>
      <c r="BE640" s="13"/>
      <c r="BF640" s="13"/>
      <c r="BG640" s="13"/>
      <c r="BH640" s="13"/>
    </row>
    <row r="641" spans="56:60" x14ac:dyDescent="0.25">
      <c r="BD641" s="23"/>
      <c r="BE641" s="13"/>
      <c r="BF641" s="13"/>
      <c r="BG641" s="13"/>
      <c r="BH641" s="13"/>
    </row>
    <row r="642" spans="56:60" x14ac:dyDescent="0.25">
      <c r="BD642" s="23"/>
      <c r="BE642" s="13"/>
      <c r="BF642" s="13"/>
      <c r="BG642" s="13"/>
      <c r="BH642" s="13"/>
    </row>
    <row r="643" spans="56:60" x14ac:dyDescent="0.25">
      <c r="BD643" s="23"/>
      <c r="BE643" s="13"/>
      <c r="BF643" s="13"/>
      <c r="BG643" s="13"/>
      <c r="BH643" s="13"/>
    </row>
    <row r="644" spans="56:60" x14ac:dyDescent="0.25">
      <c r="BD644" s="23"/>
      <c r="BE644" s="13"/>
      <c r="BF644" s="13"/>
      <c r="BG644" s="13"/>
      <c r="BH644" s="13"/>
    </row>
    <row r="645" spans="56:60" x14ac:dyDescent="0.25">
      <c r="BD645" s="23"/>
      <c r="BE645" s="13"/>
      <c r="BF645" s="13"/>
      <c r="BG645" s="13"/>
      <c r="BH645" s="13"/>
    </row>
    <row r="646" spans="56:60" x14ac:dyDescent="0.25">
      <c r="BD646" s="23"/>
      <c r="BE646" s="13"/>
      <c r="BF646" s="13"/>
      <c r="BG646" s="13"/>
      <c r="BH646" s="13"/>
    </row>
    <row r="647" spans="56:60" x14ac:dyDescent="0.25">
      <c r="BD647" s="23"/>
      <c r="BE647" s="13"/>
      <c r="BF647" s="13"/>
      <c r="BG647" s="13"/>
      <c r="BH647" s="13"/>
    </row>
    <row r="648" spans="56:60" x14ac:dyDescent="0.25">
      <c r="BD648" s="23"/>
      <c r="BE648" s="13"/>
      <c r="BF648" s="13"/>
      <c r="BG648" s="13"/>
      <c r="BH648" s="13"/>
    </row>
    <row r="649" spans="56:60" x14ac:dyDescent="0.25">
      <c r="BD649" s="23"/>
      <c r="BE649" s="13"/>
      <c r="BF649" s="13"/>
      <c r="BG649" s="13"/>
      <c r="BH649" s="13"/>
    </row>
    <row r="650" spans="56:60" x14ac:dyDescent="0.25">
      <c r="BD650" s="23"/>
      <c r="BE650" s="13"/>
      <c r="BF650" s="13"/>
      <c r="BG650" s="13"/>
      <c r="BH650" s="13"/>
    </row>
    <row r="651" spans="56:60" x14ac:dyDescent="0.25">
      <c r="BD651" s="23"/>
      <c r="BE651" s="13"/>
      <c r="BF651" s="13"/>
      <c r="BG651" s="13"/>
      <c r="BH651" s="13"/>
    </row>
    <row r="652" spans="56:60" x14ac:dyDescent="0.25">
      <c r="BD652" s="23"/>
      <c r="BE652" s="13"/>
      <c r="BF652" s="13"/>
      <c r="BG652" s="13"/>
      <c r="BH652" s="13"/>
    </row>
    <row r="653" spans="56:60" x14ac:dyDescent="0.25">
      <c r="BD653" s="23"/>
      <c r="BE653" s="13"/>
      <c r="BF653" s="13"/>
      <c r="BG653" s="13"/>
      <c r="BH653" s="13"/>
    </row>
    <row r="654" spans="56:60" x14ac:dyDescent="0.25">
      <c r="BD654" s="23"/>
      <c r="BE654" s="13"/>
      <c r="BF654" s="13"/>
      <c r="BG654" s="13"/>
      <c r="BH654" s="13"/>
    </row>
    <row r="655" spans="56:60" x14ac:dyDescent="0.25">
      <c r="BD655" s="23"/>
      <c r="BE655" s="13"/>
      <c r="BF655" s="13"/>
      <c r="BG655" s="13"/>
      <c r="BH655" s="13"/>
    </row>
    <row r="656" spans="56:60" x14ac:dyDescent="0.25">
      <c r="BD656" s="23"/>
      <c r="BE656" s="13"/>
      <c r="BF656" s="13"/>
      <c r="BG656" s="13"/>
      <c r="BH656" s="13"/>
    </row>
    <row r="657" spans="56:60" x14ac:dyDescent="0.25">
      <c r="BD657" s="23"/>
      <c r="BE657" s="13"/>
      <c r="BF657" s="13"/>
      <c r="BG657" s="13"/>
      <c r="BH657" s="13"/>
    </row>
    <row r="658" spans="56:60" x14ac:dyDescent="0.25">
      <c r="BD658" s="23"/>
      <c r="BE658" s="13"/>
      <c r="BF658" s="13"/>
      <c r="BG658" s="13"/>
      <c r="BH658" s="13"/>
    </row>
    <row r="659" spans="56:60" x14ac:dyDescent="0.25">
      <c r="BD659" s="23"/>
      <c r="BE659" s="13"/>
      <c r="BF659" s="13"/>
      <c r="BG659" s="13"/>
      <c r="BH659" s="13"/>
    </row>
    <row r="660" spans="56:60" x14ac:dyDescent="0.25">
      <c r="BD660" s="23"/>
      <c r="BE660" s="13"/>
      <c r="BF660" s="13"/>
      <c r="BG660" s="13"/>
      <c r="BH660" s="13"/>
    </row>
    <row r="661" spans="56:60" x14ac:dyDescent="0.25">
      <c r="BD661" s="23"/>
      <c r="BE661" s="13"/>
      <c r="BF661" s="13"/>
      <c r="BG661" s="13"/>
      <c r="BH661" s="13"/>
    </row>
    <row r="662" spans="56:60" x14ac:dyDescent="0.25">
      <c r="BD662" s="23"/>
      <c r="BE662" s="13"/>
      <c r="BF662" s="13"/>
      <c r="BG662" s="13"/>
      <c r="BH662" s="13"/>
    </row>
    <row r="663" spans="56:60" x14ac:dyDescent="0.25">
      <c r="BD663" s="23"/>
      <c r="BE663" s="13"/>
      <c r="BF663" s="13"/>
      <c r="BG663" s="13"/>
      <c r="BH663" s="13"/>
    </row>
    <row r="664" spans="56:60" x14ac:dyDescent="0.25">
      <c r="BD664" s="23"/>
      <c r="BE664" s="13"/>
      <c r="BF664" s="13"/>
      <c r="BG664" s="13"/>
      <c r="BH664" s="13"/>
    </row>
    <row r="665" spans="56:60" x14ac:dyDescent="0.25">
      <c r="BD665" s="23"/>
      <c r="BE665" s="13"/>
      <c r="BF665" s="13"/>
      <c r="BG665" s="13"/>
      <c r="BH665" s="13"/>
    </row>
    <row r="666" spans="56:60" x14ac:dyDescent="0.25">
      <c r="BD666" s="23"/>
      <c r="BE666" s="13"/>
      <c r="BF666" s="13"/>
      <c r="BG666" s="13"/>
      <c r="BH666" s="13"/>
    </row>
    <row r="667" spans="56:60" x14ac:dyDescent="0.25">
      <c r="BD667" s="23"/>
      <c r="BE667" s="13"/>
      <c r="BF667" s="13"/>
      <c r="BG667" s="13"/>
      <c r="BH667" s="13"/>
    </row>
    <row r="668" spans="56:60" x14ac:dyDescent="0.25">
      <c r="BD668" s="23"/>
      <c r="BE668" s="13"/>
      <c r="BF668" s="13"/>
      <c r="BG668" s="13"/>
      <c r="BH668" s="13"/>
    </row>
    <row r="669" spans="56:60" x14ac:dyDescent="0.25">
      <c r="BD669" s="23"/>
      <c r="BE669" s="13"/>
      <c r="BF669" s="13"/>
      <c r="BG669" s="13"/>
      <c r="BH669" s="13"/>
    </row>
    <row r="670" spans="56:60" x14ac:dyDescent="0.25">
      <c r="BD670" s="23"/>
      <c r="BE670" s="13"/>
      <c r="BF670" s="13"/>
      <c r="BG670" s="13"/>
      <c r="BH670" s="13"/>
    </row>
    <row r="671" spans="56:60" x14ac:dyDescent="0.25">
      <c r="BD671" s="23"/>
      <c r="BE671" s="13"/>
      <c r="BF671" s="13"/>
      <c r="BG671" s="13"/>
      <c r="BH671" s="13"/>
    </row>
    <row r="672" spans="56:60" x14ac:dyDescent="0.25">
      <c r="BD672" s="23"/>
      <c r="BE672" s="13"/>
      <c r="BF672" s="13"/>
      <c r="BG672" s="13"/>
      <c r="BH672" s="13"/>
    </row>
    <row r="673" spans="56:60" x14ac:dyDescent="0.25">
      <c r="BD673" s="23"/>
      <c r="BE673" s="13"/>
      <c r="BF673" s="13"/>
      <c r="BG673" s="13"/>
      <c r="BH673" s="13"/>
    </row>
    <row r="674" spans="56:60" x14ac:dyDescent="0.25">
      <c r="BD674" s="23"/>
      <c r="BE674" s="13"/>
      <c r="BF674" s="13"/>
      <c r="BG674" s="13"/>
      <c r="BH674" s="13"/>
    </row>
    <row r="675" spans="56:60" x14ac:dyDescent="0.25">
      <c r="BD675" s="23"/>
      <c r="BE675" s="13"/>
      <c r="BF675" s="13"/>
      <c r="BG675" s="13"/>
      <c r="BH675" s="13"/>
    </row>
    <row r="676" spans="56:60" x14ac:dyDescent="0.25">
      <c r="BD676" s="23"/>
      <c r="BE676" s="13"/>
      <c r="BF676" s="13"/>
      <c r="BG676" s="13"/>
      <c r="BH676" s="13"/>
    </row>
    <row r="677" spans="56:60" x14ac:dyDescent="0.25">
      <c r="BD677" s="23"/>
      <c r="BE677" s="13"/>
      <c r="BF677" s="13"/>
      <c r="BG677" s="13"/>
      <c r="BH677" s="13"/>
    </row>
    <row r="678" spans="56:60" x14ac:dyDescent="0.25">
      <c r="BD678" s="23"/>
      <c r="BE678" s="13"/>
      <c r="BF678" s="13"/>
      <c r="BG678" s="13"/>
      <c r="BH678" s="13"/>
    </row>
    <row r="679" spans="56:60" x14ac:dyDescent="0.25">
      <c r="BD679" s="23"/>
      <c r="BE679" s="13"/>
      <c r="BF679" s="13"/>
      <c r="BG679" s="13"/>
      <c r="BH679" s="13"/>
    </row>
    <row r="680" spans="56:60" x14ac:dyDescent="0.25">
      <c r="BD680" s="23"/>
      <c r="BE680" s="13"/>
      <c r="BF680" s="13"/>
      <c r="BG680" s="13"/>
      <c r="BH680" s="13"/>
    </row>
    <row r="681" spans="56:60" x14ac:dyDescent="0.25">
      <c r="BD681" s="23"/>
      <c r="BE681" s="13"/>
      <c r="BF681" s="13"/>
      <c r="BG681" s="13"/>
      <c r="BH681" s="13"/>
    </row>
    <row r="682" spans="56:60" x14ac:dyDescent="0.25">
      <c r="BD682" s="23"/>
      <c r="BE682" s="13"/>
      <c r="BF682" s="13"/>
      <c r="BG682" s="13"/>
      <c r="BH682" s="13"/>
    </row>
    <row r="683" spans="56:60" x14ac:dyDescent="0.25">
      <c r="BD683" s="23"/>
      <c r="BE683" s="13"/>
      <c r="BF683" s="13"/>
      <c r="BG683" s="13"/>
      <c r="BH683" s="13"/>
    </row>
    <row r="684" spans="56:60" x14ac:dyDescent="0.25">
      <c r="BD684" s="23"/>
      <c r="BE684" s="13"/>
      <c r="BF684" s="13"/>
      <c r="BG684" s="13"/>
      <c r="BH684" s="13"/>
    </row>
    <row r="685" spans="56:60" x14ac:dyDescent="0.25">
      <c r="BD685" s="23"/>
      <c r="BE685" s="13"/>
      <c r="BF685" s="13"/>
      <c r="BG685" s="13"/>
      <c r="BH685" s="13"/>
    </row>
    <row r="686" spans="56:60" x14ac:dyDescent="0.25">
      <c r="BD686" s="23"/>
      <c r="BE686" s="13"/>
      <c r="BF686" s="13"/>
      <c r="BG686" s="13"/>
      <c r="BH686" s="13"/>
    </row>
    <row r="687" spans="56:60" x14ac:dyDescent="0.25">
      <c r="BD687" s="23"/>
      <c r="BE687" s="13"/>
      <c r="BF687" s="13"/>
      <c r="BG687" s="13"/>
      <c r="BH687" s="13"/>
    </row>
    <row r="688" spans="56:60" x14ac:dyDescent="0.25">
      <c r="BD688" s="23"/>
      <c r="BE688" s="13"/>
      <c r="BF688" s="13"/>
      <c r="BG688" s="13"/>
      <c r="BH688" s="13"/>
    </row>
    <row r="689" spans="56:60" x14ac:dyDescent="0.25">
      <c r="BD689" s="23"/>
      <c r="BE689" s="13"/>
      <c r="BF689" s="13"/>
      <c r="BG689" s="13"/>
      <c r="BH689" s="13"/>
    </row>
    <row r="690" spans="56:60" x14ac:dyDescent="0.25">
      <c r="BD690" s="23"/>
      <c r="BE690" s="13"/>
      <c r="BF690" s="13"/>
      <c r="BG690" s="13"/>
      <c r="BH690" s="13"/>
    </row>
    <row r="691" spans="56:60" x14ac:dyDescent="0.25">
      <c r="BD691" s="23"/>
      <c r="BE691" s="13"/>
      <c r="BF691" s="13"/>
      <c r="BG691" s="13"/>
      <c r="BH691" s="13"/>
    </row>
    <row r="692" spans="56:60" x14ac:dyDescent="0.25">
      <c r="BD692" s="23"/>
      <c r="BE692" s="13"/>
      <c r="BF692" s="13"/>
      <c r="BG692" s="13"/>
      <c r="BH692" s="13"/>
    </row>
    <row r="693" spans="56:60" x14ac:dyDescent="0.25">
      <c r="BD693" s="23"/>
      <c r="BE693" s="13"/>
      <c r="BF693" s="13"/>
      <c r="BG693" s="13"/>
      <c r="BH693" s="13"/>
    </row>
    <row r="694" spans="56:60" x14ac:dyDescent="0.25">
      <c r="BD694" s="23"/>
      <c r="BE694" s="13"/>
      <c r="BF694" s="13"/>
      <c r="BG694" s="13"/>
      <c r="BH694" s="13"/>
    </row>
    <row r="695" spans="56:60" x14ac:dyDescent="0.25">
      <c r="BD695" s="23"/>
      <c r="BE695" s="13"/>
      <c r="BF695" s="13"/>
      <c r="BG695" s="13"/>
      <c r="BH695" s="13"/>
    </row>
    <row r="696" spans="56:60" x14ac:dyDescent="0.25">
      <c r="BD696" s="23"/>
      <c r="BE696" s="13"/>
      <c r="BF696" s="13"/>
      <c r="BG696" s="13"/>
      <c r="BH696" s="13"/>
    </row>
    <row r="697" spans="56:60" x14ac:dyDescent="0.25">
      <c r="BD697" s="23"/>
      <c r="BE697" s="13"/>
      <c r="BF697" s="13"/>
      <c r="BG697" s="13"/>
      <c r="BH697" s="13"/>
    </row>
    <row r="698" spans="56:60" x14ac:dyDescent="0.25">
      <c r="BD698" s="23"/>
      <c r="BE698" s="13"/>
      <c r="BF698" s="13"/>
      <c r="BG698" s="13"/>
      <c r="BH698" s="13"/>
    </row>
    <row r="699" spans="56:60" x14ac:dyDescent="0.25">
      <c r="BD699" s="23"/>
      <c r="BE699" s="13"/>
      <c r="BF699" s="13"/>
      <c r="BG699" s="13"/>
      <c r="BH699" s="13"/>
    </row>
    <row r="700" spans="56:60" x14ac:dyDescent="0.25">
      <c r="BD700" s="23"/>
      <c r="BE700" s="13"/>
      <c r="BF700" s="13"/>
      <c r="BG700" s="13"/>
      <c r="BH700" s="13"/>
    </row>
    <row r="701" spans="56:60" x14ac:dyDescent="0.25">
      <c r="BD701" s="23"/>
      <c r="BE701" s="13"/>
      <c r="BF701" s="13"/>
      <c r="BG701" s="13"/>
      <c r="BH701" s="13"/>
    </row>
    <row r="702" spans="56:60" x14ac:dyDescent="0.25">
      <c r="BD702" s="23"/>
      <c r="BE702" s="13"/>
      <c r="BF702" s="13"/>
      <c r="BG702" s="13"/>
      <c r="BH702" s="13"/>
    </row>
    <row r="703" spans="56:60" x14ac:dyDescent="0.25">
      <c r="BD703" s="23"/>
      <c r="BE703" s="13"/>
      <c r="BF703" s="13"/>
      <c r="BG703" s="13"/>
      <c r="BH703" s="13"/>
    </row>
    <row r="704" spans="56:60" x14ac:dyDescent="0.25">
      <c r="BD704" s="23"/>
      <c r="BE704" s="13"/>
      <c r="BF704" s="13"/>
      <c r="BG704" s="13"/>
      <c r="BH704" s="13"/>
    </row>
    <row r="705" spans="56:60" x14ac:dyDescent="0.25">
      <c r="BD705" s="23"/>
      <c r="BE705" s="13"/>
      <c r="BF705" s="13"/>
      <c r="BG705" s="13"/>
      <c r="BH705" s="13"/>
    </row>
    <row r="706" spans="56:60" x14ac:dyDescent="0.25">
      <c r="BD706" s="23"/>
      <c r="BE706" s="13"/>
      <c r="BF706" s="13"/>
      <c r="BG706" s="13"/>
      <c r="BH706" s="13"/>
    </row>
    <row r="707" spans="56:60" x14ac:dyDescent="0.25">
      <c r="BD707" s="23"/>
      <c r="BE707" s="13"/>
      <c r="BF707" s="13"/>
      <c r="BG707" s="13"/>
      <c r="BH707" s="13"/>
    </row>
    <row r="708" spans="56:60" x14ac:dyDescent="0.25">
      <c r="BD708" s="23"/>
      <c r="BE708" s="13"/>
      <c r="BF708" s="13"/>
      <c r="BG708" s="13"/>
      <c r="BH708" s="13"/>
    </row>
    <row r="709" spans="56:60" x14ac:dyDescent="0.25">
      <c r="BD709" s="23"/>
      <c r="BE709" s="13"/>
      <c r="BF709" s="13"/>
      <c r="BG709" s="13"/>
      <c r="BH709" s="13"/>
    </row>
    <row r="710" spans="56:60" x14ac:dyDescent="0.25">
      <c r="BD710" s="23"/>
      <c r="BE710" s="13"/>
      <c r="BF710" s="13"/>
      <c r="BG710" s="13"/>
      <c r="BH710" s="13"/>
    </row>
    <row r="711" spans="56:60" x14ac:dyDescent="0.25">
      <c r="BD711" s="23"/>
      <c r="BE711" s="13"/>
      <c r="BF711" s="13"/>
      <c r="BG711" s="13"/>
      <c r="BH711" s="13"/>
    </row>
    <row r="712" spans="56:60" x14ac:dyDescent="0.25">
      <c r="BD712" s="23"/>
      <c r="BE712" s="13"/>
      <c r="BF712" s="13"/>
      <c r="BG712" s="13"/>
      <c r="BH712" s="13"/>
    </row>
    <row r="713" spans="56:60" x14ac:dyDescent="0.25">
      <c r="BD713" s="23"/>
      <c r="BE713" s="13"/>
      <c r="BF713" s="13"/>
      <c r="BG713" s="13"/>
      <c r="BH713" s="13"/>
    </row>
    <row r="714" spans="56:60" x14ac:dyDescent="0.25">
      <c r="BD714" s="23"/>
      <c r="BE714" s="13"/>
      <c r="BF714" s="13"/>
      <c r="BG714" s="13"/>
      <c r="BH714" s="13"/>
    </row>
    <row r="715" spans="56:60" x14ac:dyDescent="0.25">
      <c r="BD715" s="23"/>
      <c r="BE715" s="13"/>
      <c r="BF715" s="13"/>
      <c r="BG715" s="13"/>
      <c r="BH715" s="13"/>
    </row>
    <row r="716" spans="56:60" x14ac:dyDescent="0.25">
      <c r="BD716" s="23"/>
      <c r="BE716" s="13"/>
      <c r="BF716" s="13"/>
      <c r="BG716" s="13"/>
      <c r="BH716" s="13"/>
    </row>
    <row r="717" spans="56:60" x14ac:dyDescent="0.25">
      <c r="BD717" s="23"/>
      <c r="BE717" s="13"/>
      <c r="BF717" s="13"/>
      <c r="BG717" s="13"/>
      <c r="BH717" s="13"/>
    </row>
    <row r="718" spans="56:60" x14ac:dyDescent="0.25">
      <c r="BD718" s="23"/>
      <c r="BE718" s="13"/>
      <c r="BF718" s="13"/>
      <c r="BG718" s="13"/>
      <c r="BH718" s="13"/>
    </row>
    <row r="719" spans="56:60" x14ac:dyDescent="0.25">
      <c r="BD719" s="23"/>
      <c r="BE719" s="13"/>
      <c r="BF719" s="13"/>
      <c r="BG719" s="13"/>
      <c r="BH719" s="13"/>
    </row>
    <row r="720" spans="56:60" x14ac:dyDescent="0.25">
      <c r="BD720" s="23"/>
      <c r="BE720" s="13"/>
      <c r="BF720" s="13"/>
      <c r="BG720" s="13"/>
      <c r="BH720" s="13"/>
    </row>
    <row r="721" spans="56:60" x14ac:dyDescent="0.25">
      <c r="BD721" s="23"/>
      <c r="BE721" s="13"/>
      <c r="BF721" s="13"/>
      <c r="BG721" s="13"/>
      <c r="BH721" s="13"/>
    </row>
    <row r="722" spans="56:60" x14ac:dyDescent="0.25">
      <c r="BD722" s="23"/>
      <c r="BE722" s="13"/>
      <c r="BF722" s="13"/>
      <c r="BG722" s="13"/>
      <c r="BH722" s="13"/>
    </row>
    <row r="723" spans="56:60" x14ac:dyDescent="0.25">
      <c r="BD723" s="23"/>
      <c r="BE723" s="13"/>
      <c r="BF723" s="13"/>
      <c r="BG723" s="13"/>
      <c r="BH723" s="13"/>
    </row>
    <row r="724" spans="56:60" x14ac:dyDescent="0.25">
      <c r="BD724" s="23"/>
      <c r="BE724" s="13"/>
      <c r="BF724" s="13"/>
      <c r="BG724" s="13"/>
      <c r="BH724" s="13"/>
    </row>
    <row r="725" spans="56:60" x14ac:dyDescent="0.25">
      <c r="BD725" s="23"/>
      <c r="BE725" s="13"/>
      <c r="BF725" s="13"/>
      <c r="BG725" s="13"/>
      <c r="BH725" s="13"/>
    </row>
    <row r="726" spans="56:60" x14ac:dyDescent="0.25">
      <c r="BD726" s="23"/>
      <c r="BE726" s="13"/>
      <c r="BF726" s="13"/>
      <c r="BG726" s="13"/>
      <c r="BH726" s="13"/>
    </row>
    <row r="727" spans="56:60" x14ac:dyDescent="0.25">
      <c r="BD727" s="23"/>
      <c r="BE727" s="13"/>
      <c r="BF727" s="13"/>
      <c r="BG727" s="13"/>
      <c r="BH727" s="13"/>
    </row>
    <row r="728" spans="56:60" x14ac:dyDescent="0.25">
      <c r="BD728" s="23"/>
      <c r="BE728" s="13"/>
      <c r="BF728" s="13"/>
      <c r="BG728" s="13"/>
      <c r="BH728" s="13"/>
    </row>
    <row r="729" spans="56:60" x14ac:dyDescent="0.25">
      <c r="BD729" s="23"/>
      <c r="BE729" s="13"/>
      <c r="BF729" s="13"/>
      <c r="BG729" s="13"/>
      <c r="BH729" s="13"/>
    </row>
    <row r="730" spans="56:60" x14ac:dyDescent="0.25">
      <c r="BD730" s="23"/>
      <c r="BE730" s="13"/>
      <c r="BF730" s="13"/>
      <c r="BG730" s="13"/>
      <c r="BH730" s="13"/>
    </row>
    <row r="731" spans="56:60" x14ac:dyDescent="0.25">
      <c r="BD731" s="23"/>
      <c r="BE731" s="13"/>
      <c r="BF731" s="13"/>
      <c r="BG731" s="13"/>
      <c r="BH731" s="13"/>
    </row>
    <row r="732" spans="56:60" x14ac:dyDescent="0.25">
      <c r="BD732" s="23"/>
      <c r="BE732" s="13"/>
      <c r="BF732" s="13"/>
      <c r="BG732" s="13"/>
      <c r="BH732" s="13"/>
    </row>
    <row r="733" spans="56:60" x14ac:dyDescent="0.25">
      <c r="BD733" s="23"/>
      <c r="BE733" s="13"/>
      <c r="BF733" s="13"/>
      <c r="BG733" s="13"/>
      <c r="BH733" s="13"/>
    </row>
    <row r="734" spans="56:60" x14ac:dyDescent="0.25">
      <c r="BD734" s="23"/>
      <c r="BE734" s="13"/>
      <c r="BF734" s="13"/>
      <c r="BG734" s="13"/>
      <c r="BH734" s="13"/>
    </row>
    <row r="735" spans="56:60" x14ac:dyDescent="0.25">
      <c r="BD735" s="23"/>
      <c r="BE735" s="13"/>
      <c r="BF735" s="13"/>
      <c r="BG735" s="13"/>
      <c r="BH735" s="13"/>
    </row>
    <row r="736" spans="56:60" x14ac:dyDescent="0.25">
      <c r="BD736" s="23"/>
      <c r="BE736" s="13"/>
      <c r="BF736" s="13"/>
      <c r="BG736" s="13"/>
      <c r="BH736" s="13"/>
    </row>
    <row r="737" spans="56:60" x14ac:dyDescent="0.25">
      <c r="BD737" s="23"/>
      <c r="BE737" s="13"/>
      <c r="BF737" s="13"/>
      <c r="BG737" s="13"/>
      <c r="BH737" s="13"/>
    </row>
    <row r="738" spans="56:60" x14ac:dyDescent="0.25">
      <c r="BD738" s="23"/>
      <c r="BE738" s="13"/>
      <c r="BF738" s="13"/>
      <c r="BG738" s="13"/>
      <c r="BH738" s="13"/>
    </row>
    <row r="739" spans="56:60" x14ac:dyDescent="0.25">
      <c r="BD739" s="23"/>
      <c r="BE739" s="13"/>
      <c r="BF739" s="13"/>
      <c r="BG739" s="13"/>
      <c r="BH739" s="13"/>
    </row>
    <row r="740" spans="56:60" x14ac:dyDescent="0.25">
      <c r="BD740" s="23"/>
      <c r="BE740" s="13"/>
      <c r="BF740" s="13"/>
      <c r="BG740" s="13"/>
      <c r="BH740" s="13"/>
    </row>
    <row r="741" spans="56:60" x14ac:dyDescent="0.25">
      <c r="BD741" s="23"/>
      <c r="BE741" s="13"/>
      <c r="BF741" s="13"/>
      <c r="BG741" s="13"/>
      <c r="BH741" s="13"/>
    </row>
    <row r="742" spans="56:60" x14ac:dyDescent="0.25">
      <c r="BD742" s="23"/>
      <c r="BE742" s="13"/>
      <c r="BF742" s="13"/>
      <c r="BG742" s="13"/>
      <c r="BH742" s="13"/>
    </row>
    <row r="743" spans="56:60" x14ac:dyDescent="0.25">
      <c r="BD743" s="23"/>
      <c r="BE743" s="13"/>
      <c r="BF743" s="13"/>
      <c r="BG743" s="13"/>
      <c r="BH743" s="13"/>
    </row>
    <row r="744" spans="56:60" x14ac:dyDescent="0.25">
      <c r="BD744" s="23"/>
      <c r="BE744" s="13"/>
      <c r="BF744" s="13"/>
      <c r="BG744" s="13"/>
      <c r="BH744" s="13"/>
    </row>
    <row r="745" spans="56:60" x14ac:dyDescent="0.25">
      <c r="BD745" s="23"/>
      <c r="BE745" s="13"/>
      <c r="BF745" s="13"/>
      <c r="BG745" s="13"/>
      <c r="BH745" s="13"/>
    </row>
    <row r="746" spans="56:60" x14ac:dyDescent="0.25">
      <c r="BD746" s="23"/>
      <c r="BE746" s="13"/>
      <c r="BF746" s="13"/>
      <c r="BG746" s="13"/>
      <c r="BH746" s="13"/>
    </row>
    <row r="747" spans="56:60" x14ac:dyDescent="0.25">
      <c r="BD747" s="23"/>
      <c r="BE747" s="13"/>
      <c r="BF747" s="13"/>
      <c r="BG747" s="13"/>
      <c r="BH747" s="13"/>
    </row>
    <row r="748" spans="56:60" x14ac:dyDescent="0.25">
      <c r="BD748" s="23"/>
      <c r="BE748" s="13"/>
      <c r="BF748" s="13"/>
      <c r="BG748" s="13"/>
      <c r="BH748" s="13"/>
    </row>
    <row r="749" spans="56:60" x14ac:dyDescent="0.25">
      <c r="BD749" s="23"/>
      <c r="BE749" s="13"/>
      <c r="BF749" s="13"/>
      <c r="BG749" s="13"/>
      <c r="BH749" s="13"/>
    </row>
    <row r="750" spans="56:60" x14ac:dyDescent="0.25">
      <c r="BD750" s="23"/>
      <c r="BE750" s="13"/>
      <c r="BF750" s="13"/>
      <c r="BG750" s="13"/>
      <c r="BH750" s="13"/>
    </row>
    <row r="751" spans="56:60" x14ac:dyDescent="0.25">
      <c r="BD751" s="23"/>
      <c r="BE751" s="13"/>
      <c r="BF751" s="13"/>
      <c r="BG751" s="13"/>
      <c r="BH751" s="13"/>
    </row>
    <row r="752" spans="56:60" x14ac:dyDescent="0.25">
      <c r="BD752" s="23"/>
      <c r="BE752" s="13"/>
      <c r="BF752" s="13"/>
      <c r="BG752" s="13"/>
      <c r="BH752" s="13"/>
    </row>
    <row r="753" spans="56:60" x14ac:dyDescent="0.25">
      <c r="BD753" s="23"/>
      <c r="BE753" s="13"/>
      <c r="BF753" s="13"/>
      <c r="BG753" s="13"/>
      <c r="BH753" s="13"/>
    </row>
    <row r="754" spans="56:60" x14ac:dyDescent="0.25">
      <c r="BD754" s="23"/>
      <c r="BE754" s="13"/>
      <c r="BF754" s="13"/>
      <c r="BG754" s="13"/>
      <c r="BH754" s="13"/>
    </row>
    <row r="755" spans="56:60" x14ac:dyDescent="0.25">
      <c r="BD755" s="23"/>
      <c r="BE755" s="13"/>
      <c r="BF755" s="13"/>
      <c r="BG755" s="13"/>
      <c r="BH755" s="13"/>
    </row>
    <row r="756" spans="56:60" x14ac:dyDescent="0.25">
      <c r="BD756" s="23"/>
      <c r="BE756" s="13"/>
      <c r="BF756" s="13"/>
      <c r="BG756" s="13"/>
      <c r="BH756" s="13"/>
    </row>
    <row r="757" spans="56:60" x14ac:dyDescent="0.25">
      <c r="BD757" s="23"/>
      <c r="BE757" s="13"/>
      <c r="BF757" s="13"/>
      <c r="BG757" s="13"/>
      <c r="BH757" s="13"/>
    </row>
    <row r="758" spans="56:60" x14ac:dyDescent="0.25">
      <c r="BD758" s="23"/>
      <c r="BE758" s="13"/>
      <c r="BF758" s="13"/>
      <c r="BG758" s="13"/>
      <c r="BH758" s="13"/>
    </row>
    <row r="759" spans="56:60" x14ac:dyDescent="0.25">
      <c r="BD759" s="23"/>
      <c r="BE759" s="13"/>
      <c r="BF759" s="13"/>
      <c r="BG759" s="13"/>
      <c r="BH759" s="13"/>
    </row>
    <row r="760" spans="56:60" x14ac:dyDescent="0.25">
      <c r="BD760" s="23"/>
      <c r="BE760" s="13"/>
      <c r="BF760" s="13"/>
      <c r="BG760" s="13"/>
      <c r="BH760" s="13"/>
    </row>
    <row r="761" spans="56:60" x14ac:dyDescent="0.25">
      <c r="BD761" s="23"/>
      <c r="BE761" s="13"/>
      <c r="BF761" s="13"/>
      <c r="BG761" s="13"/>
      <c r="BH761" s="13"/>
    </row>
    <row r="762" spans="56:60" x14ac:dyDescent="0.25">
      <c r="BD762" s="23"/>
      <c r="BE762" s="13"/>
      <c r="BF762" s="13"/>
      <c r="BG762" s="13"/>
      <c r="BH762" s="13"/>
    </row>
    <row r="763" spans="56:60" x14ac:dyDescent="0.25">
      <c r="BD763" s="23"/>
      <c r="BE763" s="13"/>
      <c r="BF763" s="13"/>
      <c r="BG763" s="13"/>
      <c r="BH763" s="13"/>
    </row>
    <row r="764" spans="56:60" x14ac:dyDescent="0.25">
      <c r="BD764" s="23"/>
      <c r="BE764" s="13"/>
      <c r="BF764" s="13"/>
      <c r="BG764" s="13"/>
      <c r="BH764" s="13"/>
    </row>
    <row r="765" spans="56:60" x14ac:dyDescent="0.25">
      <c r="BD765" s="23"/>
      <c r="BE765" s="13"/>
      <c r="BF765" s="13"/>
      <c r="BG765" s="13"/>
      <c r="BH765" s="13"/>
    </row>
    <row r="766" spans="56:60" x14ac:dyDescent="0.25">
      <c r="BD766" s="23"/>
      <c r="BE766" s="13"/>
      <c r="BF766" s="13"/>
      <c r="BG766" s="13"/>
      <c r="BH766" s="13"/>
    </row>
    <row r="767" spans="56:60" x14ac:dyDescent="0.25">
      <c r="BD767" s="23"/>
      <c r="BE767" s="13"/>
      <c r="BF767" s="13"/>
      <c r="BG767" s="13"/>
      <c r="BH767" s="13"/>
    </row>
    <row r="768" spans="56:60" x14ac:dyDescent="0.25">
      <c r="BD768" s="23"/>
      <c r="BE768" s="13"/>
      <c r="BF768" s="13"/>
      <c r="BG768" s="13"/>
      <c r="BH768" s="13"/>
    </row>
    <row r="769" spans="56:60" x14ac:dyDescent="0.25">
      <c r="BD769" s="23"/>
      <c r="BE769" s="13"/>
      <c r="BF769" s="13"/>
      <c r="BG769" s="13"/>
      <c r="BH769" s="13"/>
    </row>
    <row r="770" spans="56:60" x14ac:dyDescent="0.25">
      <c r="BD770" s="23"/>
      <c r="BE770" s="13"/>
      <c r="BF770" s="13"/>
      <c r="BG770" s="13"/>
      <c r="BH770" s="13"/>
    </row>
    <row r="771" spans="56:60" x14ac:dyDescent="0.25">
      <c r="BD771" s="23"/>
      <c r="BE771" s="13"/>
      <c r="BF771" s="13"/>
      <c r="BG771" s="13"/>
      <c r="BH771" s="13"/>
    </row>
    <row r="772" spans="56:60" x14ac:dyDescent="0.25">
      <c r="BD772" s="23"/>
      <c r="BE772" s="13"/>
      <c r="BF772" s="13"/>
      <c r="BG772" s="13"/>
      <c r="BH772" s="13"/>
    </row>
    <row r="773" spans="56:60" x14ac:dyDescent="0.25">
      <c r="BD773" s="23"/>
      <c r="BE773" s="13"/>
      <c r="BF773" s="13"/>
      <c r="BG773" s="13"/>
      <c r="BH773" s="13"/>
    </row>
    <row r="774" spans="56:60" x14ac:dyDescent="0.25">
      <c r="BD774" s="23"/>
      <c r="BE774" s="13"/>
      <c r="BF774" s="13"/>
      <c r="BG774" s="13"/>
      <c r="BH774" s="13"/>
    </row>
    <row r="775" spans="56:60" x14ac:dyDescent="0.25">
      <c r="BD775" s="23"/>
      <c r="BE775" s="13"/>
      <c r="BF775" s="13"/>
      <c r="BG775" s="13"/>
      <c r="BH775" s="13"/>
    </row>
    <row r="776" spans="56:60" x14ac:dyDescent="0.25">
      <c r="BD776" s="23"/>
      <c r="BE776" s="13"/>
      <c r="BF776" s="13"/>
      <c r="BG776" s="13"/>
      <c r="BH776" s="13"/>
    </row>
    <row r="777" spans="56:60" x14ac:dyDescent="0.25">
      <c r="BD777" s="23"/>
      <c r="BE777" s="13"/>
      <c r="BF777" s="13"/>
      <c r="BG777" s="13"/>
      <c r="BH777" s="13"/>
    </row>
    <row r="778" spans="56:60" x14ac:dyDescent="0.25">
      <c r="BD778" s="23"/>
      <c r="BE778" s="13"/>
      <c r="BF778" s="13"/>
      <c r="BG778" s="13"/>
      <c r="BH778" s="13"/>
    </row>
    <row r="779" spans="56:60" x14ac:dyDescent="0.25">
      <c r="BD779" s="23"/>
      <c r="BE779" s="13"/>
      <c r="BF779" s="13"/>
      <c r="BG779" s="13"/>
      <c r="BH779" s="13"/>
    </row>
    <row r="780" spans="56:60" x14ac:dyDescent="0.25">
      <c r="BD780" s="23"/>
      <c r="BE780" s="13"/>
      <c r="BF780" s="13"/>
      <c r="BG780" s="13"/>
      <c r="BH780" s="13"/>
    </row>
    <row r="781" spans="56:60" x14ac:dyDescent="0.25">
      <c r="BD781" s="23"/>
      <c r="BE781" s="13"/>
      <c r="BF781" s="13"/>
      <c r="BG781" s="13"/>
      <c r="BH781" s="13"/>
    </row>
    <row r="782" spans="56:60" x14ac:dyDescent="0.25">
      <c r="BD782" s="23"/>
      <c r="BE782" s="13"/>
      <c r="BF782" s="13"/>
      <c r="BG782" s="13"/>
      <c r="BH782" s="13"/>
    </row>
    <row r="783" spans="56:60" x14ac:dyDescent="0.25">
      <c r="BD783" s="23"/>
      <c r="BE783" s="13"/>
      <c r="BF783" s="13"/>
      <c r="BG783" s="13"/>
      <c r="BH783" s="13"/>
    </row>
  </sheetData>
  <dataValidations count="2">
    <dataValidation type="list" allowBlank="1" showInputMessage="1" showErrorMessage="1" sqref="C2">
      <formula1>month</formula1>
    </dataValidation>
    <dataValidation type="list" allowBlank="1" showInputMessage="1" showErrorMessage="1" sqref="B3:B18">
      <formula1>weathernew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Demandprofile</vt:lpstr>
      <vt:lpstr>month</vt:lpstr>
      <vt:lpstr>profile</vt:lpstr>
      <vt:lpstr>Temp</vt:lpstr>
      <vt:lpstr>Temp?</vt:lpstr>
      <vt:lpstr>user</vt:lpstr>
      <vt:lpstr>weather</vt:lpstr>
      <vt:lpstr>weathernew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2015-05-09T14:16:42Z</dcterms:modified>
</cp:coreProperties>
</file>