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20115" windowHeight="7590"/>
  </bookViews>
  <sheets>
    <sheet name="Demand profile generator" sheetId="1" r:id="rId1"/>
    <sheet name="Data" sheetId="2" r:id="rId2"/>
    <sheet name="Calibration" sheetId="12" r:id="rId3"/>
    <sheet name="COSTS " sheetId="14" r:id="rId4"/>
    <sheet name="Calculators" sheetId="15" state="hidden" r:id="rId5"/>
    <sheet name="Summary" sheetId="11" r:id="rId6"/>
    <sheet name="Single Adult" sheetId="4" r:id="rId7"/>
    <sheet name="Over 60s adults" sheetId="6" r:id="rId8"/>
    <sheet name="Two adults" sheetId="7" r:id="rId9"/>
    <sheet name="Two adults+children" sheetId="8" r:id="rId10"/>
    <sheet name="1 adult+children" sheetId="9" r:id="rId11"/>
    <sheet name="Three adults" sheetId="10" r:id="rId12"/>
    <sheet name="Hoja2" sheetId="17" r:id="rId13"/>
  </sheets>
  <externalReferences>
    <externalReference r:id="rId14"/>
  </externalReferences>
  <calcPr calcId="125725"/>
</workbook>
</file>

<file path=xl/calcChain.xml><?xml version="1.0" encoding="utf-8"?>
<calcChain xmlns="http://schemas.openxmlformats.org/spreadsheetml/2006/main">
  <c r="B53" i="14"/>
  <c r="C31" s="1"/>
  <c r="E12" i="1"/>
  <c r="F12"/>
  <c r="N126" i="14" s="1"/>
  <c r="G12" i="1"/>
  <c r="H12"/>
  <c r="I12"/>
  <c r="W126" i="14" s="1"/>
  <c r="J12" i="1"/>
  <c r="Z126" i="14" s="1"/>
  <c r="E16" i="1"/>
  <c r="F16"/>
  <c r="G16"/>
  <c r="H16"/>
  <c r="I16"/>
  <c r="J16"/>
  <c r="M26"/>
  <c r="M27"/>
  <c r="M28"/>
  <c r="M29"/>
  <c r="M30"/>
  <c r="M31"/>
  <c r="M32"/>
  <c r="M33"/>
  <c r="F31"/>
  <c r="H25"/>
  <c r="H26"/>
  <c r="H27"/>
  <c r="H28"/>
  <c r="H29"/>
  <c r="H30"/>
  <c r="U141" i="12"/>
  <c r="V141"/>
  <c r="W141"/>
  <c r="X141"/>
  <c r="Y141"/>
  <c r="Z141"/>
  <c r="U142"/>
  <c r="V142"/>
  <c r="W142"/>
  <c r="W78" i="1" s="1"/>
  <c r="L54" s="1"/>
  <c r="X142" i="12"/>
  <c r="Y142"/>
  <c r="Z142"/>
  <c r="U143"/>
  <c r="V143"/>
  <c r="W143"/>
  <c r="X143"/>
  <c r="Y143"/>
  <c r="Z143"/>
  <c r="U144"/>
  <c r="V144"/>
  <c r="W144"/>
  <c r="W80" i="1" s="1"/>
  <c r="L56" s="1"/>
  <c r="X144" i="12"/>
  <c r="Y144"/>
  <c r="Z144"/>
  <c r="U145"/>
  <c r="V145"/>
  <c r="W145"/>
  <c r="X145"/>
  <c r="Y145"/>
  <c r="Z145"/>
  <c r="U146"/>
  <c r="V146"/>
  <c r="W146"/>
  <c r="W82" i="1" s="1"/>
  <c r="L58" s="1"/>
  <c r="X146" i="12"/>
  <c r="Y146"/>
  <c r="Z146"/>
  <c r="U147"/>
  <c r="V147"/>
  <c r="W147"/>
  <c r="X147"/>
  <c r="Y147"/>
  <c r="Z147"/>
  <c r="U148"/>
  <c r="V148"/>
  <c r="W148"/>
  <c r="W84" i="1" s="1"/>
  <c r="L60" s="1"/>
  <c r="X148" i="12"/>
  <c r="Y148"/>
  <c r="Z148"/>
  <c r="U149"/>
  <c r="V149"/>
  <c r="W149"/>
  <c r="X149"/>
  <c r="Y149"/>
  <c r="Z149"/>
  <c r="U150"/>
  <c r="V150"/>
  <c r="W150"/>
  <c r="W86" i="1" s="1"/>
  <c r="L62" s="1"/>
  <c r="X150" i="12"/>
  <c r="Y150"/>
  <c r="Z150"/>
  <c r="U151"/>
  <c r="V151"/>
  <c r="W151"/>
  <c r="X151"/>
  <c r="Y151"/>
  <c r="Z151"/>
  <c r="U152"/>
  <c r="V152"/>
  <c r="W152"/>
  <c r="W88" i="1" s="1"/>
  <c r="L64" s="1"/>
  <c r="X152" i="12"/>
  <c r="Y152"/>
  <c r="Z152"/>
  <c r="U153"/>
  <c r="V153"/>
  <c r="W153"/>
  <c r="X153"/>
  <c r="Y153"/>
  <c r="Z153"/>
  <c r="U154"/>
  <c r="V154"/>
  <c r="W154"/>
  <c r="W90" i="1" s="1"/>
  <c r="L66" s="1"/>
  <c r="X154" i="12"/>
  <c r="Y154"/>
  <c r="Z154"/>
  <c r="U155"/>
  <c r="V155"/>
  <c r="W155"/>
  <c r="X155"/>
  <c r="Y155"/>
  <c r="Z155"/>
  <c r="U156"/>
  <c r="V156"/>
  <c r="W156"/>
  <c r="W92" i="1" s="1"/>
  <c r="L68" s="1"/>
  <c r="X156" i="12"/>
  <c r="Y156"/>
  <c r="Z156"/>
  <c r="U157"/>
  <c r="V157"/>
  <c r="W157"/>
  <c r="X157"/>
  <c r="Y157"/>
  <c r="Z157"/>
  <c r="U158"/>
  <c r="V158"/>
  <c r="W158"/>
  <c r="W94" i="1" s="1"/>
  <c r="L70" s="1"/>
  <c r="X158" i="12"/>
  <c r="Y158"/>
  <c r="Z158"/>
  <c r="U159"/>
  <c r="V159"/>
  <c r="W159"/>
  <c r="X159"/>
  <c r="Y159"/>
  <c r="Z159"/>
  <c r="U160"/>
  <c r="V160"/>
  <c r="W160"/>
  <c r="W96" i="1" s="1"/>
  <c r="L72" s="1"/>
  <c r="X160" i="12"/>
  <c r="Y160"/>
  <c r="Z160"/>
  <c r="U161"/>
  <c r="V161"/>
  <c r="W161"/>
  <c r="X161"/>
  <c r="Y161"/>
  <c r="Z161"/>
  <c r="U162"/>
  <c r="V162"/>
  <c r="W162"/>
  <c r="W98" i="1" s="1"/>
  <c r="L74" s="1"/>
  <c r="X162" i="12"/>
  <c r="Y162"/>
  <c r="Z162"/>
  <c r="U163"/>
  <c r="V163"/>
  <c r="W163"/>
  <c r="X163"/>
  <c r="Y163"/>
  <c r="Z163"/>
  <c r="Z140"/>
  <c r="Y140"/>
  <c r="X140"/>
  <c r="W140"/>
  <c r="W76" i="1" s="1"/>
  <c r="L52" s="1"/>
  <c r="V140" i="12"/>
  <c r="U140"/>
  <c r="Z125" i="14"/>
  <c r="AA130" s="1"/>
  <c r="W125"/>
  <c r="X133" s="1"/>
  <c r="T125"/>
  <c r="U132" s="1"/>
  <c r="Q125"/>
  <c r="R131" s="1"/>
  <c r="N125"/>
  <c r="O130" s="1"/>
  <c r="K125"/>
  <c r="L133" s="1"/>
  <c r="P111" i="12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10"/>
  <c r="K111"/>
  <c r="Q111" s="1"/>
  <c r="K112"/>
  <c r="Q112" s="1"/>
  <c r="K113"/>
  <c r="Q113" s="1"/>
  <c r="K114"/>
  <c r="Q114" s="1"/>
  <c r="K115"/>
  <c r="Q115" s="1"/>
  <c r="K116"/>
  <c r="Q116" s="1"/>
  <c r="K117"/>
  <c r="Q117" s="1"/>
  <c r="K118"/>
  <c r="Q118" s="1"/>
  <c r="K119"/>
  <c r="Q119" s="1"/>
  <c r="K120"/>
  <c r="Q120" s="1"/>
  <c r="K121"/>
  <c r="Q121" s="1"/>
  <c r="K122"/>
  <c r="Q122" s="1"/>
  <c r="K123"/>
  <c r="Q123" s="1"/>
  <c r="K124"/>
  <c r="Q124" s="1"/>
  <c r="K125"/>
  <c r="Q125" s="1"/>
  <c r="K126"/>
  <c r="Q126" s="1"/>
  <c r="K127"/>
  <c r="Q127" s="1"/>
  <c r="K128"/>
  <c r="Q128" s="1"/>
  <c r="K129"/>
  <c r="Q129" s="1"/>
  <c r="K130"/>
  <c r="Q130" s="1"/>
  <c r="K131"/>
  <c r="Q131" s="1"/>
  <c r="K132"/>
  <c r="Q132" s="1"/>
  <c r="K133"/>
  <c r="Q133" s="1"/>
  <c r="K110"/>
  <c r="Q110" s="1"/>
  <c r="AA97" i="14"/>
  <c r="AA98"/>
  <c r="AA99"/>
  <c r="AB99" s="1"/>
  <c r="AA100"/>
  <c r="AB100" s="1"/>
  <c r="AA101"/>
  <c r="AB101" s="1"/>
  <c r="AA102"/>
  <c r="AA103"/>
  <c r="AB103" s="1"/>
  <c r="AA104"/>
  <c r="AA105"/>
  <c r="AB105" s="1"/>
  <c r="AA106"/>
  <c r="AA107"/>
  <c r="AB107" s="1"/>
  <c r="AA108"/>
  <c r="AB108" s="1"/>
  <c r="AA109"/>
  <c r="AA110"/>
  <c r="AB110" s="1"/>
  <c r="AA111"/>
  <c r="AB111" s="1"/>
  <c r="AA112"/>
  <c r="AB112" s="1"/>
  <c r="AA113"/>
  <c r="AA114"/>
  <c r="AA115"/>
  <c r="AB115" s="1"/>
  <c r="AA116"/>
  <c r="AB116" s="1"/>
  <c r="AA117"/>
  <c r="AB117" s="1"/>
  <c r="AA118"/>
  <c r="AA119"/>
  <c r="AB119" s="1"/>
  <c r="AA96"/>
  <c r="AB96" s="1"/>
  <c r="AB118"/>
  <c r="AB114"/>
  <c r="AB113"/>
  <c r="AB109"/>
  <c r="AB106"/>
  <c r="AB104"/>
  <c r="AB102"/>
  <c r="AB98"/>
  <c r="AB97"/>
  <c r="X97"/>
  <c r="Y97" s="1"/>
  <c r="X98"/>
  <c r="X99"/>
  <c r="Y99" s="1"/>
  <c r="X100"/>
  <c r="X101"/>
  <c r="Y101" s="1"/>
  <c r="X102"/>
  <c r="X103"/>
  <c r="Y103" s="1"/>
  <c r="X104"/>
  <c r="X105"/>
  <c r="Y105" s="1"/>
  <c r="X106"/>
  <c r="X107"/>
  <c r="Y107" s="1"/>
  <c r="X108"/>
  <c r="X109"/>
  <c r="Y109" s="1"/>
  <c r="X110"/>
  <c r="Y110" s="1"/>
  <c r="X111"/>
  <c r="X112"/>
  <c r="X113"/>
  <c r="Y113" s="1"/>
  <c r="X114"/>
  <c r="X115"/>
  <c r="Y115" s="1"/>
  <c r="X116"/>
  <c r="X117"/>
  <c r="Y117" s="1"/>
  <c r="X118"/>
  <c r="X119"/>
  <c r="Y119" s="1"/>
  <c r="X96"/>
  <c r="Y118"/>
  <c r="Y116"/>
  <c r="Y114"/>
  <c r="Y112"/>
  <c r="Y111"/>
  <c r="Y108"/>
  <c r="Y106"/>
  <c r="Y104"/>
  <c r="Y102"/>
  <c r="Y100"/>
  <c r="Y98"/>
  <c r="Y96"/>
  <c r="X120"/>
  <c r="U97"/>
  <c r="V97" s="1"/>
  <c r="U98"/>
  <c r="U99"/>
  <c r="U100"/>
  <c r="U101"/>
  <c r="V101" s="1"/>
  <c r="U102"/>
  <c r="V102" s="1"/>
  <c r="U103"/>
  <c r="U104"/>
  <c r="U105"/>
  <c r="V105" s="1"/>
  <c r="U106"/>
  <c r="U107"/>
  <c r="U108"/>
  <c r="U109"/>
  <c r="V109" s="1"/>
  <c r="U110"/>
  <c r="U111"/>
  <c r="U112"/>
  <c r="U113"/>
  <c r="V113" s="1"/>
  <c r="U114"/>
  <c r="U115"/>
  <c r="U116"/>
  <c r="U117"/>
  <c r="V117" s="1"/>
  <c r="U118"/>
  <c r="U119"/>
  <c r="U96"/>
  <c r="V119"/>
  <c r="V118"/>
  <c r="V116"/>
  <c r="V115"/>
  <c r="V114"/>
  <c r="V112"/>
  <c r="V111"/>
  <c r="V110"/>
  <c r="V108"/>
  <c r="V107"/>
  <c r="V106"/>
  <c r="V104"/>
  <c r="V103"/>
  <c r="V100"/>
  <c r="V99"/>
  <c r="V98"/>
  <c r="V96"/>
  <c r="R97"/>
  <c r="R98"/>
  <c r="R99"/>
  <c r="S99" s="1"/>
  <c r="R100"/>
  <c r="R101"/>
  <c r="S101" s="1"/>
  <c r="R102"/>
  <c r="R103"/>
  <c r="S103" s="1"/>
  <c r="R104"/>
  <c r="R105"/>
  <c r="R106"/>
  <c r="R107"/>
  <c r="S107" s="1"/>
  <c r="R108"/>
  <c r="S108" s="1"/>
  <c r="R109"/>
  <c r="R110"/>
  <c r="R111"/>
  <c r="S111" s="1"/>
  <c r="R112"/>
  <c r="S112" s="1"/>
  <c r="R113"/>
  <c r="R114"/>
  <c r="R115"/>
  <c r="S115" s="1"/>
  <c r="R116"/>
  <c r="R117"/>
  <c r="S117" s="1"/>
  <c r="R118"/>
  <c r="R119"/>
  <c r="S119" s="1"/>
  <c r="R96"/>
  <c r="S96" s="1"/>
  <c r="S118"/>
  <c r="S116"/>
  <c r="S114"/>
  <c r="S113"/>
  <c r="S110"/>
  <c r="S109"/>
  <c r="S106"/>
  <c r="S105"/>
  <c r="S104"/>
  <c r="S102"/>
  <c r="S100"/>
  <c r="S98"/>
  <c r="S97"/>
  <c r="P121"/>
  <c r="O97"/>
  <c r="P97" s="1"/>
  <c r="O98"/>
  <c r="O99"/>
  <c r="O100"/>
  <c r="O101"/>
  <c r="P101" s="1"/>
  <c r="O102"/>
  <c r="O103"/>
  <c r="O104"/>
  <c r="O105"/>
  <c r="P105" s="1"/>
  <c r="O106"/>
  <c r="O107"/>
  <c r="O108"/>
  <c r="O109"/>
  <c r="P109" s="1"/>
  <c r="O110"/>
  <c r="O111"/>
  <c r="O112"/>
  <c r="O113"/>
  <c r="P113" s="1"/>
  <c r="O114"/>
  <c r="O115"/>
  <c r="O116"/>
  <c r="O117"/>
  <c r="P117" s="1"/>
  <c r="O118"/>
  <c r="O119"/>
  <c r="O96"/>
  <c r="P119"/>
  <c r="P118"/>
  <c r="P116"/>
  <c r="P115"/>
  <c r="P114"/>
  <c r="P112"/>
  <c r="P111"/>
  <c r="P110"/>
  <c r="P108"/>
  <c r="P107"/>
  <c r="P106"/>
  <c r="P104"/>
  <c r="P103"/>
  <c r="P102"/>
  <c r="P100"/>
  <c r="P99"/>
  <c r="P98"/>
  <c r="P96"/>
  <c r="M119"/>
  <c r="M101"/>
  <c r="G31"/>
  <c r="M97"/>
  <c r="M96"/>
  <c r="Q126"/>
  <c r="T126"/>
  <c r="L97"/>
  <c r="L98"/>
  <c r="M98" s="1"/>
  <c r="L99"/>
  <c r="M99" s="1"/>
  <c r="L100"/>
  <c r="M100" s="1"/>
  <c r="L101"/>
  <c r="L102"/>
  <c r="M102" s="1"/>
  <c r="L103"/>
  <c r="M103" s="1"/>
  <c r="L104"/>
  <c r="M104" s="1"/>
  <c r="L105"/>
  <c r="M105" s="1"/>
  <c r="L106"/>
  <c r="M106" s="1"/>
  <c r="L107"/>
  <c r="M107" s="1"/>
  <c r="L108"/>
  <c r="M108" s="1"/>
  <c r="L109"/>
  <c r="M109" s="1"/>
  <c r="L110"/>
  <c r="M110" s="1"/>
  <c r="L111"/>
  <c r="M111" s="1"/>
  <c r="L112"/>
  <c r="M112" s="1"/>
  <c r="L113"/>
  <c r="M113" s="1"/>
  <c r="L114"/>
  <c r="M114" s="1"/>
  <c r="L115"/>
  <c r="M115" s="1"/>
  <c r="L116"/>
  <c r="M116" s="1"/>
  <c r="L117"/>
  <c r="M117" s="1"/>
  <c r="L118"/>
  <c r="M118" s="1"/>
  <c r="L119"/>
  <c r="L96"/>
  <c r="S82"/>
  <c r="S83"/>
  <c r="S84"/>
  <c r="S85"/>
  <c r="S73"/>
  <c r="V64"/>
  <c r="V65"/>
  <c r="V66"/>
  <c r="V67"/>
  <c r="V68"/>
  <c r="V71"/>
  <c r="V85"/>
  <c r="V84"/>
  <c r="V83"/>
  <c r="V82"/>
  <c r="Y87"/>
  <c r="Y86"/>
  <c r="Y75"/>
  <c r="Y76"/>
  <c r="Y77"/>
  <c r="Y78"/>
  <c r="Y79"/>
  <c r="Y80"/>
  <c r="Y81"/>
  <c r="Y74"/>
  <c r="Y70"/>
  <c r="Y71"/>
  <c r="Y72"/>
  <c r="Y69"/>
  <c r="Y73"/>
  <c r="Y66"/>
  <c r="Y67"/>
  <c r="Y68"/>
  <c r="Y65"/>
  <c r="Y64"/>
  <c r="Y83"/>
  <c r="Y84"/>
  <c r="Y85"/>
  <c r="Y82"/>
  <c r="V87"/>
  <c r="V86"/>
  <c r="V73"/>
  <c r="V74"/>
  <c r="V75"/>
  <c r="V76"/>
  <c r="V77"/>
  <c r="V78"/>
  <c r="V79"/>
  <c r="V80"/>
  <c r="V81"/>
  <c r="V72"/>
  <c r="V70"/>
  <c r="V69"/>
  <c r="S87"/>
  <c r="S86"/>
  <c r="S75"/>
  <c r="S76"/>
  <c r="S77"/>
  <c r="S78"/>
  <c r="S79"/>
  <c r="S80"/>
  <c r="S81"/>
  <c r="S74"/>
  <c r="S70"/>
  <c r="S71"/>
  <c r="S72"/>
  <c r="S69"/>
  <c r="S66"/>
  <c r="S67"/>
  <c r="S68"/>
  <c r="S65"/>
  <c r="S64"/>
  <c r="S52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V52" s="1"/>
  <c r="U53"/>
  <c r="V53" s="1"/>
  <c r="U54"/>
  <c r="V54" s="1"/>
  <c r="U55"/>
  <c r="V55" s="1"/>
  <c r="U56"/>
  <c r="U57"/>
  <c r="U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S53" s="1"/>
  <c r="R54"/>
  <c r="S54" s="1"/>
  <c r="R55"/>
  <c r="S55" s="1"/>
  <c r="R56"/>
  <c r="R57"/>
  <c r="R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M52" s="1"/>
  <c r="L53"/>
  <c r="M53" s="1"/>
  <c r="L54"/>
  <c r="M54" s="1"/>
  <c r="L55"/>
  <c r="M55" s="1"/>
  <c r="L56"/>
  <c r="M56" s="1"/>
  <c r="L57"/>
  <c r="M57" s="1"/>
  <c r="L34"/>
  <c r="L88"/>
  <c r="K68" s="1"/>
  <c r="X88"/>
  <c r="W68" s="1"/>
  <c r="U88"/>
  <c r="T68" s="1"/>
  <c r="R88"/>
  <c r="Q68" s="1"/>
  <c r="O88"/>
  <c r="N68" s="1"/>
  <c r="T58"/>
  <c r="Q58"/>
  <c r="N58"/>
  <c r="O57"/>
  <c r="P57" s="1"/>
  <c r="O56"/>
  <c r="P56" s="1"/>
  <c r="O55"/>
  <c r="P55" s="1"/>
  <c r="O54"/>
  <c r="P54" s="1"/>
  <c r="O53"/>
  <c r="P53" s="1"/>
  <c r="O52"/>
  <c r="P52" s="1"/>
  <c r="O51"/>
  <c r="P51" s="1"/>
  <c r="O50"/>
  <c r="P50" s="1"/>
  <c r="O49"/>
  <c r="P49" s="1"/>
  <c r="O48"/>
  <c r="P48" s="1"/>
  <c r="O47"/>
  <c r="P47" s="1"/>
  <c r="O46"/>
  <c r="P46" s="1"/>
  <c r="O45"/>
  <c r="P45" s="1"/>
  <c r="O44"/>
  <c r="P44" s="1"/>
  <c r="O43"/>
  <c r="P43" s="1"/>
  <c r="O42"/>
  <c r="P42" s="1"/>
  <c r="O41"/>
  <c r="P41" s="1"/>
  <c r="O40"/>
  <c r="O39"/>
  <c r="O38"/>
  <c r="O37"/>
  <c r="O36"/>
  <c r="O35"/>
  <c r="O34"/>
  <c r="K58"/>
  <c r="F21"/>
  <c r="F22"/>
  <c r="F23"/>
  <c r="K3" i="15"/>
  <c r="H69"/>
  <c r="D69"/>
  <c r="C69"/>
  <c r="H68"/>
  <c r="C68"/>
  <c r="H67"/>
  <c r="H70" s="1"/>
  <c r="AA11"/>
  <c r="I69" s="1"/>
  <c r="Z11"/>
  <c r="Y11"/>
  <c r="X11"/>
  <c r="W11"/>
  <c r="V11"/>
  <c r="U11"/>
  <c r="T11"/>
  <c r="S11"/>
  <c r="R11"/>
  <c r="Q11"/>
  <c r="P11"/>
  <c r="O11"/>
  <c r="Z10"/>
  <c r="AA9"/>
  <c r="I68" s="1"/>
  <c r="J68" s="1"/>
  <c r="Z9"/>
  <c r="Y9"/>
  <c r="X9"/>
  <c r="W9"/>
  <c r="V9"/>
  <c r="U9"/>
  <c r="T9"/>
  <c r="S9"/>
  <c r="R9"/>
  <c r="Q9"/>
  <c r="P9"/>
  <c r="O9"/>
  <c r="AA8"/>
  <c r="Z8"/>
  <c r="Y8"/>
  <c r="X8"/>
  <c r="W8"/>
  <c r="V8"/>
  <c r="U8"/>
  <c r="T8"/>
  <c r="S8"/>
  <c r="R8"/>
  <c r="Q8"/>
  <c r="P8"/>
  <c r="O8"/>
  <c r="AA6"/>
  <c r="Y6"/>
  <c r="AA5"/>
  <c r="Z5"/>
  <c r="D68" s="1"/>
  <c r="Y5"/>
  <c r="X5"/>
  <c r="W5"/>
  <c r="V5"/>
  <c r="U5"/>
  <c r="T5"/>
  <c r="S5"/>
  <c r="R5"/>
  <c r="Q5"/>
  <c r="P5"/>
  <c r="O5"/>
  <c r="AA4"/>
  <c r="Z4"/>
  <c r="D67" s="1"/>
  <c r="E67" s="1"/>
  <c r="Y4"/>
  <c r="X4"/>
  <c r="W4"/>
  <c r="V4"/>
  <c r="U4"/>
  <c r="T4"/>
  <c r="S4"/>
  <c r="R4"/>
  <c r="Q4"/>
  <c r="P4"/>
  <c r="O4"/>
  <c r="M140" i="6"/>
  <c r="O140"/>
  <c r="N140" s="1"/>
  <c r="Q140"/>
  <c r="P140" s="1"/>
  <c r="S140"/>
  <c r="R140" s="1"/>
  <c r="U140"/>
  <c r="T140" s="1"/>
  <c r="W140"/>
  <c r="V140" s="1"/>
  <c r="Y140"/>
  <c r="X140" s="1"/>
  <c r="AA140"/>
  <c r="Z140" s="1"/>
  <c r="AC140"/>
  <c r="AB140" s="1"/>
  <c r="M136"/>
  <c r="M137" s="1"/>
  <c r="M138" s="1"/>
  <c r="M139" s="1"/>
  <c r="O136"/>
  <c r="N136" s="1"/>
  <c r="Q136"/>
  <c r="P136" s="1"/>
  <c r="S136"/>
  <c r="R136" s="1"/>
  <c r="U136"/>
  <c r="T136" s="1"/>
  <c r="W136"/>
  <c r="V136" s="1"/>
  <c r="Y136"/>
  <c r="X136" s="1"/>
  <c r="AA136"/>
  <c r="Z136" s="1"/>
  <c r="AC136"/>
  <c r="AB136" s="1"/>
  <c r="O137"/>
  <c r="N137" s="1"/>
  <c r="Q137"/>
  <c r="P137" s="1"/>
  <c r="S137"/>
  <c r="R137" s="1"/>
  <c r="U137"/>
  <c r="T137" s="1"/>
  <c r="W137"/>
  <c r="V137" s="1"/>
  <c r="Y137"/>
  <c r="X137" s="1"/>
  <c r="AA137"/>
  <c r="Z137" s="1"/>
  <c r="AC137"/>
  <c r="AB137" s="1"/>
  <c r="O138"/>
  <c r="N138" s="1"/>
  <c r="Q138"/>
  <c r="P138" s="1"/>
  <c r="S138"/>
  <c r="R138" s="1"/>
  <c r="U138"/>
  <c r="T138" s="1"/>
  <c r="W138"/>
  <c r="V138" s="1"/>
  <c r="Y138"/>
  <c r="X138" s="1"/>
  <c r="AA138"/>
  <c r="Z138" s="1"/>
  <c r="AC138"/>
  <c r="AB138" s="1"/>
  <c r="O139"/>
  <c r="N139" s="1"/>
  <c r="Q139"/>
  <c r="P139" s="1"/>
  <c r="S139"/>
  <c r="R139" s="1"/>
  <c r="U139"/>
  <c r="T139" s="1"/>
  <c r="W139"/>
  <c r="V139" s="1"/>
  <c r="Y139"/>
  <c r="X139" s="1"/>
  <c r="AA139"/>
  <c r="Z139" s="1"/>
  <c r="AC139"/>
  <c r="AB139" s="1"/>
  <c r="M133"/>
  <c r="M134" s="1"/>
  <c r="M135" s="1"/>
  <c r="O133"/>
  <c r="N133" s="1"/>
  <c r="Q133"/>
  <c r="P133" s="1"/>
  <c r="S133"/>
  <c r="R133" s="1"/>
  <c r="U133"/>
  <c r="T133" s="1"/>
  <c r="W133"/>
  <c r="V133" s="1"/>
  <c r="Y133"/>
  <c r="X133" s="1"/>
  <c r="AA133"/>
  <c r="Z133" s="1"/>
  <c r="AC133"/>
  <c r="AB133" s="1"/>
  <c r="O134"/>
  <c r="N134" s="1"/>
  <c r="Q134"/>
  <c r="P134" s="1"/>
  <c r="S134"/>
  <c r="R134" s="1"/>
  <c r="U134"/>
  <c r="T134" s="1"/>
  <c r="W134"/>
  <c r="V134" s="1"/>
  <c r="Y134"/>
  <c r="X134" s="1"/>
  <c r="AA134"/>
  <c r="Z134" s="1"/>
  <c r="AC134"/>
  <c r="AB134" s="1"/>
  <c r="O135"/>
  <c r="N135" s="1"/>
  <c r="Q135"/>
  <c r="P135" s="1"/>
  <c r="S135"/>
  <c r="R135" s="1"/>
  <c r="U135"/>
  <c r="T135" s="1"/>
  <c r="W135"/>
  <c r="V135" s="1"/>
  <c r="Y135"/>
  <c r="X135" s="1"/>
  <c r="AA135"/>
  <c r="Z135" s="1"/>
  <c r="AC135"/>
  <c r="AB135" s="1"/>
  <c r="M131"/>
  <c r="M132" s="1"/>
  <c r="O131"/>
  <c r="N131" s="1"/>
  <c r="Q131"/>
  <c r="P131" s="1"/>
  <c r="S131"/>
  <c r="R131" s="1"/>
  <c r="U131"/>
  <c r="T131" s="1"/>
  <c r="W131"/>
  <c r="V131" s="1"/>
  <c r="Y131"/>
  <c r="X131" s="1"/>
  <c r="AA131"/>
  <c r="Z131" s="1"/>
  <c r="AC131"/>
  <c r="AB131" s="1"/>
  <c r="O132"/>
  <c r="N132" s="1"/>
  <c r="Q132"/>
  <c r="P132" s="1"/>
  <c r="S132"/>
  <c r="R132" s="1"/>
  <c r="U132"/>
  <c r="T132" s="1"/>
  <c r="W132"/>
  <c r="V132" s="1"/>
  <c r="Y132"/>
  <c r="X132" s="1"/>
  <c r="AA132"/>
  <c r="Z132" s="1"/>
  <c r="AC132"/>
  <c r="AB132" s="1"/>
  <c r="M126"/>
  <c r="O126"/>
  <c r="N126" s="1"/>
  <c r="Q126"/>
  <c r="P126" s="1"/>
  <c r="S126"/>
  <c r="R126" s="1"/>
  <c r="U126"/>
  <c r="T126" s="1"/>
  <c r="W126"/>
  <c r="V126" s="1"/>
  <c r="Y126"/>
  <c r="X126" s="1"/>
  <c r="AA126"/>
  <c r="Z126" s="1"/>
  <c r="AC126"/>
  <c r="AB126" s="1"/>
  <c r="M127"/>
  <c r="M128" s="1"/>
  <c r="M129" s="1"/>
  <c r="M130" s="1"/>
  <c r="O127"/>
  <c r="N127" s="1"/>
  <c r="Q127"/>
  <c r="P127" s="1"/>
  <c r="S127"/>
  <c r="R127" s="1"/>
  <c r="U127"/>
  <c r="T127" s="1"/>
  <c r="W127"/>
  <c r="V127" s="1"/>
  <c r="Y127"/>
  <c r="X127" s="1"/>
  <c r="AA127"/>
  <c r="Z127" s="1"/>
  <c r="AC127"/>
  <c r="AB127" s="1"/>
  <c r="O128"/>
  <c r="N128" s="1"/>
  <c r="Q128"/>
  <c r="P128" s="1"/>
  <c r="S128"/>
  <c r="R128" s="1"/>
  <c r="U128"/>
  <c r="T128" s="1"/>
  <c r="W128"/>
  <c r="V128" s="1"/>
  <c r="Y128"/>
  <c r="X128" s="1"/>
  <c r="AA128"/>
  <c r="Z128" s="1"/>
  <c r="AC128"/>
  <c r="AB128" s="1"/>
  <c r="O129"/>
  <c r="N129" s="1"/>
  <c r="Q129"/>
  <c r="P129" s="1"/>
  <c r="S129"/>
  <c r="R129" s="1"/>
  <c r="U129"/>
  <c r="T129" s="1"/>
  <c r="W129"/>
  <c r="V129" s="1"/>
  <c r="Y129"/>
  <c r="X129" s="1"/>
  <c r="AA129"/>
  <c r="Z129" s="1"/>
  <c r="AC129"/>
  <c r="AB129" s="1"/>
  <c r="O130"/>
  <c r="N130" s="1"/>
  <c r="Q130"/>
  <c r="P130" s="1"/>
  <c r="S130"/>
  <c r="R130" s="1"/>
  <c r="U130"/>
  <c r="T130" s="1"/>
  <c r="W130"/>
  <c r="V130" s="1"/>
  <c r="Y130"/>
  <c r="X130" s="1"/>
  <c r="AA130"/>
  <c r="Z130" s="1"/>
  <c r="AC130"/>
  <c r="AB130" s="1"/>
  <c r="M221" i="4"/>
  <c r="O221"/>
  <c r="N221" s="1"/>
  <c r="Q221"/>
  <c r="P221" s="1"/>
  <c r="S221"/>
  <c r="R221" s="1"/>
  <c r="U221"/>
  <c r="T221" s="1"/>
  <c r="W221"/>
  <c r="V221" s="1"/>
  <c r="Y221"/>
  <c r="X221" s="1"/>
  <c r="AA221"/>
  <c r="Z221" s="1"/>
  <c r="M202"/>
  <c r="M203" s="1"/>
  <c r="M204" s="1"/>
  <c r="M205" s="1"/>
  <c r="M206" s="1"/>
  <c r="M207" s="1"/>
  <c r="M208" s="1"/>
  <c r="M209" s="1"/>
  <c r="M210" s="1"/>
  <c r="M211" s="1"/>
  <c r="M212" s="1"/>
  <c r="M213" s="1"/>
  <c r="M214" s="1"/>
  <c r="M215" s="1"/>
  <c r="M216" s="1"/>
  <c r="M217" s="1"/>
  <c r="M218" s="1"/>
  <c r="M219" s="1"/>
  <c r="M220" s="1"/>
  <c r="O202"/>
  <c r="N202" s="1"/>
  <c r="Q202"/>
  <c r="P202" s="1"/>
  <c r="S202"/>
  <c r="R202" s="1"/>
  <c r="U202"/>
  <c r="T202" s="1"/>
  <c r="W202"/>
  <c r="V202" s="1"/>
  <c r="Y202"/>
  <c r="X202" s="1"/>
  <c r="AA202"/>
  <c r="Z202" s="1"/>
  <c r="O203"/>
  <c r="N203" s="1"/>
  <c r="Q203"/>
  <c r="P203" s="1"/>
  <c r="S203"/>
  <c r="R203" s="1"/>
  <c r="U203"/>
  <c r="T203" s="1"/>
  <c r="W203"/>
  <c r="V203" s="1"/>
  <c r="Y203"/>
  <c r="X203" s="1"/>
  <c r="AA203"/>
  <c r="Z203" s="1"/>
  <c r="O204"/>
  <c r="N204" s="1"/>
  <c r="Q204"/>
  <c r="P204" s="1"/>
  <c r="S204"/>
  <c r="R204" s="1"/>
  <c r="U204"/>
  <c r="T204" s="1"/>
  <c r="W204"/>
  <c r="V204" s="1"/>
  <c r="Y204"/>
  <c r="X204" s="1"/>
  <c r="AA204"/>
  <c r="Z204" s="1"/>
  <c r="O205"/>
  <c r="N205" s="1"/>
  <c r="Q205"/>
  <c r="P205" s="1"/>
  <c r="S205"/>
  <c r="R205" s="1"/>
  <c r="U205"/>
  <c r="T205" s="1"/>
  <c r="W205"/>
  <c r="V205" s="1"/>
  <c r="Y205"/>
  <c r="X205" s="1"/>
  <c r="AA205"/>
  <c r="Z205" s="1"/>
  <c r="O206"/>
  <c r="N206" s="1"/>
  <c r="Q206"/>
  <c r="P206" s="1"/>
  <c r="S206"/>
  <c r="R206" s="1"/>
  <c r="U206"/>
  <c r="T206" s="1"/>
  <c r="W206"/>
  <c r="V206" s="1"/>
  <c r="Y206"/>
  <c r="X206" s="1"/>
  <c r="AA206"/>
  <c r="Z206" s="1"/>
  <c r="O207"/>
  <c r="N207" s="1"/>
  <c r="Q207"/>
  <c r="P207" s="1"/>
  <c r="S207"/>
  <c r="R207" s="1"/>
  <c r="U207"/>
  <c r="T207" s="1"/>
  <c r="W207"/>
  <c r="V207" s="1"/>
  <c r="Y207"/>
  <c r="X207" s="1"/>
  <c r="AA207"/>
  <c r="Z207" s="1"/>
  <c r="O208"/>
  <c r="N208" s="1"/>
  <c r="Q208"/>
  <c r="P208" s="1"/>
  <c r="S208"/>
  <c r="R208" s="1"/>
  <c r="U208"/>
  <c r="T208" s="1"/>
  <c r="W208"/>
  <c r="V208" s="1"/>
  <c r="Y208"/>
  <c r="X208" s="1"/>
  <c r="AA208"/>
  <c r="Z208" s="1"/>
  <c r="O209"/>
  <c r="N209" s="1"/>
  <c r="Q209"/>
  <c r="P209" s="1"/>
  <c r="S209"/>
  <c r="R209" s="1"/>
  <c r="U209"/>
  <c r="T209" s="1"/>
  <c r="W209"/>
  <c r="V209" s="1"/>
  <c r="Y209"/>
  <c r="X209" s="1"/>
  <c r="AA209"/>
  <c r="Z209" s="1"/>
  <c r="O210"/>
  <c r="N210" s="1"/>
  <c r="Q210"/>
  <c r="P210" s="1"/>
  <c r="S210"/>
  <c r="R210" s="1"/>
  <c r="U210"/>
  <c r="T210" s="1"/>
  <c r="W210"/>
  <c r="V210" s="1"/>
  <c r="Y210"/>
  <c r="X210" s="1"/>
  <c r="AA210"/>
  <c r="Z210" s="1"/>
  <c r="O211"/>
  <c r="N211" s="1"/>
  <c r="Q211"/>
  <c r="P211" s="1"/>
  <c r="S211"/>
  <c r="R211" s="1"/>
  <c r="U211"/>
  <c r="T211" s="1"/>
  <c r="W211"/>
  <c r="V211" s="1"/>
  <c r="Y211"/>
  <c r="X211" s="1"/>
  <c r="AA211"/>
  <c r="Z211" s="1"/>
  <c r="O212"/>
  <c r="N212" s="1"/>
  <c r="Q212"/>
  <c r="P212" s="1"/>
  <c r="S212"/>
  <c r="R212" s="1"/>
  <c r="U212"/>
  <c r="T212" s="1"/>
  <c r="W212"/>
  <c r="V212" s="1"/>
  <c r="Y212"/>
  <c r="X212" s="1"/>
  <c r="AA212"/>
  <c r="Z212" s="1"/>
  <c r="O213"/>
  <c r="N213" s="1"/>
  <c r="Q213"/>
  <c r="P213" s="1"/>
  <c r="S213"/>
  <c r="R213" s="1"/>
  <c r="U213"/>
  <c r="T213" s="1"/>
  <c r="W213"/>
  <c r="V213" s="1"/>
  <c r="Y213"/>
  <c r="X213" s="1"/>
  <c r="AA213"/>
  <c r="Z213" s="1"/>
  <c r="O214"/>
  <c r="N214" s="1"/>
  <c r="Q214"/>
  <c r="P214" s="1"/>
  <c r="S214"/>
  <c r="R214" s="1"/>
  <c r="U214"/>
  <c r="T214" s="1"/>
  <c r="W214"/>
  <c r="V214" s="1"/>
  <c r="Y214"/>
  <c r="X214" s="1"/>
  <c r="AA214"/>
  <c r="Z214" s="1"/>
  <c r="O215"/>
  <c r="N215" s="1"/>
  <c r="Q215"/>
  <c r="P215" s="1"/>
  <c r="S215"/>
  <c r="R215" s="1"/>
  <c r="U215"/>
  <c r="T215" s="1"/>
  <c r="W215"/>
  <c r="V215" s="1"/>
  <c r="Y215"/>
  <c r="X215" s="1"/>
  <c r="AA215"/>
  <c r="Z215" s="1"/>
  <c r="O216"/>
  <c r="N216" s="1"/>
  <c r="Q216"/>
  <c r="P216" s="1"/>
  <c r="S216"/>
  <c r="R216" s="1"/>
  <c r="U216"/>
  <c r="T216" s="1"/>
  <c r="W216"/>
  <c r="V216" s="1"/>
  <c r="Y216"/>
  <c r="X216" s="1"/>
  <c r="AA216"/>
  <c r="Z216" s="1"/>
  <c r="O217"/>
  <c r="N217" s="1"/>
  <c r="Q217"/>
  <c r="P217" s="1"/>
  <c r="S217"/>
  <c r="R217" s="1"/>
  <c r="U217"/>
  <c r="T217" s="1"/>
  <c r="W217"/>
  <c r="V217" s="1"/>
  <c r="Y217"/>
  <c r="X217" s="1"/>
  <c r="AA217"/>
  <c r="Z217" s="1"/>
  <c r="O218"/>
  <c r="N218" s="1"/>
  <c r="Q218"/>
  <c r="P218" s="1"/>
  <c r="S218"/>
  <c r="R218" s="1"/>
  <c r="U218"/>
  <c r="T218" s="1"/>
  <c r="W218"/>
  <c r="V218" s="1"/>
  <c r="Y218"/>
  <c r="X218" s="1"/>
  <c r="AA218"/>
  <c r="Z218" s="1"/>
  <c r="O219"/>
  <c r="N219" s="1"/>
  <c r="Q219"/>
  <c r="P219" s="1"/>
  <c r="S219"/>
  <c r="R219" s="1"/>
  <c r="U219"/>
  <c r="T219" s="1"/>
  <c r="W219"/>
  <c r="V219" s="1"/>
  <c r="Y219"/>
  <c r="X219" s="1"/>
  <c r="AA219"/>
  <c r="Z219" s="1"/>
  <c r="O220"/>
  <c r="N220" s="1"/>
  <c r="Q220"/>
  <c r="P220" s="1"/>
  <c r="S220"/>
  <c r="R220" s="1"/>
  <c r="U220"/>
  <c r="T220" s="1"/>
  <c r="W220"/>
  <c r="V220" s="1"/>
  <c r="Y220"/>
  <c r="X220" s="1"/>
  <c r="AA220"/>
  <c r="Z220" s="1"/>
  <c r="M138" i="10"/>
  <c r="M139" s="1"/>
  <c r="M140" s="1"/>
  <c r="O138"/>
  <c r="N138" s="1"/>
  <c r="Q138"/>
  <c r="P138" s="1"/>
  <c r="S138"/>
  <c r="R138" s="1"/>
  <c r="U138"/>
  <c r="T138" s="1"/>
  <c r="W138"/>
  <c r="V138" s="1"/>
  <c r="Y138"/>
  <c r="X138" s="1"/>
  <c r="AA138"/>
  <c r="Z138" s="1"/>
  <c r="AC138"/>
  <c r="AB138" s="1"/>
  <c r="O139"/>
  <c r="N139" s="1"/>
  <c r="Q139"/>
  <c r="P139" s="1"/>
  <c r="S139"/>
  <c r="R139" s="1"/>
  <c r="U139"/>
  <c r="T139" s="1"/>
  <c r="W139"/>
  <c r="V139" s="1"/>
  <c r="Y139"/>
  <c r="X139" s="1"/>
  <c r="AA139"/>
  <c r="Z139" s="1"/>
  <c r="AC139"/>
  <c r="AB139" s="1"/>
  <c r="O140"/>
  <c r="N140" s="1"/>
  <c r="Q140"/>
  <c r="P140" s="1"/>
  <c r="S140"/>
  <c r="R140" s="1"/>
  <c r="U140"/>
  <c r="T140" s="1"/>
  <c r="W140"/>
  <c r="V140" s="1"/>
  <c r="Y140"/>
  <c r="X140" s="1"/>
  <c r="AA140"/>
  <c r="Z140" s="1"/>
  <c r="AC140"/>
  <c r="AB140" s="1"/>
  <c r="M245" i="7"/>
  <c r="O245"/>
  <c r="N245" s="1"/>
  <c r="Q245"/>
  <c r="P245" s="1"/>
  <c r="S245"/>
  <c r="R245" s="1"/>
  <c r="U245"/>
  <c r="T245" s="1"/>
  <c r="W245"/>
  <c r="V245" s="1"/>
  <c r="Y245"/>
  <c r="X245" s="1"/>
  <c r="AA245"/>
  <c r="Z245" s="1"/>
  <c r="M241"/>
  <c r="M242" s="1"/>
  <c r="M243" s="1"/>
  <c r="M244" s="1"/>
  <c r="O241"/>
  <c r="N241" s="1"/>
  <c r="Q241"/>
  <c r="P241" s="1"/>
  <c r="S241"/>
  <c r="R241" s="1"/>
  <c r="U241"/>
  <c r="T241" s="1"/>
  <c r="W241"/>
  <c r="V241" s="1"/>
  <c r="Y241"/>
  <c r="X241" s="1"/>
  <c r="AA241"/>
  <c r="Z241" s="1"/>
  <c r="O242"/>
  <c r="N242" s="1"/>
  <c r="Q242"/>
  <c r="P242" s="1"/>
  <c r="S242"/>
  <c r="R242" s="1"/>
  <c r="U242"/>
  <c r="T242" s="1"/>
  <c r="W242"/>
  <c r="V242" s="1"/>
  <c r="Y242"/>
  <c r="X242" s="1"/>
  <c r="AA242"/>
  <c r="Z242" s="1"/>
  <c r="O243"/>
  <c r="N243" s="1"/>
  <c r="Q243"/>
  <c r="P243" s="1"/>
  <c r="S243"/>
  <c r="R243" s="1"/>
  <c r="U243"/>
  <c r="T243" s="1"/>
  <c r="W243"/>
  <c r="V243" s="1"/>
  <c r="Y243"/>
  <c r="X243" s="1"/>
  <c r="AA243"/>
  <c r="Z243" s="1"/>
  <c r="O244"/>
  <c r="N244" s="1"/>
  <c r="Q244"/>
  <c r="P244" s="1"/>
  <c r="S244"/>
  <c r="R244" s="1"/>
  <c r="U244"/>
  <c r="T244" s="1"/>
  <c r="W244"/>
  <c r="V244" s="1"/>
  <c r="Y244"/>
  <c r="X244" s="1"/>
  <c r="AA244"/>
  <c r="Z244" s="1"/>
  <c r="M222"/>
  <c r="M223" s="1"/>
  <c r="M224" s="1"/>
  <c r="M225" s="1"/>
  <c r="M226" s="1"/>
  <c r="M227" s="1"/>
  <c r="M228" s="1"/>
  <c r="M229" s="1"/>
  <c r="M230" s="1"/>
  <c r="M231" s="1"/>
  <c r="M232" s="1"/>
  <c r="M233" s="1"/>
  <c r="M234" s="1"/>
  <c r="M235" s="1"/>
  <c r="M236" s="1"/>
  <c r="M237" s="1"/>
  <c r="M238" s="1"/>
  <c r="M239" s="1"/>
  <c r="M240" s="1"/>
  <c r="O222"/>
  <c r="N222" s="1"/>
  <c r="Q222"/>
  <c r="P222" s="1"/>
  <c r="S222"/>
  <c r="R222" s="1"/>
  <c r="U222"/>
  <c r="T222" s="1"/>
  <c r="W222"/>
  <c r="V222" s="1"/>
  <c r="Y222"/>
  <c r="X222" s="1"/>
  <c r="AA222"/>
  <c r="Z222" s="1"/>
  <c r="O223"/>
  <c r="N223" s="1"/>
  <c r="Q223"/>
  <c r="P223" s="1"/>
  <c r="S223"/>
  <c r="R223" s="1"/>
  <c r="U223"/>
  <c r="T223" s="1"/>
  <c r="W223"/>
  <c r="V223" s="1"/>
  <c r="Y223"/>
  <c r="X223" s="1"/>
  <c r="AA223"/>
  <c r="Z223" s="1"/>
  <c r="O224"/>
  <c r="N224" s="1"/>
  <c r="Q224"/>
  <c r="P224" s="1"/>
  <c r="S224"/>
  <c r="R224" s="1"/>
  <c r="U224"/>
  <c r="T224" s="1"/>
  <c r="W224"/>
  <c r="V224" s="1"/>
  <c r="Y224"/>
  <c r="X224" s="1"/>
  <c r="AA224"/>
  <c r="Z224" s="1"/>
  <c r="O225"/>
  <c r="N225" s="1"/>
  <c r="Q225"/>
  <c r="P225" s="1"/>
  <c r="S225"/>
  <c r="R225" s="1"/>
  <c r="U225"/>
  <c r="T225" s="1"/>
  <c r="W225"/>
  <c r="V225" s="1"/>
  <c r="Y225"/>
  <c r="X225" s="1"/>
  <c r="AA225"/>
  <c r="Z225" s="1"/>
  <c r="O226"/>
  <c r="N226" s="1"/>
  <c r="Q226"/>
  <c r="P226" s="1"/>
  <c r="S226"/>
  <c r="R226" s="1"/>
  <c r="U226"/>
  <c r="T226" s="1"/>
  <c r="W226"/>
  <c r="V226" s="1"/>
  <c r="Y226"/>
  <c r="X226" s="1"/>
  <c r="AA226"/>
  <c r="Z226" s="1"/>
  <c r="O227"/>
  <c r="N227" s="1"/>
  <c r="Q227"/>
  <c r="P227" s="1"/>
  <c r="S227"/>
  <c r="R227" s="1"/>
  <c r="U227"/>
  <c r="T227" s="1"/>
  <c r="W227"/>
  <c r="V227" s="1"/>
  <c r="Y227"/>
  <c r="X227" s="1"/>
  <c r="AA227"/>
  <c r="Z227" s="1"/>
  <c r="O228"/>
  <c r="N228" s="1"/>
  <c r="Q228"/>
  <c r="P228" s="1"/>
  <c r="S228"/>
  <c r="R228" s="1"/>
  <c r="U228"/>
  <c r="T228" s="1"/>
  <c r="W228"/>
  <c r="V228" s="1"/>
  <c r="Y228"/>
  <c r="X228" s="1"/>
  <c r="AA228"/>
  <c r="Z228" s="1"/>
  <c r="O229"/>
  <c r="N229" s="1"/>
  <c r="Q229"/>
  <c r="P229" s="1"/>
  <c r="S229"/>
  <c r="R229" s="1"/>
  <c r="U229"/>
  <c r="T229" s="1"/>
  <c r="W229"/>
  <c r="V229" s="1"/>
  <c r="Y229"/>
  <c r="X229" s="1"/>
  <c r="AA229"/>
  <c r="Z229" s="1"/>
  <c r="O230"/>
  <c r="N230" s="1"/>
  <c r="Q230"/>
  <c r="P230" s="1"/>
  <c r="S230"/>
  <c r="R230" s="1"/>
  <c r="U230"/>
  <c r="T230" s="1"/>
  <c r="W230"/>
  <c r="V230" s="1"/>
  <c r="Y230"/>
  <c r="X230" s="1"/>
  <c r="AA230"/>
  <c r="Z230" s="1"/>
  <c r="O231"/>
  <c r="N231" s="1"/>
  <c r="Q231"/>
  <c r="P231" s="1"/>
  <c r="S231"/>
  <c r="R231" s="1"/>
  <c r="U231"/>
  <c r="T231" s="1"/>
  <c r="W231"/>
  <c r="V231" s="1"/>
  <c r="Y231"/>
  <c r="X231" s="1"/>
  <c r="AA231"/>
  <c r="Z231" s="1"/>
  <c r="O232"/>
  <c r="N232" s="1"/>
  <c r="Q232"/>
  <c r="P232" s="1"/>
  <c r="S232"/>
  <c r="R232" s="1"/>
  <c r="U232"/>
  <c r="T232" s="1"/>
  <c r="W232"/>
  <c r="V232" s="1"/>
  <c r="Y232"/>
  <c r="X232" s="1"/>
  <c r="AA232"/>
  <c r="Z232" s="1"/>
  <c r="O233"/>
  <c r="N233" s="1"/>
  <c r="Q233"/>
  <c r="P233" s="1"/>
  <c r="S233"/>
  <c r="R233" s="1"/>
  <c r="U233"/>
  <c r="T233" s="1"/>
  <c r="W233"/>
  <c r="V233" s="1"/>
  <c r="Y233"/>
  <c r="X233" s="1"/>
  <c r="AA233"/>
  <c r="Z233" s="1"/>
  <c r="O234"/>
  <c r="N234" s="1"/>
  <c r="Q234"/>
  <c r="P234" s="1"/>
  <c r="S234"/>
  <c r="R234" s="1"/>
  <c r="U234"/>
  <c r="T234" s="1"/>
  <c r="W234"/>
  <c r="V234" s="1"/>
  <c r="Y234"/>
  <c r="X234" s="1"/>
  <c r="AA234"/>
  <c r="Z234" s="1"/>
  <c r="O235"/>
  <c r="N235" s="1"/>
  <c r="Q235"/>
  <c r="P235" s="1"/>
  <c r="S235"/>
  <c r="R235" s="1"/>
  <c r="U235"/>
  <c r="T235" s="1"/>
  <c r="W235"/>
  <c r="V235" s="1"/>
  <c r="Y235"/>
  <c r="X235" s="1"/>
  <c r="AA235"/>
  <c r="Z235" s="1"/>
  <c r="O236"/>
  <c r="N236" s="1"/>
  <c r="Q236"/>
  <c r="P236" s="1"/>
  <c r="S236"/>
  <c r="R236" s="1"/>
  <c r="U236"/>
  <c r="T236" s="1"/>
  <c r="W236"/>
  <c r="V236" s="1"/>
  <c r="Y236"/>
  <c r="X236" s="1"/>
  <c r="AA236"/>
  <c r="Z236" s="1"/>
  <c r="O237"/>
  <c r="N237" s="1"/>
  <c r="Q237"/>
  <c r="P237" s="1"/>
  <c r="S237"/>
  <c r="R237" s="1"/>
  <c r="U237"/>
  <c r="T237" s="1"/>
  <c r="W237"/>
  <c r="V237" s="1"/>
  <c r="Y237"/>
  <c r="X237" s="1"/>
  <c r="AA237"/>
  <c r="Z237" s="1"/>
  <c r="O238"/>
  <c r="N238" s="1"/>
  <c r="Q238"/>
  <c r="P238" s="1"/>
  <c r="S238"/>
  <c r="R238" s="1"/>
  <c r="U238"/>
  <c r="T238" s="1"/>
  <c r="W238"/>
  <c r="V238" s="1"/>
  <c r="Y238"/>
  <c r="X238" s="1"/>
  <c r="AA238"/>
  <c r="Z238" s="1"/>
  <c r="O239"/>
  <c r="N239" s="1"/>
  <c r="Q239"/>
  <c r="P239" s="1"/>
  <c r="S239"/>
  <c r="R239" s="1"/>
  <c r="U239"/>
  <c r="T239" s="1"/>
  <c r="W239"/>
  <c r="V239" s="1"/>
  <c r="Y239"/>
  <c r="X239" s="1"/>
  <c r="AA239"/>
  <c r="Z239" s="1"/>
  <c r="O240"/>
  <c r="N240" s="1"/>
  <c r="Q240"/>
  <c r="P240" s="1"/>
  <c r="S240"/>
  <c r="R240" s="1"/>
  <c r="U240"/>
  <c r="T240" s="1"/>
  <c r="W240"/>
  <c r="V240" s="1"/>
  <c r="Y240"/>
  <c r="X240" s="1"/>
  <c r="AA240"/>
  <c r="Z240" s="1"/>
  <c r="M144"/>
  <c r="O144"/>
  <c r="N144" s="1"/>
  <c r="Q144"/>
  <c r="P144" s="1"/>
  <c r="S144"/>
  <c r="R144" s="1"/>
  <c r="U144"/>
  <c r="T144" s="1"/>
  <c r="W144"/>
  <c r="V144" s="1"/>
  <c r="Y144"/>
  <c r="X144" s="1"/>
  <c r="AA144"/>
  <c r="Z144" s="1"/>
  <c r="M145"/>
  <c r="O145"/>
  <c r="N145" s="1"/>
  <c r="Q145"/>
  <c r="P145" s="1"/>
  <c r="S145"/>
  <c r="R145" s="1"/>
  <c r="U145"/>
  <c r="T145" s="1"/>
  <c r="W145"/>
  <c r="V145" s="1"/>
  <c r="Y145"/>
  <c r="X145" s="1"/>
  <c r="AA145"/>
  <c r="Z145" s="1"/>
  <c r="M146"/>
  <c r="O146"/>
  <c r="N146" s="1"/>
  <c r="Q146"/>
  <c r="P146" s="1"/>
  <c r="S146"/>
  <c r="R146" s="1"/>
  <c r="U146"/>
  <c r="T146" s="1"/>
  <c r="W146"/>
  <c r="V146" s="1"/>
  <c r="Y146"/>
  <c r="X146" s="1"/>
  <c r="AA146"/>
  <c r="Z146" s="1"/>
  <c r="M147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174" s="1"/>
  <c r="M175" s="1"/>
  <c r="M176" s="1"/>
  <c r="M177" s="1"/>
  <c r="M178" s="1"/>
  <c r="M179" s="1"/>
  <c r="M180" s="1"/>
  <c r="M181" s="1"/>
  <c r="M182" s="1"/>
  <c r="M183" s="1"/>
  <c r="M184" s="1"/>
  <c r="M185" s="1"/>
  <c r="M186" s="1"/>
  <c r="M187" s="1"/>
  <c r="M188" s="1"/>
  <c r="M189" s="1"/>
  <c r="M190" s="1"/>
  <c r="M191" s="1"/>
  <c r="M192" s="1"/>
  <c r="M193" s="1"/>
  <c r="M194" s="1"/>
  <c r="M195" s="1"/>
  <c r="M196" s="1"/>
  <c r="M197" s="1"/>
  <c r="M198" s="1"/>
  <c r="M199" s="1"/>
  <c r="M200" s="1"/>
  <c r="M201" s="1"/>
  <c r="M202" s="1"/>
  <c r="M203" s="1"/>
  <c r="M204" s="1"/>
  <c r="M205" s="1"/>
  <c r="M206" s="1"/>
  <c r="M207" s="1"/>
  <c r="M208" s="1"/>
  <c r="M209" s="1"/>
  <c r="M210" s="1"/>
  <c r="M211" s="1"/>
  <c r="M212" s="1"/>
  <c r="M213" s="1"/>
  <c r="M214" s="1"/>
  <c r="M215" s="1"/>
  <c r="M216" s="1"/>
  <c r="M217" s="1"/>
  <c r="M218" s="1"/>
  <c r="M219" s="1"/>
  <c r="M220" s="1"/>
  <c r="M221" s="1"/>
  <c r="O147"/>
  <c r="N147" s="1"/>
  <c r="Q147"/>
  <c r="P147" s="1"/>
  <c r="S147"/>
  <c r="R147" s="1"/>
  <c r="U147"/>
  <c r="T147" s="1"/>
  <c r="W147"/>
  <c r="V147" s="1"/>
  <c r="Y147"/>
  <c r="X147" s="1"/>
  <c r="AA147"/>
  <c r="Z147" s="1"/>
  <c r="O148"/>
  <c r="N148" s="1"/>
  <c r="Q148"/>
  <c r="P148" s="1"/>
  <c r="S148"/>
  <c r="R148" s="1"/>
  <c r="U148"/>
  <c r="T148" s="1"/>
  <c r="W148"/>
  <c r="V148" s="1"/>
  <c r="Y148"/>
  <c r="X148" s="1"/>
  <c r="AA148"/>
  <c r="Z148" s="1"/>
  <c r="O149"/>
  <c r="N149" s="1"/>
  <c r="Q149"/>
  <c r="P149" s="1"/>
  <c r="S149"/>
  <c r="R149" s="1"/>
  <c r="U149"/>
  <c r="T149" s="1"/>
  <c r="W149"/>
  <c r="V149" s="1"/>
  <c r="Y149"/>
  <c r="X149" s="1"/>
  <c r="AA149"/>
  <c r="Z149" s="1"/>
  <c r="O150"/>
  <c r="N150" s="1"/>
  <c r="Q150"/>
  <c r="P150" s="1"/>
  <c r="S150"/>
  <c r="R150" s="1"/>
  <c r="U150"/>
  <c r="T150" s="1"/>
  <c r="W150"/>
  <c r="V150" s="1"/>
  <c r="Y150"/>
  <c r="X150" s="1"/>
  <c r="AA150"/>
  <c r="Z150" s="1"/>
  <c r="O151"/>
  <c r="N151" s="1"/>
  <c r="Q151"/>
  <c r="P151" s="1"/>
  <c r="S151"/>
  <c r="R151" s="1"/>
  <c r="U151"/>
  <c r="T151" s="1"/>
  <c r="W151"/>
  <c r="V151" s="1"/>
  <c r="Y151"/>
  <c r="X151" s="1"/>
  <c r="AA151"/>
  <c r="Z151" s="1"/>
  <c r="O152"/>
  <c r="N152" s="1"/>
  <c r="Q152"/>
  <c r="P152" s="1"/>
  <c r="S152"/>
  <c r="R152" s="1"/>
  <c r="U152"/>
  <c r="T152" s="1"/>
  <c r="W152"/>
  <c r="V152" s="1"/>
  <c r="Y152"/>
  <c r="X152" s="1"/>
  <c r="AA152"/>
  <c r="Z152" s="1"/>
  <c r="O153"/>
  <c r="N153" s="1"/>
  <c r="Q153"/>
  <c r="P153" s="1"/>
  <c r="S153"/>
  <c r="R153" s="1"/>
  <c r="U153"/>
  <c r="T153" s="1"/>
  <c r="W153"/>
  <c r="V153" s="1"/>
  <c r="Y153"/>
  <c r="X153" s="1"/>
  <c r="AA153"/>
  <c r="Z153" s="1"/>
  <c r="O154"/>
  <c r="N154" s="1"/>
  <c r="Q154"/>
  <c r="P154" s="1"/>
  <c r="S154"/>
  <c r="R154" s="1"/>
  <c r="U154"/>
  <c r="T154" s="1"/>
  <c r="W154"/>
  <c r="V154" s="1"/>
  <c r="Y154"/>
  <c r="X154" s="1"/>
  <c r="AA154"/>
  <c r="Z154" s="1"/>
  <c r="O155"/>
  <c r="N155" s="1"/>
  <c r="Q155"/>
  <c r="P155" s="1"/>
  <c r="S155"/>
  <c r="R155" s="1"/>
  <c r="U155"/>
  <c r="T155" s="1"/>
  <c r="W155"/>
  <c r="V155" s="1"/>
  <c r="Y155"/>
  <c r="X155" s="1"/>
  <c r="AA155"/>
  <c r="Z155" s="1"/>
  <c r="O156"/>
  <c r="N156" s="1"/>
  <c r="Q156"/>
  <c r="P156" s="1"/>
  <c r="S156"/>
  <c r="R156" s="1"/>
  <c r="U156"/>
  <c r="T156" s="1"/>
  <c r="W156"/>
  <c r="V156" s="1"/>
  <c r="Y156"/>
  <c r="X156" s="1"/>
  <c r="AA156"/>
  <c r="Z156" s="1"/>
  <c r="O157"/>
  <c r="N157" s="1"/>
  <c r="Q157"/>
  <c r="P157" s="1"/>
  <c r="S157"/>
  <c r="R157" s="1"/>
  <c r="U157"/>
  <c r="T157" s="1"/>
  <c r="W157"/>
  <c r="V157" s="1"/>
  <c r="Y157"/>
  <c r="X157" s="1"/>
  <c r="AA157"/>
  <c r="Z157" s="1"/>
  <c r="O158"/>
  <c r="N158" s="1"/>
  <c r="Q158"/>
  <c r="P158" s="1"/>
  <c r="S158"/>
  <c r="R158" s="1"/>
  <c r="U158"/>
  <c r="T158" s="1"/>
  <c r="W158"/>
  <c r="V158" s="1"/>
  <c r="Y158"/>
  <c r="X158" s="1"/>
  <c r="AA158"/>
  <c r="Z158" s="1"/>
  <c r="O159"/>
  <c r="N159" s="1"/>
  <c r="Q159"/>
  <c r="P159" s="1"/>
  <c r="S159"/>
  <c r="R159" s="1"/>
  <c r="U159"/>
  <c r="T159" s="1"/>
  <c r="W159"/>
  <c r="V159" s="1"/>
  <c r="Y159"/>
  <c r="X159" s="1"/>
  <c r="AA159"/>
  <c r="Z159" s="1"/>
  <c r="O160"/>
  <c r="N160" s="1"/>
  <c r="Q160"/>
  <c r="P160" s="1"/>
  <c r="S160"/>
  <c r="R160" s="1"/>
  <c r="U160"/>
  <c r="T160" s="1"/>
  <c r="W160"/>
  <c r="V160" s="1"/>
  <c r="Y160"/>
  <c r="X160" s="1"/>
  <c r="AA160"/>
  <c r="Z160" s="1"/>
  <c r="O161"/>
  <c r="N161" s="1"/>
  <c r="Q161"/>
  <c r="P161" s="1"/>
  <c r="S161"/>
  <c r="R161" s="1"/>
  <c r="U161"/>
  <c r="T161" s="1"/>
  <c r="W161"/>
  <c r="V161" s="1"/>
  <c r="Y161"/>
  <c r="X161" s="1"/>
  <c r="AA161"/>
  <c r="Z161" s="1"/>
  <c r="O162"/>
  <c r="N162" s="1"/>
  <c r="Q162"/>
  <c r="P162" s="1"/>
  <c r="S162"/>
  <c r="R162" s="1"/>
  <c r="U162"/>
  <c r="T162" s="1"/>
  <c r="W162"/>
  <c r="V162" s="1"/>
  <c r="Y162"/>
  <c r="X162" s="1"/>
  <c r="AA162"/>
  <c r="Z162" s="1"/>
  <c r="O163"/>
  <c r="N163" s="1"/>
  <c r="Q163"/>
  <c r="P163" s="1"/>
  <c r="S163"/>
  <c r="R163" s="1"/>
  <c r="U163"/>
  <c r="T163" s="1"/>
  <c r="W163"/>
  <c r="V163" s="1"/>
  <c r="Y163"/>
  <c r="X163" s="1"/>
  <c r="AA163"/>
  <c r="Z163" s="1"/>
  <c r="O164"/>
  <c r="N164" s="1"/>
  <c r="Q164"/>
  <c r="P164" s="1"/>
  <c r="S164"/>
  <c r="R164" s="1"/>
  <c r="U164"/>
  <c r="T164" s="1"/>
  <c r="W164"/>
  <c r="V164" s="1"/>
  <c r="Y164"/>
  <c r="X164" s="1"/>
  <c r="AA164"/>
  <c r="Z164" s="1"/>
  <c r="O165"/>
  <c r="N165" s="1"/>
  <c r="Q165"/>
  <c r="P165" s="1"/>
  <c r="S165"/>
  <c r="R165" s="1"/>
  <c r="U165"/>
  <c r="T165" s="1"/>
  <c r="W165"/>
  <c r="V165" s="1"/>
  <c r="Y165"/>
  <c r="X165" s="1"/>
  <c r="AA165"/>
  <c r="Z165" s="1"/>
  <c r="O166"/>
  <c r="N166" s="1"/>
  <c r="Q166"/>
  <c r="P166" s="1"/>
  <c r="S166"/>
  <c r="R166" s="1"/>
  <c r="U166"/>
  <c r="T166" s="1"/>
  <c r="W166"/>
  <c r="V166" s="1"/>
  <c r="Y166"/>
  <c r="X166" s="1"/>
  <c r="AA166"/>
  <c r="Z166" s="1"/>
  <c r="O167"/>
  <c r="N167" s="1"/>
  <c r="Q167"/>
  <c r="P167" s="1"/>
  <c r="S167"/>
  <c r="R167" s="1"/>
  <c r="U167"/>
  <c r="T167" s="1"/>
  <c r="W167"/>
  <c r="V167" s="1"/>
  <c r="Y167"/>
  <c r="X167" s="1"/>
  <c r="AA167"/>
  <c r="Z167" s="1"/>
  <c r="O168"/>
  <c r="N168" s="1"/>
  <c r="Q168"/>
  <c r="P168" s="1"/>
  <c r="S168"/>
  <c r="R168" s="1"/>
  <c r="U168"/>
  <c r="T168" s="1"/>
  <c r="W168"/>
  <c r="V168" s="1"/>
  <c r="Y168"/>
  <c r="X168" s="1"/>
  <c r="AA168"/>
  <c r="Z168" s="1"/>
  <c r="O169"/>
  <c r="N169" s="1"/>
  <c r="Q169"/>
  <c r="P169" s="1"/>
  <c r="S169"/>
  <c r="R169" s="1"/>
  <c r="U169"/>
  <c r="T169" s="1"/>
  <c r="W169"/>
  <c r="V169" s="1"/>
  <c r="Y169"/>
  <c r="X169" s="1"/>
  <c r="AA169"/>
  <c r="Z169" s="1"/>
  <c r="O170"/>
  <c r="N170" s="1"/>
  <c r="Q170"/>
  <c r="P170" s="1"/>
  <c r="S170"/>
  <c r="R170" s="1"/>
  <c r="U170"/>
  <c r="T170" s="1"/>
  <c r="W170"/>
  <c r="V170" s="1"/>
  <c r="Y170"/>
  <c r="X170" s="1"/>
  <c r="AA170"/>
  <c r="Z170" s="1"/>
  <c r="O171"/>
  <c r="N171" s="1"/>
  <c r="Q171"/>
  <c r="P171" s="1"/>
  <c r="S171"/>
  <c r="R171" s="1"/>
  <c r="U171"/>
  <c r="T171" s="1"/>
  <c r="W171"/>
  <c r="V171" s="1"/>
  <c r="Y171"/>
  <c r="X171" s="1"/>
  <c r="AA171"/>
  <c r="Z171" s="1"/>
  <c r="O172"/>
  <c r="N172" s="1"/>
  <c r="Q172"/>
  <c r="P172" s="1"/>
  <c r="S172"/>
  <c r="R172" s="1"/>
  <c r="U172"/>
  <c r="T172" s="1"/>
  <c r="W172"/>
  <c r="V172" s="1"/>
  <c r="Y172"/>
  <c r="X172" s="1"/>
  <c r="AA172"/>
  <c r="Z172" s="1"/>
  <c r="O173"/>
  <c r="N173" s="1"/>
  <c r="Q173"/>
  <c r="P173" s="1"/>
  <c r="S173"/>
  <c r="R173" s="1"/>
  <c r="U173"/>
  <c r="T173" s="1"/>
  <c r="W173"/>
  <c r="V173" s="1"/>
  <c r="Y173"/>
  <c r="X173" s="1"/>
  <c r="AA173"/>
  <c r="Z173" s="1"/>
  <c r="O174"/>
  <c r="N174" s="1"/>
  <c r="Q174"/>
  <c r="P174" s="1"/>
  <c r="S174"/>
  <c r="R174" s="1"/>
  <c r="U174"/>
  <c r="T174" s="1"/>
  <c r="W174"/>
  <c r="V174" s="1"/>
  <c r="Y174"/>
  <c r="X174" s="1"/>
  <c r="AA174"/>
  <c r="Z174" s="1"/>
  <c r="O175"/>
  <c r="N175" s="1"/>
  <c r="Q175"/>
  <c r="P175" s="1"/>
  <c r="S175"/>
  <c r="R175" s="1"/>
  <c r="U175"/>
  <c r="T175" s="1"/>
  <c r="W175"/>
  <c r="V175" s="1"/>
  <c r="Y175"/>
  <c r="X175" s="1"/>
  <c r="AA175"/>
  <c r="Z175" s="1"/>
  <c r="O176"/>
  <c r="N176" s="1"/>
  <c r="Q176"/>
  <c r="P176" s="1"/>
  <c r="S176"/>
  <c r="R176" s="1"/>
  <c r="U176"/>
  <c r="T176" s="1"/>
  <c r="W176"/>
  <c r="V176" s="1"/>
  <c r="Y176"/>
  <c r="X176" s="1"/>
  <c r="AA176"/>
  <c r="Z176" s="1"/>
  <c r="O177"/>
  <c r="N177" s="1"/>
  <c r="Q177"/>
  <c r="P177" s="1"/>
  <c r="S177"/>
  <c r="R177" s="1"/>
  <c r="U177"/>
  <c r="T177" s="1"/>
  <c r="W177"/>
  <c r="V177" s="1"/>
  <c r="Y177"/>
  <c r="X177" s="1"/>
  <c r="AA177"/>
  <c r="Z177" s="1"/>
  <c r="O178"/>
  <c r="N178" s="1"/>
  <c r="Q178"/>
  <c r="P178" s="1"/>
  <c r="S178"/>
  <c r="R178" s="1"/>
  <c r="U178"/>
  <c r="T178" s="1"/>
  <c r="W178"/>
  <c r="V178" s="1"/>
  <c r="Y178"/>
  <c r="X178" s="1"/>
  <c r="AA178"/>
  <c r="Z178" s="1"/>
  <c r="O179"/>
  <c r="N179" s="1"/>
  <c r="Q179"/>
  <c r="P179" s="1"/>
  <c r="S179"/>
  <c r="R179" s="1"/>
  <c r="U179"/>
  <c r="T179" s="1"/>
  <c r="W179"/>
  <c r="V179" s="1"/>
  <c r="Y179"/>
  <c r="X179" s="1"/>
  <c r="AA179"/>
  <c r="Z179" s="1"/>
  <c r="O180"/>
  <c r="N180" s="1"/>
  <c r="Q180"/>
  <c r="P180" s="1"/>
  <c r="S180"/>
  <c r="R180" s="1"/>
  <c r="U180"/>
  <c r="T180" s="1"/>
  <c r="W180"/>
  <c r="V180" s="1"/>
  <c r="Y180"/>
  <c r="X180" s="1"/>
  <c r="AA180"/>
  <c r="Z180" s="1"/>
  <c r="O181"/>
  <c r="N181" s="1"/>
  <c r="Q181"/>
  <c r="P181" s="1"/>
  <c r="S181"/>
  <c r="R181" s="1"/>
  <c r="U181"/>
  <c r="T181" s="1"/>
  <c r="W181"/>
  <c r="V181" s="1"/>
  <c r="Y181"/>
  <c r="X181" s="1"/>
  <c r="AA181"/>
  <c r="Z181" s="1"/>
  <c r="O182"/>
  <c r="N182" s="1"/>
  <c r="Q182"/>
  <c r="P182" s="1"/>
  <c r="S182"/>
  <c r="R182" s="1"/>
  <c r="U182"/>
  <c r="T182" s="1"/>
  <c r="W182"/>
  <c r="V182" s="1"/>
  <c r="Y182"/>
  <c r="X182" s="1"/>
  <c r="AA182"/>
  <c r="Z182" s="1"/>
  <c r="O183"/>
  <c r="N183" s="1"/>
  <c r="Q183"/>
  <c r="P183" s="1"/>
  <c r="S183"/>
  <c r="R183" s="1"/>
  <c r="U183"/>
  <c r="T183" s="1"/>
  <c r="W183"/>
  <c r="V183" s="1"/>
  <c r="Y183"/>
  <c r="X183" s="1"/>
  <c r="AA183"/>
  <c r="Z183" s="1"/>
  <c r="O184"/>
  <c r="N184" s="1"/>
  <c r="Q184"/>
  <c r="P184" s="1"/>
  <c r="S184"/>
  <c r="R184" s="1"/>
  <c r="U184"/>
  <c r="T184" s="1"/>
  <c r="W184"/>
  <c r="V184" s="1"/>
  <c r="Y184"/>
  <c r="X184" s="1"/>
  <c r="AA184"/>
  <c r="Z184" s="1"/>
  <c r="O185"/>
  <c r="N185" s="1"/>
  <c r="Q185"/>
  <c r="P185" s="1"/>
  <c r="S185"/>
  <c r="R185" s="1"/>
  <c r="U185"/>
  <c r="T185" s="1"/>
  <c r="W185"/>
  <c r="V185" s="1"/>
  <c r="Y185"/>
  <c r="X185" s="1"/>
  <c r="AA185"/>
  <c r="Z185" s="1"/>
  <c r="O186"/>
  <c r="N186" s="1"/>
  <c r="Q186"/>
  <c r="P186" s="1"/>
  <c r="S186"/>
  <c r="R186" s="1"/>
  <c r="U186"/>
  <c r="T186" s="1"/>
  <c r="W186"/>
  <c r="V186" s="1"/>
  <c r="Y186"/>
  <c r="X186" s="1"/>
  <c r="AA186"/>
  <c r="Z186" s="1"/>
  <c r="O187"/>
  <c r="N187" s="1"/>
  <c r="Q187"/>
  <c r="P187" s="1"/>
  <c r="S187"/>
  <c r="R187" s="1"/>
  <c r="U187"/>
  <c r="T187" s="1"/>
  <c r="W187"/>
  <c r="V187" s="1"/>
  <c r="Y187"/>
  <c r="X187" s="1"/>
  <c r="AA187"/>
  <c r="Z187" s="1"/>
  <c r="O188"/>
  <c r="N188" s="1"/>
  <c r="Q188"/>
  <c r="P188" s="1"/>
  <c r="S188"/>
  <c r="R188" s="1"/>
  <c r="U188"/>
  <c r="T188" s="1"/>
  <c r="W188"/>
  <c r="V188" s="1"/>
  <c r="Y188"/>
  <c r="X188" s="1"/>
  <c r="AA188"/>
  <c r="Z188" s="1"/>
  <c r="O189"/>
  <c r="N189" s="1"/>
  <c r="Q189"/>
  <c r="P189" s="1"/>
  <c r="S189"/>
  <c r="R189" s="1"/>
  <c r="U189"/>
  <c r="T189" s="1"/>
  <c r="W189"/>
  <c r="V189" s="1"/>
  <c r="Y189"/>
  <c r="X189" s="1"/>
  <c r="AA189"/>
  <c r="Z189" s="1"/>
  <c r="O190"/>
  <c r="N190" s="1"/>
  <c r="Q190"/>
  <c r="P190" s="1"/>
  <c r="S190"/>
  <c r="R190" s="1"/>
  <c r="U190"/>
  <c r="T190" s="1"/>
  <c r="W190"/>
  <c r="V190" s="1"/>
  <c r="Y190"/>
  <c r="X190" s="1"/>
  <c r="AA190"/>
  <c r="Z190" s="1"/>
  <c r="O191"/>
  <c r="N191" s="1"/>
  <c r="Q191"/>
  <c r="P191" s="1"/>
  <c r="S191"/>
  <c r="R191" s="1"/>
  <c r="U191"/>
  <c r="T191" s="1"/>
  <c r="W191"/>
  <c r="V191" s="1"/>
  <c r="Y191"/>
  <c r="X191" s="1"/>
  <c r="AA191"/>
  <c r="Z191" s="1"/>
  <c r="O192"/>
  <c r="N192" s="1"/>
  <c r="Q192"/>
  <c r="P192" s="1"/>
  <c r="S192"/>
  <c r="R192" s="1"/>
  <c r="U192"/>
  <c r="T192" s="1"/>
  <c r="W192"/>
  <c r="V192" s="1"/>
  <c r="Y192"/>
  <c r="X192" s="1"/>
  <c r="AA192"/>
  <c r="Z192" s="1"/>
  <c r="O193"/>
  <c r="N193" s="1"/>
  <c r="Q193"/>
  <c r="P193" s="1"/>
  <c r="S193"/>
  <c r="R193" s="1"/>
  <c r="U193"/>
  <c r="T193" s="1"/>
  <c r="W193"/>
  <c r="V193" s="1"/>
  <c r="Y193"/>
  <c r="X193" s="1"/>
  <c r="AA193"/>
  <c r="Z193" s="1"/>
  <c r="O194"/>
  <c r="N194" s="1"/>
  <c r="Q194"/>
  <c r="P194" s="1"/>
  <c r="S194"/>
  <c r="R194" s="1"/>
  <c r="U194"/>
  <c r="T194" s="1"/>
  <c r="W194"/>
  <c r="V194" s="1"/>
  <c r="Y194"/>
  <c r="X194" s="1"/>
  <c r="AA194"/>
  <c r="Z194" s="1"/>
  <c r="O195"/>
  <c r="N195" s="1"/>
  <c r="Q195"/>
  <c r="P195" s="1"/>
  <c r="S195"/>
  <c r="R195" s="1"/>
  <c r="U195"/>
  <c r="T195" s="1"/>
  <c r="W195"/>
  <c r="V195" s="1"/>
  <c r="Y195"/>
  <c r="X195" s="1"/>
  <c r="AA195"/>
  <c r="Z195" s="1"/>
  <c r="O196"/>
  <c r="N196" s="1"/>
  <c r="Q196"/>
  <c r="P196" s="1"/>
  <c r="S196"/>
  <c r="R196" s="1"/>
  <c r="U196"/>
  <c r="T196" s="1"/>
  <c r="W196"/>
  <c r="V196" s="1"/>
  <c r="Y196"/>
  <c r="X196" s="1"/>
  <c r="AA196"/>
  <c r="Z196" s="1"/>
  <c r="O197"/>
  <c r="N197" s="1"/>
  <c r="Q197"/>
  <c r="P197" s="1"/>
  <c r="S197"/>
  <c r="R197" s="1"/>
  <c r="U197"/>
  <c r="T197" s="1"/>
  <c r="W197"/>
  <c r="V197" s="1"/>
  <c r="Y197"/>
  <c r="X197" s="1"/>
  <c r="AA197"/>
  <c r="Z197" s="1"/>
  <c r="O198"/>
  <c r="N198" s="1"/>
  <c r="Q198"/>
  <c r="P198" s="1"/>
  <c r="S198"/>
  <c r="R198" s="1"/>
  <c r="U198"/>
  <c r="T198" s="1"/>
  <c r="W198"/>
  <c r="V198" s="1"/>
  <c r="Y198"/>
  <c r="X198" s="1"/>
  <c r="AA198"/>
  <c r="Z198" s="1"/>
  <c r="O199"/>
  <c r="N199" s="1"/>
  <c r="Q199"/>
  <c r="P199" s="1"/>
  <c r="S199"/>
  <c r="R199" s="1"/>
  <c r="U199"/>
  <c r="T199" s="1"/>
  <c r="W199"/>
  <c r="V199" s="1"/>
  <c r="Y199"/>
  <c r="X199" s="1"/>
  <c r="AA199"/>
  <c r="Z199" s="1"/>
  <c r="O200"/>
  <c r="N200" s="1"/>
  <c r="Q200"/>
  <c r="P200" s="1"/>
  <c r="S200"/>
  <c r="R200" s="1"/>
  <c r="U200"/>
  <c r="T200" s="1"/>
  <c r="W200"/>
  <c r="V200" s="1"/>
  <c r="Y200"/>
  <c r="X200" s="1"/>
  <c r="AA200"/>
  <c r="Z200" s="1"/>
  <c r="O201"/>
  <c r="N201" s="1"/>
  <c r="Q201"/>
  <c r="P201" s="1"/>
  <c r="S201"/>
  <c r="R201" s="1"/>
  <c r="U201"/>
  <c r="T201" s="1"/>
  <c r="W201"/>
  <c r="V201" s="1"/>
  <c r="Y201"/>
  <c r="X201" s="1"/>
  <c r="AA201"/>
  <c r="Z201" s="1"/>
  <c r="O202"/>
  <c r="N202" s="1"/>
  <c r="Q202"/>
  <c r="P202" s="1"/>
  <c r="S202"/>
  <c r="R202" s="1"/>
  <c r="U202"/>
  <c r="T202" s="1"/>
  <c r="W202"/>
  <c r="V202" s="1"/>
  <c r="Y202"/>
  <c r="X202" s="1"/>
  <c r="AA202"/>
  <c r="Z202" s="1"/>
  <c r="O203"/>
  <c r="N203" s="1"/>
  <c r="Q203"/>
  <c r="P203" s="1"/>
  <c r="S203"/>
  <c r="R203" s="1"/>
  <c r="U203"/>
  <c r="T203" s="1"/>
  <c r="W203"/>
  <c r="V203" s="1"/>
  <c r="Y203"/>
  <c r="X203" s="1"/>
  <c r="AA203"/>
  <c r="Z203" s="1"/>
  <c r="O204"/>
  <c r="N204" s="1"/>
  <c r="Q204"/>
  <c r="P204" s="1"/>
  <c r="S204"/>
  <c r="R204" s="1"/>
  <c r="U204"/>
  <c r="T204" s="1"/>
  <c r="W204"/>
  <c r="V204" s="1"/>
  <c r="Y204"/>
  <c r="X204" s="1"/>
  <c r="AA204"/>
  <c r="Z204" s="1"/>
  <c r="O205"/>
  <c r="N205" s="1"/>
  <c r="Q205"/>
  <c r="P205" s="1"/>
  <c r="S205"/>
  <c r="R205" s="1"/>
  <c r="U205"/>
  <c r="T205" s="1"/>
  <c r="W205"/>
  <c r="V205" s="1"/>
  <c r="Y205"/>
  <c r="X205" s="1"/>
  <c r="AA205"/>
  <c r="Z205" s="1"/>
  <c r="O206"/>
  <c r="N206" s="1"/>
  <c r="Q206"/>
  <c r="P206" s="1"/>
  <c r="S206"/>
  <c r="R206" s="1"/>
  <c r="U206"/>
  <c r="T206" s="1"/>
  <c r="W206"/>
  <c r="V206" s="1"/>
  <c r="Y206"/>
  <c r="X206" s="1"/>
  <c r="AA206"/>
  <c r="Z206" s="1"/>
  <c r="O207"/>
  <c r="N207" s="1"/>
  <c r="Q207"/>
  <c r="P207" s="1"/>
  <c r="S207"/>
  <c r="R207" s="1"/>
  <c r="U207"/>
  <c r="T207" s="1"/>
  <c r="W207"/>
  <c r="V207" s="1"/>
  <c r="Y207"/>
  <c r="X207" s="1"/>
  <c r="AA207"/>
  <c r="Z207" s="1"/>
  <c r="O208"/>
  <c r="N208" s="1"/>
  <c r="Q208"/>
  <c r="P208" s="1"/>
  <c r="S208"/>
  <c r="R208" s="1"/>
  <c r="U208"/>
  <c r="T208" s="1"/>
  <c r="W208"/>
  <c r="V208" s="1"/>
  <c r="Y208"/>
  <c r="X208" s="1"/>
  <c r="AA208"/>
  <c r="Z208" s="1"/>
  <c r="O209"/>
  <c r="N209" s="1"/>
  <c r="Q209"/>
  <c r="P209" s="1"/>
  <c r="S209"/>
  <c r="R209" s="1"/>
  <c r="U209"/>
  <c r="T209" s="1"/>
  <c r="W209"/>
  <c r="V209" s="1"/>
  <c r="Y209"/>
  <c r="X209" s="1"/>
  <c r="AA209"/>
  <c r="Z209" s="1"/>
  <c r="O210"/>
  <c r="N210" s="1"/>
  <c r="Q210"/>
  <c r="P210" s="1"/>
  <c r="S210"/>
  <c r="R210" s="1"/>
  <c r="U210"/>
  <c r="T210" s="1"/>
  <c r="W210"/>
  <c r="V210" s="1"/>
  <c r="Y210"/>
  <c r="X210" s="1"/>
  <c r="AA210"/>
  <c r="Z210" s="1"/>
  <c r="O211"/>
  <c r="N211" s="1"/>
  <c r="Q211"/>
  <c r="P211" s="1"/>
  <c r="S211"/>
  <c r="R211" s="1"/>
  <c r="U211"/>
  <c r="T211" s="1"/>
  <c r="W211"/>
  <c r="V211" s="1"/>
  <c r="Y211"/>
  <c r="X211" s="1"/>
  <c r="AA211"/>
  <c r="Z211" s="1"/>
  <c r="O212"/>
  <c r="N212" s="1"/>
  <c r="Q212"/>
  <c r="P212" s="1"/>
  <c r="S212"/>
  <c r="R212" s="1"/>
  <c r="U212"/>
  <c r="T212" s="1"/>
  <c r="W212"/>
  <c r="V212" s="1"/>
  <c r="Y212"/>
  <c r="X212" s="1"/>
  <c r="AA212"/>
  <c r="Z212" s="1"/>
  <c r="O213"/>
  <c r="N213" s="1"/>
  <c r="Q213"/>
  <c r="P213" s="1"/>
  <c r="S213"/>
  <c r="R213" s="1"/>
  <c r="U213"/>
  <c r="T213" s="1"/>
  <c r="W213"/>
  <c r="V213" s="1"/>
  <c r="Y213"/>
  <c r="X213" s="1"/>
  <c r="AA213"/>
  <c r="Z213" s="1"/>
  <c r="O214"/>
  <c r="N214" s="1"/>
  <c r="Q214"/>
  <c r="P214" s="1"/>
  <c r="S214"/>
  <c r="R214" s="1"/>
  <c r="U214"/>
  <c r="T214" s="1"/>
  <c r="W214"/>
  <c r="V214" s="1"/>
  <c r="Y214"/>
  <c r="X214" s="1"/>
  <c r="AA214"/>
  <c r="Z214" s="1"/>
  <c r="O215"/>
  <c r="N215" s="1"/>
  <c r="Q215"/>
  <c r="P215" s="1"/>
  <c r="S215"/>
  <c r="R215" s="1"/>
  <c r="U215"/>
  <c r="T215" s="1"/>
  <c r="W215"/>
  <c r="V215" s="1"/>
  <c r="Y215"/>
  <c r="X215" s="1"/>
  <c r="AA215"/>
  <c r="Z215" s="1"/>
  <c r="O216"/>
  <c r="N216" s="1"/>
  <c r="Q216"/>
  <c r="P216" s="1"/>
  <c r="S216"/>
  <c r="R216" s="1"/>
  <c r="U216"/>
  <c r="T216" s="1"/>
  <c r="W216"/>
  <c r="V216" s="1"/>
  <c r="Y216"/>
  <c r="X216" s="1"/>
  <c r="AA216"/>
  <c r="Z216" s="1"/>
  <c r="O217"/>
  <c r="N217" s="1"/>
  <c r="Q217"/>
  <c r="P217" s="1"/>
  <c r="S217"/>
  <c r="R217" s="1"/>
  <c r="U217"/>
  <c r="T217" s="1"/>
  <c r="W217"/>
  <c r="V217" s="1"/>
  <c r="Y217"/>
  <c r="X217" s="1"/>
  <c r="AA217"/>
  <c r="Z217" s="1"/>
  <c r="O218"/>
  <c r="N218" s="1"/>
  <c r="Q218"/>
  <c r="P218" s="1"/>
  <c r="S218"/>
  <c r="R218" s="1"/>
  <c r="U218"/>
  <c r="T218" s="1"/>
  <c r="W218"/>
  <c r="V218" s="1"/>
  <c r="Y218"/>
  <c r="X218" s="1"/>
  <c r="AA218"/>
  <c r="Z218" s="1"/>
  <c r="O219"/>
  <c r="N219" s="1"/>
  <c r="Q219"/>
  <c r="P219" s="1"/>
  <c r="S219"/>
  <c r="R219" s="1"/>
  <c r="U219"/>
  <c r="T219" s="1"/>
  <c r="W219"/>
  <c r="V219" s="1"/>
  <c r="Y219"/>
  <c r="X219" s="1"/>
  <c r="AA219"/>
  <c r="Z219" s="1"/>
  <c r="O220"/>
  <c r="N220" s="1"/>
  <c r="Q220"/>
  <c r="P220" s="1"/>
  <c r="S220"/>
  <c r="R220" s="1"/>
  <c r="U220"/>
  <c r="T220" s="1"/>
  <c r="W220"/>
  <c r="V220" s="1"/>
  <c r="Y220"/>
  <c r="X220" s="1"/>
  <c r="AA220"/>
  <c r="Z220" s="1"/>
  <c r="O221"/>
  <c r="N221" s="1"/>
  <c r="Q221"/>
  <c r="P221" s="1"/>
  <c r="S221"/>
  <c r="R221" s="1"/>
  <c r="U221"/>
  <c r="T221" s="1"/>
  <c r="W221"/>
  <c r="V221" s="1"/>
  <c r="Y221"/>
  <c r="X221" s="1"/>
  <c r="AA221"/>
  <c r="Z221" s="1"/>
  <c r="M123" i="6"/>
  <c r="O123"/>
  <c r="N123" s="1"/>
  <c r="Q123"/>
  <c r="P123" s="1"/>
  <c r="S123"/>
  <c r="R123" s="1"/>
  <c r="U123"/>
  <c r="T123" s="1"/>
  <c r="W123"/>
  <c r="V123" s="1"/>
  <c r="Y123"/>
  <c r="X123" s="1"/>
  <c r="AA123"/>
  <c r="Z123" s="1"/>
  <c r="AC123"/>
  <c r="AB123" s="1"/>
  <c r="M124"/>
  <c r="M125" s="1"/>
  <c r="O124"/>
  <c r="N124" s="1"/>
  <c r="Q124"/>
  <c r="P124" s="1"/>
  <c r="S124"/>
  <c r="R124" s="1"/>
  <c r="U124"/>
  <c r="T124" s="1"/>
  <c r="W124"/>
  <c r="V124" s="1"/>
  <c r="Y124"/>
  <c r="X124" s="1"/>
  <c r="AA124"/>
  <c r="Z124" s="1"/>
  <c r="AC124"/>
  <c r="AB124" s="1"/>
  <c r="O125"/>
  <c r="N125" s="1"/>
  <c r="Q125"/>
  <c r="P125" s="1"/>
  <c r="S125"/>
  <c r="R125" s="1"/>
  <c r="U125"/>
  <c r="T125" s="1"/>
  <c r="W125"/>
  <c r="V125" s="1"/>
  <c r="Y125"/>
  <c r="X125" s="1"/>
  <c r="AA125"/>
  <c r="Z125" s="1"/>
  <c r="AC125"/>
  <c r="AB125" s="1"/>
  <c r="M199" i="4"/>
  <c r="M200" s="1"/>
  <c r="M201" s="1"/>
  <c r="O199"/>
  <c r="N199" s="1"/>
  <c r="Q199"/>
  <c r="P199" s="1"/>
  <c r="S199"/>
  <c r="R199" s="1"/>
  <c r="U199"/>
  <c r="T199" s="1"/>
  <c r="W199"/>
  <c r="V199" s="1"/>
  <c r="Y199"/>
  <c r="X199" s="1"/>
  <c r="AA199"/>
  <c r="Z199" s="1"/>
  <c r="O200"/>
  <c r="N200" s="1"/>
  <c r="Q200"/>
  <c r="P200" s="1"/>
  <c r="S200"/>
  <c r="R200" s="1"/>
  <c r="U200"/>
  <c r="T200" s="1"/>
  <c r="W200"/>
  <c r="V200" s="1"/>
  <c r="Y200"/>
  <c r="X200" s="1"/>
  <c r="AA200"/>
  <c r="Z200" s="1"/>
  <c r="O201"/>
  <c r="N201" s="1"/>
  <c r="Q201"/>
  <c r="P201" s="1"/>
  <c r="S201"/>
  <c r="R201" s="1"/>
  <c r="U201"/>
  <c r="T201" s="1"/>
  <c r="W201"/>
  <c r="V201" s="1"/>
  <c r="Y201"/>
  <c r="X201" s="1"/>
  <c r="AA201"/>
  <c r="Z201" s="1"/>
  <c r="M196"/>
  <c r="M197" s="1"/>
  <c r="M198" s="1"/>
  <c r="O196"/>
  <c r="N196" s="1"/>
  <c r="Q196"/>
  <c r="P196" s="1"/>
  <c r="S196"/>
  <c r="R196" s="1"/>
  <c r="U196"/>
  <c r="T196" s="1"/>
  <c r="W196"/>
  <c r="V196" s="1"/>
  <c r="Y196"/>
  <c r="X196" s="1"/>
  <c r="AA196"/>
  <c r="Z196" s="1"/>
  <c r="O197"/>
  <c r="N197" s="1"/>
  <c r="Q197"/>
  <c r="P197" s="1"/>
  <c r="S197"/>
  <c r="R197" s="1"/>
  <c r="U197"/>
  <c r="T197" s="1"/>
  <c r="W197"/>
  <c r="V197" s="1"/>
  <c r="Y197"/>
  <c r="X197" s="1"/>
  <c r="AA197"/>
  <c r="Z197" s="1"/>
  <c r="O198"/>
  <c r="N198" s="1"/>
  <c r="Q198"/>
  <c r="P198" s="1"/>
  <c r="S198"/>
  <c r="R198" s="1"/>
  <c r="U198"/>
  <c r="T198" s="1"/>
  <c r="W198"/>
  <c r="V198" s="1"/>
  <c r="Y198"/>
  <c r="X198" s="1"/>
  <c r="AA198"/>
  <c r="Z198" s="1"/>
  <c r="M187"/>
  <c r="M188" s="1"/>
  <c r="M189" s="1"/>
  <c r="M190" s="1"/>
  <c r="M191" s="1"/>
  <c r="M192" s="1"/>
  <c r="M193" s="1"/>
  <c r="M194" s="1"/>
  <c r="M195" s="1"/>
  <c r="O187"/>
  <c r="N187" s="1"/>
  <c r="Q187"/>
  <c r="P187" s="1"/>
  <c r="S187"/>
  <c r="R187" s="1"/>
  <c r="U187"/>
  <c r="T187" s="1"/>
  <c r="W187"/>
  <c r="V187" s="1"/>
  <c r="Y187"/>
  <c r="X187" s="1"/>
  <c r="AA187"/>
  <c r="Z187" s="1"/>
  <c r="O188"/>
  <c r="N188" s="1"/>
  <c r="Q188"/>
  <c r="P188" s="1"/>
  <c r="S188"/>
  <c r="R188" s="1"/>
  <c r="U188"/>
  <c r="T188" s="1"/>
  <c r="W188"/>
  <c r="V188" s="1"/>
  <c r="Y188"/>
  <c r="X188" s="1"/>
  <c r="AA188"/>
  <c r="Z188" s="1"/>
  <c r="O189"/>
  <c r="N189" s="1"/>
  <c r="Q189"/>
  <c r="P189" s="1"/>
  <c r="S189"/>
  <c r="R189" s="1"/>
  <c r="U189"/>
  <c r="T189" s="1"/>
  <c r="W189"/>
  <c r="V189" s="1"/>
  <c r="Y189"/>
  <c r="X189" s="1"/>
  <c r="AA189"/>
  <c r="Z189" s="1"/>
  <c r="O190"/>
  <c r="N190" s="1"/>
  <c r="Q190"/>
  <c r="P190" s="1"/>
  <c r="S190"/>
  <c r="R190" s="1"/>
  <c r="U190"/>
  <c r="T190" s="1"/>
  <c r="W190"/>
  <c r="V190" s="1"/>
  <c r="Y190"/>
  <c r="X190" s="1"/>
  <c r="AA190"/>
  <c r="Z190" s="1"/>
  <c r="O191"/>
  <c r="N191" s="1"/>
  <c r="Q191"/>
  <c r="P191" s="1"/>
  <c r="S191"/>
  <c r="R191" s="1"/>
  <c r="U191"/>
  <c r="T191" s="1"/>
  <c r="W191"/>
  <c r="V191" s="1"/>
  <c r="Y191"/>
  <c r="X191" s="1"/>
  <c r="AA191"/>
  <c r="Z191" s="1"/>
  <c r="O192"/>
  <c r="N192" s="1"/>
  <c r="Q192"/>
  <c r="P192" s="1"/>
  <c r="S192"/>
  <c r="R192" s="1"/>
  <c r="U192"/>
  <c r="T192" s="1"/>
  <c r="W192"/>
  <c r="V192" s="1"/>
  <c r="Y192"/>
  <c r="X192" s="1"/>
  <c r="AA192"/>
  <c r="Z192" s="1"/>
  <c r="O193"/>
  <c r="N193" s="1"/>
  <c r="Q193"/>
  <c r="P193" s="1"/>
  <c r="S193"/>
  <c r="R193" s="1"/>
  <c r="U193"/>
  <c r="T193" s="1"/>
  <c r="W193"/>
  <c r="V193" s="1"/>
  <c r="Y193"/>
  <c r="X193" s="1"/>
  <c r="AA193"/>
  <c r="Z193" s="1"/>
  <c r="O194"/>
  <c r="N194" s="1"/>
  <c r="Q194"/>
  <c r="P194" s="1"/>
  <c r="S194"/>
  <c r="R194" s="1"/>
  <c r="U194"/>
  <c r="T194" s="1"/>
  <c r="W194"/>
  <c r="V194" s="1"/>
  <c r="Y194"/>
  <c r="X194" s="1"/>
  <c r="AA194"/>
  <c r="Z194" s="1"/>
  <c r="O195"/>
  <c r="N195" s="1"/>
  <c r="Q195"/>
  <c r="P195" s="1"/>
  <c r="S195"/>
  <c r="R195" s="1"/>
  <c r="U195"/>
  <c r="T195" s="1"/>
  <c r="W195"/>
  <c r="V195" s="1"/>
  <c r="Y195"/>
  <c r="X195" s="1"/>
  <c r="AA195"/>
  <c r="Z195" s="1"/>
  <c r="M184"/>
  <c r="M185" s="1"/>
  <c r="M186" s="1"/>
  <c r="O184"/>
  <c r="N184" s="1"/>
  <c r="Q184"/>
  <c r="P184" s="1"/>
  <c r="S184"/>
  <c r="R184" s="1"/>
  <c r="U184"/>
  <c r="T184" s="1"/>
  <c r="W184"/>
  <c r="V184" s="1"/>
  <c r="Y184"/>
  <c r="X184" s="1"/>
  <c r="AA184"/>
  <c r="Z184" s="1"/>
  <c r="O185"/>
  <c r="N185" s="1"/>
  <c r="Q185"/>
  <c r="P185" s="1"/>
  <c r="S185"/>
  <c r="R185" s="1"/>
  <c r="U185"/>
  <c r="T185" s="1"/>
  <c r="W185"/>
  <c r="V185" s="1"/>
  <c r="Y185"/>
  <c r="X185" s="1"/>
  <c r="AA185"/>
  <c r="Z185" s="1"/>
  <c r="O186"/>
  <c r="N186" s="1"/>
  <c r="Q186"/>
  <c r="P186" s="1"/>
  <c r="S186"/>
  <c r="R186" s="1"/>
  <c r="U186"/>
  <c r="T186" s="1"/>
  <c r="W186"/>
  <c r="V186" s="1"/>
  <c r="Y186"/>
  <c r="X186" s="1"/>
  <c r="AA186"/>
  <c r="Z186" s="1"/>
  <c r="M95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174" s="1"/>
  <c r="M175" s="1"/>
  <c r="M176" s="1"/>
  <c r="M177" s="1"/>
  <c r="M178" s="1"/>
  <c r="M179" s="1"/>
  <c r="M180" s="1"/>
  <c r="M181" s="1"/>
  <c r="M182" s="1"/>
  <c r="M183" s="1"/>
  <c r="O95"/>
  <c r="N95" s="1"/>
  <c r="Q95"/>
  <c r="P95" s="1"/>
  <c r="S95"/>
  <c r="R95" s="1"/>
  <c r="U95"/>
  <c r="T95" s="1"/>
  <c r="W95"/>
  <c r="V95" s="1"/>
  <c r="Y95"/>
  <c r="X95" s="1"/>
  <c r="AA95"/>
  <c r="Z95" s="1"/>
  <c r="O96"/>
  <c r="N96" s="1"/>
  <c r="Q96"/>
  <c r="P96" s="1"/>
  <c r="S96"/>
  <c r="R96" s="1"/>
  <c r="U96"/>
  <c r="T96" s="1"/>
  <c r="W96"/>
  <c r="V96" s="1"/>
  <c r="Y96"/>
  <c r="X96" s="1"/>
  <c r="AA96"/>
  <c r="Z96" s="1"/>
  <c r="O97"/>
  <c r="N97" s="1"/>
  <c r="Q97"/>
  <c r="P97" s="1"/>
  <c r="S97"/>
  <c r="R97" s="1"/>
  <c r="U97"/>
  <c r="T97" s="1"/>
  <c r="W97"/>
  <c r="V97" s="1"/>
  <c r="Y97"/>
  <c r="X97" s="1"/>
  <c r="AA97"/>
  <c r="Z97" s="1"/>
  <c r="O98"/>
  <c r="N98" s="1"/>
  <c r="Q98"/>
  <c r="P98" s="1"/>
  <c r="S98"/>
  <c r="R98" s="1"/>
  <c r="U98"/>
  <c r="T98" s="1"/>
  <c r="W98"/>
  <c r="V98" s="1"/>
  <c r="Y98"/>
  <c r="X98" s="1"/>
  <c r="AA98"/>
  <c r="Z98" s="1"/>
  <c r="O99"/>
  <c r="N99" s="1"/>
  <c r="Q99"/>
  <c r="P99" s="1"/>
  <c r="S99"/>
  <c r="R99" s="1"/>
  <c r="U99"/>
  <c r="T99" s="1"/>
  <c r="W99"/>
  <c r="V99" s="1"/>
  <c r="Y99"/>
  <c r="X99" s="1"/>
  <c r="AA99"/>
  <c r="Z99" s="1"/>
  <c r="O100"/>
  <c r="N100" s="1"/>
  <c r="Q100"/>
  <c r="P100" s="1"/>
  <c r="S100"/>
  <c r="R100" s="1"/>
  <c r="U100"/>
  <c r="T100" s="1"/>
  <c r="W100"/>
  <c r="V100" s="1"/>
  <c r="Y100"/>
  <c r="X100" s="1"/>
  <c r="AA100"/>
  <c r="Z100" s="1"/>
  <c r="O101"/>
  <c r="N101" s="1"/>
  <c r="Q101"/>
  <c r="P101" s="1"/>
  <c r="S101"/>
  <c r="R101" s="1"/>
  <c r="U101"/>
  <c r="T101" s="1"/>
  <c r="W101"/>
  <c r="V101" s="1"/>
  <c r="Y101"/>
  <c r="X101" s="1"/>
  <c r="AA101"/>
  <c r="Z101" s="1"/>
  <c r="O102"/>
  <c r="N102" s="1"/>
  <c r="Q102"/>
  <c r="P102" s="1"/>
  <c r="S102"/>
  <c r="R102" s="1"/>
  <c r="U102"/>
  <c r="T102" s="1"/>
  <c r="W102"/>
  <c r="V102" s="1"/>
  <c r="Y102"/>
  <c r="X102" s="1"/>
  <c r="AA102"/>
  <c r="Z102" s="1"/>
  <c r="O103"/>
  <c r="N103" s="1"/>
  <c r="Q103"/>
  <c r="P103" s="1"/>
  <c r="S103"/>
  <c r="R103" s="1"/>
  <c r="U103"/>
  <c r="T103" s="1"/>
  <c r="W103"/>
  <c r="V103" s="1"/>
  <c r="Y103"/>
  <c r="X103" s="1"/>
  <c r="AA103"/>
  <c r="Z103" s="1"/>
  <c r="O104"/>
  <c r="N104" s="1"/>
  <c r="Q104"/>
  <c r="P104" s="1"/>
  <c r="S104"/>
  <c r="R104" s="1"/>
  <c r="U104"/>
  <c r="T104" s="1"/>
  <c r="W104"/>
  <c r="V104" s="1"/>
  <c r="Y104"/>
  <c r="X104" s="1"/>
  <c r="AA104"/>
  <c r="Z104" s="1"/>
  <c r="O105"/>
  <c r="N105" s="1"/>
  <c r="Q105"/>
  <c r="P105" s="1"/>
  <c r="S105"/>
  <c r="R105" s="1"/>
  <c r="U105"/>
  <c r="T105" s="1"/>
  <c r="W105"/>
  <c r="V105" s="1"/>
  <c r="Y105"/>
  <c r="X105" s="1"/>
  <c r="AA105"/>
  <c r="Z105" s="1"/>
  <c r="O106"/>
  <c r="N106" s="1"/>
  <c r="Q106"/>
  <c r="P106" s="1"/>
  <c r="S106"/>
  <c r="R106" s="1"/>
  <c r="U106"/>
  <c r="T106" s="1"/>
  <c r="W106"/>
  <c r="V106" s="1"/>
  <c r="Y106"/>
  <c r="X106" s="1"/>
  <c r="AA106"/>
  <c r="Z106" s="1"/>
  <c r="O107"/>
  <c r="N107" s="1"/>
  <c r="Q107"/>
  <c r="P107" s="1"/>
  <c r="S107"/>
  <c r="R107" s="1"/>
  <c r="U107"/>
  <c r="T107" s="1"/>
  <c r="W107"/>
  <c r="V107" s="1"/>
  <c r="Y107"/>
  <c r="X107" s="1"/>
  <c r="AA107"/>
  <c r="Z107" s="1"/>
  <c r="O108"/>
  <c r="N108" s="1"/>
  <c r="Q108"/>
  <c r="P108" s="1"/>
  <c r="S108"/>
  <c r="R108" s="1"/>
  <c r="U108"/>
  <c r="T108" s="1"/>
  <c r="W108"/>
  <c r="V108" s="1"/>
  <c r="Y108"/>
  <c r="X108" s="1"/>
  <c r="AA108"/>
  <c r="Z108" s="1"/>
  <c r="O109"/>
  <c r="N109" s="1"/>
  <c r="Q109"/>
  <c r="P109" s="1"/>
  <c r="S109"/>
  <c r="R109" s="1"/>
  <c r="U109"/>
  <c r="T109" s="1"/>
  <c r="W109"/>
  <c r="V109" s="1"/>
  <c r="Y109"/>
  <c r="X109" s="1"/>
  <c r="AA109"/>
  <c r="Z109" s="1"/>
  <c r="O110"/>
  <c r="N110" s="1"/>
  <c r="Q110"/>
  <c r="P110" s="1"/>
  <c r="S110"/>
  <c r="R110" s="1"/>
  <c r="U110"/>
  <c r="T110" s="1"/>
  <c r="W110"/>
  <c r="V110" s="1"/>
  <c r="Y110"/>
  <c r="X110" s="1"/>
  <c r="AA110"/>
  <c r="Z110" s="1"/>
  <c r="O111"/>
  <c r="N111" s="1"/>
  <c r="Q111"/>
  <c r="P111" s="1"/>
  <c r="S111"/>
  <c r="R111" s="1"/>
  <c r="U111"/>
  <c r="T111" s="1"/>
  <c r="W111"/>
  <c r="V111" s="1"/>
  <c r="Y111"/>
  <c r="X111" s="1"/>
  <c r="AA111"/>
  <c r="Z111" s="1"/>
  <c r="O112"/>
  <c r="N112" s="1"/>
  <c r="Q112"/>
  <c r="P112" s="1"/>
  <c r="S112"/>
  <c r="R112" s="1"/>
  <c r="U112"/>
  <c r="T112" s="1"/>
  <c r="W112"/>
  <c r="V112" s="1"/>
  <c r="Y112"/>
  <c r="X112" s="1"/>
  <c r="AA112"/>
  <c r="Z112" s="1"/>
  <c r="O113"/>
  <c r="N113" s="1"/>
  <c r="Q113"/>
  <c r="P113" s="1"/>
  <c r="S113"/>
  <c r="R113" s="1"/>
  <c r="U113"/>
  <c r="T113" s="1"/>
  <c r="W113"/>
  <c r="V113" s="1"/>
  <c r="Y113"/>
  <c r="X113" s="1"/>
  <c r="AA113"/>
  <c r="Z113" s="1"/>
  <c r="O114"/>
  <c r="N114" s="1"/>
  <c r="Q114"/>
  <c r="P114" s="1"/>
  <c r="S114"/>
  <c r="R114" s="1"/>
  <c r="U114"/>
  <c r="T114" s="1"/>
  <c r="W114"/>
  <c r="V114" s="1"/>
  <c r="Y114"/>
  <c r="X114" s="1"/>
  <c r="AA114"/>
  <c r="Z114" s="1"/>
  <c r="O115"/>
  <c r="N115" s="1"/>
  <c r="Q115"/>
  <c r="P115" s="1"/>
  <c r="S115"/>
  <c r="R115" s="1"/>
  <c r="U115"/>
  <c r="T115" s="1"/>
  <c r="W115"/>
  <c r="V115" s="1"/>
  <c r="Y115"/>
  <c r="X115" s="1"/>
  <c r="AA115"/>
  <c r="Z115" s="1"/>
  <c r="O116"/>
  <c r="N116" s="1"/>
  <c r="Q116"/>
  <c r="P116" s="1"/>
  <c r="S116"/>
  <c r="R116" s="1"/>
  <c r="U116"/>
  <c r="T116" s="1"/>
  <c r="W116"/>
  <c r="V116" s="1"/>
  <c r="Y116"/>
  <c r="X116" s="1"/>
  <c r="AA116"/>
  <c r="Z116" s="1"/>
  <c r="O117"/>
  <c r="N117" s="1"/>
  <c r="Q117"/>
  <c r="P117" s="1"/>
  <c r="S117"/>
  <c r="R117" s="1"/>
  <c r="U117"/>
  <c r="T117" s="1"/>
  <c r="W117"/>
  <c r="V117" s="1"/>
  <c r="Y117"/>
  <c r="X117" s="1"/>
  <c r="AA117"/>
  <c r="Z117" s="1"/>
  <c r="O118"/>
  <c r="N118" s="1"/>
  <c r="Q118"/>
  <c r="P118" s="1"/>
  <c r="S118"/>
  <c r="R118" s="1"/>
  <c r="U118"/>
  <c r="T118" s="1"/>
  <c r="W118"/>
  <c r="V118" s="1"/>
  <c r="Y118"/>
  <c r="X118" s="1"/>
  <c r="AA118"/>
  <c r="Z118" s="1"/>
  <c r="O119"/>
  <c r="N119" s="1"/>
  <c r="Q119"/>
  <c r="P119" s="1"/>
  <c r="S119"/>
  <c r="R119" s="1"/>
  <c r="U119"/>
  <c r="T119" s="1"/>
  <c r="W119"/>
  <c r="V119" s="1"/>
  <c r="Y119"/>
  <c r="X119" s="1"/>
  <c r="AA119"/>
  <c r="Z119" s="1"/>
  <c r="O120"/>
  <c r="N120" s="1"/>
  <c r="Q120"/>
  <c r="P120" s="1"/>
  <c r="S120"/>
  <c r="R120" s="1"/>
  <c r="U120"/>
  <c r="T120" s="1"/>
  <c r="W120"/>
  <c r="V120" s="1"/>
  <c r="Y120"/>
  <c r="X120" s="1"/>
  <c r="AA120"/>
  <c r="Z120" s="1"/>
  <c r="O121"/>
  <c r="N121" s="1"/>
  <c r="Q121"/>
  <c r="P121" s="1"/>
  <c r="S121"/>
  <c r="R121" s="1"/>
  <c r="U121"/>
  <c r="T121" s="1"/>
  <c r="W121"/>
  <c r="V121" s="1"/>
  <c r="Y121"/>
  <c r="X121" s="1"/>
  <c r="AA121"/>
  <c r="Z121" s="1"/>
  <c r="O122"/>
  <c r="N122" s="1"/>
  <c r="Q122"/>
  <c r="P122" s="1"/>
  <c r="S122"/>
  <c r="R122" s="1"/>
  <c r="U122"/>
  <c r="T122" s="1"/>
  <c r="W122"/>
  <c r="V122" s="1"/>
  <c r="Y122"/>
  <c r="X122" s="1"/>
  <c r="AA122"/>
  <c r="Z122" s="1"/>
  <c r="O123"/>
  <c r="N123" s="1"/>
  <c r="Q123"/>
  <c r="P123" s="1"/>
  <c r="S123"/>
  <c r="R123" s="1"/>
  <c r="U123"/>
  <c r="T123" s="1"/>
  <c r="W123"/>
  <c r="V123" s="1"/>
  <c r="Y123"/>
  <c r="X123" s="1"/>
  <c r="AA123"/>
  <c r="Z123" s="1"/>
  <c r="O124"/>
  <c r="N124" s="1"/>
  <c r="Q124"/>
  <c r="P124" s="1"/>
  <c r="S124"/>
  <c r="R124" s="1"/>
  <c r="U124"/>
  <c r="T124" s="1"/>
  <c r="W124"/>
  <c r="V124" s="1"/>
  <c r="Y124"/>
  <c r="X124" s="1"/>
  <c r="AA124"/>
  <c r="Z124" s="1"/>
  <c r="O125"/>
  <c r="N125" s="1"/>
  <c r="Q125"/>
  <c r="P125" s="1"/>
  <c r="S125"/>
  <c r="R125" s="1"/>
  <c r="U125"/>
  <c r="T125" s="1"/>
  <c r="W125"/>
  <c r="V125" s="1"/>
  <c r="Y125"/>
  <c r="X125" s="1"/>
  <c r="AA125"/>
  <c r="Z125" s="1"/>
  <c r="O126"/>
  <c r="N126" s="1"/>
  <c r="Q126"/>
  <c r="P126" s="1"/>
  <c r="S126"/>
  <c r="R126" s="1"/>
  <c r="U126"/>
  <c r="T126" s="1"/>
  <c r="W126"/>
  <c r="V126" s="1"/>
  <c r="Y126"/>
  <c r="X126" s="1"/>
  <c r="AA126"/>
  <c r="Z126" s="1"/>
  <c r="O127"/>
  <c r="N127" s="1"/>
  <c r="Q127"/>
  <c r="P127" s="1"/>
  <c r="S127"/>
  <c r="R127" s="1"/>
  <c r="U127"/>
  <c r="T127" s="1"/>
  <c r="W127"/>
  <c r="V127" s="1"/>
  <c r="Y127"/>
  <c r="X127" s="1"/>
  <c r="AA127"/>
  <c r="Z127" s="1"/>
  <c r="O128"/>
  <c r="N128" s="1"/>
  <c r="Q128"/>
  <c r="P128" s="1"/>
  <c r="S128"/>
  <c r="R128" s="1"/>
  <c r="U128"/>
  <c r="T128" s="1"/>
  <c r="W128"/>
  <c r="V128" s="1"/>
  <c r="Y128"/>
  <c r="X128" s="1"/>
  <c r="AA128"/>
  <c r="Z128" s="1"/>
  <c r="O129"/>
  <c r="N129" s="1"/>
  <c r="Q129"/>
  <c r="P129" s="1"/>
  <c r="S129"/>
  <c r="R129" s="1"/>
  <c r="U129"/>
  <c r="T129" s="1"/>
  <c r="W129"/>
  <c r="V129" s="1"/>
  <c r="Y129"/>
  <c r="X129" s="1"/>
  <c r="AA129"/>
  <c r="Z129" s="1"/>
  <c r="O130"/>
  <c r="N130" s="1"/>
  <c r="Q130"/>
  <c r="P130" s="1"/>
  <c r="S130"/>
  <c r="R130" s="1"/>
  <c r="U130"/>
  <c r="T130" s="1"/>
  <c r="W130"/>
  <c r="V130" s="1"/>
  <c r="Y130"/>
  <c r="X130" s="1"/>
  <c r="AA130"/>
  <c r="Z130" s="1"/>
  <c r="O131"/>
  <c r="N131" s="1"/>
  <c r="Q131"/>
  <c r="P131" s="1"/>
  <c r="S131"/>
  <c r="R131" s="1"/>
  <c r="U131"/>
  <c r="T131" s="1"/>
  <c r="W131"/>
  <c r="V131" s="1"/>
  <c r="Y131"/>
  <c r="X131" s="1"/>
  <c r="AA131"/>
  <c r="Z131" s="1"/>
  <c r="O132"/>
  <c r="N132" s="1"/>
  <c r="Q132"/>
  <c r="P132" s="1"/>
  <c r="S132"/>
  <c r="R132" s="1"/>
  <c r="U132"/>
  <c r="T132" s="1"/>
  <c r="W132"/>
  <c r="V132" s="1"/>
  <c r="Y132"/>
  <c r="X132" s="1"/>
  <c r="AA132"/>
  <c r="Z132" s="1"/>
  <c r="O133"/>
  <c r="N133" s="1"/>
  <c r="Q133"/>
  <c r="P133" s="1"/>
  <c r="S133"/>
  <c r="R133" s="1"/>
  <c r="U133"/>
  <c r="T133" s="1"/>
  <c r="W133"/>
  <c r="V133" s="1"/>
  <c r="Y133"/>
  <c r="X133" s="1"/>
  <c r="AA133"/>
  <c r="Z133" s="1"/>
  <c r="O134"/>
  <c r="N134" s="1"/>
  <c r="Q134"/>
  <c r="P134" s="1"/>
  <c r="S134"/>
  <c r="R134" s="1"/>
  <c r="U134"/>
  <c r="T134" s="1"/>
  <c r="W134"/>
  <c r="V134" s="1"/>
  <c r="Y134"/>
  <c r="X134" s="1"/>
  <c r="AA134"/>
  <c r="Z134" s="1"/>
  <c r="O135"/>
  <c r="N135" s="1"/>
  <c r="Q135"/>
  <c r="P135" s="1"/>
  <c r="S135"/>
  <c r="R135" s="1"/>
  <c r="U135"/>
  <c r="T135" s="1"/>
  <c r="W135"/>
  <c r="V135" s="1"/>
  <c r="Y135"/>
  <c r="X135" s="1"/>
  <c r="AA135"/>
  <c r="Z135" s="1"/>
  <c r="O136"/>
  <c r="N136" s="1"/>
  <c r="Q136"/>
  <c r="P136" s="1"/>
  <c r="S136"/>
  <c r="R136" s="1"/>
  <c r="U136"/>
  <c r="T136" s="1"/>
  <c r="W136"/>
  <c r="V136" s="1"/>
  <c r="Y136"/>
  <c r="X136" s="1"/>
  <c r="AA136"/>
  <c r="Z136" s="1"/>
  <c r="O137"/>
  <c r="N137" s="1"/>
  <c r="Q137"/>
  <c r="P137" s="1"/>
  <c r="S137"/>
  <c r="R137" s="1"/>
  <c r="U137"/>
  <c r="T137" s="1"/>
  <c r="W137"/>
  <c r="V137" s="1"/>
  <c r="Y137"/>
  <c r="X137" s="1"/>
  <c r="AA137"/>
  <c r="Z137" s="1"/>
  <c r="O138"/>
  <c r="N138" s="1"/>
  <c r="Q138"/>
  <c r="P138" s="1"/>
  <c r="S138"/>
  <c r="R138" s="1"/>
  <c r="U138"/>
  <c r="T138" s="1"/>
  <c r="W138"/>
  <c r="V138" s="1"/>
  <c r="Y138"/>
  <c r="X138" s="1"/>
  <c r="AA138"/>
  <c r="Z138" s="1"/>
  <c r="O139"/>
  <c r="N139" s="1"/>
  <c r="Q139"/>
  <c r="P139" s="1"/>
  <c r="S139"/>
  <c r="R139" s="1"/>
  <c r="U139"/>
  <c r="T139" s="1"/>
  <c r="W139"/>
  <c r="V139" s="1"/>
  <c r="Y139"/>
  <c r="X139" s="1"/>
  <c r="AA139"/>
  <c r="Z139" s="1"/>
  <c r="O140"/>
  <c r="N140" s="1"/>
  <c r="Q140"/>
  <c r="P140" s="1"/>
  <c r="S140"/>
  <c r="R140" s="1"/>
  <c r="U140"/>
  <c r="T140" s="1"/>
  <c r="W140"/>
  <c r="V140" s="1"/>
  <c r="Y140"/>
  <c r="X140" s="1"/>
  <c r="AA140"/>
  <c r="Z140" s="1"/>
  <c r="O141"/>
  <c r="N141" s="1"/>
  <c r="Q141"/>
  <c r="P141" s="1"/>
  <c r="S141"/>
  <c r="R141" s="1"/>
  <c r="U141"/>
  <c r="T141" s="1"/>
  <c r="W141"/>
  <c r="V141" s="1"/>
  <c r="Y141"/>
  <c r="X141" s="1"/>
  <c r="AA141"/>
  <c r="Z141" s="1"/>
  <c r="O142"/>
  <c r="N142" s="1"/>
  <c r="Q142"/>
  <c r="P142" s="1"/>
  <c r="S142"/>
  <c r="R142" s="1"/>
  <c r="U142"/>
  <c r="T142" s="1"/>
  <c r="W142"/>
  <c r="V142" s="1"/>
  <c r="Y142"/>
  <c r="X142" s="1"/>
  <c r="AA142"/>
  <c r="Z142" s="1"/>
  <c r="O143"/>
  <c r="N143" s="1"/>
  <c r="Q143"/>
  <c r="P143" s="1"/>
  <c r="S143"/>
  <c r="R143" s="1"/>
  <c r="U143"/>
  <c r="T143" s="1"/>
  <c r="W143"/>
  <c r="V143" s="1"/>
  <c r="Y143"/>
  <c r="X143" s="1"/>
  <c r="AA143"/>
  <c r="Z143" s="1"/>
  <c r="O144"/>
  <c r="N144" s="1"/>
  <c r="Q144"/>
  <c r="P144" s="1"/>
  <c r="S144"/>
  <c r="R144" s="1"/>
  <c r="U144"/>
  <c r="T144" s="1"/>
  <c r="W144"/>
  <c r="V144" s="1"/>
  <c r="Y144"/>
  <c r="X144" s="1"/>
  <c r="AA144"/>
  <c r="Z144" s="1"/>
  <c r="O145"/>
  <c r="N145" s="1"/>
  <c r="Q145"/>
  <c r="P145" s="1"/>
  <c r="S145"/>
  <c r="R145" s="1"/>
  <c r="U145"/>
  <c r="T145" s="1"/>
  <c r="W145"/>
  <c r="V145" s="1"/>
  <c r="Y145"/>
  <c r="X145" s="1"/>
  <c r="AA145"/>
  <c r="Z145" s="1"/>
  <c r="O146"/>
  <c r="N146" s="1"/>
  <c r="Q146"/>
  <c r="P146" s="1"/>
  <c r="S146"/>
  <c r="R146" s="1"/>
  <c r="U146"/>
  <c r="T146" s="1"/>
  <c r="W146"/>
  <c r="V146" s="1"/>
  <c r="Y146"/>
  <c r="X146" s="1"/>
  <c r="AA146"/>
  <c r="Z146" s="1"/>
  <c r="O147"/>
  <c r="N147" s="1"/>
  <c r="Q147"/>
  <c r="P147" s="1"/>
  <c r="S147"/>
  <c r="R147" s="1"/>
  <c r="U147"/>
  <c r="T147" s="1"/>
  <c r="W147"/>
  <c r="V147" s="1"/>
  <c r="Y147"/>
  <c r="X147" s="1"/>
  <c r="AA147"/>
  <c r="Z147" s="1"/>
  <c r="O148"/>
  <c r="N148" s="1"/>
  <c r="Q148"/>
  <c r="P148" s="1"/>
  <c r="S148"/>
  <c r="R148" s="1"/>
  <c r="U148"/>
  <c r="T148" s="1"/>
  <c r="W148"/>
  <c r="V148" s="1"/>
  <c r="Y148"/>
  <c r="X148" s="1"/>
  <c r="AA148"/>
  <c r="Z148" s="1"/>
  <c r="O149"/>
  <c r="N149" s="1"/>
  <c r="Q149"/>
  <c r="P149" s="1"/>
  <c r="S149"/>
  <c r="R149" s="1"/>
  <c r="U149"/>
  <c r="T149" s="1"/>
  <c r="W149"/>
  <c r="V149" s="1"/>
  <c r="Y149"/>
  <c r="X149" s="1"/>
  <c r="AA149"/>
  <c r="Z149" s="1"/>
  <c r="O150"/>
  <c r="N150" s="1"/>
  <c r="Q150"/>
  <c r="P150" s="1"/>
  <c r="S150"/>
  <c r="R150" s="1"/>
  <c r="U150"/>
  <c r="T150" s="1"/>
  <c r="W150"/>
  <c r="V150" s="1"/>
  <c r="Y150"/>
  <c r="X150" s="1"/>
  <c r="AA150"/>
  <c r="Z150" s="1"/>
  <c r="O151"/>
  <c r="N151" s="1"/>
  <c r="Q151"/>
  <c r="P151" s="1"/>
  <c r="S151"/>
  <c r="R151" s="1"/>
  <c r="U151"/>
  <c r="T151" s="1"/>
  <c r="W151"/>
  <c r="V151" s="1"/>
  <c r="Y151"/>
  <c r="X151" s="1"/>
  <c r="AA151"/>
  <c r="Z151" s="1"/>
  <c r="O152"/>
  <c r="N152" s="1"/>
  <c r="Q152"/>
  <c r="P152" s="1"/>
  <c r="S152"/>
  <c r="R152" s="1"/>
  <c r="U152"/>
  <c r="T152" s="1"/>
  <c r="W152"/>
  <c r="V152" s="1"/>
  <c r="Y152"/>
  <c r="X152" s="1"/>
  <c r="AA152"/>
  <c r="Z152" s="1"/>
  <c r="O153"/>
  <c r="N153" s="1"/>
  <c r="Q153"/>
  <c r="P153" s="1"/>
  <c r="S153"/>
  <c r="R153" s="1"/>
  <c r="U153"/>
  <c r="T153" s="1"/>
  <c r="W153"/>
  <c r="V153" s="1"/>
  <c r="Y153"/>
  <c r="X153" s="1"/>
  <c r="AA153"/>
  <c r="Z153" s="1"/>
  <c r="O154"/>
  <c r="N154" s="1"/>
  <c r="Q154"/>
  <c r="P154" s="1"/>
  <c r="S154"/>
  <c r="R154" s="1"/>
  <c r="U154"/>
  <c r="T154" s="1"/>
  <c r="W154"/>
  <c r="V154" s="1"/>
  <c r="Y154"/>
  <c r="X154" s="1"/>
  <c r="AA154"/>
  <c r="Z154" s="1"/>
  <c r="O155"/>
  <c r="N155" s="1"/>
  <c r="Q155"/>
  <c r="P155" s="1"/>
  <c r="S155"/>
  <c r="R155" s="1"/>
  <c r="U155"/>
  <c r="T155" s="1"/>
  <c r="W155"/>
  <c r="V155" s="1"/>
  <c r="Y155"/>
  <c r="X155" s="1"/>
  <c r="AA155"/>
  <c r="Z155" s="1"/>
  <c r="O156"/>
  <c r="N156" s="1"/>
  <c r="Q156"/>
  <c r="P156" s="1"/>
  <c r="S156"/>
  <c r="R156" s="1"/>
  <c r="U156"/>
  <c r="T156" s="1"/>
  <c r="W156"/>
  <c r="V156" s="1"/>
  <c r="Y156"/>
  <c r="X156" s="1"/>
  <c r="AA156"/>
  <c r="Z156" s="1"/>
  <c r="O157"/>
  <c r="N157" s="1"/>
  <c r="Q157"/>
  <c r="P157" s="1"/>
  <c r="S157"/>
  <c r="R157" s="1"/>
  <c r="U157"/>
  <c r="T157" s="1"/>
  <c r="W157"/>
  <c r="V157" s="1"/>
  <c r="Y157"/>
  <c r="X157" s="1"/>
  <c r="AA157"/>
  <c r="Z157" s="1"/>
  <c r="O158"/>
  <c r="N158" s="1"/>
  <c r="Q158"/>
  <c r="P158" s="1"/>
  <c r="S158"/>
  <c r="R158" s="1"/>
  <c r="U158"/>
  <c r="T158" s="1"/>
  <c r="W158"/>
  <c r="V158" s="1"/>
  <c r="Y158"/>
  <c r="X158" s="1"/>
  <c r="AA158"/>
  <c r="Z158" s="1"/>
  <c r="O159"/>
  <c r="N159" s="1"/>
  <c r="Q159"/>
  <c r="P159" s="1"/>
  <c r="S159"/>
  <c r="R159" s="1"/>
  <c r="U159"/>
  <c r="T159" s="1"/>
  <c r="W159"/>
  <c r="V159" s="1"/>
  <c r="Y159"/>
  <c r="X159" s="1"/>
  <c r="AA159"/>
  <c r="Z159" s="1"/>
  <c r="O160"/>
  <c r="N160" s="1"/>
  <c r="Q160"/>
  <c r="P160" s="1"/>
  <c r="S160"/>
  <c r="R160" s="1"/>
  <c r="U160"/>
  <c r="T160" s="1"/>
  <c r="W160"/>
  <c r="V160" s="1"/>
  <c r="Y160"/>
  <c r="X160" s="1"/>
  <c r="AA160"/>
  <c r="Z160" s="1"/>
  <c r="O161"/>
  <c r="N161" s="1"/>
  <c r="Q161"/>
  <c r="P161" s="1"/>
  <c r="S161"/>
  <c r="R161" s="1"/>
  <c r="U161"/>
  <c r="T161" s="1"/>
  <c r="W161"/>
  <c r="V161" s="1"/>
  <c r="Y161"/>
  <c r="X161" s="1"/>
  <c r="AA161"/>
  <c r="Z161" s="1"/>
  <c r="O162"/>
  <c r="N162" s="1"/>
  <c r="Q162"/>
  <c r="P162" s="1"/>
  <c r="S162"/>
  <c r="R162" s="1"/>
  <c r="U162"/>
  <c r="T162" s="1"/>
  <c r="W162"/>
  <c r="V162" s="1"/>
  <c r="Y162"/>
  <c r="X162" s="1"/>
  <c r="AA162"/>
  <c r="Z162" s="1"/>
  <c r="O163"/>
  <c r="N163" s="1"/>
  <c r="Q163"/>
  <c r="P163" s="1"/>
  <c r="S163"/>
  <c r="R163" s="1"/>
  <c r="U163"/>
  <c r="T163" s="1"/>
  <c r="W163"/>
  <c r="V163" s="1"/>
  <c r="Y163"/>
  <c r="X163" s="1"/>
  <c r="AA163"/>
  <c r="Z163" s="1"/>
  <c r="O164"/>
  <c r="N164" s="1"/>
  <c r="Q164"/>
  <c r="P164" s="1"/>
  <c r="S164"/>
  <c r="R164" s="1"/>
  <c r="U164"/>
  <c r="T164" s="1"/>
  <c r="W164"/>
  <c r="V164" s="1"/>
  <c r="Y164"/>
  <c r="X164" s="1"/>
  <c r="AA164"/>
  <c r="Z164" s="1"/>
  <c r="O165"/>
  <c r="N165" s="1"/>
  <c r="Q165"/>
  <c r="P165" s="1"/>
  <c r="S165"/>
  <c r="R165" s="1"/>
  <c r="U165"/>
  <c r="T165" s="1"/>
  <c r="W165"/>
  <c r="V165" s="1"/>
  <c r="Y165"/>
  <c r="X165" s="1"/>
  <c r="AA165"/>
  <c r="Z165" s="1"/>
  <c r="O166"/>
  <c r="N166" s="1"/>
  <c r="Q166"/>
  <c r="P166" s="1"/>
  <c r="S166"/>
  <c r="R166" s="1"/>
  <c r="U166"/>
  <c r="T166" s="1"/>
  <c r="W166"/>
  <c r="V166" s="1"/>
  <c r="Y166"/>
  <c r="X166" s="1"/>
  <c r="AA166"/>
  <c r="Z166" s="1"/>
  <c r="O167"/>
  <c r="N167" s="1"/>
  <c r="Q167"/>
  <c r="P167" s="1"/>
  <c r="S167"/>
  <c r="R167" s="1"/>
  <c r="U167"/>
  <c r="T167" s="1"/>
  <c r="W167"/>
  <c r="V167" s="1"/>
  <c r="Y167"/>
  <c r="X167" s="1"/>
  <c r="AA167"/>
  <c r="Z167" s="1"/>
  <c r="O168"/>
  <c r="N168" s="1"/>
  <c r="Q168"/>
  <c r="P168" s="1"/>
  <c r="S168"/>
  <c r="R168" s="1"/>
  <c r="U168"/>
  <c r="T168" s="1"/>
  <c r="W168"/>
  <c r="V168" s="1"/>
  <c r="Y168"/>
  <c r="X168" s="1"/>
  <c r="AA168"/>
  <c r="Z168" s="1"/>
  <c r="O169"/>
  <c r="N169" s="1"/>
  <c r="Q169"/>
  <c r="P169" s="1"/>
  <c r="S169"/>
  <c r="R169" s="1"/>
  <c r="U169"/>
  <c r="T169" s="1"/>
  <c r="W169"/>
  <c r="V169" s="1"/>
  <c r="Y169"/>
  <c r="X169" s="1"/>
  <c r="AA169"/>
  <c r="Z169" s="1"/>
  <c r="O170"/>
  <c r="N170" s="1"/>
  <c r="Q170"/>
  <c r="P170" s="1"/>
  <c r="S170"/>
  <c r="R170" s="1"/>
  <c r="U170"/>
  <c r="T170" s="1"/>
  <c r="W170"/>
  <c r="V170" s="1"/>
  <c r="Y170"/>
  <c r="X170" s="1"/>
  <c r="AA170"/>
  <c r="Z170" s="1"/>
  <c r="O171"/>
  <c r="N171" s="1"/>
  <c r="Q171"/>
  <c r="P171" s="1"/>
  <c r="S171"/>
  <c r="R171" s="1"/>
  <c r="U171"/>
  <c r="T171" s="1"/>
  <c r="W171"/>
  <c r="V171" s="1"/>
  <c r="Y171"/>
  <c r="X171" s="1"/>
  <c r="AA171"/>
  <c r="Z171" s="1"/>
  <c r="O172"/>
  <c r="N172" s="1"/>
  <c r="Q172"/>
  <c r="P172" s="1"/>
  <c r="S172"/>
  <c r="R172" s="1"/>
  <c r="U172"/>
  <c r="T172" s="1"/>
  <c r="W172"/>
  <c r="V172" s="1"/>
  <c r="Y172"/>
  <c r="X172" s="1"/>
  <c r="AA172"/>
  <c r="Z172" s="1"/>
  <c r="O173"/>
  <c r="N173" s="1"/>
  <c r="Q173"/>
  <c r="P173" s="1"/>
  <c r="S173"/>
  <c r="R173" s="1"/>
  <c r="U173"/>
  <c r="T173" s="1"/>
  <c r="W173"/>
  <c r="V173" s="1"/>
  <c r="Y173"/>
  <c r="X173" s="1"/>
  <c r="AA173"/>
  <c r="Z173" s="1"/>
  <c r="O174"/>
  <c r="N174" s="1"/>
  <c r="Q174"/>
  <c r="P174" s="1"/>
  <c r="S174"/>
  <c r="R174" s="1"/>
  <c r="U174"/>
  <c r="T174" s="1"/>
  <c r="W174"/>
  <c r="V174" s="1"/>
  <c r="Y174"/>
  <c r="X174" s="1"/>
  <c r="AA174"/>
  <c r="Z174" s="1"/>
  <c r="O175"/>
  <c r="N175" s="1"/>
  <c r="Q175"/>
  <c r="P175" s="1"/>
  <c r="S175"/>
  <c r="R175" s="1"/>
  <c r="U175"/>
  <c r="T175" s="1"/>
  <c r="W175"/>
  <c r="V175" s="1"/>
  <c r="Y175"/>
  <c r="X175" s="1"/>
  <c r="AA175"/>
  <c r="Z175" s="1"/>
  <c r="O176"/>
  <c r="N176" s="1"/>
  <c r="Q176"/>
  <c r="P176" s="1"/>
  <c r="S176"/>
  <c r="R176" s="1"/>
  <c r="U176"/>
  <c r="T176" s="1"/>
  <c r="W176"/>
  <c r="V176" s="1"/>
  <c r="Y176"/>
  <c r="X176" s="1"/>
  <c r="AA176"/>
  <c r="Z176" s="1"/>
  <c r="O177"/>
  <c r="N177" s="1"/>
  <c r="Q177"/>
  <c r="P177" s="1"/>
  <c r="S177"/>
  <c r="R177" s="1"/>
  <c r="U177"/>
  <c r="T177" s="1"/>
  <c r="W177"/>
  <c r="V177" s="1"/>
  <c r="Y177"/>
  <c r="X177" s="1"/>
  <c r="AA177"/>
  <c r="Z177" s="1"/>
  <c r="O178"/>
  <c r="N178" s="1"/>
  <c r="Q178"/>
  <c r="P178" s="1"/>
  <c r="S178"/>
  <c r="R178" s="1"/>
  <c r="U178"/>
  <c r="T178" s="1"/>
  <c r="W178"/>
  <c r="V178" s="1"/>
  <c r="Y178"/>
  <c r="X178" s="1"/>
  <c r="AA178"/>
  <c r="Z178" s="1"/>
  <c r="O179"/>
  <c r="N179" s="1"/>
  <c r="Q179"/>
  <c r="P179" s="1"/>
  <c r="S179"/>
  <c r="R179" s="1"/>
  <c r="U179"/>
  <c r="T179" s="1"/>
  <c r="W179"/>
  <c r="V179" s="1"/>
  <c r="Y179"/>
  <c r="X179" s="1"/>
  <c r="AA179"/>
  <c r="Z179" s="1"/>
  <c r="O180"/>
  <c r="N180" s="1"/>
  <c r="Q180"/>
  <c r="P180" s="1"/>
  <c r="S180"/>
  <c r="R180" s="1"/>
  <c r="U180"/>
  <c r="T180" s="1"/>
  <c r="W180"/>
  <c r="V180" s="1"/>
  <c r="Y180"/>
  <c r="X180" s="1"/>
  <c r="AA180"/>
  <c r="Z180" s="1"/>
  <c r="O181"/>
  <c r="N181" s="1"/>
  <c r="Q181"/>
  <c r="P181" s="1"/>
  <c r="S181"/>
  <c r="R181" s="1"/>
  <c r="U181"/>
  <c r="T181" s="1"/>
  <c r="W181"/>
  <c r="V181" s="1"/>
  <c r="Y181"/>
  <c r="X181" s="1"/>
  <c r="AA181"/>
  <c r="Z181" s="1"/>
  <c r="O182"/>
  <c r="N182" s="1"/>
  <c r="Q182"/>
  <c r="P182" s="1"/>
  <c r="S182"/>
  <c r="R182" s="1"/>
  <c r="U182"/>
  <c r="T182" s="1"/>
  <c r="W182"/>
  <c r="V182" s="1"/>
  <c r="Y182"/>
  <c r="X182" s="1"/>
  <c r="AA182"/>
  <c r="Z182" s="1"/>
  <c r="O183"/>
  <c r="N183" s="1"/>
  <c r="Q183"/>
  <c r="P183" s="1"/>
  <c r="S183"/>
  <c r="R183" s="1"/>
  <c r="U183"/>
  <c r="T183" s="1"/>
  <c r="W183"/>
  <c r="V183" s="1"/>
  <c r="Y183"/>
  <c r="X183" s="1"/>
  <c r="AA183"/>
  <c r="Z183" s="1"/>
  <c r="AA159" i="12" l="1"/>
  <c r="X96" i="1"/>
  <c r="M72" s="1"/>
  <c r="X88"/>
  <c r="M64" s="1"/>
  <c r="X80"/>
  <c r="M56" s="1"/>
  <c r="X97"/>
  <c r="M73" s="1"/>
  <c r="X85"/>
  <c r="M61" s="1"/>
  <c r="X77"/>
  <c r="M53" s="1"/>
  <c r="W97"/>
  <c r="L73" s="1"/>
  <c r="X99"/>
  <c r="M75" s="1"/>
  <c r="X95"/>
  <c r="M71" s="1"/>
  <c r="X91"/>
  <c r="M67" s="1"/>
  <c r="X87"/>
  <c r="M63" s="1"/>
  <c r="X83"/>
  <c r="M59" s="1"/>
  <c r="X79"/>
  <c r="M55" s="1"/>
  <c r="X76"/>
  <c r="M52" s="1"/>
  <c r="X92"/>
  <c r="M68" s="1"/>
  <c r="X84"/>
  <c r="M60" s="1"/>
  <c r="X93"/>
  <c r="M69" s="1"/>
  <c r="X89"/>
  <c r="M65" s="1"/>
  <c r="X81"/>
  <c r="M57" s="1"/>
  <c r="W99"/>
  <c r="L75" s="1"/>
  <c r="W95"/>
  <c r="L71" s="1"/>
  <c r="W93"/>
  <c r="L69" s="1"/>
  <c r="W89"/>
  <c r="L65" s="1"/>
  <c r="W87"/>
  <c r="L63" s="1"/>
  <c r="W85"/>
  <c r="L61" s="1"/>
  <c r="W83"/>
  <c r="L59" s="1"/>
  <c r="W81"/>
  <c r="L57" s="1"/>
  <c r="W79"/>
  <c r="L55" s="1"/>
  <c r="W77"/>
  <c r="L53" s="1"/>
  <c r="X98"/>
  <c r="M74" s="1"/>
  <c r="X94"/>
  <c r="M70" s="1"/>
  <c r="X90"/>
  <c r="M66" s="1"/>
  <c r="X86"/>
  <c r="M62" s="1"/>
  <c r="X82"/>
  <c r="M58" s="1"/>
  <c r="X78"/>
  <c r="M54" s="1"/>
  <c r="AA143" i="12"/>
  <c r="X164"/>
  <c r="AA150"/>
  <c r="AA163"/>
  <c r="AA155"/>
  <c r="AA140"/>
  <c r="AA151"/>
  <c r="AA147"/>
  <c r="AA145"/>
  <c r="AA160"/>
  <c r="AA158"/>
  <c r="AA154"/>
  <c r="AA149"/>
  <c r="AA162"/>
  <c r="AA157"/>
  <c r="AA153"/>
  <c r="AA144"/>
  <c r="AA142"/>
  <c r="AA156"/>
  <c r="AA152"/>
  <c r="Q134"/>
  <c r="AA161"/>
  <c r="AA148"/>
  <c r="AA146"/>
  <c r="AA141"/>
  <c r="W91" i="1"/>
  <c r="L67" s="1"/>
  <c r="K16"/>
  <c r="K12"/>
  <c r="K126" i="14"/>
  <c r="X140"/>
  <c r="O151" i="12" s="1"/>
  <c r="L140" i="14"/>
  <c r="K151" i="12" s="1"/>
  <c r="R133" i="14"/>
  <c r="M144" i="12" s="1"/>
  <c r="R149" i="14"/>
  <c r="M160" i="12" s="1"/>
  <c r="L148" i="14"/>
  <c r="M148" s="1"/>
  <c r="U129" i="12" s="1"/>
  <c r="L132" i="14"/>
  <c r="R141"/>
  <c r="M152" i="12" s="1"/>
  <c r="X148" i="14"/>
  <c r="O159" i="12" s="1"/>
  <c r="X132" i="14"/>
  <c r="L139"/>
  <c r="K150" i="12" s="1"/>
  <c r="R146" i="14"/>
  <c r="S146" s="1"/>
  <c r="W127" i="12" s="1"/>
  <c r="R130" i="14"/>
  <c r="M141" i="12" s="1"/>
  <c r="X139" i="14"/>
  <c r="Y139" s="1"/>
  <c r="Y120" i="12" s="1"/>
  <c r="L147" i="14"/>
  <c r="M147" s="1"/>
  <c r="U128" i="12" s="1"/>
  <c r="L131" i="14"/>
  <c r="M131" s="1"/>
  <c r="U112" i="12" s="1"/>
  <c r="R138" i="14"/>
  <c r="S138" s="1"/>
  <c r="W119" i="12" s="1"/>
  <c r="X147" i="14"/>
  <c r="Y147" s="1"/>
  <c r="Y128" i="12" s="1"/>
  <c r="X131" i="14"/>
  <c r="O142" i="12" s="1"/>
  <c r="L151" i="14"/>
  <c r="K162" i="12" s="1"/>
  <c r="L143" i="14"/>
  <c r="L135"/>
  <c r="R150"/>
  <c r="S150" s="1"/>
  <c r="W131" i="12" s="1"/>
  <c r="R142" i="14"/>
  <c r="S142" s="1"/>
  <c r="W123" i="12" s="1"/>
  <c r="R134" i="14"/>
  <c r="S134" s="1"/>
  <c r="W115" i="12" s="1"/>
  <c r="X151" i="14"/>
  <c r="Y151" s="1"/>
  <c r="Y132" i="12" s="1"/>
  <c r="X143" i="14"/>
  <c r="Y143" s="1"/>
  <c r="Y124" i="12" s="1"/>
  <c r="X135" i="14"/>
  <c r="Y135" s="1"/>
  <c r="Y116" i="12" s="1"/>
  <c r="L152" i="14"/>
  <c r="L144"/>
  <c r="L136"/>
  <c r="R129"/>
  <c r="M140" i="12" s="1"/>
  <c r="R145" i="14"/>
  <c r="R137"/>
  <c r="M148" i="12" s="1"/>
  <c r="X152" i="14"/>
  <c r="X144"/>
  <c r="X136"/>
  <c r="L141" i="12"/>
  <c r="P141"/>
  <c r="AB130" i="14"/>
  <c r="Z111" i="12" s="1"/>
  <c r="N143"/>
  <c r="V132" i="14"/>
  <c r="X113" i="12" s="1"/>
  <c r="K144"/>
  <c r="M133" i="14"/>
  <c r="U114" i="12" s="1"/>
  <c r="M142"/>
  <c r="S131" i="14"/>
  <c r="W112" i="12" s="1"/>
  <c r="O144"/>
  <c r="Y133" i="14"/>
  <c r="Y114" i="12" s="1"/>
  <c r="O148" i="14"/>
  <c r="O136"/>
  <c r="U146"/>
  <c r="N157" i="12" s="1"/>
  <c r="U138" i="14"/>
  <c r="U130"/>
  <c r="AA152"/>
  <c r="AA148"/>
  <c r="AA140"/>
  <c r="AA136"/>
  <c r="AA132"/>
  <c r="U151"/>
  <c r="U143"/>
  <c r="U131"/>
  <c r="N142" i="12" s="1"/>
  <c r="AA129" i="14"/>
  <c r="P140" i="12" s="1"/>
  <c r="AA141" i="14"/>
  <c r="L150"/>
  <c r="L146"/>
  <c r="K157" i="12" s="1"/>
  <c r="L142" i="14"/>
  <c r="K153" i="12" s="1"/>
  <c r="L138" i="14"/>
  <c r="L134"/>
  <c r="L130"/>
  <c r="K141" i="12" s="1"/>
  <c r="O151" i="14"/>
  <c r="O147"/>
  <c r="L158" i="12" s="1"/>
  <c r="O143" i="14"/>
  <c r="L154" i="12" s="1"/>
  <c r="O139" i="14"/>
  <c r="O135"/>
  <c r="O131"/>
  <c r="L142" i="12" s="1"/>
  <c r="R152" i="14"/>
  <c r="R148"/>
  <c r="R144"/>
  <c r="R140"/>
  <c r="R136"/>
  <c r="R132"/>
  <c r="U129"/>
  <c r="N140" i="12" s="1"/>
  <c r="U149" i="14"/>
  <c r="U145"/>
  <c r="U141"/>
  <c r="U137"/>
  <c r="U133"/>
  <c r="X150"/>
  <c r="Y150" s="1"/>
  <c r="Y131" i="12" s="1"/>
  <c r="X146" i="14"/>
  <c r="O157" i="12" s="1"/>
  <c r="X142" i="14"/>
  <c r="X138"/>
  <c r="X134"/>
  <c r="X130"/>
  <c r="AA151"/>
  <c r="AB151" s="1"/>
  <c r="Z132" i="12" s="1"/>
  <c r="AA147" i="14"/>
  <c r="AA143"/>
  <c r="AA139"/>
  <c r="P150" i="12" s="1"/>
  <c r="AA135" i="14"/>
  <c r="AA131"/>
  <c r="O152"/>
  <c r="O144"/>
  <c r="O140"/>
  <c r="O132"/>
  <c r="U150"/>
  <c r="U142"/>
  <c r="U134"/>
  <c r="AA144"/>
  <c r="S133"/>
  <c r="W114" i="12" s="1"/>
  <c r="O129" i="14"/>
  <c r="L140" i="12" s="1"/>
  <c r="O149" i="14"/>
  <c r="O145"/>
  <c r="O141"/>
  <c r="O137"/>
  <c r="O133"/>
  <c r="U147"/>
  <c r="N158" i="12" s="1"/>
  <c r="U139" i="14"/>
  <c r="U135"/>
  <c r="AA149"/>
  <c r="AA145"/>
  <c r="AA137"/>
  <c r="AA133"/>
  <c r="L129"/>
  <c r="L149"/>
  <c r="L145"/>
  <c r="L141"/>
  <c r="L137"/>
  <c r="O150"/>
  <c r="L161" i="12" s="1"/>
  <c r="O146" i="14"/>
  <c r="P146" s="1"/>
  <c r="V127" i="12" s="1"/>
  <c r="O142" i="14"/>
  <c r="P142" s="1"/>
  <c r="V123" i="12" s="1"/>
  <c r="O138" i="14"/>
  <c r="L149" i="12" s="1"/>
  <c r="O134" i="14"/>
  <c r="P134" s="1"/>
  <c r="V115" i="12" s="1"/>
  <c r="R151" i="14"/>
  <c r="R147"/>
  <c r="R143"/>
  <c r="R139"/>
  <c r="R135"/>
  <c r="U152"/>
  <c r="U148"/>
  <c r="U144"/>
  <c r="U140"/>
  <c r="U136"/>
  <c r="X129"/>
  <c r="O140" i="12" s="1"/>
  <c r="X149" i="14"/>
  <c r="X145"/>
  <c r="X141"/>
  <c r="X137"/>
  <c r="AA150"/>
  <c r="AA146"/>
  <c r="AA142"/>
  <c r="AA138"/>
  <c r="AA134"/>
  <c r="V146"/>
  <c r="X127" i="12" s="1"/>
  <c r="P130" i="14"/>
  <c r="V111" i="12" s="1"/>
  <c r="P150" i="14"/>
  <c r="V131" i="12" s="1"/>
  <c r="W164"/>
  <c r="V164"/>
  <c r="Z164"/>
  <c r="U164"/>
  <c r="Y164"/>
  <c r="M134"/>
  <c r="O134"/>
  <c r="L134"/>
  <c r="N134"/>
  <c r="P134"/>
  <c r="X100" i="1"/>
  <c r="V129" i="14"/>
  <c r="K134" i="12"/>
  <c r="AA120" i="14"/>
  <c r="AB120"/>
  <c r="AB121" s="1"/>
  <c r="Y120"/>
  <c r="Y121" s="1"/>
  <c r="U120"/>
  <c r="V120"/>
  <c r="V121" s="1"/>
  <c r="R120"/>
  <c r="S120"/>
  <c r="S121" s="1"/>
  <c r="O120"/>
  <c r="P120"/>
  <c r="L120"/>
  <c r="M120"/>
  <c r="M121" s="1"/>
  <c r="J69" i="15"/>
  <c r="C41" i="14"/>
  <c r="C45"/>
  <c r="C49"/>
  <c r="C33"/>
  <c r="C29"/>
  <c r="C37"/>
  <c r="C52"/>
  <c r="C48"/>
  <c r="C44"/>
  <c r="C40"/>
  <c r="C36"/>
  <c r="C32"/>
  <c r="N69"/>
  <c r="C50"/>
  <c r="C46"/>
  <c r="C42"/>
  <c r="C38"/>
  <c r="C34"/>
  <c r="C30"/>
  <c r="C51"/>
  <c r="C47"/>
  <c r="C43"/>
  <c r="C39"/>
  <c r="C35"/>
  <c r="U58"/>
  <c r="R58"/>
  <c r="O58"/>
  <c r="T65"/>
  <c r="N77"/>
  <c r="T67"/>
  <c r="N85"/>
  <c r="T81"/>
  <c r="T83"/>
  <c r="T73"/>
  <c r="T75"/>
  <c r="N81"/>
  <c r="N73"/>
  <c r="N65"/>
  <c r="Q73"/>
  <c r="T85"/>
  <c r="T77"/>
  <c r="T69"/>
  <c r="Q81"/>
  <c r="Q65"/>
  <c r="N87"/>
  <c r="N79"/>
  <c r="N71"/>
  <c r="Q85"/>
  <c r="Q69"/>
  <c r="N83"/>
  <c r="N75"/>
  <c r="N67"/>
  <c r="Q77"/>
  <c r="T87"/>
  <c r="T79"/>
  <c r="T71"/>
  <c r="K85"/>
  <c r="K81"/>
  <c r="K77"/>
  <c r="K73"/>
  <c r="K69"/>
  <c r="K65"/>
  <c r="W85"/>
  <c r="W81"/>
  <c r="W77"/>
  <c r="W73"/>
  <c r="W69"/>
  <c r="W65"/>
  <c r="K86"/>
  <c r="K82"/>
  <c r="K78"/>
  <c r="K74"/>
  <c r="K70"/>
  <c r="K66"/>
  <c r="N86"/>
  <c r="N82"/>
  <c r="N78"/>
  <c r="N74"/>
  <c r="N70"/>
  <c r="N66"/>
  <c r="Q86"/>
  <c r="Q82"/>
  <c r="Q78"/>
  <c r="Q74"/>
  <c r="Q70"/>
  <c r="Q66"/>
  <c r="T86"/>
  <c r="T82"/>
  <c r="T78"/>
  <c r="T74"/>
  <c r="T70"/>
  <c r="T66"/>
  <c r="W86"/>
  <c r="W82"/>
  <c r="W78"/>
  <c r="W74"/>
  <c r="W70"/>
  <c r="W66"/>
  <c r="K87"/>
  <c r="K83"/>
  <c r="K79"/>
  <c r="K75"/>
  <c r="K71"/>
  <c r="K67"/>
  <c r="Q87"/>
  <c r="Q83"/>
  <c r="Q79"/>
  <c r="Q75"/>
  <c r="Q71"/>
  <c r="Q67"/>
  <c r="W87"/>
  <c r="W83"/>
  <c r="W79"/>
  <c r="W75"/>
  <c r="W71"/>
  <c r="W67"/>
  <c r="K64"/>
  <c r="K84"/>
  <c r="K80"/>
  <c r="K76"/>
  <c r="K72"/>
  <c r="N64"/>
  <c r="N84"/>
  <c r="N80"/>
  <c r="N76"/>
  <c r="N72"/>
  <c r="Q64"/>
  <c r="Q84"/>
  <c r="Q80"/>
  <c r="Q76"/>
  <c r="Q72"/>
  <c r="T64"/>
  <c r="T84"/>
  <c r="T80"/>
  <c r="T76"/>
  <c r="T72"/>
  <c r="W64"/>
  <c r="W84"/>
  <c r="W80"/>
  <c r="W76"/>
  <c r="W72"/>
  <c r="L58"/>
  <c r="E68" i="15"/>
  <c r="C71"/>
  <c r="C70"/>
  <c r="I67"/>
  <c r="J67" s="1"/>
  <c r="J116" i="1"/>
  <c r="I116"/>
  <c r="H116"/>
  <c r="G116"/>
  <c r="F116"/>
  <c r="E116"/>
  <c r="M76" l="1"/>
  <c r="L76"/>
  <c r="L153" i="12"/>
  <c r="P138" i="14"/>
  <c r="V119" i="12" s="1"/>
  <c r="S130" i="14"/>
  <c r="W111" i="12" s="1"/>
  <c r="AB129" i="14"/>
  <c r="Z110" i="12" s="1"/>
  <c r="S149" i="14"/>
  <c r="W130" i="12" s="1"/>
  <c r="AA164"/>
  <c r="W100" i="1"/>
  <c r="P147" i="14"/>
  <c r="V128" i="12" s="1"/>
  <c r="Y140" i="14"/>
  <c r="Y121" i="12" s="1"/>
  <c r="Y146" i="14"/>
  <c r="Y127" i="12" s="1"/>
  <c r="O158"/>
  <c r="M139" i="14"/>
  <c r="U120" i="12" s="1"/>
  <c r="L157"/>
  <c r="O162"/>
  <c r="M140" i="14"/>
  <c r="U121" i="12" s="1"/>
  <c r="K158"/>
  <c r="Y131" i="14"/>
  <c r="Y112" i="12" s="1"/>
  <c r="O154"/>
  <c r="S141" i="14"/>
  <c r="W122" i="12" s="1"/>
  <c r="M146" i="14"/>
  <c r="U127" i="12" s="1"/>
  <c r="M157"/>
  <c r="M149"/>
  <c r="K142"/>
  <c r="Y148" i="14"/>
  <c r="Y129" i="12" s="1"/>
  <c r="O146"/>
  <c r="K143"/>
  <c r="M132" i="14"/>
  <c r="U113" i="12" s="1"/>
  <c r="Y129" i="14"/>
  <c r="Y110" i="12" s="1"/>
  <c r="P143" i="14"/>
  <c r="V124" i="12" s="1"/>
  <c r="O150"/>
  <c r="K159"/>
  <c r="O143"/>
  <c r="Y132" i="14"/>
  <c r="Y113" i="12" s="1"/>
  <c r="P129" i="14"/>
  <c r="V110" i="12" s="1"/>
  <c r="M145"/>
  <c r="Y144" i="14"/>
  <c r="Y125" i="12" s="1"/>
  <c r="O155"/>
  <c r="O147"/>
  <c r="Y136" i="14"/>
  <c r="Y117" i="12" s="1"/>
  <c r="M156"/>
  <c r="S145" i="14"/>
  <c r="W126" i="12" s="1"/>
  <c r="K163"/>
  <c r="M152" i="14"/>
  <c r="U133" i="12" s="1"/>
  <c r="M143" i="14"/>
  <c r="U124" i="12" s="1"/>
  <c r="K154"/>
  <c r="V147" i="14"/>
  <c r="X128" i="12" s="1"/>
  <c r="P131" i="14"/>
  <c r="V112" i="12" s="1"/>
  <c r="V131" i="14"/>
  <c r="X112" i="12" s="1"/>
  <c r="O161"/>
  <c r="S137" i="14"/>
  <c r="W118" i="12" s="1"/>
  <c r="M161"/>
  <c r="S129" i="14"/>
  <c r="W110" i="12" s="1"/>
  <c r="Y152" i="14"/>
  <c r="Y133" i="12" s="1"/>
  <c r="O163"/>
  <c r="K147"/>
  <c r="M136" i="14"/>
  <c r="U117" i="12" s="1"/>
  <c r="M144" i="14"/>
  <c r="U125" i="12" s="1"/>
  <c r="K155"/>
  <c r="K146"/>
  <c r="M135" i="14"/>
  <c r="U116" i="12" s="1"/>
  <c r="M153"/>
  <c r="M151" i="14"/>
  <c r="U132" i="12" s="1"/>
  <c r="AB138" i="14"/>
  <c r="Z119" i="12" s="1"/>
  <c r="P149"/>
  <c r="K140"/>
  <c r="M129" i="14"/>
  <c r="U110" i="12" s="1"/>
  <c r="P137" i="14"/>
  <c r="V118" i="12" s="1"/>
  <c r="L148"/>
  <c r="Y130" i="14"/>
  <c r="Y111" i="12" s="1"/>
  <c r="O141"/>
  <c r="N152"/>
  <c r="V141" i="14"/>
  <c r="X122" i="12" s="1"/>
  <c r="S148" i="14"/>
  <c r="W129" i="12" s="1"/>
  <c r="M159"/>
  <c r="V151" i="14"/>
  <c r="X132" i="12" s="1"/>
  <c r="N162"/>
  <c r="P151"/>
  <c r="AB140" i="14"/>
  <c r="Z121" i="12" s="1"/>
  <c r="AB150" i="14"/>
  <c r="Z131" i="12" s="1"/>
  <c r="P161"/>
  <c r="N155"/>
  <c r="V144" i="14"/>
  <c r="X125" i="12" s="1"/>
  <c r="M149" i="14"/>
  <c r="U130" i="12" s="1"/>
  <c r="K160"/>
  <c r="P160"/>
  <c r="AB149" i="14"/>
  <c r="Z130" i="12" s="1"/>
  <c r="L151"/>
  <c r="P140" i="14"/>
  <c r="V121" i="12" s="1"/>
  <c r="AB135" i="14"/>
  <c r="Z116" i="12" s="1"/>
  <c r="P146"/>
  <c r="Y142" i="14"/>
  <c r="Y123" i="12" s="1"/>
  <c r="O153"/>
  <c r="L146"/>
  <c r="P135" i="14"/>
  <c r="V116" i="12" s="1"/>
  <c r="V143" i="14"/>
  <c r="X124" i="12" s="1"/>
  <c r="N154"/>
  <c r="P147"/>
  <c r="AB136" i="14"/>
  <c r="Z117" i="12" s="1"/>
  <c r="N141"/>
  <c r="V130" i="14"/>
  <c r="X111" i="12" s="1"/>
  <c r="P148" i="14"/>
  <c r="V129" i="12" s="1"/>
  <c r="L159"/>
  <c r="P153"/>
  <c r="AB142" i="14"/>
  <c r="Z123" i="12" s="1"/>
  <c r="O152"/>
  <c r="Y141" i="14"/>
  <c r="Y122" i="12" s="1"/>
  <c r="N147"/>
  <c r="V136" i="14"/>
  <c r="X117" i="12" s="1"/>
  <c r="N163"/>
  <c r="V152" i="14"/>
  <c r="X133" i="12" s="1"/>
  <c r="M158"/>
  <c r="S147" i="14"/>
  <c r="W128" i="12" s="1"/>
  <c r="K152"/>
  <c r="M141" i="14"/>
  <c r="U122" i="12" s="1"/>
  <c r="AB137" i="14"/>
  <c r="Z118" i="12" s="1"/>
  <c r="P148"/>
  <c r="V139" i="14"/>
  <c r="X120" i="12" s="1"/>
  <c r="N150"/>
  <c r="P141" i="14"/>
  <c r="V122" i="12" s="1"/>
  <c r="L152"/>
  <c r="V150" i="14"/>
  <c r="X131" i="12" s="1"/>
  <c r="N161"/>
  <c r="L163"/>
  <c r="P152" i="14"/>
  <c r="V133" i="12" s="1"/>
  <c r="AB143" i="14"/>
  <c r="Z124" i="12" s="1"/>
  <c r="P154"/>
  <c r="Y134" i="14"/>
  <c r="Y115" i="12" s="1"/>
  <c r="O145"/>
  <c r="N156"/>
  <c r="V145" i="14"/>
  <c r="X126" i="12" s="1"/>
  <c r="M147"/>
  <c r="S136" i="14"/>
  <c r="W117" i="12" s="1"/>
  <c r="M163"/>
  <c r="S152" i="14"/>
  <c r="W133" i="12" s="1"/>
  <c r="M134" i="14"/>
  <c r="U115" i="12" s="1"/>
  <c r="K145"/>
  <c r="M150" i="14"/>
  <c r="U131" i="12" s="1"/>
  <c r="K161"/>
  <c r="P159"/>
  <c r="AB148" i="14"/>
  <c r="Z129" i="12" s="1"/>
  <c r="L153" i="14"/>
  <c r="X153"/>
  <c r="P162" i="12"/>
  <c r="O153" i="14"/>
  <c r="Y137"/>
  <c r="Y118" i="12" s="1"/>
  <c r="O148"/>
  <c r="N159"/>
  <c r="V148" i="14"/>
  <c r="X129" i="12" s="1"/>
  <c r="M154"/>
  <c r="S143" i="14"/>
  <c r="W124" i="12" s="1"/>
  <c r="M137" i="14"/>
  <c r="U118" i="12" s="1"/>
  <c r="K148"/>
  <c r="AB133" i="14"/>
  <c r="Z114" i="12" s="1"/>
  <c r="P144"/>
  <c r="N146"/>
  <c r="V135" i="14"/>
  <c r="X116" i="12" s="1"/>
  <c r="V142" i="14"/>
  <c r="X123" i="12" s="1"/>
  <c r="N153"/>
  <c r="P144" i="14"/>
  <c r="V125" i="12" s="1"/>
  <c r="L155"/>
  <c r="S132" i="14"/>
  <c r="W113" i="12" s="1"/>
  <c r="M143"/>
  <c r="P139" i="14"/>
  <c r="V120" i="12" s="1"/>
  <c r="L150"/>
  <c r="P152"/>
  <c r="AB141" i="14"/>
  <c r="Z122" i="12" s="1"/>
  <c r="V138" i="14"/>
  <c r="X119" i="12" s="1"/>
  <c r="N149"/>
  <c r="P145"/>
  <c r="AB134" i="14"/>
  <c r="Z115" i="12" s="1"/>
  <c r="Y149" i="14"/>
  <c r="Y130" i="12" s="1"/>
  <c r="O160"/>
  <c r="M150"/>
  <c r="S139" i="14"/>
  <c r="W120" i="12" s="1"/>
  <c r="P133" i="14"/>
  <c r="V114" i="12" s="1"/>
  <c r="L144"/>
  <c r="L160"/>
  <c r="P149" i="14"/>
  <c r="V130" i="12" s="1"/>
  <c r="V134" i="14"/>
  <c r="X115" i="12" s="1"/>
  <c r="N145"/>
  <c r="V137" i="14"/>
  <c r="X118" i="12" s="1"/>
  <c r="N148"/>
  <c r="M155"/>
  <c r="S144" i="14"/>
  <c r="W125" i="12" s="1"/>
  <c r="L162"/>
  <c r="P151" i="14"/>
  <c r="V132" i="12" s="1"/>
  <c r="AB146" i="14"/>
  <c r="Z127" i="12" s="1"/>
  <c r="P157"/>
  <c r="Y145" i="14"/>
  <c r="Y126" i="12" s="1"/>
  <c r="O156"/>
  <c r="V140" i="14"/>
  <c r="X121" i="12" s="1"/>
  <c r="N151"/>
  <c r="S135" i="14"/>
  <c r="W116" i="12" s="1"/>
  <c r="M146"/>
  <c r="S151" i="14"/>
  <c r="W132" i="12" s="1"/>
  <c r="M162"/>
  <c r="M145" i="14"/>
  <c r="U126" i="12" s="1"/>
  <c r="K156"/>
  <c r="P156"/>
  <c r="AB145" i="14"/>
  <c r="Z126" i="12" s="1"/>
  <c r="L156"/>
  <c r="P145" i="14"/>
  <c r="V126" i="12" s="1"/>
  <c r="P155"/>
  <c r="AB144" i="14"/>
  <c r="Z125" i="12" s="1"/>
  <c r="L143"/>
  <c r="P132" i="14"/>
  <c r="V113" i="12" s="1"/>
  <c r="P142"/>
  <c r="Q142" s="1"/>
  <c r="AB131" i="14"/>
  <c r="Z112" i="12" s="1"/>
  <c r="AB147" i="14"/>
  <c r="Z128" i="12" s="1"/>
  <c r="P158"/>
  <c r="Y138" i="14"/>
  <c r="Y119" i="12" s="1"/>
  <c r="O149"/>
  <c r="N144"/>
  <c r="V133" i="14"/>
  <c r="X114" i="12" s="1"/>
  <c r="V149" i="14"/>
  <c r="X130" i="12" s="1"/>
  <c r="N160"/>
  <c r="M151"/>
  <c r="S140" i="14"/>
  <c r="W121" i="12" s="1"/>
  <c r="K149"/>
  <c r="M138" i="14"/>
  <c r="U119" i="12" s="1"/>
  <c r="AB132" i="14"/>
  <c r="Z113" i="12" s="1"/>
  <c r="P143"/>
  <c r="AB152" i="14"/>
  <c r="Z133" i="12" s="1"/>
  <c r="P163"/>
  <c r="P136" i="14"/>
  <c r="V117" i="12" s="1"/>
  <c r="L147"/>
  <c r="U153" i="14"/>
  <c r="R153"/>
  <c r="AA153"/>
  <c r="M130"/>
  <c r="U111" i="12" s="1"/>
  <c r="M142" i="14"/>
  <c r="U123" i="12" s="1"/>
  <c r="L145"/>
  <c r="AB139" i="14"/>
  <c r="Z120" i="12" s="1"/>
  <c r="X110"/>
  <c r="J70" i="15"/>
  <c r="N27" s="1"/>
  <c r="Q88" i="14"/>
  <c r="N88"/>
  <c r="T88"/>
  <c r="W88"/>
  <c r="K88"/>
  <c r="D70" i="15"/>
  <c r="E70" s="1"/>
  <c r="E71" s="1"/>
  <c r="N26" s="1"/>
  <c r="K86" i="1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85"/>
  <c r="I73" i="12"/>
  <c r="H73"/>
  <c r="G73"/>
  <c r="F73"/>
  <c r="E73"/>
  <c r="D73"/>
  <c r="C73"/>
  <c r="D111" i="10"/>
  <c r="D111" i="8"/>
  <c r="Q157" i="12" l="1"/>
  <c r="AA111"/>
  <c r="AA113"/>
  <c r="AA127"/>
  <c r="Q149"/>
  <c r="M164"/>
  <c r="U134"/>
  <c r="AA121"/>
  <c r="AA114"/>
  <c r="AA125"/>
  <c r="AA118"/>
  <c r="Q158"/>
  <c r="Q153"/>
  <c r="Q144"/>
  <c r="Q148"/>
  <c r="W134"/>
  <c r="AA124"/>
  <c r="AA120"/>
  <c r="AA123"/>
  <c r="AA112"/>
  <c r="L164"/>
  <c r="N164"/>
  <c r="AB153" i="14"/>
  <c r="AB154" s="1"/>
  <c r="AA119" i="12"/>
  <c r="Q162"/>
  <c r="Q161"/>
  <c r="AA122"/>
  <c r="Q159"/>
  <c r="AA116"/>
  <c r="O164"/>
  <c r="K164"/>
  <c r="Q140"/>
  <c r="S153" i="14"/>
  <c r="S154" s="1"/>
  <c r="P153"/>
  <c r="P154" s="1"/>
  <c r="V153"/>
  <c r="V154" s="1"/>
  <c r="Q150" i="12"/>
  <c r="Q163"/>
  <c r="AA130"/>
  <c r="M153" i="14"/>
  <c r="M154" s="1"/>
  <c r="Y134" i="12"/>
  <c r="Q147"/>
  <c r="Q156"/>
  <c r="AA132"/>
  <c r="AA131"/>
  <c r="Q152"/>
  <c r="AA129"/>
  <c r="Q146"/>
  <c r="P164"/>
  <c r="Q141"/>
  <c r="Z134"/>
  <c r="Q155"/>
  <c r="AA115"/>
  <c r="Q151"/>
  <c r="X134"/>
  <c r="Y153" i="14"/>
  <c r="Y154" s="1"/>
  <c r="AA117" i="12"/>
  <c r="Q143"/>
  <c r="AA126"/>
  <c r="Q154"/>
  <c r="Q145"/>
  <c r="AA133"/>
  <c r="AA128"/>
  <c r="Q160"/>
  <c r="V134"/>
  <c r="AA110"/>
  <c r="H8" i="10"/>
  <c r="H9"/>
  <c r="E76" s="1"/>
  <c r="H10"/>
  <c r="F76" s="1"/>
  <c r="H11"/>
  <c r="G76" s="1"/>
  <c r="H12"/>
  <c r="H13"/>
  <c r="I76" s="1"/>
  <c r="I81" s="1"/>
  <c r="H14"/>
  <c r="J76" s="1"/>
  <c r="J82" s="1"/>
  <c r="H7"/>
  <c r="C76" s="1"/>
  <c r="U18"/>
  <c r="U17"/>
  <c r="T9" s="1"/>
  <c r="U137"/>
  <c r="U136"/>
  <c r="U135"/>
  <c r="U134"/>
  <c r="U133"/>
  <c r="U132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6"/>
  <c r="U75"/>
  <c r="U74"/>
  <c r="U73"/>
  <c r="U72"/>
  <c r="U71"/>
  <c r="U70"/>
  <c r="U69"/>
  <c r="U68"/>
  <c r="U67"/>
  <c r="U66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U28"/>
  <c r="U27"/>
  <c r="U26"/>
  <c r="D76"/>
  <c r="H76"/>
  <c r="E4"/>
  <c r="E3"/>
  <c r="AC137"/>
  <c r="AA137"/>
  <c r="Y137"/>
  <c r="W137"/>
  <c r="S137"/>
  <c r="Q137"/>
  <c r="O137"/>
  <c r="AC136"/>
  <c r="AA136"/>
  <c r="Y136"/>
  <c r="W136"/>
  <c r="S136"/>
  <c r="Q136"/>
  <c r="O136"/>
  <c r="AC135"/>
  <c r="AA135"/>
  <c r="Y135"/>
  <c r="W135"/>
  <c r="S135"/>
  <c r="Q135"/>
  <c r="O135"/>
  <c r="AC134"/>
  <c r="AA134"/>
  <c r="Y134"/>
  <c r="W134"/>
  <c r="S134"/>
  <c r="Q134"/>
  <c r="O134"/>
  <c r="AC133"/>
  <c r="AA133"/>
  <c r="Y133"/>
  <c r="W133"/>
  <c r="S133"/>
  <c r="Q133"/>
  <c r="O133"/>
  <c r="AC132"/>
  <c r="AA132"/>
  <c r="Y132"/>
  <c r="W132"/>
  <c r="S132"/>
  <c r="Q132"/>
  <c r="O132"/>
  <c r="AC131"/>
  <c r="AA131"/>
  <c r="Y131"/>
  <c r="W131"/>
  <c r="S131"/>
  <c r="Q131"/>
  <c r="O131"/>
  <c r="AC130"/>
  <c r="AA130"/>
  <c r="Y130"/>
  <c r="W130"/>
  <c r="S130"/>
  <c r="Q130"/>
  <c r="O130"/>
  <c r="AC129"/>
  <c r="AA129"/>
  <c r="Y129"/>
  <c r="W129"/>
  <c r="S129"/>
  <c r="Q129"/>
  <c r="O129"/>
  <c r="AC128"/>
  <c r="AA128"/>
  <c r="Y128"/>
  <c r="W128"/>
  <c r="S128"/>
  <c r="Q128"/>
  <c r="O128"/>
  <c r="AC127"/>
  <c r="AA127"/>
  <c r="Y127"/>
  <c r="W127"/>
  <c r="S127"/>
  <c r="Q127"/>
  <c r="O127"/>
  <c r="AC126"/>
  <c r="AA126"/>
  <c r="Y126"/>
  <c r="W126"/>
  <c r="S126"/>
  <c r="Q126"/>
  <c r="O126"/>
  <c r="AC125"/>
  <c r="AA125"/>
  <c r="Y125"/>
  <c r="W125"/>
  <c r="S125"/>
  <c r="Q125"/>
  <c r="O125"/>
  <c r="AC124"/>
  <c r="AA124"/>
  <c r="Y124"/>
  <c r="W124"/>
  <c r="S124"/>
  <c r="Q124"/>
  <c r="O124"/>
  <c r="AC123"/>
  <c r="AA123"/>
  <c r="Y123"/>
  <c r="W123"/>
  <c r="S123"/>
  <c r="Q123"/>
  <c r="O123"/>
  <c r="AC122"/>
  <c r="AA122"/>
  <c r="Y122"/>
  <c r="W122"/>
  <c r="S122"/>
  <c r="Q122"/>
  <c r="O122"/>
  <c r="AC121"/>
  <c r="AA121"/>
  <c r="Y121"/>
  <c r="W121"/>
  <c r="S121"/>
  <c r="Q121"/>
  <c r="O121"/>
  <c r="AC120"/>
  <c r="AA120"/>
  <c r="Y120"/>
  <c r="W120"/>
  <c r="S120"/>
  <c r="Q120"/>
  <c r="O120"/>
  <c r="AC119"/>
  <c r="AA119"/>
  <c r="Y119"/>
  <c r="W119"/>
  <c r="S119"/>
  <c r="Q119"/>
  <c r="O119"/>
  <c r="AC118"/>
  <c r="AA118"/>
  <c r="Y118"/>
  <c r="W118"/>
  <c r="S118"/>
  <c r="Q118"/>
  <c r="O118"/>
  <c r="AC117"/>
  <c r="AA117"/>
  <c r="Y117"/>
  <c r="W117"/>
  <c r="S117"/>
  <c r="Q117"/>
  <c r="O117"/>
  <c r="AC116"/>
  <c r="AA116"/>
  <c r="Y116"/>
  <c r="W116"/>
  <c r="S116"/>
  <c r="Q116"/>
  <c r="O116"/>
  <c r="AC115"/>
  <c r="AA115"/>
  <c r="Y115"/>
  <c r="W115"/>
  <c r="S115"/>
  <c r="Q115"/>
  <c r="O115"/>
  <c r="AC114"/>
  <c r="AA114"/>
  <c r="Y114"/>
  <c r="W114"/>
  <c r="S114"/>
  <c r="Q114"/>
  <c r="O114"/>
  <c r="AC113"/>
  <c r="AA113"/>
  <c r="Y113"/>
  <c r="W113"/>
  <c r="S113"/>
  <c r="Q113"/>
  <c r="O113"/>
  <c r="AC112"/>
  <c r="AA112"/>
  <c r="Y112"/>
  <c r="W112"/>
  <c r="S112"/>
  <c r="Q112"/>
  <c r="O112"/>
  <c r="AC111"/>
  <c r="AA111"/>
  <c r="Y111"/>
  <c r="W111"/>
  <c r="S111"/>
  <c r="Q111"/>
  <c r="O111"/>
  <c r="AC110"/>
  <c r="AA110"/>
  <c r="Y110"/>
  <c r="W110"/>
  <c r="S110"/>
  <c r="Q110"/>
  <c r="O110"/>
  <c r="AC109"/>
  <c r="AA109"/>
  <c r="Y109"/>
  <c r="W109"/>
  <c r="S109"/>
  <c r="Q109"/>
  <c r="O109"/>
  <c r="AC108"/>
  <c r="AA108"/>
  <c r="Y108"/>
  <c r="W108"/>
  <c r="S108"/>
  <c r="Q108"/>
  <c r="O108"/>
  <c r="AC107"/>
  <c r="AA107"/>
  <c r="Y107"/>
  <c r="W107"/>
  <c r="S107"/>
  <c r="Q107"/>
  <c r="O107"/>
  <c r="AC106"/>
  <c r="AA106"/>
  <c r="Y106"/>
  <c r="W106"/>
  <c r="S106"/>
  <c r="Q106"/>
  <c r="O106"/>
  <c r="AC105"/>
  <c r="AA105"/>
  <c r="Y105"/>
  <c r="W105"/>
  <c r="S105"/>
  <c r="Q105"/>
  <c r="O105"/>
  <c r="AC104"/>
  <c r="AA104"/>
  <c r="Y104"/>
  <c r="W104"/>
  <c r="S104"/>
  <c r="Q104"/>
  <c r="O104"/>
  <c r="AC103"/>
  <c r="AA103"/>
  <c r="Y103"/>
  <c r="W103"/>
  <c r="S103"/>
  <c r="Q103"/>
  <c r="O103"/>
  <c r="AC102"/>
  <c r="AA102"/>
  <c r="Y102"/>
  <c r="W102"/>
  <c r="S102"/>
  <c r="Q102"/>
  <c r="O102"/>
  <c r="AC101"/>
  <c r="AA101"/>
  <c r="Y101"/>
  <c r="W101"/>
  <c r="S101"/>
  <c r="Q101"/>
  <c r="O101"/>
  <c r="AC100"/>
  <c r="AA100"/>
  <c r="Y100"/>
  <c r="W100"/>
  <c r="S100"/>
  <c r="Q100"/>
  <c r="O100"/>
  <c r="AC99"/>
  <c r="AA99"/>
  <c r="Y99"/>
  <c r="W99"/>
  <c r="S99"/>
  <c r="Q99"/>
  <c r="O99"/>
  <c r="AC98"/>
  <c r="AA98"/>
  <c r="Y98"/>
  <c r="W98"/>
  <c r="S98"/>
  <c r="Q98"/>
  <c r="O98"/>
  <c r="AC97"/>
  <c r="AA97"/>
  <c r="Y97"/>
  <c r="W97"/>
  <c r="S97"/>
  <c r="Q97"/>
  <c r="O97"/>
  <c r="AC96"/>
  <c r="AA96"/>
  <c r="Y96"/>
  <c r="W96"/>
  <c r="S96"/>
  <c r="Q96"/>
  <c r="O96"/>
  <c r="AC95"/>
  <c r="AA95"/>
  <c r="Y95"/>
  <c r="W95"/>
  <c r="S95"/>
  <c r="Q95"/>
  <c r="O95"/>
  <c r="AC94"/>
  <c r="AA94"/>
  <c r="Y94"/>
  <c r="W94"/>
  <c r="S94"/>
  <c r="Q94"/>
  <c r="O94"/>
  <c r="AC93"/>
  <c r="AA93"/>
  <c r="Y93"/>
  <c r="W93"/>
  <c r="S93"/>
  <c r="Q93"/>
  <c r="O93"/>
  <c r="AC92"/>
  <c r="AA92"/>
  <c r="Y92"/>
  <c r="W92"/>
  <c r="S92"/>
  <c r="Q92"/>
  <c r="O92"/>
  <c r="AC91"/>
  <c r="AA91"/>
  <c r="Y91"/>
  <c r="W91"/>
  <c r="S91"/>
  <c r="Q91"/>
  <c r="O91"/>
  <c r="AC90"/>
  <c r="AA90"/>
  <c r="Y90"/>
  <c r="W90"/>
  <c r="S90"/>
  <c r="Q90"/>
  <c r="O90"/>
  <c r="AC89"/>
  <c r="AA89"/>
  <c r="Y89"/>
  <c r="W89"/>
  <c r="S89"/>
  <c r="Q89"/>
  <c r="O89"/>
  <c r="AC88"/>
  <c r="AA88"/>
  <c r="Y88"/>
  <c r="W88"/>
  <c r="S88"/>
  <c r="Q88"/>
  <c r="O88"/>
  <c r="AC87"/>
  <c r="AA87"/>
  <c r="Y87"/>
  <c r="W87"/>
  <c r="S87"/>
  <c r="Q87"/>
  <c r="O87"/>
  <c r="AC86"/>
  <c r="AA86"/>
  <c r="Y86"/>
  <c r="W86"/>
  <c r="S86"/>
  <c r="Q86"/>
  <c r="O86"/>
  <c r="AC85"/>
  <c r="AA85"/>
  <c r="Y85"/>
  <c r="W85"/>
  <c r="S85"/>
  <c r="Q85"/>
  <c r="O85"/>
  <c r="AC84"/>
  <c r="AA84"/>
  <c r="Y84"/>
  <c r="W84"/>
  <c r="S84"/>
  <c r="Q84"/>
  <c r="O84"/>
  <c r="AC83"/>
  <c r="AA83"/>
  <c r="Y83"/>
  <c r="W83"/>
  <c r="S83"/>
  <c r="Q83"/>
  <c r="O83"/>
  <c r="AC82"/>
  <c r="AA82"/>
  <c r="Y82"/>
  <c r="W82"/>
  <c r="S82"/>
  <c r="Q82"/>
  <c r="O82"/>
  <c r="N82" s="1"/>
  <c r="AC81"/>
  <c r="AA81"/>
  <c r="Y81"/>
  <c r="W81"/>
  <c r="S81"/>
  <c r="Q81"/>
  <c r="O81"/>
  <c r="AC80"/>
  <c r="AA80"/>
  <c r="Y80"/>
  <c r="W80"/>
  <c r="S80"/>
  <c r="Q80"/>
  <c r="O80"/>
  <c r="AC79"/>
  <c r="AA79"/>
  <c r="Y79"/>
  <c r="W79"/>
  <c r="S79"/>
  <c r="Q79"/>
  <c r="O79"/>
  <c r="AC78"/>
  <c r="AA78"/>
  <c r="Y78"/>
  <c r="W78"/>
  <c r="S78"/>
  <c r="Q78"/>
  <c r="O78"/>
  <c r="AC77"/>
  <c r="AA77"/>
  <c r="Y77"/>
  <c r="W77"/>
  <c r="S77"/>
  <c r="Q77"/>
  <c r="O77"/>
  <c r="AC76"/>
  <c r="AA76"/>
  <c r="Y76"/>
  <c r="W76"/>
  <c r="S76"/>
  <c r="Q76"/>
  <c r="O76"/>
  <c r="AC75"/>
  <c r="AA75"/>
  <c r="Y75"/>
  <c r="W75"/>
  <c r="S75"/>
  <c r="Q75"/>
  <c r="O75"/>
  <c r="AC74"/>
  <c r="AA74"/>
  <c r="Y74"/>
  <c r="W74"/>
  <c r="S74"/>
  <c r="Q74"/>
  <c r="O74"/>
  <c r="AC73"/>
  <c r="AA73"/>
  <c r="Y73"/>
  <c r="W73"/>
  <c r="S73"/>
  <c r="Q73"/>
  <c r="O73"/>
  <c r="AC72"/>
  <c r="AA72"/>
  <c r="Y72"/>
  <c r="W72"/>
  <c r="S72"/>
  <c r="Q72"/>
  <c r="O72"/>
  <c r="AC71"/>
  <c r="AA71"/>
  <c r="Y71"/>
  <c r="W71"/>
  <c r="S71"/>
  <c r="Q71"/>
  <c r="O71"/>
  <c r="AC70"/>
  <c r="AA70"/>
  <c r="Y70"/>
  <c r="W70"/>
  <c r="S70"/>
  <c r="Q70"/>
  <c r="O70"/>
  <c r="AC69"/>
  <c r="AA69"/>
  <c r="Y69"/>
  <c r="W69"/>
  <c r="S69"/>
  <c r="Q69"/>
  <c r="O69"/>
  <c r="AC68"/>
  <c r="AA68"/>
  <c r="Y68"/>
  <c r="W68"/>
  <c r="S68"/>
  <c r="Q68"/>
  <c r="O68"/>
  <c r="AC67"/>
  <c r="AA67"/>
  <c r="Y67"/>
  <c r="W67"/>
  <c r="S67"/>
  <c r="Q67"/>
  <c r="O67"/>
  <c r="AC66"/>
  <c r="AA66"/>
  <c r="Y66"/>
  <c r="W66"/>
  <c r="S66"/>
  <c r="Q66"/>
  <c r="O66"/>
  <c r="AC65"/>
  <c r="AA65"/>
  <c r="Y65"/>
  <c r="W65"/>
  <c r="S65"/>
  <c r="Q65"/>
  <c r="O65"/>
  <c r="AC64"/>
  <c r="AA64"/>
  <c r="Y64"/>
  <c r="W64"/>
  <c r="S64"/>
  <c r="Q64"/>
  <c r="O64"/>
  <c r="AC63"/>
  <c r="AA63"/>
  <c r="Y63"/>
  <c r="W63"/>
  <c r="S63"/>
  <c r="Q63"/>
  <c r="O63"/>
  <c r="N63" s="1"/>
  <c r="AC62"/>
  <c r="AA62"/>
  <c r="Y62"/>
  <c r="W62"/>
  <c r="S62"/>
  <c r="Q62"/>
  <c r="O62"/>
  <c r="AC61"/>
  <c r="AA61"/>
  <c r="Y61"/>
  <c r="W61"/>
  <c r="S61"/>
  <c r="Q61"/>
  <c r="O61"/>
  <c r="AC60"/>
  <c r="AA60"/>
  <c r="Y60"/>
  <c r="W60"/>
  <c r="S60"/>
  <c r="Q60"/>
  <c r="O60"/>
  <c r="AC59"/>
  <c r="AA59"/>
  <c r="Y59"/>
  <c r="W59"/>
  <c r="S59"/>
  <c r="Q59"/>
  <c r="O59"/>
  <c r="AC58"/>
  <c r="AA58"/>
  <c r="Y58"/>
  <c r="W58"/>
  <c r="S58"/>
  <c r="Q58"/>
  <c r="O58"/>
  <c r="AC57"/>
  <c r="AA57"/>
  <c r="Y57"/>
  <c r="W57"/>
  <c r="S57"/>
  <c r="Q57"/>
  <c r="O57"/>
  <c r="AC56"/>
  <c r="AA56"/>
  <c r="Y56"/>
  <c r="W56"/>
  <c r="S56"/>
  <c r="Q56"/>
  <c r="O56"/>
  <c r="AC55"/>
  <c r="AA55"/>
  <c r="Y55"/>
  <c r="W55"/>
  <c r="S55"/>
  <c r="Q55"/>
  <c r="O55"/>
  <c r="AC54"/>
  <c r="AA54"/>
  <c r="Y54"/>
  <c r="W54"/>
  <c r="S54"/>
  <c r="Q54"/>
  <c r="O54"/>
  <c r="AC53"/>
  <c r="AA53"/>
  <c r="Y53"/>
  <c r="W53"/>
  <c r="S53"/>
  <c r="Q53"/>
  <c r="O53"/>
  <c r="AC52"/>
  <c r="AA52"/>
  <c r="Y52"/>
  <c r="W52"/>
  <c r="S52"/>
  <c r="Q52"/>
  <c r="O52"/>
  <c r="AC51"/>
  <c r="AA51"/>
  <c r="Y51"/>
  <c r="W51"/>
  <c r="S51"/>
  <c r="Q51"/>
  <c r="O51"/>
  <c r="AC50"/>
  <c r="AA50"/>
  <c r="Y50"/>
  <c r="W50"/>
  <c r="S50"/>
  <c r="Q50"/>
  <c r="O50"/>
  <c r="AC49"/>
  <c r="AA49"/>
  <c r="Y49"/>
  <c r="W49"/>
  <c r="S49"/>
  <c r="Q49"/>
  <c r="O49"/>
  <c r="AC48"/>
  <c r="AA48"/>
  <c r="Y48"/>
  <c r="W48"/>
  <c r="S48"/>
  <c r="Q48"/>
  <c r="O48"/>
  <c r="AC47"/>
  <c r="AA47"/>
  <c r="Y47"/>
  <c r="W47"/>
  <c r="S47"/>
  <c r="Q47"/>
  <c r="O47"/>
  <c r="AC46"/>
  <c r="AA46"/>
  <c r="Y46"/>
  <c r="W46"/>
  <c r="S46"/>
  <c r="Q46"/>
  <c r="O46"/>
  <c r="AC45"/>
  <c r="AA45"/>
  <c r="Y45"/>
  <c r="W45"/>
  <c r="S45"/>
  <c r="Q45"/>
  <c r="O45"/>
  <c r="AC44"/>
  <c r="AA44"/>
  <c r="Y44"/>
  <c r="W44"/>
  <c r="S44"/>
  <c r="Q44"/>
  <c r="O44"/>
  <c r="AC43"/>
  <c r="AA43"/>
  <c r="Y43"/>
  <c r="W43"/>
  <c r="S43"/>
  <c r="Q43"/>
  <c r="O43"/>
  <c r="AC42"/>
  <c r="AA42"/>
  <c r="Y42"/>
  <c r="W42"/>
  <c r="S42"/>
  <c r="Q42"/>
  <c r="O42"/>
  <c r="AC41"/>
  <c r="AA41"/>
  <c r="Y41"/>
  <c r="W41"/>
  <c r="S41"/>
  <c r="Q41"/>
  <c r="O41"/>
  <c r="AC40"/>
  <c r="AA40"/>
  <c r="Y40"/>
  <c r="W40"/>
  <c r="S40"/>
  <c r="Q40"/>
  <c r="O40"/>
  <c r="AC39"/>
  <c r="AA39"/>
  <c r="Y39"/>
  <c r="W39"/>
  <c r="S39"/>
  <c r="Q39"/>
  <c r="O39"/>
  <c r="AC38"/>
  <c r="AA38"/>
  <c r="Y38"/>
  <c r="W38"/>
  <c r="S38"/>
  <c r="Q38"/>
  <c r="O38"/>
  <c r="AC37"/>
  <c r="AA37"/>
  <c r="Y37"/>
  <c r="W37"/>
  <c r="S37"/>
  <c r="Q37"/>
  <c r="O37"/>
  <c r="AC36"/>
  <c r="AA36"/>
  <c r="Y36"/>
  <c r="W36"/>
  <c r="S36"/>
  <c r="Q36"/>
  <c r="O36"/>
  <c r="AC35"/>
  <c r="AA35"/>
  <c r="Y35"/>
  <c r="W35"/>
  <c r="S35"/>
  <c r="Q35"/>
  <c r="O35"/>
  <c r="N35" s="1"/>
  <c r="AC34"/>
  <c r="AA34"/>
  <c r="Y34"/>
  <c r="W34"/>
  <c r="S34"/>
  <c r="Q34"/>
  <c r="O34"/>
  <c r="AC33"/>
  <c r="AA33"/>
  <c r="Y33"/>
  <c r="W33"/>
  <c r="S33"/>
  <c r="Q33"/>
  <c r="O33"/>
  <c r="AC32"/>
  <c r="AA32"/>
  <c r="Y32"/>
  <c r="W32"/>
  <c r="S32"/>
  <c r="Q32"/>
  <c r="O32"/>
  <c r="AC31"/>
  <c r="AA31"/>
  <c r="Y31"/>
  <c r="W31"/>
  <c r="S31"/>
  <c r="Q31"/>
  <c r="O31"/>
  <c r="N31" s="1"/>
  <c r="AC30"/>
  <c r="AA30"/>
  <c r="Y30"/>
  <c r="W30"/>
  <c r="S30"/>
  <c r="Q30"/>
  <c r="O30"/>
  <c r="AC29"/>
  <c r="AA29"/>
  <c r="Y29"/>
  <c r="W29"/>
  <c r="S29"/>
  <c r="Q29"/>
  <c r="O29"/>
  <c r="AC28"/>
  <c r="AA28"/>
  <c r="Y28"/>
  <c r="W28"/>
  <c r="S28"/>
  <c r="Q28"/>
  <c r="O28"/>
  <c r="AC27"/>
  <c r="AA27"/>
  <c r="Y27"/>
  <c r="W27"/>
  <c r="S27"/>
  <c r="Q27"/>
  <c r="O27"/>
  <c r="M27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AC26"/>
  <c r="AA26"/>
  <c r="Y26"/>
  <c r="W26"/>
  <c r="S26"/>
  <c r="Q26"/>
  <c r="O26"/>
  <c r="AC24"/>
  <c r="AA24"/>
  <c r="Y24"/>
  <c r="W24"/>
  <c r="AC23"/>
  <c r="AA23"/>
  <c r="Y23"/>
  <c r="W23"/>
  <c r="AC22"/>
  <c r="AA22"/>
  <c r="Y22"/>
  <c r="W22"/>
  <c r="AC21"/>
  <c r="AA21"/>
  <c r="Y21"/>
  <c r="W21"/>
  <c r="AC20"/>
  <c r="AA20"/>
  <c r="Y20"/>
  <c r="W20"/>
  <c r="AC19"/>
  <c r="AA19"/>
  <c r="Y19"/>
  <c r="W19"/>
  <c r="S19"/>
  <c r="Q19"/>
  <c r="AC18"/>
  <c r="AA18"/>
  <c r="Y18"/>
  <c r="W18"/>
  <c r="S18"/>
  <c r="Q18"/>
  <c r="O18"/>
  <c r="AC17"/>
  <c r="AB9" s="1"/>
  <c r="AA17"/>
  <c r="Z9" s="1"/>
  <c r="Z10" s="1"/>
  <c r="Z11" s="1"/>
  <c r="Y17"/>
  <c r="X9" s="1"/>
  <c r="X10" s="1"/>
  <c r="W17"/>
  <c r="S17"/>
  <c r="R9" s="1"/>
  <c r="Q17"/>
  <c r="P9" s="1"/>
  <c r="O17"/>
  <c r="N9" s="1"/>
  <c r="V9"/>
  <c r="H8" i="9"/>
  <c r="D76" s="1"/>
  <c r="H9"/>
  <c r="H10"/>
  <c r="F76" s="1"/>
  <c r="H11"/>
  <c r="H12"/>
  <c r="H76" s="1"/>
  <c r="H13"/>
  <c r="I76" s="1"/>
  <c r="H14"/>
  <c r="H7"/>
  <c r="C76" s="1"/>
  <c r="M139" i="7"/>
  <c r="O139"/>
  <c r="N139" s="1"/>
  <c r="Q139"/>
  <c r="P139" s="1"/>
  <c r="S139"/>
  <c r="R139" s="1"/>
  <c r="U139"/>
  <c r="T139" s="1"/>
  <c r="W139"/>
  <c r="V139" s="1"/>
  <c r="Y139"/>
  <c r="X139" s="1"/>
  <c r="AA139"/>
  <c r="Z139" s="1"/>
  <c r="M140"/>
  <c r="O140"/>
  <c r="N140" s="1"/>
  <c r="Q140"/>
  <c r="P140" s="1"/>
  <c r="S140"/>
  <c r="R140" s="1"/>
  <c r="U140"/>
  <c r="T140" s="1"/>
  <c r="W140"/>
  <c r="V140" s="1"/>
  <c r="Y140"/>
  <c r="X140" s="1"/>
  <c r="AA140"/>
  <c r="Z140" s="1"/>
  <c r="M141"/>
  <c r="O141"/>
  <c r="N141" s="1"/>
  <c r="Q141"/>
  <c r="P141" s="1"/>
  <c r="S141"/>
  <c r="R141" s="1"/>
  <c r="U141"/>
  <c r="T141" s="1"/>
  <c r="W141"/>
  <c r="V141" s="1"/>
  <c r="Y141"/>
  <c r="X141" s="1"/>
  <c r="AA141"/>
  <c r="Z141" s="1"/>
  <c r="M142"/>
  <c r="M143" s="1"/>
  <c r="O142"/>
  <c r="N142" s="1"/>
  <c r="Q142"/>
  <c r="P142" s="1"/>
  <c r="S142"/>
  <c r="R142" s="1"/>
  <c r="U142"/>
  <c r="T142" s="1"/>
  <c r="W142"/>
  <c r="V142" s="1"/>
  <c r="Y142"/>
  <c r="X142" s="1"/>
  <c r="AA142"/>
  <c r="Z142" s="1"/>
  <c r="O143"/>
  <c r="N143" s="1"/>
  <c r="Q143"/>
  <c r="P143" s="1"/>
  <c r="S143"/>
  <c r="R143" s="1"/>
  <c r="U143"/>
  <c r="T143" s="1"/>
  <c r="W143"/>
  <c r="V143" s="1"/>
  <c r="Y143"/>
  <c r="X143" s="1"/>
  <c r="AA143"/>
  <c r="Z143" s="1"/>
  <c r="M129"/>
  <c r="M130" s="1"/>
  <c r="M131" s="1"/>
  <c r="M132" s="1"/>
  <c r="M133" s="1"/>
  <c r="M134" s="1"/>
  <c r="M135" s="1"/>
  <c r="M136" s="1"/>
  <c r="M137" s="1"/>
  <c r="M138" s="1"/>
  <c r="O129"/>
  <c r="N129" s="1"/>
  <c r="Q129"/>
  <c r="P129" s="1"/>
  <c r="S129"/>
  <c r="R129" s="1"/>
  <c r="U129"/>
  <c r="T129" s="1"/>
  <c r="W129"/>
  <c r="V129" s="1"/>
  <c r="Y129"/>
  <c r="X129" s="1"/>
  <c r="AA129"/>
  <c r="Z129" s="1"/>
  <c r="O130"/>
  <c r="N130" s="1"/>
  <c r="Q130"/>
  <c r="P130" s="1"/>
  <c r="S130"/>
  <c r="R130" s="1"/>
  <c r="U130"/>
  <c r="T130" s="1"/>
  <c r="W130"/>
  <c r="V130" s="1"/>
  <c r="Y130"/>
  <c r="X130" s="1"/>
  <c r="AA130"/>
  <c r="Z130" s="1"/>
  <c r="O131"/>
  <c r="N131" s="1"/>
  <c r="Q131"/>
  <c r="P131" s="1"/>
  <c r="S131"/>
  <c r="R131" s="1"/>
  <c r="U131"/>
  <c r="T131" s="1"/>
  <c r="W131"/>
  <c r="V131" s="1"/>
  <c r="Y131"/>
  <c r="X131" s="1"/>
  <c r="AA131"/>
  <c r="Z131" s="1"/>
  <c r="O132"/>
  <c r="N132" s="1"/>
  <c r="Q132"/>
  <c r="P132" s="1"/>
  <c r="S132"/>
  <c r="R132" s="1"/>
  <c r="U132"/>
  <c r="T132" s="1"/>
  <c r="W132"/>
  <c r="V132" s="1"/>
  <c r="Y132"/>
  <c r="X132" s="1"/>
  <c r="AA132"/>
  <c r="Z132" s="1"/>
  <c r="O133"/>
  <c r="N133" s="1"/>
  <c r="Q133"/>
  <c r="P133" s="1"/>
  <c r="S133"/>
  <c r="R133" s="1"/>
  <c r="U133"/>
  <c r="T133" s="1"/>
  <c r="W133"/>
  <c r="V133" s="1"/>
  <c r="Y133"/>
  <c r="X133" s="1"/>
  <c r="AA133"/>
  <c r="Z133" s="1"/>
  <c r="O134"/>
  <c r="N134" s="1"/>
  <c r="Q134"/>
  <c r="P134" s="1"/>
  <c r="S134"/>
  <c r="R134" s="1"/>
  <c r="U134"/>
  <c r="T134" s="1"/>
  <c r="W134"/>
  <c r="V134" s="1"/>
  <c r="Y134"/>
  <c r="X134" s="1"/>
  <c r="AA134"/>
  <c r="Z134" s="1"/>
  <c r="O135"/>
  <c r="N135" s="1"/>
  <c r="Q135"/>
  <c r="P135" s="1"/>
  <c r="S135"/>
  <c r="R135" s="1"/>
  <c r="U135"/>
  <c r="T135" s="1"/>
  <c r="W135"/>
  <c r="V135" s="1"/>
  <c r="Y135"/>
  <c r="X135" s="1"/>
  <c r="AA135"/>
  <c r="Z135" s="1"/>
  <c r="O136"/>
  <c r="N136" s="1"/>
  <c r="Q136"/>
  <c r="P136" s="1"/>
  <c r="S136"/>
  <c r="R136" s="1"/>
  <c r="U136"/>
  <c r="T136" s="1"/>
  <c r="W136"/>
  <c r="V136" s="1"/>
  <c r="Y136"/>
  <c r="X136" s="1"/>
  <c r="AA136"/>
  <c r="Z136" s="1"/>
  <c r="O137"/>
  <c r="N137" s="1"/>
  <c r="Q137"/>
  <c r="P137" s="1"/>
  <c r="S137"/>
  <c r="R137" s="1"/>
  <c r="U137"/>
  <c r="T137" s="1"/>
  <c r="W137"/>
  <c r="V137" s="1"/>
  <c r="Y137"/>
  <c r="X137" s="1"/>
  <c r="AA137"/>
  <c r="Z137" s="1"/>
  <c r="O138"/>
  <c r="N138" s="1"/>
  <c r="Q138"/>
  <c r="P138" s="1"/>
  <c r="S138"/>
  <c r="R138" s="1"/>
  <c r="U138"/>
  <c r="T138" s="1"/>
  <c r="W138"/>
  <c r="V138" s="1"/>
  <c r="Y138"/>
  <c r="X138" s="1"/>
  <c r="AA138"/>
  <c r="Z138" s="1"/>
  <c r="M95"/>
  <c r="O95"/>
  <c r="N95" s="1"/>
  <c r="Q95"/>
  <c r="P95" s="1"/>
  <c r="S95"/>
  <c r="R95" s="1"/>
  <c r="U95"/>
  <c r="T95" s="1"/>
  <c r="W95"/>
  <c r="V95" s="1"/>
  <c r="Y95"/>
  <c r="X95" s="1"/>
  <c r="AA95"/>
  <c r="Z95" s="1"/>
  <c r="M96"/>
  <c r="O96"/>
  <c r="N96" s="1"/>
  <c r="Q96"/>
  <c r="P96" s="1"/>
  <c r="S96"/>
  <c r="R96" s="1"/>
  <c r="U96"/>
  <c r="T96" s="1"/>
  <c r="W96"/>
  <c r="V96" s="1"/>
  <c r="Y96"/>
  <c r="X96" s="1"/>
  <c r="AA96"/>
  <c r="Z96" s="1"/>
  <c r="M97"/>
  <c r="O97"/>
  <c r="N97" s="1"/>
  <c r="Q97"/>
  <c r="P97" s="1"/>
  <c r="S97"/>
  <c r="R97" s="1"/>
  <c r="U97"/>
  <c r="T97" s="1"/>
  <c r="W97"/>
  <c r="V97" s="1"/>
  <c r="Y97"/>
  <c r="X97" s="1"/>
  <c r="AA97"/>
  <c r="Z97" s="1"/>
  <c r="M98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O98"/>
  <c r="N98" s="1"/>
  <c r="Q98"/>
  <c r="P98" s="1"/>
  <c r="S98"/>
  <c r="R98" s="1"/>
  <c r="U98"/>
  <c r="T98" s="1"/>
  <c r="W98"/>
  <c r="V98" s="1"/>
  <c r="Y98"/>
  <c r="X98" s="1"/>
  <c r="AA98"/>
  <c r="Z98" s="1"/>
  <c r="O99"/>
  <c r="N99" s="1"/>
  <c r="Q99"/>
  <c r="P99" s="1"/>
  <c r="S99"/>
  <c r="R99" s="1"/>
  <c r="U99"/>
  <c r="T99" s="1"/>
  <c r="W99"/>
  <c r="V99" s="1"/>
  <c r="Y99"/>
  <c r="X99" s="1"/>
  <c r="AA99"/>
  <c r="Z99" s="1"/>
  <c r="O100"/>
  <c r="N100" s="1"/>
  <c r="Q100"/>
  <c r="P100" s="1"/>
  <c r="S100"/>
  <c r="R100" s="1"/>
  <c r="U100"/>
  <c r="T100" s="1"/>
  <c r="W100"/>
  <c r="V100" s="1"/>
  <c r="Y100"/>
  <c r="X100" s="1"/>
  <c r="AA100"/>
  <c r="Z100" s="1"/>
  <c r="O101"/>
  <c r="N101" s="1"/>
  <c r="Q101"/>
  <c r="P101" s="1"/>
  <c r="S101"/>
  <c r="R101" s="1"/>
  <c r="U101"/>
  <c r="T101" s="1"/>
  <c r="W101"/>
  <c r="V101" s="1"/>
  <c r="Y101"/>
  <c r="X101" s="1"/>
  <c r="AA101"/>
  <c r="Z101" s="1"/>
  <c r="O102"/>
  <c r="N102" s="1"/>
  <c r="Q102"/>
  <c r="P102" s="1"/>
  <c r="S102"/>
  <c r="R102" s="1"/>
  <c r="U102"/>
  <c r="T102" s="1"/>
  <c r="W102"/>
  <c r="V102" s="1"/>
  <c r="Y102"/>
  <c r="X102" s="1"/>
  <c r="AA102"/>
  <c r="Z102" s="1"/>
  <c r="O103"/>
  <c r="N103" s="1"/>
  <c r="Q103"/>
  <c r="P103" s="1"/>
  <c r="S103"/>
  <c r="R103" s="1"/>
  <c r="U103"/>
  <c r="T103" s="1"/>
  <c r="W103"/>
  <c r="V103" s="1"/>
  <c r="Y103"/>
  <c r="X103" s="1"/>
  <c r="AA103"/>
  <c r="Z103" s="1"/>
  <c r="O104"/>
  <c r="N104" s="1"/>
  <c r="Q104"/>
  <c r="P104" s="1"/>
  <c r="S104"/>
  <c r="R104" s="1"/>
  <c r="U104"/>
  <c r="T104" s="1"/>
  <c r="W104"/>
  <c r="V104" s="1"/>
  <c r="Y104"/>
  <c r="X104" s="1"/>
  <c r="AA104"/>
  <c r="Z104" s="1"/>
  <c r="O105"/>
  <c r="N105" s="1"/>
  <c r="Q105"/>
  <c r="P105" s="1"/>
  <c r="S105"/>
  <c r="R105" s="1"/>
  <c r="U105"/>
  <c r="T105" s="1"/>
  <c r="W105"/>
  <c r="V105" s="1"/>
  <c r="Y105"/>
  <c r="X105" s="1"/>
  <c r="AA105"/>
  <c r="Z105" s="1"/>
  <c r="O106"/>
  <c r="N106" s="1"/>
  <c r="Q106"/>
  <c r="P106" s="1"/>
  <c r="S106"/>
  <c r="R106" s="1"/>
  <c r="U106"/>
  <c r="T106" s="1"/>
  <c r="W106"/>
  <c r="V106" s="1"/>
  <c r="Y106"/>
  <c r="X106" s="1"/>
  <c r="AA106"/>
  <c r="Z106" s="1"/>
  <c r="O107"/>
  <c r="N107" s="1"/>
  <c r="Q107"/>
  <c r="P107" s="1"/>
  <c r="S107"/>
  <c r="R107" s="1"/>
  <c r="U107"/>
  <c r="T107" s="1"/>
  <c r="W107"/>
  <c r="V107" s="1"/>
  <c r="Y107"/>
  <c r="X107" s="1"/>
  <c r="AA107"/>
  <c r="Z107" s="1"/>
  <c r="O108"/>
  <c r="N108" s="1"/>
  <c r="Q108"/>
  <c r="P108" s="1"/>
  <c r="S108"/>
  <c r="R108" s="1"/>
  <c r="U108"/>
  <c r="T108" s="1"/>
  <c r="W108"/>
  <c r="V108" s="1"/>
  <c r="Y108"/>
  <c r="X108" s="1"/>
  <c r="AA108"/>
  <c r="Z108" s="1"/>
  <c r="O109"/>
  <c r="N109" s="1"/>
  <c r="Q109"/>
  <c r="P109" s="1"/>
  <c r="S109"/>
  <c r="R109" s="1"/>
  <c r="U109"/>
  <c r="T109" s="1"/>
  <c r="W109"/>
  <c r="V109" s="1"/>
  <c r="Y109"/>
  <c r="X109" s="1"/>
  <c r="AA109"/>
  <c r="Z109" s="1"/>
  <c r="O110"/>
  <c r="N110" s="1"/>
  <c r="Q110"/>
  <c r="P110" s="1"/>
  <c r="S110"/>
  <c r="R110" s="1"/>
  <c r="U110"/>
  <c r="T110" s="1"/>
  <c r="W110"/>
  <c r="V110" s="1"/>
  <c r="Y110"/>
  <c r="X110" s="1"/>
  <c r="AA110"/>
  <c r="Z110" s="1"/>
  <c r="O111"/>
  <c r="N111" s="1"/>
  <c r="Q111"/>
  <c r="P111" s="1"/>
  <c r="S111"/>
  <c r="R111" s="1"/>
  <c r="U111"/>
  <c r="T111" s="1"/>
  <c r="W111"/>
  <c r="V111" s="1"/>
  <c r="Y111"/>
  <c r="X111" s="1"/>
  <c r="AA111"/>
  <c r="Z111" s="1"/>
  <c r="O112"/>
  <c r="N112" s="1"/>
  <c r="Q112"/>
  <c r="P112" s="1"/>
  <c r="S112"/>
  <c r="R112" s="1"/>
  <c r="U112"/>
  <c r="T112" s="1"/>
  <c r="W112"/>
  <c r="V112" s="1"/>
  <c r="Y112"/>
  <c r="X112" s="1"/>
  <c r="AA112"/>
  <c r="Z112" s="1"/>
  <c r="O113"/>
  <c r="N113" s="1"/>
  <c r="Q113"/>
  <c r="P113" s="1"/>
  <c r="S113"/>
  <c r="R113" s="1"/>
  <c r="U113"/>
  <c r="T113" s="1"/>
  <c r="W113"/>
  <c r="V113" s="1"/>
  <c r="Y113"/>
  <c r="X113" s="1"/>
  <c r="AA113"/>
  <c r="Z113" s="1"/>
  <c r="O114"/>
  <c r="N114" s="1"/>
  <c r="Q114"/>
  <c r="P114" s="1"/>
  <c r="S114"/>
  <c r="R114" s="1"/>
  <c r="U114"/>
  <c r="T114" s="1"/>
  <c r="W114"/>
  <c r="V114" s="1"/>
  <c r="Y114"/>
  <c r="X114" s="1"/>
  <c r="AA114"/>
  <c r="Z114" s="1"/>
  <c r="O115"/>
  <c r="N115" s="1"/>
  <c r="Q115"/>
  <c r="P115" s="1"/>
  <c r="S115"/>
  <c r="R115" s="1"/>
  <c r="U115"/>
  <c r="T115" s="1"/>
  <c r="W115"/>
  <c r="V115" s="1"/>
  <c r="Y115"/>
  <c r="X115" s="1"/>
  <c r="AA115"/>
  <c r="Z115" s="1"/>
  <c r="O116"/>
  <c r="N116" s="1"/>
  <c r="Q116"/>
  <c r="P116" s="1"/>
  <c r="S116"/>
  <c r="R116" s="1"/>
  <c r="U116"/>
  <c r="T116" s="1"/>
  <c r="W116"/>
  <c r="V116" s="1"/>
  <c r="Y116"/>
  <c r="X116" s="1"/>
  <c r="AA116"/>
  <c r="Z116" s="1"/>
  <c r="O117"/>
  <c r="N117" s="1"/>
  <c r="Q117"/>
  <c r="P117" s="1"/>
  <c r="S117"/>
  <c r="R117" s="1"/>
  <c r="U117"/>
  <c r="T117" s="1"/>
  <c r="W117"/>
  <c r="V117" s="1"/>
  <c r="Y117"/>
  <c r="X117" s="1"/>
  <c r="AA117"/>
  <c r="Z117" s="1"/>
  <c r="O118"/>
  <c r="N118" s="1"/>
  <c r="Q118"/>
  <c r="P118" s="1"/>
  <c r="S118"/>
  <c r="R118" s="1"/>
  <c r="U118"/>
  <c r="T118" s="1"/>
  <c r="W118"/>
  <c r="V118" s="1"/>
  <c r="Y118"/>
  <c r="X118" s="1"/>
  <c r="AA118"/>
  <c r="Z118" s="1"/>
  <c r="O119"/>
  <c r="N119" s="1"/>
  <c r="Q119"/>
  <c r="P119" s="1"/>
  <c r="S119"/>
  <c r="R119" s="1"/>
  <c r="U119"/>
  <c r="T119" s="1"/>
  <c r="W119"/>
  <c r="V119" s="1"/>
  <c r="Y119"/>
  <c r="X119" s="1"/>
  <c r="AA119"/>
  <c r="Z119" s="1"/>
  <c r="O120"/>
  <c r="N120" s="1"/>
  <c r="Q120"/>
  <c r="P120" s="1"/>
  <c r="S120"/>
  <c r="R120" s="1"/>
  <c r="U120"/>
  <c r="T120" s="1"/>
  <c r="W120"/>
  <c r="V120" s="1"/>
  <c r="Y120"/>
  <c r="X120" s="1"/>
  <c r="AA120"/>
  <c r="Z120" s="1"/>
  <c r="O121"/>
  <c r="N121" s="1"/>
  <c r="Q121"/>
  <c r="P121" s="1"/>
  <c r="S121"/>
  <c r="R121" s="1"/>
  <c r="U121"/>
  <c r="T121" s="1"/>
  <c r="W121"/>
  <c r="V121" s="1"/>
  <c r="Y121"/>
  <c r="X121" s="1"/>
  <c r="AA121"/>
  <c r="Z121" s="1"/>
  <c r="O122"/>
  <c r="N122" s="1"/>
  <c r="Q122"/>
  <c r="P122" s="1"/>
  <c r="S122"/>
  <c r="R122" s="1"/>
  <c r="U122"/>
  <c r="T122" s="1"/>
  <c r="W122"/>
  <c r="V122" s="1"/>
  <c r="Y122"/>
  <c r="X122" s="1"/>
  <c r="AA122"/>
  <c r="Z122" s="1"/>
  <c r="O123"/>
  <c r="N123" s="1"/>
  <c r="Q123"/>
  <c r="P123" s="1"/>
  <c r="S123"/>
  <c r="R123" s="1"/>
  <c r="U123"/>
  <c r="T123" s="1"/>
  <c r="W123"/>
  <c r="V123" s="1"/>
  <c r="Y123"/>
  <c r="X123" s="1"/>
  <c r="AA123"/>
  <c r="Z123" s="1"/>
  <c r="O124"/>
  <c r="N124" s="1"/>
  <c r="Q124"/>
  <c r="P124" s="1"/>
  <c r="S124"/>
  <c r="R124" s="1"/>
  <c r="U124"/>
  <c r="T124" s="1"/>
  <c r="W124"/>
  <c r="V124" s="1"/>
  <c r="Y124"/>
  <c r="X124" s="1"/>
  <c r="AA124"/>
  <c r="Z124" s="1"/>
  <c r="O125"/>
  <c r="N125" s="1"/>
  <c r="Q125"/>
  <c r="P125" s="1"/>
  <c r="S125"/>
  <c r="R125" s="1"/>
  <c r="U125"/>
  <c r="T125" s="1"/>
  <c r="W125"/>
  <c r="V125" s="1"/>
  <c r="Y125"/>
  <c r="X125" s="1"/>
  <c r="AA125"/>
  <c r="Z125" s="1"/>
  <c r="O126"/>
  <c r="N126" s="1"/>
  <c r="Q126"/>
  <c r="P126" s="1"/>
  <c r="S126"/>
  <c r="R126" s="1"/>
  <c r="U126"/>
  <c r="T126" s="1"/>
  <c r="W126"/>
  <c r="V126" s="1"/>
  <c r="Y126"/>
  <c r="X126" s="1"/>
  <c r="AA126"/>
  <c r="Z126" s="1"/>
  <c r="O127"/>
  <c r="N127" s="1"/>
  <c r="Q127"/>
  <c r="P127" s="1"/>
  <c r="S127"/>
  <c r="R127" s="1"/>
  <c r="U127"/>
  <c r="T127" s="1"/>
  <c r="W127"/>
  <c r="V127" s="1"/>
  <c r="Y127"/>
  <c r="X127" s="1"/>
  <c r="AA127"/>
  <c r="Z127" s="1"/>
  <c r="O128"/>
  <c r="N128" s="1"/>
  <c r="Q128"/>
  <c r="P128" s="1"/>
  <c r="S128"/>
  <c r="R128" s="1"/>
  <c r="U128"/>
  <c r="T128" s="1"/>
  <c r="W128"/>
  <c r="V128" s="1"/>
  <c r="Y128"/>
  <c r="X128" s="1"/>
  <c r="AA128"/>
  <c r="Z128" s="1"/>
  <c r="M261" i="9"/>
  <c r="O261"/>
  <c r="N261" s="1"/>
  <c r="Q261"/>
  <c r="P261" s="1"/>
  <c r="S261"/>
  <c r="R261" s="1"/>
  <c r="U261"/>
  <c r="T261" s="1"/>
  <c r="W261"/>
  <c r="V261" s="1"/>
  <c r="Y261"/>
  <c r="X261" s="1"/>
  <c r="AA261"/>
  <c r="Z261" s="1"/>
  <c r="AC261"/>
  <c r="AB261" s="1"/>
  <c r="M250"/>
  <c r="M251" s="1"/>
  <c r="M252" s="1"/>
  <c r="M253" s="1"/>
  <c r="M254" s="1"/>
  <c r="M255" s="1"/>
  <c r="M256" s="1"/>
  <c r="M257" s="1"/>
  <c r="M258" s="1"/>
  <c r="M259" s="1"/>
  <c r="M260" s="1"/>
  <c r="O250"/>
  <c r="N250" s="1"/>
  <c r="Q250"/>
  <c r="P250" s="1"/>
  <c r="S250"/>
  <c r="R250" s="1"/>
  <c r="U250"/>
  <c r="T250" s="1"/>
  <c r="W250"/>
  <c r="V250" s="1"/>
  <c r="Y250"/>
  <c r="X250" s="1"/>
  <c r="AA250"/>
  <c r="Z250" s="1"/>
  <c r="AC250"/>
  <c r="AB250" s="1"/>
  <c r="O251"/>
  <c r="N251" s="1"/>
  <c r="Q251"/>
  <c r="P251" s="1"/>
  <c r="S251"/>
  <c r="R251" s="1"/>
  <c r="U251"/>
  <c r="T251" s="1"/>
  <c r="W251"/>
  <c r="V251" s="1"/>
  <c r="Y251"/>
  <c r="X251" s="1"/>
  <c r="AA251"/>
  <c r="Z251" s="1"/>
  <c r="AC251"/>
  <c r="AB251" s="1"/>
  <c r="O252"/>
  <c r="N252" s="1"/>
  <c r="Q252"/>
  <c r="P252" s="1"/>
  <c r="S252"/>
  <c r="R252" s="1"/>
  <c r="U252"/>
  <c r="T252" s="1"/>
  <c r="W252"/>
  <c r="V252" s="1"/>
  <c r="Y252"/>
  <c r="X252" s="1"/>
  <c r="AA252"/>
  <c r="Z252" s="1"/>
  <c r="AC252"/>
  <c r="AB252" s="1"/>
  <c r="O253"/>
  <c r="N253" s="1"/>
  <c r="Q253"/>
  <c r="P253" s="1"/>
  <c r="S253"/>
  <c r="R253" s="1"/>
  <c r="U253"/>
  <c r="T253" s="1"/>
  <c r="W253"/>
  <c r="V253" s="1"/>
  <c r="Y253"/>
  <c r="X253" s="1"/>
  <c r="AA253"/>
  <c r="Z253" s="1"/>
  <c r="AC253"/>
  <c r="AB253" s="1"/>
  <c r="O254"/>
  <c r="N254" s="1"/>
  <c r="Q254"/>
  <c r="P254" s="1"/>
  <c r="S254"/>
  <c r="R254" s="1"/>
  <c r="U254"/>
  <c r="T254" s="1"/>
  <c r="W254"/>
  <c r="V254" s="1"/>
  <c r="Y254"/>
  <c r="X254" s="1"/>
  <c r="AA254"/>
  <c r="Z254" s="1"/>
  <c r="AC254"/>
  <c r="AB254" s="1"/>
  <c r="O255"/>
  <c r="N255" s="1"/>
  <c r="Q255"/>
  <c r="P255" s="1"/>
  <c r="S255"/>
  <c r="R255" s="1"/>
  <c r="U255"/>
  <c r="T255" s="1"/>
  <c r="W255"/>
  <c r="V255" s="1"/>
  <c r="Y255"/>
  <c r="X255" s="1"/>
  <c r="AA255"/>
  <c r="Z255" s="1"/>
  <c r="AC255"/>
  <c r="AB255" s="1"/>
  <c r="O256"/>
  <c r="N256" s="1"/>
  <c r="Q256"/>
  <c r="P256" s="1"/>
  <c r="S256"/>
  <c r="R256" s="1"/>
  <c r="U256"/>
  <c r="T256" s="1"/>
  <c r="W256"/>
  <c r="V256" s="1"/>
  <c r="Y256"/>
  <c r="X256" s="1"/>
  <c r="AA256"/>
  <c r="Z256" s="1"/>
  <c r="AC256"/>
  <c r="AB256" s="1"/>
  <c r="O257"/>
  <c r="N257" s="1"/>
  <c r="Q257"/>
  <c r="P257" s="1"/>
  <c r="S257"/>
  <c r="R257" s="1"/>
  <c r="U257"/>
  <c r="T257" s="1"/>
  <c r="W257"/>
  <c r="V257" s="1"/>
  <c r="Y257"/>
  <c r="X257" s="1"/>
  <c r="AA257"/>
  <c r="Z257" s="1"/>
  <c r="AC257"/>
  <c r="AB257" s="1"/>
  <c r="O258"/>
  <c r="N258" s="1"/>
  <c r="Q258"/>
  <c r="P258" s="1"/>
  <c r="S258"/>
  <c r="R258" s="1"/>
  <c r="U258"/>
  <c r="T258" s="1"/>
  <c r="W258"/>
  <c r="V258" s="1"/>
  <c r="Y258"/>
  <c r="X258" s="1"/>
  <c r="AA258"/>
  <c r="Z258" s="1"/>
  <c r="AC258"/>
  <c r="AB258" s="1"/>
  <c r="O259"/>
  <c r="N259" s="1"/>
  <c r="Q259"/>
  <c r="P259" s="1"/>
  <c r="S259"/>
  <c r="R259" s="1"/>
  <c r="U259"/>
  <c r="T259" s="1"/>
  <c r="W259"/>
  <c r="V259" s="1"/>
  <c r="Y259"/>
  <c r="X259" s="1"/>
  <c r="AA259"/>
  <c r="Z259" s="1"/>
  <c r="AC259"/>
  <c r="AB259" s="1"/>
  <c r="O260"/>
  <c r="N260" s="1"/>
  <c r="Q260"/>
  <c r="P260" s="1"/>
  <c r="S260"/>
  <c r="R260" s="1"/>
  <c r="U260"/>
  <c r="T260" s="1"/>
  <c r="W260"/>
  <c r="V260" s="1"/>
  <c r="Y260"/>
  <c r="X260" s="1"/>
  <c r="AA260"/>
  <c r="Z260" s="1"/>
  <c r="AC260"/>
  <c r="AB260" s="1"/>
  <c r="M123"/>
  <c r="O123"/>
  <c r="N123" s="1"/>
  <c r="Q123"/>
  <c r="P123" s="1"/>
  <c r="S123"/>
  <c r="R123" s="1"/>
  <c r="U123"/>
  <c r="T123" s="1"/>
  <c r="W123"/>
  <c r="V123" s="1"/>
  <c r="Y123"/>
  <c r="X123" s="1"/>
  <c r="AA123"/>
  <c r="Z123" s="1"/>
  <c r="AC123"/>
  <c r="AB123" s="1"/>
  <c r="M124"/>
  <c r="O124"/>
  <c r="N124" s="1"/>
  <c r="Q124"/>
  <c r="P124" s="1"/>
  <c r="S124"/>
  <c r="R124" s="1"/>
  <c r="U124"/>
  <c r="T124" s="1"/>
  <c r="W124"/>
  <c r="V124" s="1"/>
  <c r="Y124"/>
  <c r="X124" s="1"/>
  <c r="AA124"/>
  <c r="Z124" s="1"/>
  <c r="AC124"/>
  <c r="AB124" s="1"/>
  <c r="M125"/>
  <c r="O125"/>
  <c r="N125" s="1"/>
  <c r="Q125"/>
  <c r="P125" s="1"/>
  <c r="S125"/>
  <c r="R125" s="1"/>
  <c r="U125"/>
  <c r="T125" s="1"/>
  <c r="W125"/>
  <c r="V125" s="1"/>
  <c r="Y125"/>
  <c r="X125" s="1"/>
  <c r="AA125"/>
  <c r="Z125" s="1"/>
  <c r="AC125"/>
  <c r="AB125" s="1"/>
  <c r="M126"/>
  <c r="M127" s="1"/>
  <c r="M128" s="1"/>
  <c r="M129" s="1"/>
  <c r="O126"/>
  <c r="N126" s="1"/>
  <c r="Q126"/>
  <c r="P126" s="1"/>
  <c r="S126"/>
  <c r="R126" s="1"/>
  <c r="U126"/>
  <c r="T126" s="1"/>
  <c r="W126"/>
  <c r="V126" s="1"/>
  <c r="Y126"/>
  <c r="X126" s="1"/>
  <c r="AA126"/>
  <c r="Z126" s="1"/>
  <c r="AC126"/>
  <c r="AB126" s="1"/>
  <c r="O127"/>
  <c r="N127" s="1"/>
  <c r="Q127"/>
  <c r="P127" s="1"/>
  <c r="S127"/>
  <c r="R127" s="1"/>
  <c r="U127"/>
  <c r="T127" s="1"/>
  <c r="W127"/>
  <c r="V127" s="1"/>
  <c r="Y127"/>
  <c r="X127" s="1"/>
  <c r="AA127"/>
  <c r="Z127" s="1"/>
  <c r="AC127"/>
  <c r="AB127" s="1"/>
  <c r="O128"/>
  <c r="N128" s="1"/>
  <c r="Q128"/>
  <c r="P128" s="1"/>
  <c r="S128"/>
  <c r="R128" s="1"/>
  <c r="U128"/>
  <c r="T128" s="1"/>
  <c r="W128"/>
  <c r="V128" s="1"/>
  <c r="Y128"/>
  <c r="X128" s="1"/>
  <c r="AA128"/>
  <c r="Z128" s="1"/>
  <c r="AC128"/>
  <c r="AB128" s="1"/>
  <c r="O129"/>
  <c r="N129" s="1"/>
  <c r="Q129"/>
  <c r="P129" s="1"/>
  <c r="S129"/>
  <c r="R129" s="1"/>
  <c r="U129"/>
  <c r="T129" s="1"/>
  <c r="W129"/>
  <c r="V129" s="1"/>
  <c r="Y129"/>
  <c r="X129" s="1"/>
  <c r="AA129"/>
  <c r="Z129" s="1"/>
  <c r="AC129"/>
  <c r="AB129" s="1"/>
  <c r="M130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174" s="1"/>
  <c r="M175" s="1"/>
  <c r="M176" s="1"/>
  <c r="M177" s="1"/>
  <c r="M178" s="1"/>
  <c r="M179" s="1"/>
  <c r="M180" s="1"/>
  <c r="M181" s="1"/>
  <c r="M182" s="1"/>
  <c r="M183" s="1"/>
  <c r="M184" s="1"/>
  <c r="M185" s="1"/>
  <c r="M186" s="1"/>
  <c r="M187" s="1"/>
  <c r="M188" s="1"/>
  <c r="M189" s="1"/>
  <c r="M190" s="1"/>
  <c r="M191" s="1"/>
  <c r="M192" s="1"/>
  <c r="M193" s="1"/>
  <c r="M194" s="1"/>
  <c r="M195" s="1"/>
  <c r="M196" s="1"/>
  <c r="M197" s="1"/>
  <c r="M198" s="1"/>
  <c r="M199" s="1"/>
  <c r="M200" s="1"/>
  <c r="M201" s="1"/>
  <c r="M202" s="1"/>
  <c r="M203" s="1"/>
  <c r="M204" s="1"/>
  <c r="M205" s="1"/>
  <c r="M206" s="1"/>
  <c r="M207" s="1"/>
  <c r="M208" s="1"/>
  <c r="M209" s="1"/>
  <c r="M210" s="1"/>
  <c r="M211" s="1"/>
  <c r="M212" s="1"/>
  <c r="M213" s="1"/>
  <c r="M214" s="1"/>
  <c r="M215" s="1"/>
  <c r="M216" s="1"/>
  <c r="M217" s="1"/>
  <c r="M218" s="1"/>
  <c r="M219" s="1"/>
  <c r="M220" s="1"/>
  <c r="M221" s="1"/>
  <c r="M222" s="1"/>
  <c r="M223" s="1"/>
  <c r="M224" s="1"/>
  <c r="M225" s="1"/>
  <c r="M226" s="1"/>
  <c r="M227" s="1"/>
  <c r="M228" s="1"/>
  <c r="M229" s="1"/>
  <c r="M230" s="1"/>
  <c r="M231" s="1"/>
  <c r="M232" s="1"/>
  <c r="M233" s="1"/>
  <c r="M234" s="1"/>
  <c r="M235" s="1"/>
  <c r="M236" s="1"/>
  <c r="M237" s="1"/>
  <c r="M238" s="1"/>
  <c r="M239" s="1"/>
  <c r="M240" s="1"/>
  <c r="M241" s="1"/>
  <c r="M242" s="1"/>
  <c r="M243" s="1"/>
  <c r="M244" s="1"/>
  <c r="M245" s="1"/>
  <c r="M246" s="1"/>
  <c r="M247" s="1"/>
  <c r="M248" s="1"/>
  <c r="M249" s="1"/>
  <c r="O130"/>
  <c r="N130" s="1"/>
  <c r="Q130"/>
  <c r="P130" s="1"/>
  <c r="S130"/>
  <c r="R130" s="1"/>
  <c r="U130"/>
  <c r="T130" s="1"/>
  <c r="W130"/>
  <c r="V130" s="1"/>
  <c r="Y130"/>
  <c r="X130" s="1"/>
  <c r="AA130"/>
  <c r="Z130" s="1"/>
  <c r="AC130"/>
  <c r="AB130" s="1"/>
  <c r="O131"/>
  <c r="N131" s="1"/>
  <c r="Q131"/>
  <c r="P131" s="1"/>
  <c r="S131"/>
  <c r="R131" s="1"/>
  <c r="U131"/>
  <c r="T131" s="1"/>
  <c r="W131"/>
  <c r="V131" s="1"/>
  <c r="Y131"/>
  <c r="X131" s="1"/>
  <c r="AA131"/>
  <c r="Z131" s="1"/>
  <c r="AC131"/>
  <c r="AB131" s="1"/>
  <c r="O132"/>
  <c r="N132" s="1"/>
  <c r="Q132"/>
  <c r="P132" s="1"/>
  <c r="S132"/>
  <c r="R132" s="1"/>
  <c r="U132"/>
  <c r="T132" s="1"/>
  <c r="W132"/>
  <c r="V132" s="1"/>
  <c r="Y132"/>
  <c r="X132" s="1"/>
  <c r="AA132"/>
  <c r="Z132" s="1"/>
  <c r="AC132"/>
  <c r="AB132" s="1"/>
  <c r="O133"/>
  <c r="N133" s="1"/>
  <c r="Q133"/>
  <c r="P133" s="1"/>
  <c r="S133"/>
  <c r="R133" s="1"/>
  <c r="U133"/>
  <c r="T133" s="1"/>
  <c r="W133"/>
  <c r="V133" s="1"/>
  <c r="Y133"/>
  <c r="X133" s="1"/>
  <c r="AA133"/>
  <c r="Z133" s="1"/>
  <c r="AC133"/>
  <c r="AB133" s="1"/>
  <c r="O134"/>
  <c r="N134" s="1"/>
  <c r="Q134"/>
  <c r="P134" s="1"/>
  <c r="S134"/>
  <c r="R134" s="1"/>
  <c r="U134"/>
  <c r="T134" s="1"/>
  <c r="W134"/>
  <c r="V134" s="1"/>
  <c r="Y134"/>
  <c r="X134" s="1"/>
  <c r="AA134"/>
  <c r="Z134" s="1"/>
  <c r="AC134"/>
  <c r="AB134" s="1"/>
  <c r="O135"/>
  <c r="N135" s="1"/>
  <c r="Q135"/>
  <c r="P135" s="1"/>
  <c r="S135"/>
  <c r="R135" s="1"/>
  <c r="U135"/>
  <c r="T135" s="1"/>
  <c r="W135"/>
  <c r="V135" s="1"/>
  <c r="Y135"/>
  <c r="X135" s="1"/>
  <c r="AA135"/>
  <c r="Z135" s="1"/>
  <c r="AC135"/>
  <c r="AB135" s="1"/>
  <c r="O136"/>
  <c r="N136" s="1"/>
  <c r="Q136"/>
  <c r="P136" s="1"/>
  <c r="S136"/>
  <c r="R136" s="1"/>
  <c r="U136"/>
  <c r="T136" s="1"/>
  <c r="W136"/>
  <c r="V136" s="1"/>
  <c r="Y136"/>
  <c r="X136" s="1"/>
  <c r="AA136"/>
  <c r="Z136" s="1"/>
  <c r="AC136"/>
  <c r="AB136" s="1"/>
  <c r="O137"/>
  <c r="N137" s="1"/>
  <c r="Q137"/>
  <c r="P137" s="1"/>
  <c r="S137"/>
  <c r="R137" s="1"/>
  <c r="U137"/>
  <c r="T137" s="1"/>
  <c r="W137"/>
  <c r="V137" s="1"/>
  <c r="Y137"/>
  <c r="X137" s="1"/>
  <c r="AA137"/>
  <c r="Z137" s="1"/>
  <c r="AC137"/>
  <c r="AB137" s="1"/>
  <c r="O138"/>
  <c r="N138" s="1"/>
  <c r="Q138"/>
  <c r="P138" s="1"/>
  <c r="S138"/>
  <c r="R138" s="1"/>
  <c r="U138"/>
  <c r="T138" s="1"/>
  <c r="W138"/>
  <c r="V138" s="1"/>
  <c r="Y138"/>
  <c r="X138" s="1"/>
  <c r="AA138"/>
  <c r="Z138" s="1"/>
  <c r="AC138"/>
  <c r="AB138" s="1"/>
  <c r="O139"/>
  <c r="N139" s="1"/>
  <c r="Q139"/>
  <c r="P139" s="1"/>
  <c r="S139"/>
  <c r="R139" s="1"/>
  <c r="U139"/>
  <c r="T139" s="1"/>
  <c r="W139"/>
  <c r="V139" s="1"/>
  <c r="Y139"/>
  <c r="X139" s="1"/>
  <c r="AA139"/>
  <c r="Z139" s="1"/>
  <c r="AC139"/>
  <c r="AB139" s="1"/>
  <c r="O140"/>
  <c r="N140" s="1"/>
  <c r="Q140"/>
  <c r="P140" s="1"/>
  <c r="S140"/>
  <c r="R140" s="1"/>
  <c r="U140"/>
  <c r="T140" s="1"/>
  <c r="W140"/>
  <c r="V140" s="1"/>
  <c r="Y140"/>
  <c r="X140" s="1"/>
  <c r="AA140"/>
  <c r="Z140" s="1"/>
  <c r="AC140"/>
  <c r="AB140" s="1"/>
  <c r="O141"/>
  <c r="N141" s="1"/>
  <c r="Q141"/>
  <c r="P141" s="1"/>
  <c r="S141"/>
  <c r="R141" s="1"/>
  <c r="U141"/>
  <c r="T141" s="1"/>
  <c r="W141"/>
  <c r="V141" s="1"/>
  <c r="Y141"/>
  <c r="X141" s="1"/>
  <c r="AA141"/>
  <c r="Z141" s="1"/>
  <c r="AC141"/>
  <c r="AB141" s="1"/>
  <c r="O142"/>
  <c r="N142" s="1"/>
  <c r="Q142"/>
  <c r="P142" s="1"/>
  <c r="S142"/>
  <c r="R142" s="1"/>
  <c r="U142"/>
  <c r="T142" s="1"/>
  <c r="W142"/>
  <c r="V142" s="1"/>
  <c r="Y142"/>
  <c r="X142" s="1"/>
  <c r="AA142"/>
  <c r="Z142" s="1"/>
  <c r="AC142"/>
  <c r="AB142" s="1"/>
  <c r="O143"/>
  <c r="N143" s="1"/>
  <c r="Q143"/>
  <c r="P143" s="1"/>
  <c r="S143"/>
  <c r="R143" s="1"/>
  <c r="U143"/>
  <c r="T143" s="1"/>
  <c r="W143"/>
  <c r="V143" s="1"/>
  <c r="Y143"/>
  <c r="X143" s="1"/>
  <c r="AA143"/>
  <c r="Z143" s="1"/>
  <c r="AC143"/>
  <c r="AB143" s="1"/>
  <c r="O144"/>
  <c r="N144" s="1"/>
  <c r="Q144"/>
  <c r="P144" s="1"/>
  <c r="S144"/>
  <c r="R144" s="1"/>
  <c r="U144"/>
  <c r="T144" s="1"/>
  <c r="W144"/>
  <c r="V144" s="1"/>
  <c r="Y144"/>
  <c r="X144" s="1"/>
  <c r="AA144"/>
  <c r="Z144" s="1"/>
  <c r="AC144"/>
  <c r="AB144" s="1"/>
  <c r="O145"/>
  <c r="N145" s="1"/>
  <c r="Q145"/>
  <c r="P145" s="1"/>
  <c r="S145"/>
  <c r="R145" s="1"/>
  <c r="U145"/>
  <c r="T145" s="1"/>
  <c r="W145"/>
  <c r="V145" s="1"/>
  <c r="Y145"/>
  <c r="X145" s="1"/>
  <c r="AA145"/>
  <c r="Z145" s="1"/>
  <c r="AC145"/>
  <c r="AB145" s="1"/>
  <c r="O146"/>
  <c r="N146" s="1"/>
  <c r="Q146"/>
  <c r="P146" s="1"/>
  <c r="S146"/>
  <c r="R146" s="1"/>
  <c r="U146"/>
  <c r="T146" s="1"/>
  <c r="W146"/>
  <c r="V146" s="1"/>
  <c r="Y146"/>
  <c r="X146" s="1"/>
  <c r="AA146"/>
  <c r="Z146" s="1"/>
  <c r="AC146"/>
  <c r="AB146" s="1"/>
  <c r="O147"/>
  <c r="N147" s="1"/>
  <c r="Q147"/>
  <c r="P147" s="1"/>
  <c r="S147"/>
  <c r="R147" s="1"/>
  <c r="U147"/>
  <c r="T147" s="1"/>
  <c r="W147"/>
  <c r="V147" s="1"/>
  <c r="Y147"/>
  <c r="X147" s="1"/>
  <c r="AA147"/>
  <c r="Z147" s="1"/>
  <c r="AC147"/>
  <c r="AB147" s="1"/>
  <c r="O148"/>
  <c r="N148" s="1"/>
  <c r="Q148"/>
  <c r="P148" s="1"/>
  <c r="S148"/>
  <c r="R148" s="1"/>
  <c r="U148"/>
  <c r="T148" s="1"/>
  <c r="W148"/>
  <c r="V148" s="1"/>
  <c r="Y148"/>
  <c r="X148" s="1"/>
  <c r="AA148"/>
  <c r="Z148" s="1"/>
  <c r="AC148"/>
  <c r="AB148" s="1"/>
  <c r="O149"/>
  <c r="N149" s="1"/>
  <c r="Q149"/>
  <c r="P149" s="1"/>
  <c r="S149"/>
  <c r="R149" s="1"/>
  <c r="U149"/>
  <c r="T149" s="1"/>
  <c r="W149"/>
  <c r="V149" s="1"/>
  <c r="Y149"/>
  <c r="X149" s="1"/>
  <c r="AA149"/>
  <c r="Z149" s="1"/>
  <c r="AC149"/>
  <c r="AB149" s="1"/>
  <c r="O150"/>
  <c r="N150" s="1"/>
  <c r="Q150"/>
  <c r="P150" s="1"/>
  <c r="S150"/>
  <c r="R150" s="1"/>
  <c r="U150"/>
  <c r="T150" s="1"/>
  <c r="W150"/>
  <c r="V150" s="1"/>
  <c r="Y150"/>
  <c r="X150" s="1"/>
  <c r="AA150"/>
  <c r="Z150" s="1"/>
  <c r="AC150"/>
  <c r="AB150" s="1"/>
  <c r="O151"/>
  <c r="N151" s="1"/>
  <c r="Q151"/>
  <c r="P151" s="1"/>
  <c r="S151"/>
  <c r="R151" s="1"/>
  <c r="U151"/>
  <c r="T151" s="1"/>
  <c r="W151"/>
  <c r="V151" s="1"/>
  <c r="Y151"/>
  <c r="X151" s="1"/>
  <c r="AA151"/>
  <c r="Z151" s="1"/>
  <c r="AC151"/>
  <c r="AB151" s="1"/>
  <c r="O152"/>
  <c r="N152" s="1"/>
  <c r="Q152"/>
  <c r="P152" s="1"/>
  <c r="S152"/>
  <c r="R152" s="1"/>
  <c r="U152"/>
  <c r="T152" s="1"/>
  <c r="W152"/>
  <c r="V152" s="1"/>
  <c r="Y152"/>
  <c r="X152" s="1"/>
  <c r="AA152"/>
  <c r="Z152" s="1"/>
  <c r="AC152"/>
  <c r="AB152" s="1"/>
  <c r="O153"/>
  <c r="N153" s="1"/>
  <c r="Q153"/>
  <c r="P153" s="1"/>
  <c r="S153"/>
  <c r="R153" s="1"/>
  <c r="U153"/>
  <c r="T153" s="1"/>
  <c r="W153"/>
  <c r="V153" s="1"/>
  <c r="Y153"/>
  <c r="X153" s="1"/>
  <c r="AA153"/>
  <c r="Z153" s="1"/>
  <c r="AC153"/>
  <c r="AB153" s="1"/>
  <c r="O154"/>
  <c r="N154" s="1"/>
  <c r="Q154"/>
  <c r="P154" s="1"/>
  <c r="S154"/>
  <c r="R154" s="1"/>
  <c r="U154"/>
  <c r="T154" s="1"/>
  <c r="W154"/>
  <c r="V154" s="1"/>
  <c r="Y154"/>
  <c r="X154" s="1"/>
  <c r="AA154"/>
  <c r="Z154" s="1"/>
  <c r="AC154"/>
  <c r="AB154" s="1"/>
  <c r="O155"/>
  <c r="N155" s="1"/>
  <c r="Q155"/>
  <c r="P155" s="1"/>
  <c r="S155"/>
  <c r="R155" s="1"/>
  <c r="U155"/>
  <c r="T155" s="1"/>
  <c r="W155"/>
  <c r="V155" s="1"/>
  <c r="Y155"/>
  <c r="X155" s="1"/>
  <c r="AA155"/>
  <c r="Z155" s="1"/>
  <c r="AC155"/>
  <c r="AB155" s="1"/>
  <c r="O156"/>
  <c r="N156" s="1"/>
  <c r="Q156"/>
  <c r="P156" s="1"/>
  <c r="S156"/>
  <c r="R156" s="1"/>
  <c r="U156"/>
  <c r="T156" s="1"/>
  <c r="W156"/>
  <c r="V156" s="1"/>
  <c r="Y156"/>
  <c r="X156" s="1"/>
  <c r="AA156"/>
  <c r="Z156" s="1"/>
  <c r="AC156"/>
  <c r="AB156" s="1"/>
  <c r="O157"/>
  <c r="N157" s="1"/>
  <c r="Q157"/>
  <c r="P157" s="1"/>
  <c r="S157"/>
  <c r="R157" s="1"/>
  <c r="U157"/>
  <c r="T157" s="1"/>
  <c r="W157"/>
  <c r="V157" s="1"/>
  <c r="Y157"/>
  <c r="X157" s="1"/>
  <c r="AA157"/>
  <c r="Z157" s="1"/>
  <c r="AC157"/>
  <c r="AB157" s="1"/>
  <c r="O158"/>
  <c r="N158" s="1"/>
  <c r="Q158"/>
  <c r="P158" s="1"/>
  <c r="S158"/>
  <c r="R158" s="1"/>
  <c r="U158"/>
  <c r="T158" s="1"/>
  <c r="W158"/>
  <c r="V158" s="1"/>
  <c r="Y158"/>
  <c r="X158" s="1"/>
  <c r="AA158"/>
  <c r="Z158" s="1"/>
  <c r="AC158"/>
  <c r="AB158" s="1"/>
  <c r="O159"/>
  <c r="N159" s="1"/>
  <c r="Q159"/>
  <c r="P159" s="1"/>
  <c r="S159"/>
  <c r="R159" s="1"/>
  <c r="U159"/>
  <c r="T159" s="1"/>
  <c r="W159"/>
  <c r="V159" s="1"/>
  <c r="Y159"/>
  <c r="X159" s="1"/>
  <c r="AA159"/>
  <c r="Z159" s="1"/>
  <c r="AC159"/>
  <c r="AB159" s="1"/>
  <c r="O160"/>
  <c r="N160" s="1"/>
  <c r="Q160"/>
  <c r="P160" s="1"/>
  <c r="S160"/>
  <c r="R160" s="1"/>
  <c r="U160"/>
  <c r="T160" s="1"/>
  <c r="W160"/>
  <c r="V160" s="1"/>
  <c r="Y160"/>
  <c r="X160" s="1"/>
  <c r="AA160"/>
  <c r="Z160" s="1"/>
  <c r="AC160"/>
  <c r="AB160" s="1"/>
  <c r="O161"/>
  <c r="N161" s="1"/>
  <c r="Q161"/>
  <c r="P161" s="1"/>
  <c r="S161"/>
  <c r="R161" s="1"/>
  <c r="U161"/>
  <c r="T161" s="1"/>
  <c r="W161"/>
  <c r="V161" s="1"/>
  <c r="Y161"/>
  <c r="X161" s="1"/>
  <c r="AA161"/>
  <c r="Z161" s="1"/>
  <c r="AC161"/>
  <c r="AB161" s="1"/>
  <c r="O162"/>
  <c r="N162" s="1"/>
  <c r="Q162"/>
  <c r="P162" s="1"/>
  <c r="S162"/>
  <c r="R162" s="1"/>
  <c r="U162"/>
  <c r="T162" s="1"/>
  <c r="W162"/>
  <c r="V162" s="1"/>
  <c r="Y162"/>
  <c r="X162" s="1"/>
  <c r="AA162"/>
  <c r="Z162" s="1"/>
  <c r="AC162"/>
  <c r="AB162" s="1"/>
  <c r="O163"/>
  <c r="N163" s="1"/>
  <c r="Q163"/>
  <c r="P163" s="1"/>
  <c r="S163"/>
  <c r="R163" s="1"/>
  <c r="U163"/>
  <c r="T163" s="1"/>
  <c r="W163"/>
  <c r="V163" s="1"/>
  <c r="Y163"/>
  <c r="X163" s="1"/>
  <c r="AA163"/>
  <c r="Z163" s="1"/>
  <c r="AC163"/>
  <c r="AB163" s="1"/>
  <c r="O164"/>
  <c r="N164" s="1"/>
  <c r="Q164"/>
  <c r="P164" s="1"/>
  <c r="S164"/>
  <c r="R164" s="1"/>
  <c r="U164"/>
  <c r="T164" s="1"/>
  <c r="W164"/>
  <c r="V164" s="1"/>
  <c r="Y164"/>
  <c r="X164" s="1"/>
  <c r="AA164"/>
  <c r="Z164" s="1"/>
  <c r="AC164"/>
  <c r="AB164" s="1"/>
  <c r="O165"/>
  <c r="N165" s="1"/>
  <c r="Q165"/>
  <c r="P165" s="1"/>
  <c r="S165"/>
  <c r="R165" s="1"/>
  <c r="U165"/>
  <c r="T165" s="1"/>
  <c r="W165"/>
  <c r="V165" s="1"/>
  <c r="Y165"/>
  <c r="X165" s="1"/>
  <c r="AA165"/>
  <c r="Z165" s="1"/>
  <c r="AC165"/>
  <c r="AB165" s="1"/>
  <c r="O166"/>
  <c r="N166" s="1"/>
  <c r="Q166"/>
  <c r="P166" s="1"/>
  <c r="S166"/>
  <c r="R166" s="1"/>
  <c r="U166"/>
  <c r="T166" s="1"/>
  <c r="W166"/>
  <c r="V166" s="1"/>
  <c r="Y166"/>
  <c r="X166" s="1"/>
  <c r="AA166"/>
  <c r="Z166" s="1"/>
  <c r="AC166"/>
  <c r="AB166" s="1"/>
  <c r="O167"/>
  <c r="N167" s="1"/>
  <c r="Q167"/>
  <c r="P167" s="1"/>
  <c r="S167"/>
  <c r="R167" s="1"/>
  <c r="U167"/>
  <c r="T167" s="1"/>
  <c r="W167"/>
  <c r="V167" s="1"/>
  <c r="Y167"/>
  <c r="X167" s="1"/>
  <c r="AA167"/>
  <c r="Z167" s="1"/>
  <c r="AC167"/>
  <c r="AB167" s="1"/>
  <c r="O168"/>
  <c r="N168" s="1"/>
  <c r="Q168"/>
  <c r="P168" s="1"/>
  <c r="S168"/>
  <c r="R168" s="1"/>
  <c r="U168"/>
  <c r="T168" s="1"/>
  <c r="W168"/>
  <c r="V168" s="1"/>
  <c r="Y168"/>
  <c r="X168" s="1"/>
  <c r="AA168"/>
  <c r="Z168" s="1"/>
  <c r="AC168"/>
  <c r="AB168" s="1"/>
  <c r="O169"/>
  <c r="N169" s="1"/>
  <c r="Q169"/>
  <c r="P169" s="1"/>
  <c r="S169"/>
  <c r="R169" s="1"/>
  <c r="U169"/>
  <c r="T169" s="1"/>
  <c r="W169"/>
  <c r="V169" s="1"/>
  <c r="Y169"/>
  <c r="X169" s="1"/>
  <c r="AA169"/>
  <c r="Z169" s="1"/>
  <c r="AC169"/>
  <c r="AB169" s="1"/>
  <c r="O170"/>
  <c r="N170" s="1"/>
  <c r="Q170"/>
  <c r="P170" s="1"/>
  <c r="S170"/>
  <c r="R170" s="1"/>
  <c r="U170"/>
  <c r="T170" s="1"/>
  <c r="W170"/>
  <c r="V170" s="1"/>
  <c r="Y170"/>
  <c r="X170" s="1"/>
  <c r="AA170"/>
  <c r="Z170" s="1"/>
  <c r="AC170"/>
  <c r="AB170" s="1"/>
  <c r="O171"/>
  <c r="N171" s="1"/>
  <c r="Q171"/>
  <c r="P171" s="1"/>
  <c r="S171"/>
  <c r="R171" s="1"/>
  <c r="U171"/>
  <c r="T171" s="1"/>
  <c r="W171"/>
  <c r="V171" s="1"/>
  <c r="Y171"/>
  <c r="X171" s="1"/>
  <c r="AA171"/>
  <c r="Z171" s="1"/>
  <c r="AC171"/>
  <c r="AB171" s="1"/>
  <c r="O172"/>
  <c r="N172" s="1"/>
  <c r="Q172"/>
  <c r="P172" s="1"/>
  <c r="S172"/>
  <c r="R172" s="1"/>
  <c r="U172"/>
  <c r="T172" s="1"/>
  <c r="W172"/>
  <c r="V172" s="1"/>
  <c r="Y172"/>
  <c r="X172" s="1"/>
  <c r="AA172"/>
  <c r="Z172" s="1"/>
  <c r="AC172"/>
  <c r="AB172" s="1"/>
  <c r="O173"/>
  <c r="N173" s="1"/>
  <c r="Q173"/>
  <c r="P173" s="1"/>
  <c r="S173"/>
  <c r="R173" s="1"/>
  <c r="U173"/>
  <c r="T173" s="1"/>
  <c r="W173"/>
  <c r="V173" s="1"/>
  <c r="Y173"/>
  <c r="X173" s="1"/>
  <c r="AA173"/>
  <c r="Z173" s="1"/>
  <c r="AC173"/>
  <c r="AB173" s="1"/>
  <c r="O174"/>
  <c r="N174" s="1"/>
  <c r="Q174"/>
  <c r="P174" s="1"/>
  <c r="S174"/>
  <c r="R174" s="1"/>
  <c r="U174"/>
  <c r="T174" s="1"/>
  <c r="W174"/>
  <c r="V174" s="1"/>
  <c r="Y174"/>
  <c r="X174" s="1"/>
  <c r="AA174"/>
  <c r="Z174" s="1"/>
  <c r="AC174"/>
  <c r="AB174" s="1"/>
  <c r="O175"/>
  <c r="N175" s="1"/>
  <c r="Q175"/>
  <c r="P175" s="1"/>
  <c r="S175"/>
  <c r="R175" s="1"/>
  <c r="U175"/>
  <c r="T175" s="1"/>
  <c r="W175"/>
  <c r="V175" s="1"/>
  <c r="Y175"/>
  <c r="X175" s="1"/>
  <c r="AA175"/>
  <c r="Z175" s="1"/>
  <c r="AC175"/>
  <c r="AB175" s="1"/>
  <c r="O176"/>
  <c r="N176" s="1"/>
  <c r="Q176"/>
  <c r="P176" s="1"/>
  <c r="S176"/>
  <c r="R176" s="1"/>
  <c r="U176"/>
  <c r="T176" s="1"/>
  <c r="W176"/>
  <c r="V176" s="1"/>
  <c r="Y176"/>
  <c r="X176" s="1"/>
  <c r="AA176"/>
  <c r="Z176" s="1"/>
  <c r="AC176"/>
  <c r="AB176" s="1"/>
  <c r="O177"/>
  <c r="N177" s="1"/>
  <c r="Q177"/>
  <c r="P177" s="1"/>
  <c r="S177"/>
  <c r="R177" s="1"/>
  <c r="U177"/>
  <c r="T177" s="1"/>
  <c r="W177"/>
  <c r="V177" s="1"/>
  <c r="Y177"/>
  <c r="X177" s="1"/>
  <c r="AA177"/>
  <c r="Z177" s="1"/>
  <c r="AC177"/>
  <c r="AB177" s="1"/>
  <c r="O178"/>
  <c r="N178" s="1"/>
  <c r="Q178"/>
  <c r="P178" s="1"/>
  <c r="S178"/>
  <c r="R178" s="1"/>
  <c r="U178"/>
  <c r="T178" s="1"/>
  <c r="W178"/>
  <c r="V178" s="1"/>
  <c r="Y178"/>
  <c r="X178" s="1"/>
  <c r="AA178"/>
  <c r="Z178" s="1"/>
  <c r="AC178"/>
  <c r="AB178" s="1"/>
  <c r="O179"/>
  <c r="N179" s="1"/>
  <c r="Q179"/>
  <c r="P179" s="1"/>
  <c r="S179"/>
  <c r="R179" s="1"/>
  <c r="U179"/>
  <c r="T179" s="1"/>
  <c r="W179"/>
  <c r="V179" s="1"/>
  <c r="Y179"/>
  <c r="X179" s="1"/>
  <c r="AA179"/>
  <c r="Z179" s="1"/>
  <c r="AC179"/>
  <c r="AB179" s="1"/>
  <c r="O180"/>
  <c r="N180" s="1"/>
  <c r="Q180"/>
  <c r="P180" s="1"/>
  <c r="S180"/>
  <c r="R180" s="1"/>
  <c r="U180"/>
  <c r="T180" s="1"/>
  <c r="W180"/>
  <c r="V180" s="1"/>
  <c r="Y180"/>
  <c r="X180" s="1"/>
  <c r="AA180"/>
  <c r="Z180" s="1"/>
  <c r="AC180"/>
  <c r="AB180" s="1"/>
  <c r="O181"/>
  <c r="N181" s="1"/>
  <c r="Q181"/>
  <c r="P181" s="1"/>
  <c r="S181"/>
  <c r="R181" s="1"/>
  <c r="U181"/>
  <c r="T181" s="1"/>
  <c r="W181"/>
  <c r="V181" s="1"/>
  <c r="Y181"/>
  <c r="X181" s="1"/>
  <c r="AA181"/>
  <c r="Z181" s="1"/>
  <c r="AC181"/>
  <c r="AB181" s="1"/>
  <c r="O182"/>
  <c r="N182" s="1"/>
  <c r="Q182"/>
  <c r="P182" s="1"/>
  <c r="S182"/>
  <c r="R182" s="1"/>
  <c r="U182"/>
  <c r="T182" s="1"/>
  <c r="W182"/>
  <c r="V182" s="1"/>
  <c r="Y182"/>
  <c r="X182" s="1"/>
  <c r="AA182"/>
  <c r="Z182" s="1"/>
  <c r="AC182"/>
  <c r="AB182" s="1"/>
  <c r="O183"/>
  <c r="N183" s="1"/>
  <c r="Q183"/>
  <c r="P183" s="1"/>
  <c r="S183"/>
  <c r="R183" s="1"/>
  <c r="U183"/>
  <c r="T183" s="1"/>
  <c r="W183"/>
  <c r="V183" s="1"/>
  <c r="Y183"/>
  <c r="X183" s="1"/>
  <c r="AA183"/>
  <c r="Z183" s="1"/>
  <c r="AC183"/>
  <c r="AB183" s="1"/>
  <c r="O184"/>
  <c r="N184" s="1"/>
  <c r="Q184"/>
  <c r="P184" s="1"/>
  <c r="S184"/>
  <c r="R184" s="1"/>
  <c r="U184"/>
  <c r="T184" s="1"/>
  <c r="W184"/>
  <c r="V184" s="1"/>
  <c r="Y184"/>
  <c r="X184" s="1"/>
  <c r="AA184"/>
  <c r="Z184" s="1"/>
  <c r="AC184"/>
  <c r="AB184" s="1"/>
  <c r="O185"/>
  <c r="N185" s="1"/>
  <c r="Q185"/>
  <c r="P185" s="1"/>
  <c r="S185"/>
  <c r="R185" s="1"/>
  <c r="U185"/>
  <c r="T185" s="1"/>
  <c r="W185"/>
  <c r="V185" s="1"/>
  <c r="Y185"/>
  <c r="X185" s="1"/>
  <c r="AA185"/>
  <c r="Z185" s="1"/>
  <c r="AC185"/>
  <c r="AB185" s="1"/>
  <c r="O186"/>
  <c r="N186" s="1"/>
  <c r="Q186"/>
  <c r="P186" s="1"/>
  <c r="S186"/>
  <c r="R186" s="1"/>
  <c r="U186"/>
  <c r="T186" s="1"/>
  <c r="W186"/>
  <c r="V186" s="1"/>
  <c r="Y186"/>
  <c r="X186" s="1"/>
  <c r="AA186"/>
  <c r="Z186" s="1"/>
  <c r="AC186"/>
  <c r="AB186" s="1"/>
  <c r="O187"/>
  <c r="N187" s="1"/>
  <c r="Q187"/>
  <c r="P187" s="1"/>
  <c r="S187"/>
  <c r="R187" s="1"/>
  <c r="U187"/>
  <c r="T187" s="1"/>
  <c r="W187"/>
  <c r="V187" s="1"/>
  <c r="Y187"/>
  <c r="X187" s="1"/>
  <c r="AA187"/>
  <c r="Z187" s="1"/>
  <c r="AC187"/>
  <c r="AB187" s="1"/>
  <c r="O188"/>
  <c r="N188" s="1"/>
  <c r="Q188"/>
  <c r="P188" s="1"/>
  <c r="S188"/>
  <c r="R188" s="1"/>
  <c r="U188"/>
  <c r="T188" s="1"/>
  <c r="W188"/>
  <c r="V188" s="1"/>
  <c r="Y188"/>
  <c r="X188" s="1"/>
  <c r="AA188"/>
  <c r="Z188" s="1"/>
  <c r="AC188"/>
  <c r="AB188" s="1"/>
  <c r="O189"/>
  <c r="N189" s="1"/>
  <c r="Q189"/>
  <c r="P189" s="1"/>
  <c r="S189"/>
  <c r="R189" s="1"/>
  <c r="U189"/>
  <c r="T189" s="1"/>
  <c r="W189"/>
  <c r="V189" s="1"/>
  <c r="Y189"/>
  <c r="X189" s="1"/>
  <c r="AA189"/>
  <c r="Z189" s="1"/>
  <c r="AC189"/>
  <c r="AB189" s="1"/>
  <c r="O190"/>
  <c r="N190" s="1"/>
  <c r="Q190"/>
  <c r="P190" s="1"/>
  <c r="S190"/>
  <c r="R190" s="1"/>
  <c r="U190"/>
  <c r="T190" s="1"/>
  <c r="W190"/>
  <c r="V190" s="1"/>
  <c r="Y190"/>
  <c r="X190" s="1"/>
  <c r="AA190"/>
  <c r="Z190" s="1"/>
  <c r="AC190"/>
  <c r="AB190" s="1"/>
  <c r="O191"/>
  <c r="N191" s="1"/>
  <c r="Q191"/>
  <c r="P191" s="1"/>
  <c r="S191"/>
  <c r="R191" s="1"/>
  <c r="U191"/>
  <c r="T191" s="1"/>
  <c r="W191"/>
  <c r="V191" s="1"/>
  <c r="Y191"/>
  <c r="X191" s="1"/>
  <c r="AA191"/>
  <c r="Z191" s="1"/>
  <c r="AC191"/>
  <c r="AB191" s="1"/>
  <c r="O192"/>
  <c r="N192" s="1"/>
  <c r="Q192"/>
  <c r="P192" s="1"/>
  <c r="S192"/>
  <c r="R192" s="1"/>
  <c r="U192"/>
  <c r="T192" s="1"/>
  <c r="W192"/>
  <c r="V192" s="1"/>
  <c r="Y192"/>
  <c r="X192" s="1"/>
  <c r="AA192"/>
  <c r="Z192" s="1"/>
  <c r="AC192"/>
  <c r="AB192" s="1"/>
  <c r="O193"/>
  <c r="N193" s="1"/>
  <c r="Q193"/>
  <c r="P193" s="1"/>
  <c r="S193"/>
  <c r="R193" s="1"/>
  <c r="U193"/>
  <c r="T193" s="1"/>
  <c r="W193"/>
  <c r="V193" s="1"/>
  <c r="Y193"/>
  <c r="X193" s="1"/>
  <c r="AA193"/>
  <c r="Z193" s="1"/>
  <c r="AC193"/>
  <c r="AB193" s="1"/>
  <c r="O194"/>
  <c r="N194" s="1"/>
  <c r="Q194"/>
  <c r="P194" s="1"/>
  <c r="S194"/>
  <c r="R194" s="1"/>
  <c r="U194"/>
  <c r="T194" s="1"/>
  <c r="W194"/>
  <c r="V194" s="1"/>
  <c r="Y194"/>
  <c r="X194" s="1"/>
  <c r="AA194"/>
  <c r="Z194" s="1"/>
  <c r="AC194"/>
  <c r="AB194" s="1"/>
  <c r="O195"/>
  <c r="N195" s="1"/>
  <c r="Q195"/>
  <c r="P195" s="1"/>
  <c r="S195"/>
  <c r="R195" s="1"/>
  <c r="U195"/>
  <c r="T195" s="1"/>
  <c r="W195"/>
  <c r="V195" s="1"/>
  <c r="Y195"/>
  <c r="X195" s="1"/>
  <c r="AA195"/>
  <c r="Z195" s="1"/>
  <c r="AC195"/>
  <c r="AB195" s="1"/>
  <c r="O196"/>
  <c r="N196" s="1"/>
  <c r="Q196"/>
  <c r="P196" s="1"/>
  <c r="S196"/>
  <c r="R196" s="1"/>
  <c r="U196"/>
  <c r="T196" s="1"/>
  <c r="W196"/>
  <c r="V196" s="1"/>
  <c r="Y196"/>
  <c r="X196" s="1"/>
  <c r="AA196"/>
  <c r="Z196" s="1"/>
  <c r="AC196"/>
  <c r="AB196" s="1"/>
  <c r="O197"/>
  <c r="N197" s="1"/>
  <c r="Q197"/>
  <c r="P197" s="1"/>
  <c r="S197"/>
  <c r="R197" s="1"/>
  <c r="U197"/>
  <c r="T197" s="1"/>
  <c r="W197"/>
  <c r="V197" s="1"/>
  <c r="Y197"/>
  <c r="X197" s="1"/>
  <c r="AA197"/>
  <c r="Z197" s="1"/>
  <c r="AC197"/>
  <c r="AB197" s="1"/>
  <c r="O198"/>
  <c r="N198" s="1"/>
  <c r="Q198"/>
  <c r="P198" s="1"/>
  <c r="S198"/>
  <c r="R198" s="1"/>
  <c r="U198"/>
  <c r="T198" s="1"/>
  <c r="W198"/>
  <c r="V198" s="1"/>
  <c r="Y198"/>
  <c r="X198" s="1"/>
  <c r="AA198"/>
  <c r="Z198" s="1"/>
  <c r="AC198"/>
  <c r="AB198" s="1"/>
  <c r="O199"/>
  <c r="N199" s="1"/>
  <c r="Q199"/>
  <c r="P199" s="1"/>
  <c r="S199"/>
  <c r="R199" s="1"/>
  <c r="U199"/>
  <c r="T199" s="1"/>
  <c r="W199"/>
  <c r="V199" s="1"/>
  <c r="Y199"/>
  <c r="X199" s="1"/>
  <c r="AA199"/>
  <c r="Z199" s="1"/>
  <c r="AC199"/>
  <c r="AB199" s="1"/>
  <c r="O200"/>
  <c r="N200" s="1"/>
  <c r="Q200"/>
  <c r="P200" s="1"/>
  <c r="S200"/>
  <c r="R200" s="1"/>
  <c r="U200"/>
  <c r="T200" s="1"/>
  <c r="W200"/>
  <c r="V200" s="1"/>
  <c r="Y200"/>
  <c r="X200" s="1"/>
  <c r="AA200"/>
  <c r="Z200" s="1"/>
  <c r="AC200"/>
  <c r="AB200" s="1"/>
  <c r="O201"/>
  <c r="N201" s="1"/>
  <c r="Q201"/>
  <c r="P201" s="1"/>
  <c r="S201"/>
  <c r="R201" s="1"/>
  <c r="U201"/>
  <c r="T201" s="1"/>
  <c r="W201"/>
  <c r="V201" s="1"/>
  <c r="Y201"/>
  <c r="X201" s="1"/>
  <c r="AA201"/>
  <c r="Z201" s="1"/>
  <c r="AC201"/>
  <c r="AB201" s="1"/>
  <c r="O202"/>
  <c r="N202" s="1"/>
  <c r="Q202"/>
  <c r="P202" s="1"/>
  <c r="S202"/>
  <c r="R202" s="1"/>
  <c r="U202"/>
  <c r="T202" s="1"/>
  <c r="W202"/>
  <c r="V202" s="1"/>
  <c r="Y202"/>
  <c r="X202" s="1"/>
  <c r="AA202"/>
  <c r="Z202" s="1"/>
  <c r="AC202"/>
  <c r="AB202" s="1"/>
  <c r="O203"/>
  <c r="N203" s="1"/>
  <c r="Q203"/>
  <c r="P203" s="1"/>
  <c r="S203"/>
  <c r="R203" s="1"/>
  <c r="U203"/>
  <c r="T203" s="1"/>
  <c r="W203"/>
  <c r="V203" s="1"/>
  <c r="Y203"/>
  <c r="X203" s="1"/>
  <c r="AA203"/>
  <c r="Z203" s="1"/>
  <c r="AC203"/>
  <c r="AB203" s="1"/>
  <c r="O204"/>
  <c r="N204" s="1"/>
  <c r="Q204"/>
  <c r="P204" s="1"/>
  <c r="S204"/>
  <c r="R204" s="1"/>
  <c r="U204"/>
  <c r="T204" s="1"/>
  <c r="W204"/>
  <c r="V204" s="1"/>
  <c r="Y204"/>
  <c r="X204" s="1"/>
  <c r="AA204"/>
  <c r="Z204" s="1"/>
  <c r="AC204"/>
  <c r="AB204" s="1"/>
  <c r="O205"/>
  <c r="N205" s="1"/>
  <c r="Q205"/>
  <c r="P205" s="1"/>
  <c r="S205"/>
  <c r="R205" s="1"/>
  <c r="U205"/>
  <c r="T205" s="1"/>
  <c r="W205"/>
  <c r="V205" s="1"/>
  <c r="Y205"/>
  <c r="X205" s="1"/>
  <c r="AA205"/>
  <c r="Z205" s="1"/>
  <c r="AC205"/>
  <c r="AB205" s="1"/>
  <c r="O206"/>
  <c r="N206" s="1"/>
  <c r="Q206"/>
  <c r="P206" s="1"/>
  <c r="S206"/>
  <c r="R206" s="1"/>
  <c r="U206"/>
  <c r="T206" s="1"/>
  <c r="W206"/>
  <c r="V206" s="1"/>
  <c r="Y206"/>
  <c r="X206" s="1"/>
  <c r="AA206"/>
  <c r="Z206" s="1"/>
  <c r="AC206"/>
  <c r="AB206" s="1"/>
  <c r="O207"/>
  <c r="N207" s="1"/>
  <c r="Q207"/>
  <c r="P207" s="1"/>
  <c r="S207"/>
  <c r="R207" s="1"/>
  <c r="U207"/>
  <c r="T207" s="1"/>
  <c r="W207"/>
  <c r="V207" s="1"/>
  <c r="Y207"/>
  <c r="X207" s="1"/>
  <c r="AA207"/>
  <c r="Z207" s="1"/>
  <c r="AC207"/>
  <c r="AB207" s="1"/>
  <c r="O208"/>
  <c r="N208" s="1"/>
  <c r="Q208"/>
  <c r="P208" s="1"/>
  <c r="S208"/>
  <c r="R208" s="1"/>
  <c r="U208"/>
  <c r="T208" s="1"/>
  <c r="W208"/>
  <c r="V208" s="1"/>
  <c r="Y208"/>
  <c r="X208" s="1"/>
  <c r="AA208"/>
  <c r="Z208" s="1"/>
  <c r="AC208"/>
  <c r="AB208" s="1"/>
  <c r="O209"/>
  <c r="N209" s="1"/>
  <c r="Q209"/>
  <c r="P209" s="1"/>
  <c r="S209"/>
  <c r="R209" s="1"/>
  <c r="U209"/>
  <c r="T209" s="1"/>
  <c r="W209"/>
  <c r="V209" s="1"/>
  <c r="Y209"/>
  <c r="X209" s="1"/>
  <c r="AA209"/>
  <c r="Z209" s="1"/>
  <c r="AC209"/>
  <c r="AB209" s="1"/>
  <c r="O210"/>
  <c r="N210" s="1"/>
  <c r="Q210"/>
  <c r="P210" s="1"/>
  <c r="S210"/>
  <c r="R210" s="1"/>
  <c r="U210"/>
  <c r="T210" s="1"/>
  <c r="W210"/>
  <c r="V210" s="1"/>
  <c r="Y210"/>
  <c r="X210" s="1"/>
  <c r="AA210"/>
  <c r="Z210" s="1"/>
  <c r="AC210"/>
  <c r="AB210" s="1"/>
  <c r="O211"/>
  <c r="N211" s="1"/>
  <c r="Q211"/>
  <c r="P211" s="1"/>
  <c r="S211"/>
  <c r="R211" s="1"/>
  <c r="U211"/>
  <c r="T211" s="1"/>
  <c r="W211"/>
  <c r="V211" s="1"/>
  <c r="Y211"/>
  <c r="X211" s="1"/>
  <c r="AA211"/>
  <c r="Z211" s="1"/>
  <c r="AC211"/>
  <c r="AB211" s="1"/>
  <c r="O212"/>
  <c r="N212" s="1"/>
  <c r="Q212"/>
  <c r="P212" s="1"/>
  <c r="S212"/>
  <c r="R212" s="1"/>
  <c r="U212"/>
  <c r="T212" s="1"/>
  <c r="W212"/>
  <c r="V212" s="1"/>
  <c r="Y212"/>
  <c r="X212" s="1"/>
  <c r="AA212"/>
  <c r="Z212" s="1"/>
  <c r="AC212"/>
  <c r="AB212" s="1"/>
  <c r="O213"/>
  <c r="N213" s="1"/>
  <c r="Q213"/>
  <c r="P213" s="1"/>
  <c r="S213"/>
  <c r="R213" s="1"/>
  <c r="U213"/>
  <c r="T213" s="1"/>
  <c r="W213"/>
  <c r="V213" s="1"/>
  <c r="Y213"/>
  <c r="X213" s="1"/>
  <c r="AA213"/>
  <c r="Z213" s="1"/>
  <c r="AC213"/>
  <c r="AB213" s="1"/>
  <c r="O214"/>
  <c r="N214" s="1"/>
  <c r="Q214"/>
  <c r="P214" s="1"/>
  <c r="S214"/>
  <c r="R214" s="1"/>
  <c r="U214"/>
  <c r="T214" s="1"/>
  <c r="W214"/>
  <c r="V214" s="1"/>
  <c r="Y214"/>
  <c r="X214" s="1"/>
  <c r="AA214"/>
  <c r="Z214" s="1"/>
  <c r="AC214"/>
  <c r="AB214" s="1"/>
  <c r="O215"/>
  <c r="N215" s="1"/>
  <c r="Q215"/>
  <c r="P215" s="1"/>
  <c r="S215"/>
  <c r="R215" s="1"/>
  <c r="U215"/>
  <c r="T215" s="1"/>
  <c r="W215"/>
  <c r="V215" s="1"/>
  <c r="Y215"/>
  <c r="X215" s="1"/>
  <c r="AA215"/>
  <c r="Z215" s="1"/>
  <c r="AC215"/>
  <c r="AB215" s="1"/>
  <c r="O216"/>
  <c r="N216" s="1"/>
  <c r="Q216"/>
  <c r="P216" s="1"/>
  <c r="S216"/>
  <c r="R216" s="1"/>
  <c r="U216"/>
  <c r="T216" s="1"/>
  <c r="W216"/>
  <c r="V216" s="1"/>
  <c r="Y216"/>
  <c r="X216" s="1"/>
  <c r="AA216"/>
  <c r="Z216" s="1"/>
  <c r="AC216"/>
  <c r="AB216" s="1"/>
  <c r="O217"/>
  <c r="N217" s="1"/>
  <c r="Q217"/>
  <c r="P217" s="1"/>
  <c r="S217"/>
  <c r="R217" s="1"/>
  <c r="U217"/>
  <c r="T217" s="1"/>
  <c r="W217"/>
  <c r="V217" s="1"/>
  <c r="Y217"/>
  <c r="X217" s="1"/>
  <c r="AA217"/>
  <c r="Z217" s="1"/>
  <c r="AC217"/>
  <c r="AB217" s="1"/>
  <c r="O218"/>
  <c r="N218" s="1"/>
  <c r="Q218"/>
  <c r="P218" s="1"/>
  <c r="S218"/>
  <c r="R218" s="1"/>
  <c r="U218"/>
  <c r="T218" s="1"/>
  <c r="W218"/>
  <c r="V218" s="1"/>
  <c r="Y218"/>
  <c r="X218" s="1"/>
  <c r="AA218"/>
  <c r="Z218" s="1"/>
  <c r="AC218"/>
  <c r="AB218" s="1"/>
  <c r="O219"/>
  <c r="N219" s="1"/>
  <c r="Q219"/>
  <c r="P219" s="1"/>
  <c r="S219"/>
  <c r="R219" s="1"/>
  <c r="U219"/>
  <c r="T219" s="1"/>
  <c r="W219"/>
  <c r="V219" s="1"/>
  <c r="Y219"/>
  <c r="X219" s="1"/>
  <c r="AA219"/>
  <c r="Z219" s="1"/>
  <c r="AC219"/>
  <c r="AB219" s="1"/>
  <c r="O220"/>
  <c r="N220" s="1"/>
  <c r="Q220"/>
  <c r="P220" s="1"/>
  <c r="S220"/>
  <c r="R220" s="1"/>
  <c r="U220"/>
  <c r="T220" s="1"/>
  <c r="W220"/>
  <c r="V220" s="1"/>
  <c r="Y220"/>
  <c r="X220" s="1"/>
  <c r="AA220"/>
  <c r="Z220" s="1"/>
  <c r="AC220"/>
  <c r="AB220" s="1"/>
  <c r="O221"/>
  <c r="N221" s="1"/>
  <c r="Q221"/>
  <c r="P221" s="1"/>
  <c r="S221"/>
  <c r="R221" s="1"/>
  <c r="U221"/>
  <c r="T221" s="1"/>
  <c r="W221"/>
  <c r="V221" s="1"/>
  <c r="Y221"/>
  <c r="X221" s="1"/>
  <c r="AA221"/>
  <c r="Z221" s="1"/>
  <c r="AC221"/>
  <c r="AB221" s="1"/>
  <c r="O222"/>
  <c r="N222" s="1"/>
  <c r="Q222"/>
  <c r="P222" s="1"/>
  <c r="S222"/>
  <c r="R222" s="1"/>
  <c r="U222"/>
  <c r="T222" s="1"/>
  <c r="W222"/>
  <c r="V222" s="1"/>
  <c r="Y222"/>
  <c r="X222" s="1"/>
  <c r="AA222"/>
  <c r="Z222" s="1"/>
  <c r="AC222"/>
  <c r="AB222" s="1"/>
  <c r="O223"/>
  <c r="N223" s="1"/>
  <c r="Q223"/>
  <c r="P223" s="1"/>
  <c r="S223"/>
  <c r="R223" s="1"/>
  <c r="U223"/>
  <c r="T223" s="1"/>
  <c r="W223"/>
  <c r="V223" s="1"/>
  <c r="Y223"/>
  <c r="X223" s="1"/>
  <c r="AA223"/>
  <c r="Z223" s="1"/>
  <c r="AC223"/>
  <c r="AB223" s="1"/>
  <c r="O224"/>
  <c r="N224" s="1"/>
  <c r="Q224"/>
  <c r="P224" s="1"/>
  <c r="S224"/>
  <c r="R224" s="1"/>
  <c r="U224"/>
  <c r="T224" s="1"/>
  <c r="W224"/>
  <c r="V224" s="1"/>
  <c r="Y224"/>
  <c r="X224" s="1"/>
  <c r="AA224"/>
  <c r="Z224" s="1"/>
  <c r="AC224"/>
  <c r="AB224" s="1"/>
  <c r="O225"/>
  <c r="N225" s="1"/>
  <c r="Q225"/>
  <c r="P225" s="1"/>
  <c r="S225"/>
  <c r="R225" s="1"/>
  <c r="U225"/>
  <c r="T225" s="1"/>
  <c r="W225"/>
  <c r="V225" s="1"/>
  <c r="Y225"/>
  <c r="X225" s="1"/>
  <c r="AA225"/>
  <c r="Z225" s="1"/>
  <c r="AC225"/>
  <c r="AB225" s="1"/>
  <c r="O226"/>
  <c r="N226" s="1"/>
  <c r="Q226"/>
  <c r="P226" s="1"/>
  <c r="S226"/>
  <c r="R226" s="1"/>
  <c r="U226"/>
  <c r="T226" s="1"/>
  <c r="W226"/>
  <c r="V226" s="1"/>
  <c r="Y226"/>
  <c r="X226" s="1"/>
  <c r="AA226"/>
  <c r="Z226" s="1"/>
  <c r="AC226"/>
  <c r="AB226" s="1"/>
  <c r="O227"/>
  <c r="N227" s="1"/>
  <c r="Q227"/>
  <c r="P227" s="1"/>
  <c r="S227"/>
  <c r="R227" s="1"/>
  <c r="U227"/>
  <c r="T227" s="1"/>
  <c r="W227"/>
  <c r="V227" s="1"/>
  <c r="Y227"/>
  <c r="X227" s="1"/>
  <c r="AA227"/>
  <c r="Z227" s="1"/>
  <c r="AC227"/>
  <c r="AB227" s="1"/>
  <c r="O228"/>
  <c r="N228" s="1"/>
  <c r="Q228"/>
  <c r="P228" s="1"/>
  <c r="S228"/>
  <c r="R228" s="1"/>
  <c r="U228"/>
  <c r="T228" s="1"/>
  <c r="W228"/>
  <c r="V228" s="1"/>
  <c r="Y228"/>
  <c r="X228" s="1"/>
  <c r="AA228"/>
  <c r="Z228" s="1"/>
  <c r="AC228"/>
  <c r="AB228" s="1"/>
  <c r="O229"/>
  <c r="N229" s="1"/>
  <c r="Q229"/>
  <c r="P229" s="1"/>
  <c r="S229"/>
  <c r="R229" s="1"/>
  <c r="U229"/>
  <c r="T229" s="1"/>
  <c r="W229"/>
  <c r="V229" s="1"/>
  <c r="Y229"/>
  <c r="X229" s="1"/>
  <c r="AA229"/>
  <c r="Z229" s="1"/>
  <c r="AC229"/>
  <c r="AB229" s="1"/>
  <c r="O230"/>
  <c r="N230" s="1"/>
  <c r="Q230"/>
  <c r="P230" s="1"/>
  <c r="S230"/>
  <c r="R230" s="1"/>
  <c r="U230"/>
  <c r="T230" s="1"/>
  <c r="W230"/>
  <c r="V230" s="1"/>
  <c r="Y230"/>
  <c r="X230" s="1"/>
  <c r="AA230"/>
  <c r="Z230" s="1"/>
  <c r="AC230"/>
  <c r="AB230" s="1"/>
  <c r="O231"/>
  <c r="N231" s="1"/>
  <c r="Q231"/>
  <c r="P231" s="1"/>
  <c r="S231"/>
  <c r="R231" s="1"/>
  <c r="U231"/>
  <c r="T231" s="1"/>
  <c r="W231"/>
  <c r="V231" s="1"/>
  <c r="Y231"/>
  <c r="X231" s="1"/>
  <c r="AA231"/>
  <c r="Z231" s="1"/>
  <c r="AC231"/>
  <c r="AB231" s="1"/>
  <c r="O232"/>
  <c r="N232" s="1"/>
  <c r="Q232"/>
  <c r="P232" s="1"/>
  <c r="S232"/>
  <c r="R232" s="1"/>
  <c r="U232"/>
  <c r="T232" s="1"/>
  <c r="W232"/>
  <c r="V232" s="1"/>
  <c r="Y232"/>
  <c r="X232" s="1"/>
  <c r="AA232"/>
  <c r="Z232" s="1"/>
  <c r="AC232"/>
  <c r="AB232" s="1"/>
  <c r="O233"/>
  <c r="N233" s="1"/>
  <c r="Q233"/>
  <c r="P233" s="1"/>
  <c r="S233"/>
  <c r="R233" s="1"/>
  <c r="U233"/>
  <c r="T233" s="1"/>
  <c r="W233"/>
  <c r="V233" s="1"/>
  <c r="Y233"/>
  <c r="X233" s="1"/>
  <c r="AA233"/>
  <c r="Z233" s="1"/>
  <c r="AC233"/>
  <c r="AB233" s="1"/>
  <c r="O234"/>
  <c r="N234" s="1"/>
  <c r="Q234"/>
  <c r="P234" s="1"/>
  <c r="S234"/>
  <c r="R234" s="1"/>
  <c r="U234"/>
  <c r="T234" s="1"/>
  <c r="W234"/>
  <c r="V234" s="1"/>
  <c r="Y234"/>
  <c r="X234" s="1"/>
  <c r="AA234"/>
  <c r="Z234" s="1"/>
  <c r="AC234"/>
  <c r="AB234" s="1"/>
  <c r="O235"/>
  <c r="N235" s="1"/>
  <c r="Q235"/>
  <c r="P235" s="1"/>
  <c r="S235"/>
  <c r="R235" s="1"/>
  <c r="U235"/>
  <c r="T235" s="1"/>
  <c r="W235"/>
  <c r="V235" s="1"/>
  <c r="Y235"/>
  <c r="X235" s="1"/>
  <c r="AA235"/>
  <c r="Z235" s="1"/>
  <c r="AC235"/>
  <c r="AB235" s="1"/>
  <c r="O236"/>
  <c r="N236" s="1"/>
  <c r="Q236"/>
  <c r="P236" s="1"/>
  <c r="S236"/>
  <c r="R236" s="1"/>
  <c r="U236"/>
  <c r="T236" s="1"/>
  <c r="W236"/>
  <c r="V236" s="1"/>
  <c r="Y236"/>
  <c r="X236" s="1"/>
  <c r="AA236"/>
  <c r="Z236" s="1"/>
  <c r="AC236"/>
  <c r="AB236" s="1"/>
  <c r="O237"/>
  <c r="N237" s="1"/>
  <c r="Q237"/>
  <c r="P237" s="1"/>
  <c r="S237"/>
  <c r="R237" s="1"/>
  <c r="U237"/>
  <c r="T237" s="1"/>
  <c r="W237"/>
  <c r="V237" s="1"/>
  <c r="Y237"/>
  <c r="X237" s="1"/>
  <c r="AA237"/>
  <c r="Z237" s="1"/>
  <c r="AC237"/>
  <c r="AB237" s="1"/>
  <c r="O238"/>
  <c r="N238" s="1"/>
  <c r="Q238"/>
  <c r="P238" s="1"/>
  <c r="S238"/>
  <c r="R238" s="1"/>
  <c r="U238"/>
  <c r="T238" s="1"/>
  <c r="W238"/>
  <c r="V238" s="1"/>
  <c r="Y238"/>
  <c r="X238" s="1"/>
  <c r="AA238"/>
  <c r="Z238" s="1"/>
  <c r="AC238"/>
  <c r="AB238" s="1"/>
  <c r="O239"/>
  <c r="N239" s="1"/>
  <c r="Q239"/>
  <c r="P239" s="1"/>
  <c r="S239"/>
  <c r="R239" s="1"/>
  <c r="U239"/>
  <c r="T239" s="1"/>
  <c r="W239"/>
  <c r="V239" s="1"/>
  <c r="Y239"/>
  <c r="X239" s="1"/>
  <c r="AA239"/>
  <c r="Z239" s="1"/>
  <c r="AC239"/>
  <c r="AB239" s="1"/>
  <c r="O240"/>
  <c r="N240" s="1"/>
  <c r="Q240"/>
  <c r="P240" s="1"/>
  <c r="S240"/>
  <c r="R240" s="1"/>
  <c r="U240"/>
  <c r="T240" s="1"/>
  <c r="W240"/>
  <c r="V240" s="1"/>
  <c r="Y240"/>
  <c r="X240" s="1"/>
  <c r="AA240"/>
  <c r="Z240" s="1"/>
  <c r="AC240"/>
  <c r="AB240" s="1"/>
  <c r="O241"/>
  <c r="N241" s="1"/>
  <c r="Q241"/>
  <c r="P241" s="1"/>
  <c r="S241"/>
  <c r="R241" s="1"/>
  <c r="U241"/>
  <c r="T241" s="1"/>
  <c r="W241"/>
  <c r="V241" s="1"/>
  <c r="Y241"/>
  <c r="X241" s="1"/>
  <c r="AA241"/>
  <c r="Z241" s="1"/>
  <c r="AC241"/>
  <c r="AB241" s="1"/>
  <c r="O242"/>
  <c r="N242" s="1"/>
  <c r="Q242"/>
  <c r="P242" s="1"/>
  <c r="S242"/>
  <c r="R242" s="1"/>
  <c r="U242"/>
  <c r="T242" s="1"/>
  <c r="W242"/>
  <c r="V242" s="1"/>
  <c r="Y242"/>
  <c r="X242" s="1"/>
  <c r="AA242"/>
  <c r="Z242" s="1"/>
  <c r="AC242"/>
  <c r="AB242" s="1"/>
  <c r="O243"/>
  <c r="N243" s="1"/>
  <c r="Q243"/>
  <c r="P243" s="1"/>
  <c r="S243"/>
  <c r="R243" s="1"/>
  <c r="U243"/>
  <c r="T243" s="1"/>
  <c r="W243"/>
  <c r="V243" s="1"/>
  <c r="Y243"/>
  <c r="X243" s="1"/>
  <c r="AA243"/>
  <c r="Z243" s="1"/>
  <c r="AC243"/>
  <c r="AB243" s="1"/>
  <c r="O244"/>
  <c r="N244" s="1"/>
  <c r="Q244"/>
  <c r="P244" s="1"/>
  <c r="S244"/>
  <c r="R244" s="1"/>
  <c r="U244"/>
  <c r="T244" s="1"/>
  <c r="W244"/>
  <c r="V244" s="1"/>
  <c r="Y244"/>
  <c r="X244" s="1"/>
  <c r="AA244"/>
  <c r="Z244" s="1"/>
  <c r="AC244"/>
  <c r="AB244" s="1"/>
  <c r="O245"/>
  <c r="N245" s="1"/>
  <c r="Q245"/>
  <c r="P245" s="1"/>
  <c r="S245"/>
  <c r="R245" s="1"/>
  <c r="U245"/>
  <c r="T245" s="1"/>
  <c r="W245"/>
  <c r="V245" s="1"/>
  <c r="Y245"/>
  <c r="X245" s="1"/>
  <c r="AA245"/>
  <c r="Z245" s="1"/>
  <c r="AC245"/>
  <c r="AB245" s="1"/>
  <c r="O246"/>
  <c r="N246" s="1"/>
  <c r="Q246"/>
  <c r="P246" s="1"/>
  <c r="S246"/>
  <c r="R246" s="1"/>
  <c r="U246"/>
  <c r="T246" s="1"/>
  <c r="W246"/>
  <c r="V246" s="1"/>
  <c r="Y246"/>
  <c r="X246" s="1"/>
  <c r="AA246"/>
  <c r="Z246" s="1"/>
  <c r="AC246"/>
  <c r="AB246" s="1"/>
  <c r="O247"/>
  <c r="N247" s="1"/>
  <c r="Q247"/>
  <c r="P247" s="1"/>
  <c r="S247"/>
  <c r="R247" s="1"/>
  <c r="U247"/>
  <c r="T247" s="1"/>
  <c r="W247"/>
  <c r="V247" s="1"/>
  <c r="Y247"/>
  <c r="X247" s="1"/>
  <c r="AA247"/>
  <c r="Z247" s="1"/>
  <c r="AC247"/>
  <c r="AB247" s="1"/>
  <c r="O248"/>
  <c r="N248" s="1"/>
  <c r="Q248"/>
  <c r="P248" s="1"/>
  <c r="S248"/>
  <c r="R248" s="1"/>
  <c r="U248"/>
  <c r="T248" s="1"/>
  <c r="W248"/>
  <c r="V248" s="1"/>
  <c r="Y248"/>
  <c r="X248" s="1"/>
  <c r="AA248"/>
  <c r="Z248" s="1"/>
  <c r="AC248"/>
  <c r="AB248" s="1"/>
  <c r="O249"/>
  <c r="N249" s="1"/>
  <c r="Q249"/>
  <c r="P249" s="1"/>
  <c r="S249"/>
  <c r="R249" s="1"/>
  <c r="U249"/>
  <c r="T249" s="1"/>
  <c r="W249"/>
  <c r="V249" s="1"/>
  <c r="Y249"/>
  <c r="X249" s="1"/>
  <c r="AA249"/>
  <c r="Z249" s="1"/>
  <c r="AC249"/>
  <c r="AB249" s="1"/>
  <c r="E76"/>
  <c r="E4"/>
  <c r="E3"/>
  <c r="AC122"/>
  <c r="AA122"/>
  <c r="Y122"/>
  <c r="W122"/>
  <c r="U122"/>
  <c r="S122"/>
  <c r="Q122"/>
  <c r="O122"/>
  <c r="AC121"/>
  <c r="AA121"/>
  <c r="Y121"/>
  <c r="W121"/>
  <c r="U121"/>
  <c r="S121"/>
  <c r="R121" s="1"/>
  <c r="Q121"/>
  <c r="O121"/>
  <c r="AC120"/>
  <c r="AA120"/>
  <c r="Y120"/>
  <c r="W120"/>
  <c r="U120"/>
  <c r="S120"/>
  <c r="R120" s="1"/>
  <c r="Q120"/>
  <c r="O120"/>
  <c r="AC119"/>
  <c r="AA119"/>
  <c r="Y119"/>
  <c r="W119"/>
  <c r="U119"/>
  <c r="S119"/>
  <c r="Q119"/>
  <c r="O119"/>
  <c r="AC118"/>
  <c r="AA118"/>
  <c r="Y118"/>
  <c r="W118"/>
  <c r="U118"/>
  <c r="S118"/>
  <c r="Q118"/>
  <c r="O118"/>
  <c r="AC117"/>
  <c r="AA117"/>
  <c r="Y117"/>
  <c r="W117"/>
  <c r="U117"/>
  <c r="S117"/>
  <c r="Q117"/>
  <c r="O117"/>
  <c r="AC116"/>
  <c r="AA116"/>
  <c r="Y116"/>
  <c r="W116"/>
  <c r="U116"/>
  <c r="S116"/>
  <c r="R116" s="1"/>
  <c r="Q116"/>
  <c r="O116"/>
  <c r="AC115"/>
  <c r="AA115"/>
  <c r="Y115"/>
  <c r="W115"/>
  <c r="U115"/>
  <c r="S115"/>
  <c r="Q115"/>
  <c r="O115"/>
  <c r="AC114"/>
  <c r="AA114"/>
  <c r="Y114"/>
  <c r="W114"/>
  <c r="U114"/>
  <c r="S114"/>
  <c r="R114" s="1"/>
  <c r="Q114"/>
  <c r="O114"/>
  <c r="AC113"/>
  <c r="AA113"/>
  <c r="Y113"/>
  <c r="W113"/>
  <c r="U113"/>
  <c r="S113"/>
  <c r="Q113"/>
  <c r="O113"/>
  <c r="AC112"/>
  <c r="AA112"/>
  <c r="Y112"/>
  <c r="W112"/>
  <c r="U112"/>
  <c r="S112"/>
  <c r="Q112"/>
  <c r="O112"/>
  <c r="N112" s="1"/>
  <c r="AC111"/>
  <c r="AA111"/>
  <c r="Y111"/>
  <c r="W111"/>
  <c r="U111"/>
  <c r="S111"/>
  <c r="Q111"/>
  <c r="O111"/>
  <c r="D111"/>
  <c r="AC110"/>
  <c r="AA110"/>
  <c r="Y110"/>
  <c r="W110"/>
  <c r="U110"/>
  <c r="S110"/>
  <c r="Q110"/>
  <c r="O110"/>
  <c r="AC109"/>
  <c r="AA109"/>
  <c r="Y109"/>
  <c r="W109"/>
  <c r="U109"/>
  <c r="S109"/>
  <c r="Q109"/>
  <c r="O109"/>
  <c r="AC108"/>
  <c r="AA108"/>
  <c r="Y108"/>
  <c r="W108"/>
  <c r="U108"/>
  <c r="S108"/>
  <c r="R108" s="1"/>
  <c r="Q108"/>
  <c r="O108"/>
  <c r="AC107"/>
  <c r="AA107"/>
  <c r="Y107"/>
  <c r="W107"/>
  <c r="U107"/>
  <c r="S107"/>
  <c r="Q107"/>
  <c r="O107"/>
  <c r="AC106"/>
  <c r="AA106"/>
  <c r="Y106"/>
  <c r="W106"/>
  <c r="U106"/>
  <c r="S106"/>
  <c r="R106" s="1"/>
  <c r="Q106"/>
  <c r="O106"/>
  <c r="AC105"/>
  <c r="AA105"/>
  <c r="Y105"/>
  <c r="W105"/>
  <c r="U105"/>
  <c r="S105"/>
  <c r="Q105"/>
  <c r="O105"/>
  <c r="AC104"/>
  <c r="AA104"/>
  <c r="Y104"/>
  <c r="W104"/>
  <c r="U104"/>
  <c r="S104"/>
  <c r="Q104"/>
  <c r="O104"/>
  <c r="AC103"/>
  <c r="AA103"/>
  <c r="Y103"/>
  <c r="W103"/>
  <c r="U103"/>
  <c r="S103"/>
  <c r="R103" s="1"/>
  <c r="Q103"/>
  <c r="O103"/>
  <c r="AC102"/>
  <c r="AA102"/>
  <c r="Y102"/>
  <c r="W102"/>
  <c r="U102"/>
  <c r="S102"/>
  <c r="Q102"/>
  <c r="O102"/>
  <c r="AC101"/>
  <c r="AA101"/>
  <c r="Y101"/>
  <c r="W101"/>
  <c r="U101"/>
  <c r="S101"/>
  <c r="R101" s="1"/>
  <c r="Q101"/>
  <c r="O101"/>
  <c r="AC100"/>
  <c r="AA100"/>
  <c r="Y100"/>
  <c r="W100"/>
  <c r="U100"/>
  <c r="S100"/>
  <c r="Q100"/>
  <c r="O100"/>
  <c r="AC99"/>
  <c r="AA99"/>
  <c r="Y99"/>
  <c r="W99"/>
  <c r="U99"/>
  <c r="S99"/>
  <c r="Q99"/>
  <c r="O99"/>
  <c r="AC98"/>
  <c r="AA98"/>
  <c r="Y98"/>
  <c r="W98"/>
  <c r="U98"/>
  <c r="S98"/>
  <c r="R98" s="1"/>
  <c r="Q98"/>
  <c r="O98"/>
  <c r="AC97"/>
  <c r="AA97"/>
  <c r="Y97"/>
  <c r="W97"/>
  <c r="U97"/>
  <c r="S97"/>
  <c r="R97" s="1"/>
  <c r="Q97"/>
  <c r="O97"/>
  <c r="AC96"/>
  <c r="AA96"/>
  <c r="Y96"/>
  <c r="W96"/>
  <c r="U96"/>
  <c r="S96"/>
  <c r="Q96"/>
  <c r="O96"/>
  <c r="AC95"/>
  <c r="AA95"/>
  <c r="Y95"/>
  <c r="W95"/>
  <c r="U95"/>
  <c r="S95"/>
  <c r="Q95"/>
  <c r="O95"/>
  <c r="AC94"/>
  <c r="AA94"/>
  <c r="Y94"/>
  <c r="W94"/>
  <c r="U94"/>
  <c r="S94"/>
  <c r="Q94"/>
  <c r="O94"/>
  <c r="AC93"/>
  <c r="AA93"/>
  <c r="Y93"/>
  <c r="W93"/>
  <c r="U93"/>
  <c r="S93"/>
  <c r="Q93"/>
  <c r="O93"/>
  <c r="AC92"/>
  <c r="AA92"/>
  <c r="Y92"/>
  <c r="W92"/>
  <c r="U92"/>
  <c r="S92"/>
  <c r="Q92"/>
  <c r="O92"/>
  <c r="AC91"/>
  <c r="AA91"/>
  <c r="Y91"/>
  <c r="W91"/>
  <c r="U91"/>
  <c r="S91"/>
  <c r="Q91"/>
  <c r="O91"/>
  <c r="AC90"/>
  <c r="AA90"/>
  <c r="Y90"/>
  <c r="W90"/>
  <c r="U90"/>
  <c r="S90"/>
  <c r="R90" s="1"/>
  <c r="Q90"/>
  <c r="O90"/>
  <c r="AC89"/>
  <c r="AA89"/>
  <c r="Y89"/>
  <c r="W89"/>
  <c r="U89"/>
  <c r="S89"/>
  <c r="R89" s="1"/>
  <c r="Q89"/>
  <c r="O89"/>
  <c r="AC88"/>
  <c r="AA88"/>
  <c r="Y88"/>
  <c r="W88"/>
  <c r="U88"/>
  <c r="S88"/>
  <c r="Q88"/>
  <c r="O88"/>
  <c r="AC87"/>
  <c r="AA87"/>
  <c r="Y87"/>
  <c r="W87"/>
  <c r="U87"/>
  <c r="S87"/>
  <c r="Q87"/>
  <c r="O87"/>
  <c r="AC86"/>
  <c r="AA86"/>
  <c r="Y86"/>
  <c r="W86"/>
  <c r="U86"/>
  <c r="S86"/>
  <c r="Q86"/>
  <c r="O86"/>
  <c r="AC85"/>
  <c r="AA85"/>
  <c r="Y85"/>
  <c r="W85"/>
  <c r="U85"/>
  <c r="S85"/>
  <c r="Q85"/>
  <c r="O85"/>
  <c r="AC84"/>
  <c r="AA84"/>
  <c r="Y84"/>
  <c r="W84"/>
  <c r="U84"/>
  <c r="S84"/>
  <c r="Q84"/>
  <c r="O84"/>
  <c r="AC83"/>
  <c r="AA83"/>
  <c r="Y83"/>
  <c r="W83"/>
  <c r="U83"/>
  <c r="S83"/>
  <c r="Q83"/>
  <c r="O83"/>
  <c r="AC82"/>
  <c r="AA82"/>
  <c r="Y82"/>
  <c r="W82"/>
  <c r="U82"/>
  <c r="S82"/>
  <c r="R82" s="1"/>
  <c r="Q82"/>
  <c r="O82"/>
  <c r="AC81"/>
  <c r="AA81"/>
  <c r="Y81"/>
  <c r="W81"/>
  <c r="U81"/>
  <c r="S81"/>
  <c r="R81" s="1"/>
  <c r="Q81"/>
  <c r="O81"/>
  <c r="AC80"/>
  <c r="AA80"/>
  <c r="Y80"/>
  <c r="W80"/>
  <c r="U80"/>
  <c r="S80"/>
  <c r="Q80"/>
  <c r="O80"/>
  <c r="AC79"/>
  <c r="AA79"/>
  <c r="Y79"/>
  <c r="W79"/>
  <c r="U79"/>
  <c r="S79"/>
  <c r="Q79"/>
  <c r="O79"/>
  <c r="AC78"/>
  <c r="AA78"/>
  <c r="Y78"/>
  <c r="W78"/>
  <c r="U78"/>
  <c r="S78"/>
  <c r="Q78"/>
  <c r="O78"/>
  <c r="AC77"/>
  <c r="AA77"/>
  <c r="Y77"/>
  <c r="W77"/>
  <c r="U77"/>
  <c r="S77"/>
  <c r="Q77"/>
  <c r="O77"/>
  <c r="AC76"/>
  <c r="AA76"/>
  <c r="Y76"/>
  <c r="W76"/>
  <c r="U76"/>
  <c r="T76" s="1"/>
  <c r="S76"/>
  <c r="Q76"/>
  <c r="O76"/>
  <c r="G76"/>
  <c r="AC75"/>
  <c r="AA75"/>
  <c r="Y75"/>
  <c r="W75"/>
  <c r="U75"/>
  <c r="S75"/>
  <c r="Q75"/>
  <c r="O75"/>
  <c r="AC74"/>
  <c r="AA74"/>
  <c r="Y74"/>
  <c r="W74"/>
  <c r="U74"/>
  <c r="S74"/>
  <c r="R74" s="1"/>
  <c r="Q74"/>
  <c r="O74"/>
  <c r="AC73"/>
  <c r="AA73"/>
  <c r="Y73"/>
  <c r="W73"/>
  <c r="U73"/>
  <c r="S73"/>
  <c r="R73" s="1"/>
  <c r="Q73"/>
  <c r="O73"/>
  <c r="AC72"/>
  <c r="AA72"/>
  <c r="Y72"/>
  <c r="W72"/>
  <c r="U72"/>
  <c r="S72"/>
  <c r="Q72"/>
  <c r="O72"/>
  <c r="AC71"/>
  <c r="AA71"/>
  <c r="Y71"/>
  <c r="W71"/>
  <c r="U71"/>
  <c r="S71"/>
  <c r="Q71"/>
  <c r="O71"/>
  <c r="AC70"/>
  <c r="AA70"/>
  <c r="Y70"/>
  <c r="W70"/>
  <c r="U70"/>
  <c r="S70"/>
  <c r="Q70"/>
  <c r="O70"/>
  <c r="AC69"/>
  <c r="AA69"/>
  <c r="Y69"/>
  <c r="W69"/>
  <c r="U69"/>
  <c r="S69"/>
  <c r="Q69"/>
  <c r="O69"/>
  <c r="AC68"/>
  <c r="AA68"/>
  <c r="Y68"/>
  <c r="W68"/>
  <c r="U68"/>
  <c r="S68"/>
  <c r="R68" s="1"/>
  <c r="Q68"/>
  <c r="O68"/>
  <c r="AC67"/>
  <c r="AA67"/>
  <c r="Y67"/>
  <c r="W67"/>
  <c r="U67"/>
  <c r="S67"/>
  <c r="Q67"/>
  <c r="O67"/>
  <c r="AC66"/>
  <c r="AA66"/>
  <c r="Y66"/>
  <c r="W66"/>
  <c r="U66"/>
  <c r="S66"/>
  <c r="R66" s="1"/>
  <c r="Q66"/>
  <c r="O66"/>
  <c r="AC65"/>
  <c r="AA65"/>
  <c r="Z65" s="1"/>
  <c r="Y65"/>
  <c r="W65"/>
  <c r="U65"/>
  <c r="S65"/>
  <c r="R65" s="1"/>
  <c r="Q65"/>
  <c r="O65"/>
  <c r="N65" s="1"/>
  <c r="AC64"/>
  <c r="AA64"/>
  <c r="Y64"/>
  <c r="W64"/>
  <c r="U64"/>
  <c r="S64"/>
  <c r="Q64"/>
  <c r="O64"/>
  <c r="AC63"/>
  <c r="AA63"/>
  <c r="Y63"/>
  <c r="W63"/>
  <c r="U63"/>
  <c r="S63"/>
  <c r="R63" s="1"/>
  <c r="Q63"/>
  <c r="O63"/>
  <c r="N63" s="1"/>
  <c r="AC62"/>
  <c r="AA62"/>
  <c r="Y62"/>
  <c r="W62"/>
  <c r="U62"/>
  <c r="S62"/>
  <c r="R62" s="1"/>
  <c r="Q62"/>
  <c r="O62"/>
  <c r="AC61"/>
  <c r="AA61"/>
  <c r="Y61"/>
  <c r="W61"/>
  <c r="U61"/>
  <c r="T61" s="1"/>
  <c r="S61"/>
  <c r="Q61"/>
  <c r="O61"/>
  <c r="AC60"/>
  <c r="AA60"/>
  <c r="Y60"/>
  <c r="W60"/>
  <c r="U60"/>
  <c r="S60"/>
  <c r="Q60"/>
  <c r="O60"/>
  <c r="AC59"/>
  <c r="AA59"/>
  <c r="Y59"/>
  <c r="W59"/>
  <c r="U59"/>
  <c r="S59"/>
  <c r="R59" s="1"/>
  <c r="Q59"/>
  <c r="O59"/>
  <c r="N59" s="1"/>
  <c r="AC58"/>
  <c r="AA58"/>
  <c r="Y58"/>
  <c r="W58"/>
  <c r="U58"/>
  <c r="S58"/>
  <c r="R58" s="1"/>
  <c r="Q58"/>
  <c r="O58"/>
  <c r="AC57"/>
  <c r="AA57"/>
  <c r="Y57"/>
  <c r="W57"/>
  <c r="U57"/>
  <c r="S57"/>
  <c r="Q57"/>
  <c r="O57"/>
  <c r="AC56"/>
  <c r="AA56"/>
  <c r="Y56"/>
  <c r="W56"/>
  <c r="U56"/>
  <c r="S56"/>
  <c r="R56" s="1"/>
  <c r="Q56"/>
  <c r="O56"/>
  <c r="AC55"/>
  <c r="AA55"/>
  <c r="Y55"/>
  <c r="W55"/>
  <c r="U55"/>
  <c r="S55"/>
  <c r="Q55"/>
  <c r="O55"/>
  <c r="AC54"/>
  <c r="AA54"/>
  <c r="Y54"/>
  <c r="W54"/>
  <c r="U54"/>
  <c r="S54"/>
  <c r="R54" s="1"/>
  <c r="Q54"/>
  <c r="O54"/>
  <c r="N54" s="1"/>
  <c r="AC53"/>
  <c r="AA53"/>
  <c r="Y53"/>
  <c r="W53"/>
  <c r="U53"/>
  <c r="S53"/>
  <c r="R53" s="1"/>
  <c r="Q53"/>
  <c r="O53"/>
  <c r="AC52"/>
  <c r="AA52"/>
  <c r="Y52"/>
  <c r="W52"/>
  <c r="U52"/>
  <c r="T52" s="1"/>
  <c r="S52"/>
  <c r="Q52"/>
  <c r="O52"/>
  <c r="AC51"/>
  <c r="AA51"/>
  <c r="Y51"/>
  <c r="W51"/>
  <c r="U51"/>
  <c r="S51"/>
  <c r="R51" s="1"/>
  <c r="Q51"/>
  <c r="O51"/>
  <c r="N51" s="1"/>
  <c r="AC50"/>
  <c r="AA50"/>
  <c r="Y50"/>
  <c r="W50"/>
  <c r="U50"/>
  <c r="T50" s="1"/>
  <c r="S50"/>
  <c r="R50" s="1"/>
  <c r="Q50"/>
  <c r="O50"/>
  <c r="AC49"/>
  <c r="AA49"/>
  <c r="Y49"/>
  <c r="W49"/>
  <c r="U49"/>
  <c r="S49"/>
  <c r="R49" s="1"/>
  <c r="Q49"/>
  <c r="O49"/>
  <c r="N49" s="1"/>
  <c r="AC48"/>
  <c r="AA48"/>
  <c r="Y48"/>
  <c r="W48"/>
  <c r="U48"/>
  <c r="T48" s="1"/>
  <c r="S48"/>
  <c r="Q48"/>
  <c r="O48"/>
  <c r="AC47"/>
  <c r="AA47"/>
  <c r="Y47"/>
  <c r="W47"/>
  <c r="U47"/>
  <c r="S47"/>
  <c r="R47" s="1"/>
  <c r="Q47"/>
  <c r="O47"/>
  <c r="N47" s="1"/>
  <c r="AC46"/>
  <c r="AA46"/>
  <c r="Y46"/>
  <c r="W46"/>
  <c r="U46"/>
  <c r="S46"/>
  <c r="R46" s="1"/>
  <c r="Q46"/>
  <c r="O46"/>
  <c r="AC45"/>
  <c r="AA45"/>
  <c r="Y45"/>
  <c r="W45"/>
  <c r="U45"/>
  <c r="S45"/>
  <c r="R45" s="1"/>
  <c r="Q45"/>
  <c r="O45"/>
  <c r="AC44"/>
  <c r="AA44"/>
  <c r="Y44"/>
  <c r="W44"/>
  <c r="U44"/>
  <c r="S44"/>
  <c r="R44" s="1"/>
  <c r="Q44"/>
  <c r="O44"/>
  <c r="N44" s="1"/>
  <c r="AC43"/>
  <c r="AA43"/>
  <c r="Y43"/>
  <c r="W43"/>
  <c r="U43"/>
  <c r="S43"/>
  <c r="Q43"/>
  <c r="O43"/>
  <c r="AC42"/>
  <c r="AA42"/>
  <c r="Y42"/>
  <c r="W42"/>
  <c r="U42"/>
  <c r="S42"/>
  <c r="Q42"/>
  <c r="O42"/>
  <c r="AC41"/>
  <c r="AA41"/>
  <c r="Y41"/>
  <c r="W41"/>
  <c r="U41"/>
  <c r="S41"/>
  <c r="Q41"/>
  <c r="O41"/>
  <c r="AC40"/>
  <c r="AA40"/>
  <c r="Z40" s="1"/>
  <c r="Y40"/>
  <c r="W40"/>
  <c r="U40"/>
  <c r="S40"/>
  <c r="R40" s="1"/>
  <c r="Q40"/>
  <c r="O40"/>
  <c r="N40" s="1"/>
  <c r="AC39"/>
  <c r="AA39"/>
  <c r="Y39"/>
  <c r="W39"/>
  <c r="U39"/>
  <c r="S39"/>
  <c r="R39" s="1"/>
  <c r="Q39"/>
  <c r="O39"/>
  <c r="AC38"/>
  <c r="AA38"/>
  <c r="Y38"/>
  <c r="W38"/>
  <c r="U38"/>
  <c r="T38" s="1"/>
  <c r="S38"/>
  <c r="R38" s="1"/>
  <c r="Q38"/>
  <c r="O38"/>
  <c r="AC37"/>
  <c r="AA37"/>
  <c r="Y37"/>
  <c r="W37"/>
  <c r="U37"/>
  <c r="S37"/>
  <c r="R37" s="1"/>
  <c r="Q37"/>
  <c r="O37"/>
  <c r="AC36"/>
  <c r="AA36"/>
  <c r="Y36"/>
  <c r="W36"/>
  <c r="U36"/>
  <c r="S36"/>
  <c r="R36" s="1"/>
  <c r="Q36"/>
  <c r="O36"/>
  <c r="N36" s="1"/>
  <c r="AC35"/>
  <c r="AA35"/>
  <c r="Y35"/>
  <c r="W35"/>
  <c r="U35"/>
  <c r="S35"/>
  <c r="Q35"/>
  <c r="O35"/>
  <c r="AC34"/>
  <c r="AA34"/>
  <c r="Y34"/>
  <c r="W34"/>
  <c r="U34"/>
  <c r="T34" s="1"/>
  <c r="S34"/>
  <c r="Q34"/>
  <c r="O34"/>
  <c r="N34" s="1"/>
  <c r="AC33"/>
  <c r="AA33"/>
  <c r="Y33"/>
  <c r="W33"/>
  <c r="U33"/>
  <c r="T33" s="1"/>
  <c r="S33"/>
  <c r="R33" s="1"/>
  <c r="Q33"/>
  <c r="O33"/>
  <c r="AC32"/>
  <c r="AA32"/>
  <c r="Y32"/>
  <c r="W32"/>
  <c r="U32"/>
  <c r="S32"/>
  <c r="R32" s="1"/>
  <c r="Q32"/>
  <c r="O32"/>
  <c r="N32" s="1"/>
  <c r="AC31"/>
  <c r="AA31"/>
  <c r="Y31"/>
  <c r="W31"/>
  <c r="U31"/>
  <c r="S31"/>
  <c r="R31" s="1"/>
  <c r="Q31"/>
  <c r="O31"/>
  <c r="N31" s="1"/>
  <c r="AC30"/>
  <c r="AA30"/>
  <c r="Y30"/>
  <c r="W30"/>
  <c r="U30"/>
  <c r="S30"/>
  <c r="R30" s="1"/>
  <c r="Q30"/>
  <c r="O30"/>
  <c r="N30" s="1"/>
  <c r="M30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AC29"/>
  <c r="AA29"/>
  <c r="Y29"/>
  <c r="W29"/>
  <c r="U29"/>
  <c r="S29"/>
  <c r="R29" s="1"/>
  <c r="Q29"/>
  <c r="O29"/>
  <c r="M29"/>
  <c r="AC28"/>
  <c r="AA28"/>
  <c r="Y28"/>
  <c r="W28"/>
  <c r="U28"/>
  <c r="T28" s="1"/>
  <c r="S28"/>
  <c r="R28" s="1"/>
  <c r="Q28"/>
  <c r="O28"/>
  <c r="N28" s="1"/>
  <c r="AA26"/>
  <c r="W26"/>
  <c r="AA25"/>
  <c r="W25"/>
  <c r="AA24"/>
  <c r="Y24"/>
  <c r="W24"/>
  <c r="AA23"/>
  <c r="Y23"/>
  <c r="W23"/>
  <c r="AA22"/>
  <c r="Y22"/>
  <c r="W22"/>
  <c r="AC21"/>
  <c r="AA21"/>
  <c r="Y21"/>
  <c r="W21"/>
  <c r="AC20"/>
  <c r="AA20"/>
  <c r="Y20"/>
  <c r="W20"/>
  <c r="AC19"/>
  <c r="AA19"/>
  <c r="Y19"/>
  <c r="W19"/>
  <c r="U19"/>
  <c r="S19"/>
  <c r="Q19"/>
  <c r="O19"/>
  <c r="AC18"/>
  <c r="AB9" s="1"/>
  <c r="AA18"/>
  <c r="Y18"/>
  <c r="X9" s="1"/>
  <c r="X10" s="1"/>
  <c r="X11" s="1"/>
  <c r="X12" s="1"/>
  <c r="W18"/>
  <c r="U18"/>
  <c r="T9" s="1"/>
  <c r="S18"/>
  <c r="Q18"/>
  <c r="P9" s="1"/>
  <c r="O18"/>
  <c r="J76"/>
  <c r="J94" s="1"/>
  <c r="Z10"/>
  <c r="Z11" s="1"/>
  <c r="Z12" s="1"/>
  <c r="Z9"/>
  <c r="V9"/>
  <c r="V10" s="1"/>
  <c r="V11" s="1"/>
  <c r="V12" s="1"/>
  <c r="R9"/>
  <c r="N9"/>
  <c r="D111" i="4"/>
  <c r="D111" i="6"/>
  <c r="D111" i="7"/>
  <c r="AD16" i="8"/>
  <c r="Z16"/>
  <c r="X16"/>
  <c r="AE19"/>
  <c r="AE20"/>
  <c r="AE21"/>
  <c r="AE22"/>
  <c r="AE23"/>
  <c r="AE24"/>
  <c r="AE25"/>
  <c r="AE26"/>
  <c r="AE18"/>
  <c r="AC19"/>
  <c r="AC18"/>
  <c r="AA19"/>
  <c r="AA20"/>
  <c r="AA21"/>
  <c r="AA22"/>
  <c r="AA23"/>
  <c r="AA24"/>
  <c r="AA25"/>
  <c r="AA26"/>
  <c r="AA18"/>
  <c r="Y19"/>
  <c r="Y20"/>
  <c r="Y21"/>
  <c r="Y22"/>
  <c r="Y23"/>
  <c r="Y24"/>
  <c r="Y25"/>
  <c r="Y26"/>
  <c r="Y18"/>
  <c r="X9" s="1"/>
  <c r="O97"/>
  <c r="N97" s="1"/>
  <c r="Q97"/>
  <c r="P97" s="1"/>
  <c r="S97"/>
  <c r="R97" s="1"/>
  <c r="U97"/>
  <c r="T97" s="1"/>
  <c r="W97"/>
  <c r="V97" s="1"/>
  <c r="Y97"/>
  <c r="X97" s="1"/>
  <c r="AA97"/>
  <c r="Z97" s="1"/>
  <c r="AC97"/>
  <c r="AB97" s="1"/>
  <c r="AE97"/>
  <c r="AD97" s="1"/>
  <c r="O98"/>
  <c r="N98" s="1"/>
  <c r="Q98"/>
  <c r="P98" s="1"/>
  <c r="S98"/>
  <c r="R98" s="1"/>
  <c r="U98"/>
  <c r="T98" s="1"/>
  <c r="W98"/>
  <c r="V98" s="1"/>
  <c r="Y98"/>
  <c r="X98" s="1"/>
  <c r="AA98"/>
  <c r="Z98" s="1"/>
  <c r="AC98"/>
  <c r="AB98" s="1"/>
  <c r="AE98"/>
  <c r="AD98" s="1"/>
  <c r="O99"/>
  <c r="N99" s="1"/>
  <c r="Q99"/>
  <c r="P99" s="1"/>
  <c r="S99"/>
  <c r="R99" s="1"/>
  <c r="U99"/>
  <c r="T99" s="1"/>
  <c r="W99"/>
  <c r="V99" s="1"/>
  <c r="Y99"/>
  <c r="X99" s="1"/>
  <c r="AA99"/>
  <c r="Z99" s="1"/>
  <c r="AC99"/>
  <c r="AB99" s="1"/>
  <c r="AE99"/>
  <c r="AD99" s="1"/>
  <c r="O100"/>
  <c r="N100" s="1"/>
  <c r="Q100"/>
  <c r="P100" s="1"/>
  <c r="S100"/>
  <c r="R100" s="1"/>
  <c r="U100"/>
  <c r="T100" s="1"/>
  <c r="W100"/>
  <c r="V100" s="1"/>
  <c r="Y100"/>
  <c r="X100" s="1"/>
  <c r="AA100"/>
  <c r="Z100" s="1"/>
  <c r="AC100"/>
  <c r="AB100" s="1"/>
  <c r="AE100"/>
  <c r="AD100" s="1"/>
  <c r="O101"/>
  <c r="N101" s="1"/>
  <c r="Q101"/>
  <c r="P101" s="1"/>
  <c r="S101"/>
  <c r="R101" s="1"/>
  <c r="U101"/>
  <c r="T101" s="1"/>
  <c r="W101"/>
  <c r="V101" s="1"/>
  <c r="Y101"/>
  <c r="X101" s="1"/>
  <c r="AA101"/>
  <c r="Z101" s="1"/>
  <c r="AC101"/>
  <c r="AB101" s="1"/>
  <c r="AE101"/>
  <c r="AD101" s="1"/>
  <c r="O102"/>
  <c r="N102" s="1"/>
  <c r="Q102"/>
  <c r="P102" s="1"/>
  <c r="S102"/>
  <c r="R102" s="1"/>
  <c r="U102"/>
  <c r="T102" s="1"/>
  <c r="W102"/>
  <c r="V102" s="1"/>
  <c r="Y102"/>
  <c r="X102" s="1"/>
  <c r="AA102"/>
  <c r="Z102" s="1"/>
  <c r="AC102"/>
  <c r="AB102" s="1"/>
  <c r="AE102"/>
  <c r="AD102" s="1"/>
  <c r="O103"/>
  <c r="N103" s="1"/>
  <c r="Q103"/>
  <c r="P103" s="1"/>
  <c r="S103"/>
  <c r="R103" s="1"/>
  <c r="U103"/>
  <c r="T103" s="1"/>
  <c r="W103"/>
  <c r="V103" s="1"/>
  <c r="Y103"/>
  <c r="X103" s="1"/>
  <c r="AA103"/>
  <c r="Z103" s="1"/>
  <c r="AC103"/>
  <c r="AB103" s="1"/>
  <c r="AE103"/>
  <c r="AD103" s="1"/>
  <c r="O104"/>
  <c r="N104" s="1"/>
  <c r="Q104"/>
  <c r="P104" s="1"/>
  <c r="S104"/>
  <c r="R104" s="1"/>
  <c r="U104"/>
  <c r="T104" s="1"/>
  <c r="W104"/>
  <c r="V104" s="1"/>
  <c r="Y104"/>
  <c r="X104" s="1"/>
  <c r="AA104"/>
  <c r="Z104" s="1"/>
  <c r="AC104"/>
  <c r="AB104" s="1"/>
  <c r="AE104"/>
  <c r="AD104" s="1"/>
  <c r="O105"/>
  <c r="N105" s="1"/>
  <c r="Q105"/>
  <c r="P105" s="1"/>
  <c r="S105"/>
  <c r="R105" s="1"/>
  <c r="U105"/>
  <c r="T105" s="1"/>
  <c r="W105"/>
  <c r="V105" s="1"/>
  <c r="Y105"/>
  <c r="X105" s="1"/>
  <c r="AA105"/>
  <c r="Z105" s="1"/>
  <c r="AC105"/>
  <c r="AB105" s="1"/>
  <c r="AE105"/>
  <c r="AD105" s="1"/>
  <c r="O106"/>
  <c r="N106" s="1"/>
  <c r="Q106"/>
  <c r="P106" s="1"/>
  <c r="S106"/>
  <c r="R106" s="1"/>
  <c r="U106"/>
  <c r="T106" s="1"/>
  <c r="W106"/>
  <c r="V106" s="1"/>
  <c r="Y106"/>
  <c r="X106" s="1"/>
  <c r="AA106"/>
  <c r="Z106" s="1"/>
  <c r="AC106"/>
  <c r="AB106" s="1"/>
  <c r="AE106"/>
  <c r="AD106" s="1"/>
  <c r="O107"/>
  <c r="N107" s="1"/>
  <c r="Q107"/>
  <c r="P107" s="1"/>
  <c r="S107"/>
  <c r="R107" s="1"/>
  <c r="U107"/>
  <c r="T107" s="1"/>
  <c r="W107"/>
  <c r="V107" s="1"/>
  <c r="Y107"/>
  <c r="X107" s="1"/>
  <c r="AA107"/>
  <c r="Z107" s="1"/>
  <c r="AC107"/>
  <c r="AB107" s="1"/>
  <c r="AE107"/>
  <c r="AD107" s="1"/>
  <c r="O108"/>
  <c r="N108" s="1"/>
  <c r="Q108"/>
  <c r="P108" s="1"/>
  <c r="S108"/>
  <c r="R108" s="1"/>
  <c r="U108"/>
  <c r="T108" s="1"/>
  <c r="W108"/>
  <c r="V108" s="1"/>
  <c r="Y108"/>
  <c r="X108" s="1"/>
  <c r="AA108"/>
  <c r="Z108" s="1"/>
  <c r="AC108"/>
  <c r="AB108" s="1"/>
  <c r="AE108"/>
  <c r="AD108" s="1"/>
  <c r="O109"/>
  <c r="N109" s="1"/>
  <c r="Q109"/>
  <c r="P109" s="1"/>
  <c r="S109"/>
  <c r="R109" s="1"/>
  <c r="U109"/>
  <c r="T109" s="1"/>
  <c r="W109"/>
  <c r="V109" s="1"/>
  <c r="Y109"/>
  <c r="X109" s="1"/>
  <c r="AA109"/>
  <c r="Z109" s="1"/>
  <c r="AC109"/>
  <c r="AB109" s="1"/>
  <c r="AE109"/>
  <c r="AD109" s="1"/>
  <c r="O110"/>
  <c r="N110" s="1"/>
  <c r="Q110"/>
  <c r="P110" s="1"/>
  <c r="S110"/>
  <c r="R110" s="1"/>
  <c r="U110"/>
  <c r="T110" s="1"/>
  <c r="W110"/>
  <c r="V110" s="1"/>
  <c r="Y110"/>
  <c r="X110" s="1"/>
  <c r="AA110"/>
  <c r="Z110" s="1"/>
  <c r="AC110"/>
  <c r="AB110" s="1"/>
  <c r="AE110"/>
  <c r="AD110" s="1"/>
  <c r="O111"/>
  <c r="N111" s="1"/>
  <c r="Q111"/>
  <c r="P111" s="1"/>
  <c r="S111"/>
  <c r="R111" s="1"/>
  <c r="U111"/>
  <c r="T111" s="1"/>
  <c r="W111"/>
  <c r="V111" s="1"/>
  <c r="Y111"/>
  <c r="X111" s="1"/>
  <c r="AA111"/>
  <c r="Z111" s="1"/>
  <c r="AC111"/>
  <c r="AB111" s="1"/>
  <c r="AE111"/>
  <c r="AD111" s="1"/>
  <c r="O112"/>
  <c r="N112" s="1"/>
  <c r="Q112"/>
  <c r="P112" s="1"/>
  <c r="S112"/>
  <c r="R112" s="1"/>
  <c r="U112"/>
  <c r="T112" s="1"/>
  <c r="W112"/>
  <c r="V112" s="1"/>
  <c r="Y112"/>
  <c r="X112" s="1"/>
  <c r="AA112"/>
  <c r="Z112" s="1"/>
  <c r="AC112"/>
  <c r="AB112" s="1"/>
  <c r="AE112"/>
  <c r="AD112" s="1"/>
  <c r="O113"/>
  <c r="N113" s="1"/>
  <c r="Q113"/>
  <c r="P113" s="1"/>
  <c r="S113"/>
  <c r="R113" s="1"/>
  <c r="U113"/>
  <c r="T113" s="1"/>
  <c r="W113"/>
  <c r="V113" s="1"/>
  <c r="Y113"/>
  <c r="X113" s="1"/>
  <c r="AA113"/>
  <c r="Z113" s="1"/>
  <c r="AC113"/>
  <c r="AB113" s="1"/>
  <c r="AE113"/>
  <c r="AD113" s="1"/>
  <c r="O114"/>
  <c r="N114" s="1"/>
  <c r="Q114"/>
  <c r="P114" s="1"/>
  <c r="S114"/>
  <c r="R114" s="1"/>
  <c r="U114"/>
  <c r="T114" s="1"/>
  <c r="W114"/>
  <c r="V114" s="1"/>
  <c r="Y114"/>
  <c r="X114" s="1"/>
  <c r="AA114"/>
  <c r="Z114" s="1"/>
  <c r="AC114"/>
  <c r="AB114" s="1"/>
  <c r="AE114"/>
  <c r="AD114" s="1"/>
  <c r="O115"/>
  <c r="N115" s="1"/>
  <c r="Q115"/>
  <c r="P115" s="1"/>
  <c r="S115"/>
  <c r="R115" s="1"/>
  <c r="U115"/>
  <c r="T115" s="1"/>
  <c r="W115"/>
  <c r="V115" s="1"/>
  <c r="Y115"/>
  <c r="X115" s="1"/>
  <c r="AA115"/>
  <c r="Z115" s="1"/>
  <c r="AC115"/>
  <c r="AB115" s="1"/>
  <c r="AE115"/>
  <c r="AD115" s="1"/>
  <c r="O116"/>
  <c r="N116" s="1"/>
  <c r="Q116"/>
  <c r="P116" s="1"/>
  <c r="S116"/>
  <c r="R116" s="1"/>
  <c r="U116"/>
  <c r="T116" s="1"/>
  <c r="W116"/>
  <c r="V116" s="1"/>
  <c r="Y116"/>
  <c r="X116" s="1"/>
  <c r="AA116"/>
  <c r="Z116" s="1"/>
  <c r="AC116"/>
  <c r="AB116" s="1"/>
  <c r="AE116"/>
  <c r="AD116" s="1"/>
  <c r="O117"/>
  <c r="N117" s="1"/>
  <c r="Q117"/>
  <c r="P117" s="1"/>
  <c r="S117"/>
  <c r="R117" s="1"/>
  <c r="U117"/>
  <c r="T117" s="1"/>
  <c r="W117"/>
  <c r="V117" s="1"/>
  <c r="Y117"/>
  <c r="X117" s="1"/>
  <c r="AA117"/>
  <c r="Z117" s="1"/>
  <c r="AC117"/>
  <c r="AB117" s="1"/>
  <c r="AE117"/>
  <c r="AD117" s="1"/>
  <c r="O118"/>
  <c r="N118" s="1"/>
  <c r="Q118"/>
  <c r="P118" s="1"/>
  <c r="S118"/>
  <c r="R118" s="1"/>
  <c r="U118"/>
  <c r="T118" s="1"/>
  <c r="W118"/>
  <c r="V118" s="1"/>
  <c r="Y118"/>
  <c r="X118" s="1"/>
  <c r="AA118"/>
  <c r="Z118" s="1"/>
  <c r="AC118"/>
  <c r="AB118" s="1"/>
  <c r="AE118"/>
  <c r="AD118" s="1"/>
  <c r="O119"/>
  <c r="N119" s="1"/>
  <c r="Q119"/>
  <c r="P119" s="1"/>
  <c r="S119"/>
  <c r="R119" s="1"/>
  <c r="U119"/>
  <c r="T119" s="1"/>
  <c r="W119"/>
  <c r="V119" s="1"/>
  <c r="Y119"/>
  <c r="X119" s="1"/>
  <c r="AA119"/>
  <c r="Z119" s="1"/>
  <c r="AC119"/>
  <c r="AB119" s="1"/>
  <c r="AE119"/>
  <c r="AD119" s="1"/>
  <c r="O120"/>
  <c r="N120" s="1"/>
  <c r="Q120"/>
  <c r="P120" s="1"/>
  <c r="S120"/>
  <c r="R120" s="1"/>
  <c r="U120"/>
  <c r="T120" s="1"/>
  <c r="W120"/>
  <c r="V120" s="1"/>
  <c r="Y120"/>
  <c r="X120" s="1"/>
  <c r="AA120"/>
  <c r="Z120" s="1"/>
  <c r="AC120"/>
  <c r="AB120" s="1"/>
  <c r="AE120"/>
  <c r="AD120" s="1"/>
  <c r="O121"/>
  <c r="N121" s="1"/>
  <c r="Q121"/>
  <c r="P121" s="1"/>
  <c r="S121"/>
  <c r="R121" s="1"/>
  <c r="U121"/>
  <c r="T121" s="1"/>
  <c r="W121"/>
  <c r="V121" s="1"/>
  <c r="Y121"/>
  <c r="X121" s="1"/>
  <c r="AA121"/>
  <c r="Z121" s="1"/>
  <c r="AC121"/>
  <c r="AB121" s="1"/>
  <c r="AE121"/>
  <c r="AD121" s="1"/>
  <c r="O122"/>
  <c r="N122" s="1"/>
  <c r="Q122"/>
  <c r="P122" s="1"/>
  <c r="S122"/>
  <c r="R122" s="1"/>
  <c r="U122"/>
  <c r="T122" s="1"/>
  <c r="W122"/>
  <c r="V122" s="1"/>
  <c r="Y122"/>
  <c r="X122" s="1"/>
  <c r="AA122"/>
  <c r="Z122" s="1"/>
  <c r="AC122"/>
  <c r="AB122" s="1"/>
  <c r="AE122"/>
  <c r="AD122" s="1"/>
  <c r="O123"/>
  <c r="N123" s="1"/>
  <c r="Q123"/>
  <c r="P123" s="1"/>
  <c r="S123"/>
  <c r="R123" s="1"/>
  <c r="U123"/>
  <c r="T123" s="1"/>
  <c r="W123"/>
  <c r="V123" s="1"/>
  <c r="Y123"/>
  <c r="X123" s="1"/>
  <c r="AA123"/>
  <c r="Z123" s="1"/>
  <c r="AC123"/>
  <c r="AB123" s="1"/>
  <c r="AE123"/>
  <c r="AD123" s="1"/>
  <c r="O124"/>
  <c r="N124" s="1"/>
  <c r="Q124"/>
  <c r="P124" s="1"/>
  <c r="S124"/>
  <c r="R124" s="1"/>
  <c r="U124"/>
  <c r="T124" s="1"/>
  <c r="W124"/>
  <c r="V124" s="1"/>
  <c r="Y124"/>
  <c r="X124" s="1"/>
  <c r="AA124"/>
  <c r="Z124" s="1"/>
  <c r="AC124"/>
  <c r="AB124" s="1"/>
  <c r="AE124"/>
  <c r="AD124" s="1"/>
  <c r="O125"/>
  <c r="N125" s="1"/>
  <c r="Q125"/>
  <c r="P125" s="1"/>
  <c r="S125"/>
  <c r="R125" s="1"/>
  <c r="U125"/>
  <c r="T125" s="1"/>
  <c r="W125"/>
  <c r="V125" s="1"/>
  <c r="Y125"/>
  <c r="X125" s="1"/>
  <c r="AA125"/>
  <c r="Z125" s="1"/>
  <c r="AC125"/>
  <c r="AB125" s="1"/>
  <c r="AE125"/>
  <c r="AD125" s="1"/>
  <c r="O126"/>
  <c r="N126" s="1"/>
  <c r="Q126"/>
  <c r="P126" s="1"/>
  <c r="S126"/>
  <c r="R126" s="1"/>
  <c r="U126"/>
  <c r="T126" s="1"/>
  <c r="W126"/>
  <c r="V126" s="1"/>
  <c r="Y126"/>
  <c r="X126" s="1"/>
  <c r="AA126"/>
  <c r="Z126" s="1"/>
  <c r="AC126"/>
  <c r="AB126" s="1"/>
  <c r="AE126"/>
  <c r="AD126" s="1"/>
  <c r="O127"/>
  <c r="N127" s="1"/>
  <c r="Q127"/>
  <c r="P127" s="1"/>
  <c r="S127"/>
  <c r="R127" s="1"/>
  <c r="U127"/>
  <c r="T127" s="1"/>
  <c r="W127"/>
  <c r="V127" s="1"/>
  <c r="Y127"/>
  <c r="X127" s="1"/>
  <c r="AA127"/>
  <c r="Z127" s="1"/>
  <c r="AC127"/>
  <c r="AB127" s="1"/>
  <c r="AE127"/>
  <c r="AD127" s="1"/>
  <c r="O128"/>
  <c r="N128" s="1"/>
  <c r="Q128"/>
  <c r="P128" s="1"/>
  <c r="S128"/>
  <c r="R128" s="1"/>
  <c r="U128"/>
  <c r="T128" s="1"/>
  <c r="W128"/>
  <c r="V128" s="1"/>
  <c r="Y128"/>
  <c r="X128" s="1"/>
  <c r="AA128"/>
  <c r="Z128" s="1"/>
  <c r="AC128"/>
  <c r="AB128" s="1"/>
  <c r="AE128"/>
  <c r="AD128" s="1"/>
  <c r="O129"/>
  <c r="N129" s="1"/>
  <c r="Q129"/>
  <c r="P129" s="1"/>
  <c r="S129"/>
  <c r="R129" s="1"/>
  <c r="U129"/>
  <c r="T129" s="1"/>
  <c r="W129"/>
  <c r="V129" s="1"/>
  <c r="Y129"/>
  <c r="X129" s="1"/>
  <c r="AA129"/>
  <c r="Z129" s="1"/>
  <c r="AC129"/>
  <c r="AB129" s="1"/>
  <c r="AE129"/>
  <c r="AD129" s="1"/>
  <c r="O130"/>
  <c r="N130" s="1"/>
  <c r="Q130"/>
  <c r="P130" s="1"/>
  <c r="S130"/>
  <c r="R130" s="1"/>
  <c r="U130"/>
  <c r="T130" s="1"/>
  <c r="W130"/>
  <c r="V130" s="1"/>
  <c r="Y130"/>
  <c r="X130" s="1"/>
  <c r="AA130"/>
  <c r="Z130" s="1"/>
  <c r="AC130"/>
  <c r="AB130" s="1"/>
  <c r="AE130"/>
  <c r="AD130" s="1"/>
  <c r="O131"/>
  <c r="N131" s="1"/>
  <c r="Q131"/>
  <c r="P131" s="1"/>
  <c r="S131"/>
  <c r="R131" s="1"/>
  <c r="U131"/>
  <c r="T131" s="1"/>
  <c r="W131"/>
  <c r="V131" s="1"/>
  <c r="Y131"/>
  <c r="X131" s="1"/>
  <c r="AA131"/>
  <c r="Z131" s="1"/>
  <c r="AC131"/>
  <c r="AB131" s="1"/>
  <c r="AE131"/>
  <c r="AD131" s="1"/>
  <c r="O132"/>
  <c r="N132" s="1"/>
  <c r="Q132"/>
  <c r="P132" s="1"/>
  <c r="S132"/>
  <c r="R132" s="1"/>
  <c r="U132"/>
  <c r="T132" s="1"/>
  <c r="W132"/>
  <c r="V132" s="1"/>
  <c r="Y132"/>
  <c r="X132" s="1"/>
  <c r="AA132"/>
  <c r="Z132" s="1"/>
  <c r="AC132"/>
  <c r="AB132" s="1"/>
  <c r="AE132"/>
  <c r="AD132" s="1"/>
  <c r="O133"/>
  <c r="N133" s="1"/>
  <c r="Q133"/>
  <c r="P133" s="1"/>
  <c r="S133"/>
  <c r="R133" s="1"/>
  <c r="U133"/>
  <c r="T133" s="1"/>
  <c r="W133"/>
  <c r="V133" s="1"/>
  <c r="Y133"/>
  <c r="X133" s="1"/>
  <c r="AA133"/>
  <c r="Z133" s="1"/>
  <c r="AC133"/>
  <c r="AB133" s="1"/>
  <c r="AE133"/>
  <c r="AD133" s="1"/>
  <c r="O134"/>
  <c r="N134" s="1"/>
  <c r="Q134"/>
  <c r="P134" s="1"/>
  <c r="S134"/>
  <c r="R134" s="1"/>
  <c r="U134"/>
  <c r="T134" s="1"/>
  <c r="W134"/>
  <c r="V134" s="1"/>
  <c r="Y134"/>
  <c r="X134" s="1"/>
  <c r="AA134"/>
  <c r="Z134" s="1"/>
  <c r="AC134"/>
  <c r="AB134" s="1"/>
  <c r="AE134"/>
  <c r="AD134" s="1"/>
  <c r="O135"/>
  <c r="N135" s="1"/>
  <c r="Q135"/>
  <c r="P135" s="1"/>
  <c r="S135"/>
  <c r="R135" s="1"/>
  <c r="U135"/>
  <c r="T135" s="1"/>
  <c r="W135"/>
  <c r="V135" s="1"/>
  <c r="Y135"/>
  <c r="X135" s="1"/>
  <c r="AA135"/>
  <c r="Z135" s="1"/>
  <c r="AC135"/>
  <c r="AB135" s="1"/>
  <c r="AE135"/>
  <c r="AD135" s="1"/>
  <c r="O136"/>
  <c r="N136" s="1"/>
  <c r="Q136"/>
  <c r="P136" s="1"/>
  <c r="S136"/>
  <c r="R136" s="1"/>
  <c r="U136"/>
  <c r="T136" s="1"/>
  <c r="W136"/>
  <c r="V136" s="1"/>
  <c r="Y136"/>
  <c r="X136" s="1"/>
  <c r="AA136"/>
  <c r="Z136" s="1"/>
  <c r="AC136"/>
  <c r="AB136" s="1"/>
  <c r="AE136"/>
  <c r="AD136" s="1"/>
  <c r="O137"/>
  <c r="N137" s="1"/>
  <c r="Q137"/>
  <c r="P137" s="1"/>
  <c r="S137"/>
  <c r="R137" s="1"/>
  <c r="U137"/>
  <c r="T137" s="1"/>
  <c r="W137"/>
  <c r="V137" s="1"/>
  <c r="Y137"/>
  <c r="X137" s="1"/>
  <c r="AA137"/>
  <c r="Z137" s="1"/>
  <c r="AC137"/>
  <c r="AB137" s="1"/>
  <c r="AE137"/>
  <c r="AD137" s="1"/>
  <c r="O138"/>
  <c r="N138" s="1"/>
  <c r="Q138"/>
  <c r="P138" s="1"/>
  <c r="S138"/>
  <c r="R138" s="1"/>
  <c r="U138"/>
  <c r="T138" s="1"/>
  <c r="W138"/>
  <c r="V138" s="1"/>
  <c r="Y138"/>
  <c r="X138" s="1"/>
  <c r="AA138"/>
  <c r="Z138" s="1"/>
  <c r="AC138"/>
  <c r="AB138" s="1"/>
  <c r="AE138"/>
  <c r="AD138" s="1"/>
  <c r="O139"/>
  <c r="N139" s="1"/>
  <c r="Q139"/>
  <c r="P139" s="1"/>
  <c r="S139"/>
  <c r="R139" s="1"/>
  <c r="U139"/>
  <c r="T139" s="1"/>
  <c r="W139"/>
  <c r="V139" s="1"/>
  <c r="Y139"/>
  <c r="X139" s="1"/>
  <c r="AA139"/>
  <c r="Z139" s="1"/>
  <c r="AC139"/>
  <c r="AB139" s="1"/>
  <c r="AE139"/>
  <c r="AD139" s="1"/>
  <c r="O140"/>
  <c r="N140" s="1"/>
  <c r="Q140"/>
  <c r="P140" s="1"/>
  <c r="S140"/>
  <c r="R140" s="1"/>
  <c r="U140"/>
  <c r="T140" s="1"/>
  <c r="W140"/>
  <c r="V140" s="1"/>
  <c r="Y140"/>
  <c r="X140" s="1"/>
  <c r="AA140"/>
  <c r="Z140" s="1"/>
  <c r="AC140"/>
  <c r="AB140" s="1"/>
  <c r="AE140"/>
  <c r="AD140" s="1"/>
  <c r="O141"/>
  <c r="N141" s="1"/>
  <c r="Q141"/>
  <c r="P141" s="1"/>
  <c r="S141"/>
  <c r="R141" s="1"/>
  <c r="U141"/>
  <c r="T141" s="1"/>
  <c r="W141"/>
  <c r="V141" s="1"/>
  <c r="Y141"/>
  <c r="X141" s="1"/>
  <c r="AA141"/>
  <c r="Z141" s="1"/>
  <c r="AC141"/>
  <c r="AB141" s="1"/>
  <c r="AE141"/>
  <c r="AD141" s="1"/>
  <c r="O142"/>
  <c r="N142" s="1"/>
  <c r="Q142"/>
  <c r="P142" s="1"/>
  <c r="S142"/>
  <c r="R142" s="1"/>
  <c r="U142"/>
  <c r="T142" s="1"/>
  <c r="W142"/>
  <c r="V142" s="1"/>
  <c r="Y142"/>
  <c r="X142" s="1"/>
  <c r="AA142"/>
  <c r="Z142" s="1"/>
  <c r="AC142"/>
  <c r="AB142" s="1"/>
  <c r="AE142"/>
  <c r="AD142" s="1"/>
  <c r="O143"/>
  <c r="N143" s="1"/>
  <c r="Q143"/>
  <c r="P143" s="1"/>
  <c r="S143"/>
  <c r="R143" s="1"/>
  <c r="U143"/>
  <c r="T143" s="1"/>
  <c r="W143"/>
  <c r="V143" s="1"/>
  <c r="Y143"/>
  <c r="X143" s="1"/>
  <c r="AA143"/>
  <c r="Z143" s="1"/>
  <c r="AC143"/>
  <c r="AB143" s="1"/>
  <c r="AE143"/>
  <c r="AD143" s="1"/>
  <c r="O144"/>
  <c r="N144" s="1"/>
  <c r="Q144"/>
  <c r="P144" s="1"/>
  <c r="S144"/>
  <c r="R144" s="1"/>
  <c r="U144"/>
  <c r="T144" s="1"/>
  <c r="W144"/>
  <c r="V144" s="1"/>
  <c r="Y144"/>
  <c r="X144" s="1"/>
  <c r="AA144"/>
  <c r="Z144" s="1"/>
  <c r="AC144"/>
  <c r="AB144" s="1"/>
  <c r="AE144"/>
  <c r="AD144" s="1"/>
  <c r="O145"/>
  <c r="N145" s="1"/>
  <c r="Q145"/>
  <c r="P145" s="1"/>
  <c r="S145"/>
  <c r="R145" s="1"/>
  <c r="U145"/>
  <c r="T145" s="1"/>
  <c r="W145"/>
  <c r="V145" s="1"/>
  <c r="Y145"/>
  <c r="X145" s="1"/>
  <c r="AA145"/>
  <c r="Z145" s="1"/>
  <c r="AC145"/>
  <c r="AB145" s="1"/>
  <c r="AE145"/>
  <c r="AD145" s="1"/>
  <c r="O146"/>
  <c r="N146" s="1"/>
  <c r="Q146"/>
  <c r="P146" s="1"/>
  <c r="S146"/>
  <c r="R146" s="1"/>
  <c r="U146"/>
  <c r="T146" s="1"/>
  <c r="W146"/>
  <c r="V146" s="1"/>
  <c r="Y146"/>
  <c r="X146" s="1"/>
  <c r="AA146"/>
  <c r="Z146" s="1"/>
  <c r="AC146"/>
  <c r="AB146" s="1"/>
  <c r="AE146"/>
  <c r="AD146" s="1"/>
  <c r="O147"/>
  <c r="N147" s="1"/>
  <c r="Q147"/>
  <c r="P147" s="1"/>
  <c r="S147"/>
  <c r="R147" s="1"/>
  <c r="U147"/>
  <c r="T147" s="1"/>
  <c r="W147"/>
  <c r="V147" s="1"/>
  <c r="Y147"/>
  <c r="X147" s="1"/>
  <c r="AA147"/>
  <c r="Z147" s="1"/>
  <c r="AC147"/>
  <c r="AB147" s="1"/>
  <c r="AE147"/>
  <c r="AD147" s="1"/>
  <c r="O148"/>
  <c r="N148" s="1"/>
  <c r="Q148"/>
  <c r="P148" s="1"/>
  <c r="S148"/>
  <c r="R148" s="1"/>
  <c r="U148"/>
  <c r="T148" s="1"/>
  <c r="W148"/>
  <c r="V148" s="1"/>
  <c r="Y148"/>
  <c r="X148" s="1"/>
  <c r="AA148"/>
  <c r="Z148" s="1"/>
  <c r="AC148"/>
  <c r="AB148" s="1"/>
  <c r="AE148"/>
  <c r="AD148" s="1"/>
  <c r="O149"/>
  <c r="N149" s="1"/>
  <c r="Q149"/>
  <c r="P149" s="1"/>
  <c r="S149"/>
  <c r="R149" s="1"/>
  <c r="U149"/>
  <c r="T149" s="1"/>
  <c r="W149"/>
  <c r="V149" s="1"/>
  <c r="Y149"/>
  <c r="X149" s="1"/>
  <c r="AA149"/>
  <c r="Z149" s="1"/>
  <c r="AC149"/>
  <c r="AB149" s="1"/>
  <c r="AE149"/>
  <c r="AD149" s="1"/>
  <c r="O150"/>
  <c r="N150" s="1"/>
  <c r="Q150"/>
  <c r="P150" s="1"/>
  <c r="S150"/>
  <c r="R150" s="1"/>
  <c r="U150"/>
  <c r="T150" s="1"/>
  <c r="W150"/>
  <c r="V150" s="1"/>
  <c r="Y150"/>
  <c r="X150" s="1"/>
  <c r="AA150"/>
  <c r="Z150" s="1"/>
  <c r="AC150"/>
  <c r="AB150" s="1"/>
  <c r="AE150"/>
  <c r="AD150" s="1"/>
  <c r="O151"/>
  <c r="N151" s="1"/>
  <c r="Q151"/>
  <c r="P151" s="1"/>
  <c r="S151"/>
  <c r="R151" s="1"/>
  <c r="U151"/>
  <c r="T151" s="1"/>
  <c r="W151"/>
  <c r="V151" s="1"/>
  <c r="Y151"/>
  <c r="X151" s="1"/>
  <c r="AA151"/>
  <c r="Z151" s="1"/>
  <c r="AC151"/>
  <c r="AB151" s="1"/>
  <c r="AE151"/>
  <c r="AD151" s="1"/>
  <c r="O152"/>
  <c r="N152" s="1"/>
  <c r="Q152"/>
  <c r="P152" s="1"/>
  <c r="S152"/>
  <c r="R152" s="1"/>
  <c r="U152"/>
  <c r="T152" s="1"/>
  <c r="W152"/>
  <c r="V152" s="1"/>
  <c r="Y152"/>
  <c r="X152" s="1"/>
  <c r="AA152"/>
  <c r="Z152" s="1"/>
  <c r="AC152"/>
  <c r="AB152" s="1"/>
  <c r="AE152"/>
  <c r="AD152" s="1"/>
  <c r="O153"/>
  <c r="N153" s="1"/>
  <c r="Q153"/>
  <c r="P153" s="1"/>
  <c r="S153"/>
  <c r="R153" s="1"/>
  <c r="U153"/>
  <c r="T153" s="1"/>
  <c r="W153"/>
  <c r="V153" s="1"/>
  <c r="Y153"/>
  <c r="X153" s="1"/>
  <c r="AA153"/>
  <c r="Z153" s="1"/>
  <c r="AC153"/>
  <c r="AB153" s="1"/>
  <c r="AE153"/>
  <c r="AD153" s="1"/>
  <c r="O154"/>
  <c r="N154" s="1"/>
  <c r="Q154"/>
  <c r="P154" s="1"/>
  <c r="S154"/>
  <c r="R154" s="1"/>
  <c r="U154"/>
  <c r="T154" s="1"/>
  <c r="W154"/>
  <c r="V154" s="1"/>
  <c r="Y154"/>
  <c r="X154" s="1"/>
  <c r="AA154"/>
  <c r="Z154" s="1"/>
  <c r="AC154"/>
  <c r="AB154" s="1"/>
  <c r="AE154"/>
  <c r="AD154" s="1"/>
  <c r="O155"/>
  <c r="N155" s="1"/>
  <c r="Q155"/>
  <c r="P155" s="1"/>
  <c r="S155"/>
  <c r="R155" s="1"/>
  <c r="U155"/>
  <c r="T155" s="1"/>
  <c r="W155"/>
  <c r="V155" s="1"/>
  <c r="Y155"/>
  <c r="X155" s="1"/>
  <c r="AA155"/>
  <c r="Z155" s="1"/>
  <c r="AC155"/>
  <c r="AB155" s="1"/>
  <c r="AE155"/>
  <c r="AD155" s="1"/>
  <c r="O156"/>
  <c r="N156" s="1"/>
  <c r="Q156"/>
  <c r="P156" s="1"/>
  <c r="S156"/>
  <c r="R156" s="1"/>
  <c r="U156"/>
  <c r="T156" s="1"/>
  <c r="W156"/>
  <c r="V156" s="1"/>
  <c r="Y156"/>
  <c r="X156" s="1"/>
  <c r="AA156"/>
  <c r="Z156" s="1"/>
  <c r="AC156"/>
  <c r="AB156" s="1"/>
  <c r="AE156"/>
  <c r="AD156" s="1"/>
  <c r="O157"/>
  <c r="N157" s="1"/>
  <c r="Q157"/>
  <c r="P157" s="1"/>
  <c r="S157"/>
  <c r="R157" s="1"/>
  <c r="U157"/>
  <c r="T157" s="1"/>
  <c r="W157"/>
  <c r="V157" s="1"/>
  <c r="Y157"/>
  <c r="X157" s="1"/>
  <c r="AA157"/>
  <c r="Z157" s="1"/>
  <c r="AC157"/>
  <c r="AB157" s="1"/>
  <c r="AE157"/>
  <c r="AD157" s="1"/>
  <c r="O158"/>
  <c r="N158" s="1"/>
  <c r="Q158"/>
  <c r="P158" s="1"/>
  <c r="S158"/>
  <c r="R158" s="1"/>
  <c r="U158"/>
  <c r="T158" s="1"/>
  <c r="W158"/>
  <c r="V158" s="1"/>
  <c r="Y158"/>
  <c r="X158" s="1"/>
  <c r="AA158"/>
  <c r="Z158" s="1"/>
  <c r="AC158"/>
  <c r="AB158" s="1"/>
  <c r="AE158"/>
  <c r="AD158" s="1"/>
  <c r="O159"/>
  <c r="N159" s="1"/>
  <c r="Q159"/>
  <c r="P159" s="1"/>
  <c r="S159"/>
  <c r="R159" s="1"/>
  <c r="U159"/>
  <c r="T159" s="1"/>
  <c r="W159"/>
  <c r="V159" s="1"/>
  <c r="Y159"/>
  <c r="X159" s="1"/>
  <c r="AA159"/>
  <c r="Z159" s="1"/>
  <c r="AC159"/>
  <c r="AB159" s="1"/>
  <c r="AE159"/>
  <c r="AD159" s="1"/>
  <c r="O160"/>
  <c r="N160" s="1"/>
  <c r="Q160"/>
  <c r="P160" s="1"/>
  <c r="S160"/>
  <c r="R160" s="1"/>
  <c r="U160"/>
  <c r="T160" s="1"/>
  <c r="W160"/>
  <c r="V160" s="1"/>
  <c r="Y160"/>
  <c r="X160" s="1"/>
  <c r="AA160"/>
  <c r="Z160" s="1"/>
  <c r="AC160"/>
  <c r="AB160" s="1"/>
  <c r="AE160"/>
  <c r="AD160" s="1"/>
  <c r="O161"/>
  <c r="N161" s="1"/>
  <c r="Q161"/>
  <c r="P161" s="1"/>
  <c r="S161"/>
  <c r="R161" s="1"/>
  <c r="U161"/>
  <c r="T161" s="1"/>
  <c r="W161"/>
  <c r="V161" s="1"/>
  <c r="Y161"/>
  <c r="X161" s="1"/>
  <c r="AA161"/>
  <c r="Z161" s="1"/>
  <c r="AC161"/>
  <c r="AB161" s="1"/>
  <c r="AE161"/>
  <c r="AD161" s="1"/>
  <c r="O162"/>
  <c r="N162" s="1"/>
  <c r="Q162"/>
  <c r="P162" s="1"/>
  <c r="S162"/>
  <c r="R162" s="1"/>
  <c r="U162"/>
  <c r="T162" s="1"/>
  <c r="W162"/>
  <c r="V162" s="1"/>
  <c r="Y162"/>
  <c r="X162" s="1"/>
  <c r="AA162"/>
  <c r="Z162" s="1"/>
  <c r="AC162"/>
  <c r="AB162" s="1"/>
  <c r="AE162"/>
  <c r="AD162" s="1"/>
  <c r="O163"/>
  <c r="N163" s="1"/>
  <c r="Q163"/>
  <c r="P163" s="1"/>
  <c r="S163"/>
  <c r="R163" s="1"/>
  <c r="U163"/>
  <c r="T163" s="1"/>
  <c r="W163"/>
  <c r="V163" s="1"/>
  <c r="Y163"/>
  <c r="X163" s="1"/>
  <c r="AA163"/>
  <c r="Z163" s="1"/>
  <c r="AC163"/>
  <c r="AB163" s="1"/>
  <c r="AE163"/>
  <c r="AD163" s="1"/>
  <c r="O164"/>
  <c r="N164" s="1"/>
  <c r="Q164"/>
  <c r="P164" s="1"/>
  <c r="S164"/>
  <c r="R164" s="1"/>
  <c r="U164"/>
  <c r="T164" s="1"/>
  <c r="W164"/>
  <c r="V164" s="1"/>
  <c r="Y164"/>
  <c r="X164" s="1"/>
  <c r="AA164"/>
  <c r="Z164" s="1"/>
  <c r="AC164"/>
  <c r="AB164" s="1"/>
  <c r="AE164"/>
  <c r="AD164" s="1"/>
  <c r="O165"/>
  <c r="N165" s="1"/>
  <c r="Q165"/>
  <c r="P165" s="1"/>
  <c r="S165"/>
  <c r="R165" s="1"/>
  <c r="U165"/>
  <c r="T165" s="1"/>
  <c r="W165"/>
  <c r="V165" s="1"/>
  <c r="Y165"/>
  <c r="X165" s="1"/>
  <c r="AA165"/>
  <c r="Z165" s="1"/>
  <c r="AC165"/>
  <c r="AB165" s="1"/>
  <c r="AE165"/>
  <c r="AD165" s="1"/>
  <c r="O166"/>
  <c r="N166" s="1"/>
  <c r="Q166"/>
  <c r="P166" s="1"/>
  <c r="S166"/>
  <c r="R166" s="1"/>
  <c r="U166"/>
  <c r="T166" s="1"/>
  <c r="W166"/>
  <c r="V166" s="1"/>
  <c r="Y166"/>
  <c r="X166" s="1"/>
  <c r="AA166"/>
  <c r="Z166" s="1"/>
  <c r="AC166"/>
  <c r="AB166" s="1"/>
  <c r="AE166"/>
  <c r="AD166" s="1"/>
  <c r="O167"/>
  <c r="N167" s="1"/>
  <c r="Q167"/>
  <c r="P167" s="1"/>
  <c r="S167"/>
  <c r="R167" s="1"/>
  <c r="U167"/>
  <c r="T167" s="1"/>
  <c r="W167"/>
  <c r="V167" s="1"/>
  <c r="Y167"/>
  <c r="X167" s="1"/>
  <c r="AA167"/>
  <c r="Z167" s="1"/>
  <c r="AC167"/>
  <c r="AB167" s="1"/>
  <c r="AE167"/>
  <c r="AD167" s="1"/>
  <c r="O168"/>
  <c r="N168" s="1"/>
  <c r="Q168"/>
  <c r="P168" s="1"/>
  <c r="S168"/>
  <c r="R168" s="1"/>
  <c r="U168"/>
  <c r="T168" s="1"/>
  <c r="W168"/>
  <c r="V168" s="1"/>
  <c r="Y168"/>
  <c r="X168" s="1"/>
  <c r="AA168"/>
  <c r="Z168" s="1"/>
  <c r="AC168"/>
  <c r="AB168" s="1"/>
  <c r="AE168"/>
  <c r="AD168" s="1"/>
  <c r="O169"/>
  <c r="N169" s="1"/>
  <c r="Q169"/>
  <c r="P169" s="1"/>
  <c r="S169"/>
  <c r="R169" s="1"/>
  <c r="U169"/>
  <c r="T169" s="1"/>
  <c r="W169"/>
  <c r="V169" s="1"/>
  <c r="Y169"/>
  <c r="X169" s="1"/>
  <c r="AA169"/>
  <c r="Z169" s="1"/>
  <c r="AC169"/>
  <c r="AB169" s="1"/>
  <c r="AE169"/>
  <c r="AD169" s="1"/>
  <c r="O170"/>
  <c r="N170" s="1"/>
  <c r="Q170"/>
  <c r="P170" s="1"/>
  <c r="S170"/>
  <c r="R170" s="1"/>
  <c r="U170"/>
  <c r="T170" s="1"/>
  <c r="W170"/>
  <c r="V170" s="1"/>
  <c r="Y170"/>
  <c r="X170" s="1"/>
  <c r="AA170"/>
  <c r="Z170" s="1"/>
  <c r="AC170"/>
  <c r="AB170" s="1"/>
  <c r="AE170"/>
  <c r="AD170" s="1"/>
  <c r="O171"/>
  <c r="N171" s="1"/>
  <c r="Q171"/>
  <c r="P171" s="1"/>
  <c r="S171"/>
  <c r="R171" s="1"/>
  <c r="U171"/>
  <c r="T171" s="1"/>
  <c r="W171"/>
  <c r="V171" s="1"/>
  <c r="Y171"/>
  <c r="X171" s="1"/>
  <c r="AA171"/>
  <c r="Z171" s="1"/>
  <c r="AC171"/>
  <c r="AB171" s="1"/>
  <c r="AE171"/>
  <c r="AD171" s="1"/>
  <c r="O172"/>
  <c r="N172" s="1"/>
  <c r="Q172"/>
  <c r="P172" s="1"/>
  <c r="S172"/>
  <c r="R172" s="1"/>
  <c r="U172"/>
  <c r="T172" s="1"/>
  <c r="W172"/>
  <c r="V172" s="1"/>
  <c r="Y172"/>
  <c r="X172" s="1"/>
  <c r="AA172"/>
  <c r="Z172" s="1"/>
  <c r="AC172"/>
  <c r="AB172" s="1"/>
  <c r="AE172"/>
  <c r="AD172" s="1"/>
  <c r="O173"/>
  <c r="N173" s="1"/>
  <c r="Q173"/>
  <c r="P173" s="1"/>
  <c r="S173"/>
  <c r="R173" s="1"/>
  <c r="U173"/>
  <c r="T173" s="1"/>
  <c r="W173"/>
  <c r="V173" s="1"/>
  <c r="Y173"/>
  <c r="X173" s="1"/>
  <c r="AA173"/>
  <c r="Z173" s="1"/>
  <c r="AC173"/>
  <c r="AB173" s="1"/>
  <c r="AE173"/>
  <c r="AD173" s="1"/>
  <c r="O174"/>
  <c r="N174" s="1"/>
  <c r="Q174"/>
  <c r="P174" s="1"/>
  <c r="S174"/>
  <c r="R174" s="1"/>
  <c r="U174"/>
  <c r="T174" s="1"/>
  <c r="W174"/>
  <c r="V174" s="1"/>
  <c r="Y174"/>
  <c r="X174" s="1"/>
  <c r="AA174"/>
  <c r="Z174" s="1"/>
  <c r="AC174"/>
  <c r="AB174" s="1"/>
  <c r="AE174"/>
  <c r="AD174" s="1"/>
  <c r="O175"/>
  <c r="N175" s="1"/>
  <c r="Q175"/>
  <c r="P175" s="1"/>
  <c r="S175"/>
  <c r="R175" s="1"/>
  <c r="U175"/>
  <c r="T175" s="1"/>
  <c r="W175"/>
  <c r="V175" s="1"/>
  <c r="Y175"/>
  <c r="X175" s="1"/>
  <c r="AA175"/>
  <c r="Z175" s="1"/>
  <c r="AC175"/>
  <c r="AB175" s="1"/>
  <c r="AE175"/>
  <c r="AD175" s="1"/>
  <c r="O176"/>
  <c r="N176" s="1"/>
  <c r="Q176"/>
  <c r="P176" s="1"/>
  <c r="S176"/>
  <c r="R176" s="1"/>
  <c r="U176"/>
  <c r="T176" s="1"/>
  <c r="W176"/>
  <c r="V176" s="1"/>
  <c r="Y176"/>
  <c r="X176" s="1"/>
  <c r="AA176"/>
  <c r="Z176" s="1"/>
  <c r="AC176"/>
  <c r="AB176" s="1"/>
  <c r="AE176"/>
  <c r="AD176" s="1"/>
  <c r="O177"/>
  <c r="N177" s="1"/>
  <c r="Q177"/>
  <c r="P177" s="1"/>
  <c r="S177"/>
  <c r="R177" s="1"/>
  <c r="U177"/>
  <c r="T177" s="1"/>
  <c r="W177"/>
  <c r="V177" s="1"/>
  <c r="Y177"/>
  <c r="X177" s="1"/>
  <c r="AA177"/>
  <c r="Z177" s="1"/>
  <c r="AC177"/>
  <c r="AB177" s="1"/>
  <c r="AE177"/>
  <c r="AD177" s="1"/>
  <c r="O178"/>
  <c r="N178" s="1"/>
  <c r="Q178"/>
  <c r="P178" s="1"/>
  <c r="S178"/>
  <c r="R178" s="1"/>
  <c r="U178"/>
  <c r="T178" s="1"/>
  <c r="W178"/>
  <c r="V178" s="1"/>
  <c r="Y178"/>
  <c r="X178" s="1"/>
  <c r="AA178"/>
  <c r="Z178" s="1"/>
  <c r="AC178"/>
  <c r="AB178" s="1"/>
  <c r="AE178"/>
  <c r="AD178" s="1"/>
  <c r="O179"/>
  <c r="N179" s="1"/>
  <c r="Q179"/>
  <c r="P179" s="1"/>
  <c r="S179"/>
  <c r="R179" s="1"/>
  <c r="U179"/>
  <c r="T179" s="1"/>
  <c r="W179"/>
  <c r="V179" s="1"/>
  <c r="Y179"/>
  <c r="X179" s="1"/>
  <c r="AA179"/>
  <c r="Z179" s="1"/>
  <c r="AC179"/>
  <c r="AB179" s="1"/>
  <c r="AE179"/>
  <c r="AD179" s="1"/>
  <c r="O180"/>
  <c r="N180" s="1"/>
  <c r="Q180"/>
  <c r="P180" s="1"/>
  <c r="S180"/>
  <c r="R180" s="1"/>
  <c r="U180"/>
  <c r="T180" s="1"/>
  <c r="W180"/>
  <c r="V180" s="1"/>
  <c r="Y180"/>
  <c r="X180" s="1"/>
  <c r="AA180"/>
  <c r="Z180" s="1"/>
  <c r="AC180"/>
  <c r="AB180" s="1"/>
  <c r="AE180"/>
  <c r="AD180" s="1"/>
  <c r="O181"/>
  <c r="N181" s="1"/>
  <c r="Q181"/>
  <c r="P181" s="1"/>
  <c r="S181"/>
  <c r="R181" s="1"/>
  <c r="U181"/>
  <c r="T181" s="1"/>
  <c r="W181"/>
  <c r="V181" s="1"/>
  <c r="Y181"/>
  <c r="X181" s="1"/>
  <c r="AA181"/>
  <c r="Z181" s="1"/>
  <c r="AC181"/>
  <c r="AB181" s="1"/>
  <c r="AE181"/>
  <c r="AD181" s="1"/>
  <c r="O182"/>
  <c r="N182" s="1"/>
  <c r="Q182"/>
  <c r="P182" s="1"/>
  <c r="S182"/>
  <c r="R182" s="1"/>
  <c r="U182"/>
  <c r="T182" s="1"/>
  <c r="W182"/>
  <c r="V182" s="1"/>
  <c r="Y182"/>
  <c r="X182" s="1"/>
  <c r="AA182"/>
  <c r="Z182" s="1"/>
  <c r="AC182"/>
  <c r="AB182" s="1"/>
  <c r="AE182"/>
  <c r="AD182" s="1"/>
  <c r="O183"/>
  <c r="N183" s="1"/>
  <c r="Q183"/>
  <c r="P183" s="1"/>
  <c r="S183"/>
  <c r="R183" s="1"/>
  <c r="U183"/>
  <c r="T183" s="1"/>
  <c r="W183"/>
  <c r="V183" s="1"/>
  <c r="Y183"/>
  <c r="X183" s="1"/>
  <c r="AA183"/>
  <c r="Z183" s="1"/>
  <c r="AC183"/>
  <c r="AB183" s="1"/>
  <c r="AE183"/>
  <c r="AD183" s="1"/>
  <c r="O184"/>
  <c r="N184" s="1"/>
  <c r="Q184"/>
  <c r="P184" s="1"/>
  <c r="S184"/>
  <c r="R184" s="1"/>
  <c r="U184"/>
  <c r="T184" s="1"/>
  <c r="W184"/>
  <c r="V184" s="1"/>
  <c r="Y184"/>
  <c r="X184" s="1"/>
  <c r="AA184"/>
  <c r="Z184" s="1"/>
  <c r="AC184"/>
  <c r="AB184" s="1"/>
  <c r="AE184"/>
  <c r="AD184" s="1"/>
  <c r="O185"/>
  <c r="N185" s="1"/>
  <c r="Q185"/>
  <c r="P185" s="1"/>
  <c r="S185"/>
  <c r="R185" s="1"/>
  <c r="U185"/>
  <c r="T185" s="1"/>
  <c r="W185"/>
  <c r="V185" s="1"/>
  <c r="Y185"/>
  <c r="X185" s="1"/>
  <c r="AA185"/>
  <c r="Z185" s="1"/>
  <c r="AC185"/>
  <c r="AB185" s="1"/>
  <c r="AE185"/>
  <c r="AD185" s="1"/>
  <c r="O186"/>
  <c r="N186" s="1"/>
  <c r="Q186"/>
  <c r="P186" s="1"/>
  <c r="S186"/>
  <c r="R186" s="1"/>
  <c r="U186"/>
  <c r="T186" s="1"/>
  <c r="W186"/>
  <c r="V186" s="1"/>
  <c r="Y186"/>
  <c r="X186" s="1"/>
  <c r="AA186"/>
  <c r="Z186" s="1"/>
  <c r="AC186"/>
  <c r="AB186" s="1"/>
  <c r="AE186"/>
  <c r="AD186" s="1"/>
  <c r="O187"/>
  <c r="N187" s="1"/>
  <c r="Q187"/>
  <c r="P187" s="1"/>
  <c r="S187"/>
  <c r="R187" s="1"/>
  <c r="U187"/>
  <c r="T187" s="1"/>
  <c r="W187"/>
  <c r="V187" s="1"/>
  <c r="Y187"/>
  <c r="X187" s="1"/>
  <c r="AA187"/>
  <c r="Z187" s="1"/>
  <c r="AC187"/>
  <c r="AB187" s="1"/>
  <c r="AE187"/>
  <c r="AD187" s="1"/>
  <c r="O188"/>
  <c r="N188" s="1"/>
  <c r="Q188"/>
  <c r="P188" s="1"/>
  <c r="S188"/>
  <c r="R188" s="1"/>
  <c r="U188"/>
  <c r="T188" s="1"/>
  <c r="W188"/>
  <c r="V188" s="1"/>
  <c r="Y188"/>
  <c r="X188" s="1"/>
  <c r="AA188"/>
  <c r="Z188" s="1"/>
  <c r="AC188"/>
  <c r="AB188" s="1"/>
  <c r="AE188"/>
  <c r="AD188" s="1"/>
  <c r="O189"/>
  <c r="N189" s="1"/>
  <c r="Q189"/>
  <c r="P189" s="1"/>
  <c r="S189"/>
  <c r="R189" s="1"/>
  <c r="U189"/>
  <c r="T189" s="1"/>
  <c r="W189"/>
  <c r="V189" s="1"/>
  <c r="Y189"/>
  <c r="X189" s="1"/>
  <c r="AA189"/>
  <c r="Z189" s="1"/>
  <c r="AC189"/>
  <c r="AB189" s="1"/>
  <c r="AE189"/>
  <c r="AD189" s="1"/>
  <c r="O190"/>
  <c r="N190" s="1"/>
  <c r="Q190"/>
  <c r="P190" s="1"/>
  <c r="S190"/>
  <c r="R190" s="1"/>
  <c r="U190"/>
  <c r="T190" s="1"/>
  <c r="W190"/>
  <c r="V190" s="1"/>
  <c r="Y190"/>
  <c r="X190" s="1"/>
  <c r="AA190"/>
  <c r="Z190" s="1"/>
  <c r="AC190"/>
  <c r="AB190" s="1"/>
  <c r="AE190"/>
  <c r="AD190" s="1"/>
  <c r="O191"/>
  <c r="N191" s="1"/>
  <c r="Q191"/>
  <c r="P191" s="1"/>
  <c r="S191"/>
  <c r="R191" s="1"/>
  <c r="U191"/>
  <c r="T191" s="1"/>
  <c r="W191"/>
  <c r="V191" s="1"/>
  <c r="Y191"/>
  <c r="X191" s="1"/>
  <c r="AA191"/>
  <c r="Z191" s="1"/>
  <c r="AC191"/>
  <c r="AB191" s="1"/>
  <c r="AE191"/>
  <c r="AD191" s="1"/>
  <c r="O192"/>
  <c r="N192" s="1"/>
  <c r="Q192"/>
  <c r="P192" s="1"/>
  <c r="S192"/>
  <c r="R192" s="1"/>
  <c r="U192"/>
  <c r="T192" s="1"/>
  <c r="W192"/>
  <c r="V192" s="1"/>
  <c r="Y192"/>
  <c r="X192" s="1"/>
  <c r="AA192"/>
  <c r="Z192" s="1"/>
  <c r="AC192"/>
  <c r="AB192" s="1"/>
  <c r="AE192"/>
  <c r="AD192" s="1"/>
  <c r="O193"/>
  <c r="N193" s="1"/>
  <c r="Q193"/>
  <c r="P193" s="1"/>
  <c r="S193"/>
  <c r="R193" s="1"/>
  <c r="U193"/>
  <c r="T193" s="1"/>
  <c r="W193"/>
  <c r="V193" s="1"/>
  <c r="Y193"/>
  <c r="X193" s="1"/>
  <c r="AA193"/>
  <c r="Z193" s="1"/>
  <c r="AC193"/>
  <c r="AB193" s="1"/>
  <c r="AE193"/>
  <c r="AD193" s="1"/>
  <c r="O194"/>
  <c r="N194" s="1"/>
  <c r="Q194"/>
  <c r="P194" s="1"/>
  <c r="S194"/>
  <c r="R194" s="1"/>
  <c r="U194"/>
  <c r="T194" s="1"/>
  <c r="W194"/>
  <c r="V194" s="1"/>
  <c r="Y194"/>
  <c r="X194" s="1"/>
  <c r="AA194"/>
  <c r="Z194" s="1"/>
  <c r="AC194"/>
  <c r="AB194" s="1"/>
  <c r="AE194"/>
  <c r="AD194" s="1"/>
  <c r="O195"/>
  <c r="N195" s="1"/>
  <c r="Q195"/>
  <c r="P195" s="1"/>
  <c r="S195"/>
  <c r="R195" s="1"/>
  <c r="U195"/>
  <c r="T195" s="1"/>
  <c r="W195"/>
  <c r="V195" s="1"/>
  <c r="Y195"/>
  <c r="X195" s="1"/>
  <c r="AA195"/>
  <c r="Z195" s="1"/>
  <c r="AC195"/>
  <c r="AB195" s="1"/>
  <c r="AE195"/>
  <c r="AD195" s="1"/>
  <c r="O196"/>
  <c r="N196" s="1"/>
  <c r="Q196"/>
  <c r="P196" s="1"/>
  <c r="S196"/>
  <c r="R196" s="1"/>
  <c r="U196"/>
  <c r="T196" s="1"/>
  <c r="W196"/>
  <c r="V196" s="1"/>
  <c r="Y196"/>
  <c r="X196" s="1"/>
  <c r="AA196"/>
  <c r="Z196" s="1"/>
  <c r="AC196"/>
  <c r="AB196" s="1"/>
  <c r="AE196"/>
  <c r="AD196" s="1"/>
  <c r="O197"/>
  <c r="N197" s="1"/>
  <c r="Q197"/>
  <c r="P197" s="1"/>
  <c r="S197"/>
  <c r="R197" s="1"/>
  <c r="U197"/>
  <c r="T197" s="1"/>
  <c r="W197"/>
  <c r="V197" s="1"/>
  <c r="Y197"/>
  <c r="X197" s="1"/>
  <c r="AA197"/>
  <c r="Z197" s="1"/>
  <c r="AC197"/>
  <c r="AB197" s="1"/>
  <c r="AE197"/>
  <c r="AD197" s="1"/>
  <c r="O198"/>
  <c r="N198" s="1"/>
  <c r="Q198"/>
  <c r="P198" s="1"/>
  <c r="S198"/>
  <c r="R198" s="1"/>
  <c r="U198"/>
  <c r="T198" s="1"/>
  <c r="W198"/>
  <c r="V198" s="1"/>
  <c r="Y198"/>
  <c r="X198" s="1"/>
  <c r="AA198"/>
  <c r="Z198" s="1"/>
  <c r="AC198"/>
  <c r="AB198" s="1"/>
  <c r="AE198"/>
  <c r="AD198" s="1"/>
  <c r="O199"/>
  <c r="N199" s="1"/>
  <c r="Q199"/>
  <c r="P199" s="1"/>
  <c r="S199"/>
  <c r="R199" s="1"/>
  <c r="U199"/>
  <c r="T199" s="1"/>
  <c r="W199"/>
  <c r="V199" s="1"/>
  <c r="Y199"/>
  <c r="X199" s="1"/>
  <c r="AA199"/>
  <c r="Z199" s="1"/>
  <c r="AC199"/>
  <c r="AB199" s="1"/>
  <c r="AE199"/>
  <c r="AD199" s="1"/>
  <c r="O200"/>
  <c r="N200" s="1"/>
  <c r="Q200"/>
  <c r="P200" s="1"/>
  <c r="S200"/>
  <c r="R200" s="1"/>
  <c r="U200"/>
  <c r="T200" s="1"/>
  <c r="W200"/>
  <c r="V200" s="1"/>
  <c r="Y200"/>
  <c r="X200" s="1"/>
  <c r="AA200"/>
  <c r="Z200" s="1"/>
  <c r="AC200"/>
  <c r="AB200" s="1"/>
  <c r="AE200"/>
  <c r="AD200" s="1"/>
  <c r="O201"/>
  <c r="N201" s="1"/>
  <c r="Q201"/>
  <c r="P201" s="1"/>
  <c r="S201"/>
  <c r="R201" s="1"/>
  <c r="U201"/>
  <c r="T201" s="1"/>
  <c r="W201"/>
  <c r="V201" s="1"/>
  <c r="Y201"/>
  <c r="X201" s="1"/>
  <c r="AA201"/>
  <c r="Z201" s="1"/>
  <c r="AC201"/>
  <c r="AB201" s="1"/>
  <c r="AE201"/>
  <c r="AD201" s="1"/>
  <c r="O202"/>
  <c r="N202" s="1"/>
  <c r="Q202"/>
  <c r="P202" s="1"/>
  <c r="S202"/>
  <c r="R202" s="1"/>
  <c r="U202"/>
  <c r="T202" s="1"/>
  <c r="W202"/>
  <c r="V202" s="1"/>
  <c r="Y202"/>
  <c r="X202" s="1"/>
  <c r="AA202"/>
  <c r="Z202" s="1"/>
  <c r="AC202"/>
  <c r="AB202" s="1"/>
  <c r="AE202"/>
  <c r="AD202" s="1"/>
  <c r="O203"/>
  <c r="N203" s="1"/>
  <c r="Q203"/>
  <c r="P203" s="1"/>
  <c r="S203"/>
  <c r="R203" s="1"/>
  <c r="U203"/>
  <c r="T203" s="1"/>
  <c r="W203"/>
  <c r="V203" s="1"/>
  <c r="Y203"/>
  <c r="X203" s="1"/>
  <c r="AA203"/>
  <c r="Z203" s="1"/>
  <c r="AC203"/>
  <c r="AB203" s="1"/>
  <c r="AE203"/>
  <c r="AD203" s="1"/>
  <c r="O204"/>
  <c r="N204" s="1"/>
  <c r="Q204"/>
  <c r="P204" s="1"/>
  <c r="S204"/>
  <c r="R204" s="1"/>
  <c r="U204"/>
  <c r="T204" s="1"/>
  <c r="W204"/>
  <c r="V204" s="1"/>
  <c r="Y204"/>
  <c r="X204" s="1"/>
  <c r="AA204"/>
  <c r="Z204" s="1"/>
  <c r="AC204"/>
  <c r="AB204" s="1"/>
  <c r="AE204"/>
  <c r="AD204" s="1"/>
  <c r="O205"/>
  <c r="N205" s="1"/>
  <c r="Q205"/>
  <c r="P205" s="1"/>
  <c r="S205"/>
  <c r="R205" s="1"/>
  <c r="U205"/>
  <c r="T205" s="1"/>
  <c r="W205"/>
  <c r="V205" s="1"/>
  <c r="Y205"/>
  <c r="X205" s="1"/>
  <c r="AA205"/>
  <c r="Z205" s="1"/>
  <c r="AC205"/>
  <c r="AB205" s="1"/>
  <c r="AE205"/>
  <c r="AD205" s="1"/>
  <c r="O206"/>
  <c r="N206" s="1"/>
  <c r="Q206"/>
  <c r="P206" s="1"/>
  <c r="S206"/>
  <c r="R206" s="1"/>
  <c r="U206"/>
  <c r="T206" s="1"/>
  <c r="W206"/>
  <c r="V206" s="1"/>
  <c r="Y206"/>
  <c r="X206" s="1"/>
  <c r="AA206"/>
  <c r="Z206" s="1"/>
  <c r="AC206"/>
  <c r="AB206" s="1"/>
  <c r="AE206"/>
  <c r="AD206" s="1"/>
  <c r="O207"/>
  <c r="N207" s="1"/>
  <c r="Q207"/>
  <c r="P207" s="1"/>
  <c r="S207"/>
  <c r="R207" s="1"/>
  <c r="U207"/>
  <c r="T207" s="1"/>
  <c r="W207"/>
  <c r="V207" s="1"/>
  <c r="Y207"/>
  <c r="X207" s="1"/>
  <c r="AA207"/>
  <c r="Z207" s="1"/>
  <c r="AC207"/>
  <c r="AB207" s="1"/>
  <c r="AE207"/>
  <c r="AD207" s="1"/>
  <c r="O208"/>
  <c r="N208" s="1"/>
  <c r="Q208"/>
  <c r="P208" s="1"/>
  <c r="S208"/>
  <c r="R208" s="1"/>
  <c r="U208"/>
  <c r="T208" s="1"/>
  <c r="W208"/>
  <c r="V208" s="1"/>
  <c r="Y208"/>
  <c r="X208" s="1"/>
  <c r="AA208"/>
  <c r="Z208" s="1"/>
  <c r="AC208"/>
  <c r="AB208" s="1"/>
  <c r="AE208"/>
  <c r="AD208" s="1"/>
  <c r="O209"/>
  <c r="N209" s="1"/>
  <c r="Q209"/>
  <c r="P209" s="1"/>
  <c r="S209"/>
  <c r="R209" s="1"/>
  <c r="U209"/>
  <c r="T209" s="1"/>
  <c r="W209"/>
  <c r="V209" s="1"/>
  <c r="Y209"/>
  <c r="X209" s="1"/>
  <c r="AA209"/>
  <c r="Z209" s="1"/>
  <c r="AC209"/>
  <c r="AB209" s="1"/>
  <c r="AE209"/>
  <c r="AD209" s="1"/>
  <c r="O210"/>
  <c r="N210" s="1"/>
  <c r="Q210"/>
  <c r="P210" s="1"/>
  <c r="S210"/>
  <c r="R210" s="1"/>
  <c r="U210"/>
  <c r="T210" s="1"/>
  <c r="W210"/>
  <c r="V210" s="1"/>
  <c r="Y210"/>
  <c r="X210" s="1"/>
  <c r="AA210"/>
  <c r="Z210" s="1"/>
  <c r="AC210"/>
  <c r="AB210" s="1"/>
  <c r="AE210"/>
  <c r="AD210" s="1"/>
  <c r="O211"/>
  <c r="N211" s="1"/>
  <c r="Q211"/>
  <c r="P211" s="1"/>
  <c r="S211"/>
  <c r="R211" s="1"/>
  <c r="U211"/>
  <c r="T211" s="1"/>
  <c r="W211"/>
  <c r="V211" s="1"/>
  <c r="Y211"/>
  <c r="X211" s="1"/>
  <c r="AA211"/>
  <c r="Z211" s="1"/>
  <c r="AC211"/>
  <c r="AB211" s="1"/>
  <c r="AE211"/>
  <c r="AD211" s="1"/>
  <c r="O212"/>
  <c r="N212" s="1"/>
  <c r="Q212"/>
  <c r="P212" s="1"/>
  <c r="S212"/>
  <c r="R212" s="1"/>
  <c r="U212"/>
  <c r="T212" s="1"/>
  <c r="W212"/>
  <c r="V212" s="1"/>
  <c r="Y212"/>
  <c r="X212" s="1"/>
  <c r="AA212"/>
  <c r="Z212" s="1"/>
  <c r="AC212"/>
  <c r="AB212" s="1"/>
  <c r="AE212"/>
  <c r="AD212" s="1"/>
  <c r="O213"/>
  <c r="N213" s="1"/>
  <c r="Q213"/>
  <c r="P213" s="1"/>
  <c r="S213"/>
  <c r="R213" s="1"/>
  <c r="U213"/>
  <c r="T213" s="1"/>
  <c r="W213"/>
  <c r="V213" s="1"/>
  <c r="Y213"/>
  <c r="X213" s="1"/>
  <c r="AA213"/>
  <c r="Z213" s="1"/>
  <c r="AC213"/>
  <c r="AB213" s="1"/>
  <c r="AE213"/>
  <c r="AD213" s="1"/>
  <c r="O214"/>
  <c r="N214" s="1"/>
  <c r="Q214"/>
  <c r="P214" s="1"/>
  <c r="S214"/>
  <c r="R214" s="1"/>
  <c r="U214"/>
  <c r="T214" s="1"/>
  <c r="W214"/>
  <c r="V214" s="1"/>
  <c r="Y214"/>
  <c r="X214" s="1"/>
  <c r="AA214"/>
  <c r="Z214" s="1"/>
  <c r="AC214"/>
  <c r="AB214" s="1"/>
  <c r="AE214"/>
  <c r="AD214" s="1"/>
  <c r="O215"/>
  <c r="N215" s="1"/>
  <c r="Q215"/>
  <c r="P215" s="1"/>
  <c r="S215"/>
  <c r="R215" s="1"/>
  <c r="U215"/>
  <c r="T215" s="1"/>
  <c r="W215"/>
  <c r="V215" s="1"/>
  <c r="Y215"/>
  <c r="X215" s="1"/>
  <c r="AA215"/>
  <c r="Z215" s="1"/>
  <c r="AC215"/>
  <c r="AB215" s="1"/>
  <c r="AE215"/>
  <c r="AD215" s="1"/>
  <c r="O216"/>
  <c r="N216" s="1"/>
  <c r="Q216"/>
  <c r="P216" s="1"/>
  <c r="S216"/>
  <c r="R216" s="1"/>
  <c r="U216"/>
  <c r="T216" s="1"/>
  <c r="W216"/>
  <c r="V216" s="1"/>
  <c r="Y216"/>
  <c r="X216" s="1"/>
  <c r="AA216"/>
  <c r="Z216" s="1"/>
  <c r="AC216"/>
  <c r="AB216" s="1"/>
  <c r="AE216"/>
  <c r="AD216" s="1"/>
  <c r="O217"/>
  <c r="N217" s="1"/>
  <c r="Q217"/>
  <c r="P217" s="1"/>
  <c r="S217"/>
  <c r="R217" s="1"/>
  <c r="U217"/>
  <c r="T217" s="1"/>
  <c r="W217"/>
  <c r="V217" s="1"/>
  <c r="Y217"/>
  <c r="X217" s="1"/>
  <c r="AA217"/>
  <c r="Z217" s="1"/>
  <c r="AC217"/>
  <c r="AB217" s="1"/>
  <c r="AE217"/>
  <c r="AD217" s="1"/>
  <c r="O218"/>
  <c r="N218" s="1"/>
  <c r="Q218"/>
  <c r="P218" s="1"/>
  <c r="S218"/>
  <c r="R218" s="1"/>
  <c r="U218"/>
  <c r="T218" s="1"/>
  <c r="W218"/>
  <c r="V218" s="1"/>
  <c r="Y218"/>
  <c r="X218" s="1"/>
  <c r="AA218"/>
  <c r="Z218" s="1"/>
  <c r="AC218"/>
  <c r="AB218" s="1"/>
  <c r="AE218"/>
  <c r="AD218" s="1"/>
  <c r="O219"/>
  <c r="N219" s="1"/>
  <c r="Q219"/>
  <c r="P219" s="1"/>
  <c r="S219"/>
  <c r="R219" s="1"/>
  <c r="U219"/>
  <c r="T219" s="1"/>
  <c r="W219"/>
  <c r="V219" s="1"/>
  <c r="Y219"/>
  <c r="X219" s="1"/>
  <c r="AA219"/>
  <c r="Z219" s="1"/>
  <c r="AC219"/>
  <c r="AB219" s="1"/>
  <c r="AE219"/>
  <c r="AD219" s="1"/>
  <c r="O220"/>
  <c r="N220" s="1"/>
  <c r="Q220"/>
  <c r="P220" s="1"/>
  <c r="S220"/>
  <c r="R220" s="1"/>
  <c r="U220"/>
  <c r="T220" s="1"/>
  <c r="W220"/>
  <c r="V220" s="1"/>
  <c r="Y220"/>
  <c r="X220" s="1"/>
  <c r="AA220"/>
  <c r="Z220" s="1"/>
  <c r="AC220"/>
  <c r="AB220" s="1"/>
  <c r="AE220"/>
  <c r="AD220" s="1"/>
  <c r="O221"/>
  <c r="N221" s="1"/>
  <c r="Q221"/>
  <c r="P221" s="1"/>
  <c r="S221"/>
  <c r="R221" s="1"/>
  <c r="U221"/>
  <c r="T221" s="1"/>
  <c r="W221"/>
  <c r="V221" s="1"/>
  <c r="Y221"/>
  <c r="X221" s="1"/>
  <c r="AA221"/>
  <c r="Z221" s="1"/>
  <c r="AC221"/>
  <c r="AB221" s="1"/>
  <c r="AE221"/>
  <c r="AD221" s="1"/>
  <c r="O222"/>
  <c r="N222" s="1"/>
  <c r="Q222"/>
  <c r="P222" s="1"/>
  <c r="S222"/>
  <c r="R222" s="1"/>
  <c r="U222"/>
  <c r="T222" s="1"/>
  <c r="W222"/>
  <c r="V222" s="1"/>
  <c r="Y222"/>
  <c r="X222" s="1"/>
  <c r="AA222"/>
  <c r="Z222" s="1"/>
  <c r="AC222"/>
  <c r="AB222" s="1"/>
  <c r="AE222"/>
  <c r="AD222" s="1"/>
  <c r="O223"/>
  <c r="N223" s="1"/>
  <c r="Q223"/>
  <c r="P223" s="1"/>
  <c r="S223"/>
  <c r="R223" s="1"/>
  <c r="U223"/>
  <c r="T223" s="1"/>
  <c r="W223"/>
  <c r="V223" s="1"/>
  <c r="Y223"/>
  <c r="X223" s="1"/>
  <c r="AA223"/>
  <c r="Z223" s="1"/>
  <c r="AC223"/>
  <c r="AB223" s="1"/>
  <c r="AE223"/>
  <c r="AD223" s="1"/>
  <c r="O224"/>
  <c r="N224" s="1"/>
  <c r="Q224"/>
  <c r="P224" s="1"/>
  <c r="S224"/>
  <c r="R224" s="1"/>
  <c r="U224"/>
  <c r="T224" s="1"/>
  <c r="W224"/>
  <c r="V224" s="1"/>
  <c r="Y224"/>
  <c r="X224" s="1"/>
  <c r="AA224"/>
  <c r="Z224" s="1"/>
  <c r="AC224"/>
  <c r="AB224" s="1"/>
  <c r="AE224"/>
  <c r="AD224" s="1"/>
  <c r="O225"/>
  <c r="N225" s="1"/>
  <c r="Q225"/>
  <c r="P225" s="1"/>
  <c r="S225"/>
  <c r="R225" s="1"/>
  <c r="U225"/>
  <c r="T225" s="1"/>
  <c r="W225"/>
  <c r="V225" s="1"/>
  <c r="Y225"/>
  <c r="X225" s="1"/>
  <c r="AA225"/>
  <c r="Z225" s="1"/>
  <c r="AC225"/>
  <c r="AB225" s="1"/>
  <c r="AE225"/>
  <c r="AD225" s="1"/>
  <c r="O226"/>
  <c r="N226" s="1"/>
  <c r="Q226"/>
  <c r="P226" s="1"/>
  <c r="S226"/>
  <c r="R226" s="1"/>
  <c r="U226"/>
  <c r="T226" s="1"/>
  <c r="W226"/>
  <c r="V226" s="1"/>
  <c r="Y226"/>
  <c r="X226" s="1"/>
  <c r="AA226"/>
  <c r="Z226" s="1"/>
  <c r="AC226"/>
  <c r="AB226" s="1"/>
  <c r="AE226"/>
  <c r="AD226" s="1"/>
  <c r="O227"/>
  <c r="N227" s="1"/>
  <c r="Q227"/>
  <c r="P227" s="1"/>
  <c r="S227"/>
  <c r="R227" s="1"/>
  <c r="U227"/>
  <c r="T227" s="1"/>
  <c r="W227"/>
  <c r="V227" s="1"/>
  <c r="Y227"/>
  <c r="X227" s="1"/>
  <c r="AA227"/>
  <c r="Z227" s="1"/>
  <c r="AC227"/>
  <c r="AB227" s="1"/>
  <c r="AE227"/>
  <c r="AD227" s="1"/>
  <c r="O228"/>
  <c r="N228" s="1"/>
  <c r="Q228"/>
  <c r="P228" s="1"/>
  <c r="S228"/>
  <c r="R228" s="1"/>
  <c r="U228"/>
  <c r="T228" s="1"/>
  <c r="W228"/>
  <c r="V228" s="1"/>
  <c r="Y228"/>
  <c r="X228" s="1"/>
  <c r="AA228"/>
  <c r="Z228" s="1"/>
  <c r="AC228"/>
  <c r="AB228" s="1"/>
  <c r="AE228"/>
  <c r="AD228" s="1"/>
  <c r="O229"/>
  <c r="N229" s="1"/>
  <c r="Q229"/>
  <c r="P229" s="1"/>
  <c r="S229"/>
  <c r="R229" s="1"/>
  <c r="U229"/>
  <c r="T229" s="1"/>
  <c r="W229"/>
  <c r="V229" s="1"/>
  <c r="Y229"/>
  <c r="X229" s="1"/>
  <c r="AA229"/>
  <c r="Z229" s="1"/>
  <c r="AC229"/>
  <c r="AB229" s="1"/>
  <c r="AE229"/>
  <c r="AD229" s="1"/>
  <c r="O230"/>
  <c r="N230" s="1"/>
  <c r="Q230"/>
  <c r="P230" s="1"/>
  <c r="S230"/>
  <c r="R230" s="1"/>
  <c r="U230"/>
  <c r="T230" s="1"/>
  <c r="W230"/>
  <c r="V230" s="1"/>
  <c r="Y230"/>
  <c r="X230" s="1"/>
  <c r="AA230"/>
  <c r="Z230" s="1"/>
  <c r="AC230"/>
  <c r="AB230" s="1"/>
  <c r="AE230"/>
  <c r="AD230" s="1"/>
  <c r="O231"/>
  <c r="N231" s="1"/>
  <c r="Q231"/>
  <c r="P231" s="1"/>
  <c r="S231"/>
  <c r="R231" s="1"/>
  <c r="U231"/>
  <c r="T231" s="1"/>
  <c r="W231"/>
  <c r="V231" s="1"/>
  <c r="Y231"/>
  <c r="X231" s="1"/>
  <c r="AA231"/>
  <c r="Z231" s="1"/>
  <c r="AC231"/>
  <c r="AB231" s="1"/>
  <c r="AE231"/>
  <c r="AD231" s="1"/>
  <c r="O232"/>
  <c r="N232" s="1"/>
  <c r="Q232"/>
  <c r="P232" s="1"/>
  <c r="S232"/>
  <c r="R232" s="1"/>
  <c r="U232"/>
  <c r="T232" s="1"/>
  <c r="W232"/>
  <c r="V232" s="1"/>
  <c r="Y232"/>
  <c r="X232" s="1"/>
  <c r="AA232"/>
  <c r="Z232" s="1"/>
  <c r="AC232"/>
  <c r="AB232" s="1"/>
  <c r="AE232"/>
  <c r="AD232" s="1"/>
  <c r="O233"/>
  <c r="N233" s="1"/>
  <c r="Q233"/>
  <c r="P233" s="1"/>
  <c r="S233"/>
  <c r="R233" s="1"/>
  <c r="U233"/>
  <c r="T233" s="1"/>
  <c r="W233"/>
  <c r="V233" s="1"/>
  <c r="Y233"/>
  <c r="X233" s="1"/>
  <c r="AA233"/>
  <c r="Z233" s="1"/>
  <c r="AC233"/>
  <c r="AB233" s="1"/>
  <c r="AE233"/>
  <c r="AD233" s="1"/>
  <c r="O234"/>
  <c r="N234" s="1"/>
  <c r="Q234"/>
  <c r="P234" s="1"/>
  <c r="S234"/>
  <c r="R234" s="1"/>
  <c r="U234"/>
  <c r="T234" s="1"/>
  <c r="W234"/>
  <c r="V234" s="1"/>
  <c r="Y234"/>
  <c r="X234" s="1"/>
  <c r="AA234"/>
  <c r="Z234" s="1"/>
  <c r="AC234"/>
  <c r="AB234" s="1"/>
  <c r="AE234"/>
  <c r="AD234" s="1"/>
  <c r="O235"/>
  <c r="N235" s="1"/>
  <c r="Q235"/>
  <c r="P235" s="1"/>
  <c r="S235"/>
  <c r="R235" s="1"/>
  <c r="U235"/>
  <c r="T235" s="1"/>
  <c r="W235"/>
  <c r="V235" s="1"/>
  <c r="Y235"/>
  <c r="X235" s="1"/>
  <c r="AA235"/>
  <c r="Z235" s="1"/>
  <c r="AC235"/>
  <c r="AB235" s="1"/>
  <c r="AE235"/>
  <c r="AD235" s="1"/>
  <c r="O236"/>
  <c r="N236" s="1"/>
  <c r="Q236"/>
  <c r="P236" s="1"/>
  <c r="S236"/>
  <c r="R236" s="1"/>
  <c r="U236"/>
  <c r="T236" s="1"/>
  <c r="W236"/>
  <c r="V236" s="1"/>
  <c r="Y236"/>
  <c r="X236" s="1"/>
  <c r="AA236"/>
  <c r="Z236" s="1"/>
  <c r="AC236"/>
  <c r="AB236" s="1"/>
  <c r="AE236"/>
  <c r="AD236" s="1"/>
  <c r="O237"/>
  <c r="N237" s="1"/>
  <c r="Q237"/>
  <c r="P237" s="1"/>
  <c r="S237"/>
  <c r="R237" s="1"/>
  <c r="U237"/>
  <c r="T237" s="1"/>
  <c r="W237"/>
  <c r="V237" s="1"/>
  <c r="Y237"/>
  <c r="X237" s="1"/>
  <c r="AA237"/>
  <c r="Z237" s="1"/>
  <c r="AC237"/>
  <c r="AB237" s="1"/>
  <c r="AE237"/>
  <c r="AD237" s="1"/>
  <c r="O238"/>
  <c r="N238" s="1"/>
  <c r="Q238"/>
  <c r="P238" s="1"/>
  <c r="S238"/>
  <c r="R238" s="1"/>
  <c r="U238"/>
  <c r="T238" s="1"/>
  <c r="W238"/>
  <c r="V238" s="1"/>
  <c r="Y238"/>
  <c r="X238" s="1"/>
  <c r="AA238"/>
  <c r="Z238" s="1"/>
  <c r="AC238"/>
  <c r="AB238" s="1"/>
  <c r="AE238"/>
  <c r="AD238" s="1"/>
  <c r="O239"/>
  <c r="N239" s="1"/>
  <c r="Q239"/>
  <c r="P239" s="1"/>
  <c r="S239"/>
  <c r="R239" s="1"/>
  <c r="U239"/>
  <c r="T239" s="1"/>
  <c r="W239"/>
  <c r="V239" s="1"/>
  <c r="Y239"/>
  <c r="X239" s="1"/>
  <c r="AA239"/>
  <c r="Z239" s="1"/>
  <c r="AC239"/>
  <c r="AB239" s="1"/>
  <c r="AE239"/>
  <c r="AD239" s="1"/>
  <c r="O240"/>
  <c r="N240" s="1"/>
  <c r="Q240"/>
  <c r="P240" s="1"/>
  <c r="S240"/>
  <c r="R240" s="1"/>
  <c r="U240"/>
  <c r="T240" s="1"/>
  <c r="W240"/>
  <c r="V240" s="1"/>
  <c r="Y240"/>
  <c r="X240" s="1"/>
  <c r="AA240"/>
  <c r="Z240" s="1"/>
  <c r="AC240"/>
  <c r="AB240" s="1"/>
  <c r="AE240"/>
  <c r="AD240" s="1"/>
  <c r="O241"/>
  <c r="N241" s="1"/>
  <c r="Q241"/>
  <c r="P241" s="1"/>
  <c r="S241"/>
  <c r="R241" s="1"/>
  <c r="U241"/>
  <c r="T241" s="1"/>
  <c r="W241"/>
  <c r="V241" s="1"/>
  <c r="Y241"/>
  <c r="X241" s="1"/>
  <c r="AA241"/>
  <c r="Z241" s="1"/>
  <c r="AC241"/>
  <c r="AB241" s="1"/>
  <c r="AE241"/>
  <c r="AD241" s="1"/>
  <c r="O242"/>
  <c r="N242" s="1"/>
  <c r="Q242"/>
  <c r="P242" s="1"/>
  <c r="S242"/>
  <c r="R242" s="1"/>
  <c r="U242"/>
  <c r="T242" s="1"/>
  <c r="W242"/>
  <c r="V242" s="1"/>
  <c r="Y242"/>
  <c r="X242" s="1"/>
  <c r="AA242"/>
  <c r="Z242" s="1"/>
  <c r="AC242"/>
  <c r="AB242" s="1"/>
  <c r="AE242"/>
  <c r="AD242" s="1"/>
  <c r="O243"/>
  <c r="N243" s="1"/>
  <c r="Q243"/>
  <c r="P243" s="1"/>
  <c r="S243"/>
  <c r="R243" s="1"/>
  <c r="U243"/>
  <c r="T243" s="1"/>
  <c r="W243"/>
  <c r="V243" s="1"/>
  <c r="Y243"/>
  <c r="X243" s="1"/>
  <c r="AA243"/>
  <c r="Z243" s="1"/>
  <c r="AC243"/>
  <c r="AB243" s="1"/>
  <c r="AE243"/>
  <c r="AD243" s="1"/>
  <c r="O244"/>
  <c r="N244" s="1"/>
  <c r="Q244"/>
  <c r="P244" s="1"/>
  <c r="S244"/>
  <c r="R244" s="1"/>
  <c r="U244"/>
  <c r="T244" s="1"/>
  <c r="W244"/>
  <c r="V244" s="1"/>
  <c r="Y244"/>
  <c r="X244" s="1"/>
  <c r="AA244"/>
  <c r="Z244" s="1"/>
  <c r="AC244"/>
  <c r="AB244" s="1"/>
  <c r="AE244"/>
  <c r="AD244" s="1"/>
  <c r="O245"/>
  <c r="N245" s="1"/>
  <c r="Q245"/>
  <c r="P245" s="1"/>
  <c r="S245"/>
  <c r="R245" s="1"/>
  <c r="U245"/>
  <c r="T245" s="1"/>
  <c r="W245"/>
  <c r="V245" s="1"/>
  <c r="Y245"/>
  <c r="X245" s="1"/>
  <c r="AA245"/>
  <c r="Z245" s="1"/>
  <c r="AC245"/>
  <c r="AB245" s="1"/>
  <c r="AE245"/>
  <c r="AD245" s="1"/>
  <c r="O246"/>
  <c r="N246" s="1"/>
  <c r="Q246"/>
  <c r="P246" s="1"/>
  <c r="S246"/>
  <c r="R246" s="1"/>
  <c r="U246"/>
  <c r="T246" s="1"/>
  <c r="W246"/>
  <c r="V246" s="1"/>
  <c r="Y246"/>
  <c r="X246" s="1"/>
  <c r="AA246"/>
  <c r="Z246" s="1"/>
  <c r="AC246"/>
  <c r="AB246" s="1"/>
  <c r="AE246"/>
  <c r="AD246" s="1"/>
  <c r="O247"/>
  <c r="N247" s="1"/>
  <c r="Q247"/>
  <c r="P247" s="1"/>
  <c r="S247"/>
  <c r="R247" s="1"/>
  <c r="U247"/>
  <c r="T247" s="1"/>
  <c r="W247"/>
  <c r="V247" s="1"/>
  <c r="Y247"/>
  <c r="X247" s="1"/>
  <c r="AA247"/>
  <c r="Z247" s="1"/>
  <c r="AC247"/>
  <c r="AB247" s="1"/>
  <c r="AE247"/>
  <c r="AD247" s="1"/>
  <c r="O248"/>
  <c r="N248" s="1"/>
  <c r="Q248"/>
  <c r="P248" s="1"/>
  <c r="S248"/>
  <c r="R248" s="1"/>
  <c r="U248"/>
  <c r="T248" s="1"/>
  <c r="W248"/>
  <c r="V248" s="1"/>
  <c r="Y248"/>
  <c r="X248" s="1"/>
  <c r="AA248"/>
  <c r="Z248" s="1"/>
  <c r="AC248"/>
  <c r="AB248" s="1"/>
  <c r="AE248"/>
  <c r="AD248" s="1"/>
  <c r="O249"/>
  <c r="N249" s="1"/>
  <c r="Q249"/>
  <c r="P249" s="1"/>
  <c r="S249"/>
  <c r="R249" s="1"/>
  <c r="U249"/>
  <c r="T249" s="1"/>
  <c r="W249"/>
  <c r="V249" s="1"/>
  <c r="Y249"/>
  <c r="X249" s="1"/>
  <c r="AA249"/>
  <c r="Z249" s="1"/>
  <c r="AC249"/>
  <c r="AB249" s="1"/>
  <c r="AE249"/>
  <c r="AD249" s="1"/>
  <c r="O250"/>
  <c r="N250" s="1"/>
  <c r="Q250"/>
  <c r="P250" s="1"/>
  <c r="S250"/>
  <c r="R250" s="1"/>
  <c r="U250"/>
  <c r="T250" s="1"/>
  <c r="W250"/>
  <c r="V250" s="1"/>
  <c r="Y250"/>
  <c r="X250" s="1"/>
  <c r="AA250"/>
  <c r="Z250" s="1"/>
  <c r="AC250"/>
  <c r="AB250" s="1"/>
  <c r="AE250"/>
  <c r="AD250" s="1"/>
  <c r="O251"/>
  <c r="N251" s="1"/>
  <c r="Q251"/>
  <c r="P251" s="1"/>
  <c r="S251"/>
  <c r="R251" s="1"/>
  <c r="U251"/>
  <c r="T251" s="1"/>
  <c r="W251"/>
  <c r="V251" s="1"/>
  <c r="Y251"/>
  <c r="X251" s="1"/>
  <c r="AA251"/>
  <c r="Z251" s="1"/>
  <c r="AC251"/>
  <c r="AB251" s="1"/>
  <c r="AE251"/>
  <c r="AD251" s="1"/>
  <c r="O252"/>
  <c r="N252" s="1"/>
  <c r="Q252"/>
  <c r="P252" s="1"/>
  <c r="S252"/>
  <c r="R252" s="1"/>
  <c r="U252"/>
  <c r="T252" s="1"/>
  <c r="W252"/>
  <c r="V252" s="1"/>
  <c r="Y252"/>
  <c r="X252" s="1"/>
  <c r="AA252"/>
  <c r="Z252" s="1"/>
  <c r="AC252"/>
  <c r="AB252" s="1"/>
  <c r="AE252"/>
  <c r="AD252" s="1"/>
  <c r="O253"/>
  <c r="N253" s="1"/>
  <c r="Q253"/>
  <c r="P253" s="1"/>
  <c r="S253"/>
  <c r="R253" s="1"/>
  <c r="U253"/>
  <c r="T253" s="1"/>
  <c r="W253"/>
  <c r="V253" s="1"/>
  <c r="Y253"/>
  <c r="X253" s="1"/>
  <c r="AA253"/>
  <c r="Z253" s="1"/>
  <c r="AC253"/>
  <c r="AB253" s="1"/>
  <c r="AE253"/>
  <c r="AD253" s="1"/>
  <c r="O254"/>
  <c r="N254" s="1"/>
  <c r="Q254"/>
  <c r="P254" s="1"/>
  <c r="S254"/>
  <c r="R254" s="1"/>
  <c r="U254"/>
  <c r="T254" s="1"/>
  <c r="W254"/>
  <c r="V254" s="1"/>
  <c r="Y254"/>
  <c r="X254" s="1"/>
  <c r="AA254"/>
  <c r="Z254" s="1"/>
  <c r="AC254"/>
  <c r="AB254" s="1"/>
  <c r="AE254"/>
  <c r="AD254" s="1"/>
  <c r="O255"/>
  <c r="N255" s="1"/>
  <c r="Q255"/>
  <c r="P255" s="1"/>
  <c r="S255"/>
  <c r="R255" s="1"/>
  <c r="U255"/>
  <c r="T255" s="1"/>
  <c r="W255"/>
  <c r="V255" s="1"/>
  <c r="Y255"/>
  <c r="X255" s="1"/>
  <c r="AA255"/>
  <c r="Z255" s="1"/>
  <c r="AC255"/>
  <c r="AB255" s="1"/>
  <c r="AE255"/>
  <c r="AD255" s="1"/>
  <c r="O256"/>
  <c r="N256" s="1"/>
  <c r="Q256"/>
  <c r="P256" s="1"/>
  <c r="S256"/>
  <c r="R256" s="1"/>
  <c r="U256"/>
  <c r="T256" s="1"/>
  <c r="W256"/>
  <c r="V256" s="1"/>
  <c r="Y256"/>
  <c r="X256" s="1"/>
  <c r="AA256"/>
  <c r="Z256" s="1"/>
  <c r="AC256"/>
  <c r="AB256" s="1"/>
  <c r="AE256"/>
  <c r="AD256" s="1"/>
  <c r="O257"/>
  <c r="N257" s="1"/>
  <c r="Q257"/>
  <c r="P257" s="1"/>
  <c r="S257"/>
  <c r="R257" s="1"/>
  <c r="U257"/>
  <c r="T257" s="1"/>
  <c r="W257"/>
  <c r="V257" s="1"/>
  <c r="Y257"/>
  <c r="X257" s="1"/>
  <c r="AA257"/>
  <c r="Z257" s="1"/>
  <c r="AC257"/>
  <c r="AB257" s="1"/>
  <c r="AE257"/>
  <c r="AD257" s="1"/>
  <c r="O258"/>
  <c r="N258" s="1"/>
  <c r="Q258"/>
  <c r="P258" s="1"/>
  <c r="S258"/>
  <c r="R258" s="1"/>
  <c r="U258"/>
  <c r="T258" s="1"/>
  <c r="W258"/>
  <c r="V258" s="1"/>
  <c r="Y258"/>
  <c r="X258" s="1"/>
  <c r="AA258"/>
  <c r="Z258" s="1"/>
  <c r="AC258"/>
  <c r="AB258" s="1"/>
  <c r="AE258"/>
  <c r="AD258" s="1"/>
  <c r="O259"/>
  <c r="N259" s="1"/>
  <c r="Q259"/>
  <c r="P259" s="1"/>
  <c r="S259"/>
  <c r="R259" s="1"/>
  <c r="U259"/>
  <c r="T259" s="1"/>
  <c r="W259"/>
  <c r="V259" s="1"/>
  <c r="Y259"/>
  <c r="X259" s="1"/>
  <c r="AA259"/>
  <c r="Z259" s="1"/>
  <c r="AC259"/>
  <c r="AB259" s="1"/>
  <c r="AE259"/>
  <c r="AD259" s="1"/>
  <c r="O260"/>
  <c r="N260" s="1"/>
  <c r="Q260"/>
  <c r="P260" s="1"/>
  <c r="S260"/>
  <c r="R260" s="1"/>
  <c r="U260"/>
  <c r="T260" s="1"/>
  <c r="W260"/>
  <c r="V260" s="1"/>
  <c r="Y260"/>
  <c r="X260" s="1"/>
  <c r="AA260"/>
  <c r="Z260" s="1"/>
  <c r="AC260"/>
  <c r="AB260" s="1"/>
  <c r="AE260"/>
  <c r="AD260" s="1"/>
  <c r="O261"/>
  <c r="N261" s="1"/>
  <c r="Q261"/>
  <c r="P261" s="1"/>
  <c r="S261"/>
  <c r="R261" s="1"/>
  <c r="U261"/>
  <c r="T261" s="1"/>
  <c r="W261"/>
  <c r="V261" s="1"/>
  <c r="Y261"/>
  <c r="X261" s="1"/>
  <c r="AA261"/>
  <c r="Z261" s="1"/>
  <c r="AC261"/>
  <c r="AB261" s="1"/>
  <c r="AE261"/>
  <c r="AD261" s="1"/>
  <c r="O262"/>
  <c r="N262" s="1"/>
  <c r="Q262"/>
  <c r="P262" s="1"/>
  <c r="S262"/>
  <c r="R262" s="1"/>
  <c r="U262"/>
  <c r="T262" s="1"/>
  <c r="W262"/>
  <c r="V262" s="1"/>
  <c r="Y262"/>
  <c r="X262" s="1"/>
  <c r="AA262"/>
  <c r="Z262" s="1"/>
  <c r="AC262"/>
  <c r="AB262" s="1"/>
  <c r="AE262"/>
  <c r="AD262" s="1"/>
  <c r="O263"/>
  <c r="N263" s="1"/>
  <c r="Q263"/>
  <c r="P263" s="1"/>
  <c r="S263"/>
  <c r="R263" s="1"/>
  <c r="U263"/>
  <c r="T263" s="1"/>
  <c r="W263"/>
  <c r="V263" s="1"/>
  <c r="Y263"/>
  <c r="X263" s="1"/>
  <c r="AA263"/>
  <c r="Z263" s="1"/>
  <c r="AC263"/>
  <c r="AB263" s="1"/>
  <c r="AE263"/>
  <c r="AD263" s="1"/>
  <c r="O264"/>
  <c r="N264" s="1"/>
  <c r="Q264"/>
  <c r="P264" s="1"/>
  <c r="S264"/>
  <c r="R264" s="1"/>
  <c r="U264"/>
  <c r="T264" s="1"/>
  <c r="W264"/>
  <c r="V264" s="1"/>
  <c r="Y264"/>
  <c r="X264" s="1"/>
  <c r="AA264"/>
  <c r="Z264" s="1"/>
  <c r="AC264"/>
  <c r="AB264" s="1"/>
  <c r="AE264"/>
  <c r="AD264" s="1"/>
  <c r="O265"/>
  <c r="N265" s="1"/>
  <c r="Q265"/>
  <c r="P265" s="1"/>
  <c r="S265"/>
  <c r="R265" s="1"/>
  <c r="U265"/>
  <c r="T265" s="1"/>
  <c r="W265"/>
  <c r="V265" s="1"/>
  <c r="Y265"/>
  <c r="X265" s="1"/>
  <c r="AA265"/>
  <c r="Z265" s="1"/>
  <c r="AC265"/>
  <c r="AB265" s="1"/>
  <c r="AE265"/>
  <c r="AD265" s="1"/>
  <c r="O266"/>
  <c r="N266" s="1"/>
  <c r="Q266"/>
  <c r="P266" s="1"/>
  <c r="S266"/>
  <c r="R266" s="1"/>
  <c r="U266"/>
  <c r="T266" s="1"/>
  <c r="W266"/>
  <c r="V266" s="1"/>
  <c r="Y266"/>
  <c r="X266" s="1"/>
  <c r="AA266"/>
  <c r="Z266" s="1"/>
  <c r="AC266"/>
  <c r="AB266" s="1"/>
  <c r="AE266"/>
  <c r="AD266" s="1"/>
  <c r="O267"/>
  <c r="N267" s="1"/>
  <c r="Q267"/>
  <c r="P267" s="1"/>
  <c r="S267"/>
  <c r="R267" s="1"/>
  <c r="U267"/>
  <c r="T267" s="1"/>
  <c r="W267"/>
  <c r="V267" s="1"/>
  <c r="Y267"/>
  <c r="X267" s="1"/>
  <c r="AA267"/>
  <c r="Z267" s="1"/>
  <c r="AC267"/>
  <c r="AB267" s="1"/>
  <c r="AE267"/>
  <c r="AD267" s="1"/>
  <c r="O268"/>
  <c r="N268" s="1"/>
  <c r="Q268"/>
  <c r="P268" s="1"/>
  <c r="S268"/>
  <c r="R268" s="1"/>
  <c r="U268"/>
  <c r="T268" s="1"/>
  <c r="W268"/>
  <c r="V268" s="1"/>
  <c r="Y268"/>
  <c r="X268" s="1"/>
  <c r="AA268"/>
  <c r="Z268" s="1"/>
  <c r="AC268"/>
  <c r="AB268" s="1"/>
  <c r="AE268"/>
  <c r="AD268" s="1"/>
  <c r="O269"/>
  <c r="N269" s="1"/>
  <c r="Q269"/>
  <c r="P269" s="1"/>
  <c r="S269"/>
  <c r="R269" s="1"/>
  <c r="U269"/>
  <c r="T269" s="1"/>
  <c r="W269"/>
  <c r="V269" s="1"/>
  <c r="Y269"/>
  <c r="X269" s="1"/>
  <c r="AA269"/>
  <c r="Z269" s="1"/>
  <c r="AC269"/>
  <c r="AB269" s="1"/>
  <c r="AE269"/>
  <c r="AD269" s="1"/>
  <c r="O270"/>
  <c r="N270" s="1"/>
  <c r="Q270"/>
  <c r="P270" s="1"/>
  <c r="S270"/>
  <c r="R270" s="1"/>
  <c r="U270"/>
  <c r="T270" s="1"/>
  <c r="W270"/>
  <c r="V270" s="1"/>
  <c r="Y270"/>
  <c r="X270" s="1"/>
  <c r="AA270"/>
  <c r="Z270" s="1"/>
  <c r="AC270"/>
  <c r="AB270" s="1"/>
  <c r="AE270"/>
  <c r="AD270" s="1"/>
  <c r="O271"/>
  <c r="N271" s="1"/>
  <c r="Q271"/>
  <c r="P271" s="1"/>
  <c r="S271"/>
  <c r="R271" s="1"/>
  <c r="U271"/>
  <c r="T271" s="1"/>
  <c r="W271"/>
  <c r="V271" s="1"/>
  <c r="Y271"/>
  <c r="X271" s="1"/>
  <c r="AA271"/>
  <c r="Z271" s="1"/>
  <c r="AC271"/>
  <c r="AB271" s="1"/>
  <c r="AE271"/>
  <c r="AD271" s="1"/>
  <c r="O272"/>
  <c r="N272" s="1"/>
  <c r="Q272"/>
  <c r="P272" s="1"/>
  <c r="S272"/>
  <c r="R272" s="1"/>
  <c r="U272"/>
  <c r="T272" s="1"/>
  <c r="W272"/>
  <c r="V272" s="1"/>
  <c r="Y272"/>
  <c r="X272" s="1"/>
  <c r="AA272"/>
  <c r="Z272" s="1"/>
  <c r="AC272"/>
  <c r="AB272" s="1"/>
  <c r="AE272"/>
  <c r="AD272" s="1"/>
  <c r="O273"/>
  <c r="N273" s="1"/>
  <c r="Q273"/>
  <c r="P273" s="1"/>
  <c r="S273"/>
  <c r="R273" s="1"/>
  <c r="U273"/>
  <c r="T273" s="1"/>
  <c r="W273"/>
  <c r="V273" s="1"/>
  <c r="Y273"/>
  <c r="X273" s="1"/>
  <c r="AA273"/>
  <c r="Z273" s="1"/>
  <c r="AC273"/>
  <c r="AB273" s="1"/>
  <c r="AE273"/>
  <c r="AD273" s="1"/>
  <c r="O274"/>
  <c r="N274" s="1"/>
  <c r="Q274"/>
  <c r="P274" s="1"/>
  <c r="S274"/>
  <c r="R274" s="1"/>
  <c r="U274"/>
  <c r="T274" s="1"/>
  <c r="W274"/>
  <c r="V274" s="1"/>
  <c r="Y274"/>
  <c r="X274" s="1"/>
  <c r="AA274"/>
  <c r="Z274" s="1"/>
  <c r="AC274"/>
  <c r="AB274" s="1"/>
  <c r="AE274"/>
  <c r="AD274" s="1"/>
  <c r="O275"/>
  <c r="N275" s="1"/>
  <c r="Q275"/>
  <c r="P275" s="1"/>
  <c r="S275"/>
  <c r="R275" s="1"/>
  <c r="U275"/>
  <c r="T275" s="1"/>
  <c r="W275"/>
  <c r="V275" s="1"/>
  <c r="Y275"/>
  <c r="X275" s="1"/>
  <c r="AA275"/>
  <c r="Z275" s="1"/>
  <c r="AC275"/>
  <c r="AB275" s="1"/>
  <c r="AE275"/>
  <c r="AD275" s="1"/>
  <c r="O276"/>
  <c r="N276" s="1"/>
  <c r="Q276"/>
  <c r="P276" s="1"/>
  <c r="S276"/>
  <c r="R276" s="1"/>
  <c r="U276"/>
  <c r="T276" s="1"/>
  <c r="W276"/>
  <c r="V276" s="1"/>
  <c r="Y276"/>
  <c r="X276" s="1"/>
  <c r="AA276"/>
  <c r="Z276" s="1"/>
  <c r="AC276"/>
  <c r="AB276" s="1"/>
  <c r="AE276"/>
  <c r="AD276" s="1"/>
  <c r="O277"/>
  <c r="N277" s="1"/>
  <c r="Q277"/>
  <c r="P277" s="1"/>
  <c r="S277"/>
  <c r="R277" s="1"/>
  <c r="U277"/>
  <c r="T277" s="1"/>
  <c r="W277"/>
  <c r="V277" s="1"/>
  <c r="Y277"/>
  <c r="X277" s="1"/>
  <c r="AA277"/>
  <c r="Z277" s="1"/>
  <c r="AC277"/>
  <c r="AB277" s="1"/>
  <c r="AE277"/>
  <c r="AD277" s="1"/>
  <c r="O278"/>
  <c r="N278" s="1"/>
  <c r="Q278"/>
  <c r="P278" s="1"/>
  <c r="S278"/>
  <c r="R278" s="1"/>
  <c r="U278"/>
  <c r="T278" s="1"/>
  <c r="W278"/>
  <c r="V278" s="1"/>
  <c r="Y278"/>
  <c r="X278" s="1"/>
  <c r="AA278"/>
  <c r="Z278" s="1"/>
  <c r="AC278"/>
  <c r="AB278" s="1"/>
  <c r="AE278"/>
  <c r="AD278" s="1"/>
  <c r="O279"/>
  <c r="N279" s="1"/>
  <c r="Q279"/>
  <c r="P279" s="1"/>
  <c r="S279"/>
  <c r="R279" s="1"/>
  <c r="U279"/>
  <c r="T279" s="1"/>
  <c r="W279"/>
  <c r="V279" s="1"/>
  <c r="Y279"/>
  <c r="X279" s="1"/>
  <c r="AA279"/>
  <c r="Z279" s="1"/>
  <c r="AC279"/>
  <c r="AB279" s="1"/>
  <c r="AE279"/>
  <c r="AD279" s="1"/>
  <c r="O280"/>
  <c r="N280" s="1"/>
  <c r="Q280"/>
  <c r="P280" s="1"/>
  <c r="S280"/>
  <c r="R280" s="1"/>
  <c r="U280"/>
  <c r="T280" s="1"/>
  <c r="W280"/>
  <c r="V280" s="1"/>
  <c r="Y280"/>
  <c r="X280" s="1"/>
  <c r="AA280"/>
  <c r="Z280" s="1"/>
  <c r="AC280"/>
  <c r="AB280" s="1"/>
  <c r="AE280"/>
  <c r="AD280" s="1"/>
  <c r="O281"/>
  <c r="N281" s="1"/>
  <c r="Q281"/>
  <c r="P281" s="1"/>
  <c r="S281"/>
  <c r="R281" s="1"/>
  <c r="U281"/>
  <c r="T281" s="1"/>
  <c r="W281"/>
  <c r="V281" s="1"/>
  <c r="Y281"/>
  <c r="X281" s="1"/>
  <c r="AA281"/>
  <c r="Z281" s="1"/>
  <c r="AC281"/>
  <c r="AB281" s="1"/>
  <c r="AE281"/>
  <c r="AD281" s="1"/>
  <c r="O282"/>
  <c r="N282" s="1"/>
  <c r="Q282"/>
  <c r="P282" s="1"/>
  <c r="S282"/>
  <c r="R282" s="1"/>
  <c r="U282"/>
  <c r="T282" s="1"/>
  <c r="W282"/>
  <c r="V282" s="1"/>
  <c r="Y282"/>
  <c r="X282" s="1"/>
  <c r="AA282"/>
  <c r="Z282" s="1"/>
  <c r="AC282"/>
  <c r="AB282" s="1"/>
  <c r="AE282"/>
  <c r="AD282" s="1"/>
  <c r="O283"/>
  <c r="N283" s="1"/>
  <c r="Q283"/>
  <c r="P283" s="1"/>
  <c r="S283"/>
  <c r="R283" s="1"/>
  <c r="U283"/>
  <c r="T283" s="1"/>
  <c r="W283"/>
  <c r="V283" s="1"/>
  <c r="Y283"/>
  <c r="X283" s="1"/>
  <c r="AA283"/>
  <c r="Z283" s="1"/>
  <c r="AC283"/>
  <c r="AB283" s="1"/>
  <c r="AE283"/>
  <c r="AD283" s="1"/>
  <c r="O284"/>
  <c r="N284" s="1"/>
  <c r="Q284"/>
  <c r="P284" s="1"/>
  <c r="S284"/>
  <c r="R284" s="1"/>
  <c r="U284"/>
  <c r="T284" s="1"/>
  <c r="W284"/>
  <c r="V284" s="1"/>
  <c r="Y284"/>
  <c r="X284" s="1"/>
  <c r="AA284"/>
  <c r="Z284" s="1"/>
  <c r="AC284"/>
  <c r="AB284" s="1"/>
  <c r="AE284"/>
  <c r="AD284" s="1"/>
  <c r="O285"/>
  <c r="N285" s="1"/>
  <c r="Q285"/>
  <c r="P285" s="1"/>
  <c r="S285"/>
  <c r="R285" s="1"/>
  <c r="U285"/>
  <c r="T285" s="1"/>
  <c r="W285"/>
  <c r="V285" s="1"/>
  <c r="Y285"/>
  <c r="X285" s="1"/>
  <c r="AA285"/>
  <c r="Z285" s="1"/>
  <c r="AC285"/>
  <c r="AB285" s="1"/>
  <c r="AE285"/>
  <c r="AD285" s="1"/>
  <c r="O286"/>
  <c r="N286" s="1"/>
  <c r="Q286"/>
  <c r="P286" s="1"/>
  <c r="S286"/>
  <c r="R286" s="1"/>
  <c r="U286"/>
  <c r="T286" s="1"/>
  <c r="W286"/>
  <c r="V286" s="1"/>
  <c r="Y286"/>
  <c r="X286" s="1"/>
  <c r="AA286"/>
  <c r="Z286" s="1"/>
  <c r="AC286"/>
  <c r="AB286" s="1"/>
  <c r="AE286"/>
  <c r="AD286" s="1"/>
  <c r="O287"/>
  <c r="N287" s="1"/>
  <c r="Q287"/>
  <c r="P287" s="1"/>
  <c r="S287"/>
  <c r="R287" s="1"/>
  <c r="U287"/>
  <c r="T287" s="1"/>
  <c r="W287"/>
  <c r="V287" s="1"/>
  <c r="Y287"/>
  <c r="X287" s="1"/>
  <c r="AA287"/>
  <c r="Z287" s="1"/>
  <c r="AC287"/>
  <c r="AB287" s="1"/>
  <c r="AE287"/>
  <c r="AD287" s="1"/>
  <c r="O288"/>
  <c r="N288" s="1"/>
  <c r="Q288"/>
  <c r="P288" s="1"/>
  <c r="S288"/>
  <c r="R288" s="1"/>
  <c r="U288"/>
  <c r="T288" s="1"/>
  <c r="W288"/>
  <c r="V288" s="1"/>
  <c r="Y288"/>
  <c r="X288" s="1"/>
  <c r="AA288"/>
  <c r="Z288" s="1"/>
  <c r="AC288"/>
  <c r="AB288" s="1"/>
  <c r="AE288"/>
  <c r="AD288" s="1"/>
  <c r="O289"/>
  <c r="N289" s="1"/>
  <c r="Q289"/>
  <c r="P289" s="1"/>
  <c r="S289"/>
  <c r="R289" s="1"/>
  <c r="U289"/>
  <c r="T289" s="1"/>
  <c r="W289"/>
  <c r="V289" s="1"/>
  <c r="Y289"/>
  <c r="X289" s="1"/>
  <c r="AA289"/>
  <c r="Z289" s="1"/>
  <c r="AC289"/>
  <c r="AB289" s="1"/>
  <c r="AE289"/>
  <c r="AD289" s="1"/>
  <c r="O290"/>
  <c r="N290" s="1"/>
  <c r="Q290"/>
  <c r="P290" s="1"/>
  <c r="S290"/>
  <c r="R290" s="1"/>
  <c r="U290"/>
  <c r="T290" s="1"/>
  <c r="W290"/>
  <c r="V290" s="1"/>
  <c r="Y290"/>
  <c r="X290" s="1"/>
  <c r="AA290"/>
  <c r="Z290" s="1"/>
  <c r="AC290"/>
  <c r="AB290" s="1"/>
  <c r="AE290"/>
  <c r="AD290" s="1"/>
  <c r="O291"/>
  <c r="N291" s="1"/>
  <c r="Q291"/>
  <c r="P291" s="1"/>
  <c r="S291"/>
  <c r="R291" s="1"/>
  <c r="U291"/>
  <c r="T291" s="1"/>
  <c r="W291"/>
  <c r="V291" s="1"/>
  <c r="Y291"/>
  <c r="X291" s="1"/>
  <c r="AA291"/>
  <c r="Z291" s="1"/>
  <c r="AC291"/>
  <c r="AB291" s="1"/>
  <c r="AE291"/>
  <c r="AD291" s="1"/>
  <c r="O292"/>
  <c r="N292" s="1"/>
  <c r="Q292"/>
  <c r="P292" s="1"/>
  <c r="S292"/>
  <c r="R292" s="1"/>
  <c r="U292"/>
  <c r="T292" s="1"/>
  <c r="W292"/>
  <c r="V292" s="1"/>
  <c r="Y292"/>
  <c r="X292" s="1"/>
  <c r="AA292"/>
  <c r="Z292" s="1"/>
  <c r="AC292"/>
  <c r="AB292" s="1"/>
  <c r="AE292"/>
  <c r="AD292" s="1"/>
  <c r="O293"/>
  <c r="N293" s="1"/>
  <c r="Q293"/>
  <c r="P293" s="1"/>
  <c r="S293"/>
  <c r="R293" s="1"/>
  <c r="U293"/>
  <c r="T293" s="1"/>
  <c r="W293"/>
  <c r="V293" s="1"/>
  <c r="Y293"/>
  <c r="X293" s="1"/>
  <c r="AA293"/>
  <c r="Z293" s="1"/>
  <c r="AC293"/>
  <c r="AB293" s="1"/>
  <c r="AE293"/>
  <c r="AD293" s="1"/>
  <c r="O294"/>
  <c r="N294" s="1"/>
  <c r="Q294"/>
  <c r="P294" s="1"/>
  <c r="S294"/>
  <c r="R294" s="1"/>
  <c r="U294"/>
  <c r="T294" s="1"/>
  <c r="W294"/>
  <c r="V294" s="1"/>
  <c r="Y294"/>
  <c r="X294" s="1"/>
  <c r="AA294"/>
  <c r="Z294" s="1"/>
  <c r="AC294"/>
  <c r="AB294" s="1"/>
  <c r="AE294"/>
  <c r="AD294" s="1"/>
  <c r="O295"/>
  <c r="N295" s="1"/>
  <c r="Q295"/>
  <c r="P295" s="1"/>
  <c r="S295"/>
  <c r="R295" s="1"/>
  <c r="U295"/>
  <c r="T295" s="1"/>
  <c r="W295"/>
  <c r="V295" s="1"/>
  <c r="Y295"/>
  <c r="X295" s="1"/>
  <c r="AA295"/>
  <c r="Z295" s="1"/>
  <c r="AC295"/>
  <c r="AB295" s="1"/>
  <c r="AE295"/>
  <c r="AD295" s="1"/>
  <c r="O296"/>
  <c r="N296" s="1"/>
  <c r="Q296"/>
  <c r="P296" s="1"/>
  <c r="S296"/>
  <c r="R296" s="1"/>
  <c r="U296"/>
  <c r="T296" s="1"/>
  <c r="W296"/>
  <c r="V296" s="1"/>
  <c r="Y296"/>
  <c r="X296" s="1"/>
  <c r="AA296"/>
  <c r="Z296" s="1"/>
  <c r="AC296"/>
  <c r="AB296" s="1"/>
  <c r="AE296"/>
  <c r="AD296" s="1"/>
  <c r="O297"/>
  <c r="N297" s="1"/>
  <c r="Q297"/>
  <c r="P297" s="1"/>
  <c r="S297"/>
  <c r="R297" s="1"/>
  <c r="U297"/>
  <c r="T297" s="1"/>
  <c r="W297"/>
  <c r="V297" s="1"/>
  <c r="Y297"/>
  <c r="X297" s="1"/>
  <c r="AA297"/>
  <c r="Z297" s="1"/>
  <c r="AC297"/>
  <c r="AB297" s="1"/>
  <c r="AE297"/>
  <c r="AD297" s="1"/>
  <c r="O298"/>
  <c r="N298" s="1"/>
  <c r="Q298"/>
  <c r="P298" s="1"/>
  <c r="S298"/>
  <c r="R298" s="1"/>
  <c r="U298"/>
  <c r="T298" s="1"/>
  <c r="W298"/>
  <c r="V298" s="1"/>
  <c r="Y298"/>
  <c r="X298" s="1"/>
  <c r="AA298"/>
  <c r="Z298" s="1"/>
  <c r="AC298"/>
  <c r="AB298" s="1"/>
  <c r="AE298"/>
  <c r="AD298" s="1"/>
  <c r="O299"/>
  <c r="N299" s="1"/>
  <c r="Q299"/>
  <c r="P299" s="1"/>
  <c r="S299"/>
  <c r="R299" s="1"/>
  <c r="U299"/>
  <c r="T299" s="1"/>
  <c r="W299"/>
  <c r="V299" s="1"/>
  <c r="Y299"/>
  <c r="X299" s="1"/>
  <c r="AA299"/>
  <c r="Z299" s="1"/>
  <c r="AC299"/>
  <c r="AB299" s="1"/>
  <c r="AE299"/>
  <c r="AD299" s="1"/>
  <c r="O300"/>
  <c r="N300" s="1"/>
  <c r="Q300"/>
  <c r="P300" s="1"/>
  <c r="S300"/>
  <c r="R300" s="1"/>
  <c r="U300"/>
  <c r="T300" s="1"/>
  <c r="W300"/>
  <c r="V300" s="1"/>
  <c r="Y300"/>
  <c r="X300" s="1"/>
  <c r="AA300"/>
  <c r="Z300" s="1"/>
  <c r="AC300"/>
  <c r="AB300" s="1"/>
  <c r="AE300"/>
  <c r="AD300" s="1"/>
  <c r="O301"/>
  <c r="N301" s="1"/>
  <c r="Q301"/>
  <c r="P301" s="1"/>
  <c r="S301"/>
  <c r="R301" s="1"/>
  <c r="U301"/>
  <c r="T301" s="1"/>
  <c r="W301"/>
  <c r="V301" s="1"/>
  <c r="Y301"/>
  <c r="X301" s="1"/>
  <c r="AA301"/>
  <c r="Z301" s="1"/>
  <c r="AC301"/>
  <c r="AB301" s="1"/>
  <c r="AE301"/>
  <c r="AD301" s="1"/>
  <c r="O302"/>
  <c r="N302" s="1"/>
  <c r="Q302"/>
  <c r="P302" s="1"/>
  <c r="S302"/>
  <c r="R302" s="1"/>
  <c r="U302"/>
  <c r="T302" s="1"/>
  <c r="W302"/>
  <c r="V302" s="1"/>
  <c r="Y302"/>
  <c r="X302" s="1"/>
  <c r="AA302"/>
  <c r="Z302" s="1"/>
  <c r="AC302"/>
  <c r="AB302" s="1"/>
  <c r="AE302"/>
  <c r="AD302" s="1"/>
  <c r="O303"/>
  <c r="N303" s="1"/>
  <c r="Q303"/>
  <c r="P303" s="1"/>
  <c r="S303"/>
  <c r="R303" s="1"/>
  <c r="U303"/>
  <c r="T303" s="1"/>
  <c r="W303"/>
  <c r="V303" s="1"/>
  <c r="Y303"/>
  <c r="X303" s="1"/>
  <c r="AA303"/>
  <c r="Z303" s="1"/>
  <c r="AC303"/>
  <c r="AB303" s="1"/>
  <c r="AE303"/>
  <c r="AD303" s="1"/>
  <c r="O304"/>
  <c r="N304" s="1"/>
  <c r="Q304"/>
  <c r="P304" s="1"/>
  <c r="S304"/>
  <c r="R304" s="1"/>
  <c r="U304"/>
  <c r="T304" s="1"/>
  <c r="W304"/>
  <c r="V304" s="1"/>
  <c r="Y304"/>
  <c r="X304" s="1"/>
  <c r="AA304"/>
  <c r="Z304" s="1"/>
  <c r="AC304"/>
  <c r="AB304" s="1"/>
  <c r="AE304"/>
  <c r="AD304" s="1"/>
  <c r="O305"/>
  <c r="N305" s="1"/>
  <c r="Q305"/>
  <c r="P305" s="1"/>
  <c r="S305"/>
  <c r="R305" s="1"/>
  <c r="U305"/>
  <c r="T305" s="1"/>
  <c r="W305"/>
  <c r="V305" s="1"/>
  <c r="Y305"/>
  <c r="X305" s="1"/>
  <c r="AA305"/>
  <c r="Z305" s="1"/>
  <c r="AC305"/>
  <c r="AB305" s="1"/>
  <c r="AE305"/>
  <c r="AD305" s="1"/>
  <c r="O306"/>
  <c r="N306" s="1"/>
  <c r="Q306"/>
  <c r="P306" s="1"/>
  <c r="S306"/>
  <c r="R306" s="1"/>
  <c r="U306"/>
  <c r="T306" s="1"/>
  <c r="W306"/>
  <c r="V306" s="1"/>
  <c r="Y306"/>
  <c r="X306" s="1"/>
  <c r="AA306"/>
  <c r="Z306" s="1"/>
  <c r="AC306"/>
  <c r="AB306" s="1"/>
  <c r="AE306"/>
  <c r="AD306" s="1"/>
  <c r="O307"/>
  <c r="N307" s="1"/>
  <c r="Q307"/>
  <c r="P307" s="1"/>
  <c r="S307"/>
  <c r="R307" s="1"/>
  <c r="U307"/>
  <c r="T307" s="1"/>
  <c r="W307"/>
  <c r="V307" s="1"/>
  <c r="Y307"/>
  <c r="X307" s="1"/>
  <c r="AA307"/>
  <c r="Z307" s="1"/>
  <c r="AC307"/>
  <c r="AB307" s="1"/>
  <c r="AE307"/>
  <c r="AD307" s="1"/>
  <c r="O308"/>
  <c r="N308" s="1"/>
  <c r="Q308"/>
  <c r="P308" s="1"/>
  <c r="S308"/>
  <c r="R308" s="1"/>
  <c r="U308"/>
  <c r="T308" s="1"/>
  <c r="W308"/>
  <c r="V308" s="1"/>
  <c r="Y308"/>
  <c r="X308" s="1"/>
  <c r="AA308"/>
  <c r="Z308" s="1"/>
  <c r="AC308"/>
  <c r="AB308" s="1"/>
  <c r="AE308"/>
  <c r="AD308" s="1"/>
  <c r="O309"/>
  <c r="N309" s="1"/>
  <c r="Q309"/>
  <c r="P309" s="1"/>
  <c r="S309"/>
  <c r="R309" s="1"/>
  <c r="U309"/>
  <c r="T309" s="1"/>
  <c r="W309"/>
  <c r="V309" s="1"/>
  <c r="Y309"/>
  <c r="X309" s="1"/>
  <c r="AA309"/>
  <c r="Z309" s="1"/>
  <c r="AC309"/>
  <c r="AB309" s="1"/>
  <c r="AE309"/>
  <c r="AD309" s="1"/>
  <c r="O310"/>
  <c r="N310" s="1"/>
  <c r="Q310"/>
  <c r="P310" s="1"/>
  <c r="S310"/>
  <c r="R310" s="1"/>
  <c r="U310"/>
  <c r="T310" s="1"/>
  <c r="W310"/>
  <c r="V310" s="1"/>
  <c r="Y310"/>
  <c r="X310" s="1"/>
  <c r="AA310"/>
  <c r="Z310" s="1"/>
  <c r="AC310"/>
  <c r="AB310" s="1"/>
  <c r="AE310"/>
  <c r="AD310" s="1"/>
  <c r="O311"/>
  <c r="N311" s="1"/>
  <c r="Q311"/>
  <c r="P311" s="1"/>
  <c r="S311"/>
  <c r="R311" s="1"/>
  <c r="U311"/>
  <c r="T311" s="1"/>
  <c r="W311"/>
  <c r="V311" s="1"/>
  <c r="Y311"/>
  <c r="X311" s="1"/>
  <c r="AA311"/>
  <c r="Z311" s="1"/>
  <c r="AC311"/>
  <c r="AB311" s="1"/>
  <c r="AE311"/>
  <c r="AD311" s="1"/>
  <c r="O312"/>
  <c r="N312" s="1"/>
  <c r="Q312"/>
  <c r="P312" s="1"/>
  <c r="S312"/>
  <c r="R312" s="1"/>
  <c r="U312"/>
  <c r="T312" s="1"/>
  <c r="W312"/>
  <c r="V312" s="1"/>
  <c r="Y312"/>
  <c r="X312" s="1"/>
  <c r="AA312"/>
  <c r="Z312" s="1"/>
  <c r="AC312"/>
  <c r="AB312" s="1"/>
  <c r="AE312"/>
  <c r="AD312" s="1"/>
  <c r="O313"/>
  <c r="N313" s="1"/>
  <c r="Q313"/>
  <c r="P313" s="1"/>
  <c r="S313"/>
  <c r="R313" s="1"/>
  <c r="U313"/>
  <c r="T313" s="1"/>
  <c r="W313"/>
  <c r="V313" s="1"/>
  <c r="Y313"/>
  <c r="X313" s="1"/>
  <c r="AA313"/>
  <c r="Z313" s="1"/>
  <c r="AC313"/>
  <c r="AB313" s="1"/>
  <c r="AE313"/>
  <c r="AD313" s="1"/>
  <c r="O314"/>
  <c r="N314" s="1"/>
  <c r="Q314"/>
  <c r="P314" s="1"/>
  <c r="S314"/>
  <c r="R314" s="1"/>
  <c r="U314"/>
  <c r="T314" s="1"/>
  <c r="W314"/>
  <c r="V314" s="1"/>
  <c r="Y314"/>
  <c r="X314" s="1"/>
  <c r="AA314"/>
  <c r="Z314" s="1"/>
  <c r="AC314"/>
  <c r="AB314" s="1"/>
  <c r="AE314"/>
  <c r="AD314" s="1"/>
  <c r="O315"/>
  <c r="N315" s="1"/>
  <c r="Q315"/>
  <c r="P315" s="1"/>
  <c r="S315"/>
  <c r="R315" s="1"/>
  <c r="U315"/>
  <c r="T315" s="1"/>
  <c r="W315"/>
  <c r="V315" s="1"/>
  <c r="Y315"/>
  <c r="X315" s="1"/>
  <c r="AA315"/>
  <c r="Z315" s="1"/>
  <c r="AC315"/>
  <c r="AB315" s="1"/>
  <c r="AE315"/>
  <c r="AD315" s="1"/>
  <c r="O316"/>
  <c r="N316" s="1"/>
  <c r="Q316"/>
  <c r="P316" s="1"/>
  <c r="S316"/>
  <c r="R316" s="1"/>
  <c r="U316"/>
  <c r="T316" s="1"/>
  <c r="W316"/>
  <c r="V316" s="1"/>
  <c r="Y316"/>
  <c r="X316" s="1"/>
  <c r="AA316"/>
  <c r="Z316" s="1"/>
  <c r="AC316"/>
  <c r="AB316" s="1"/>
  <c r="AE316"/>
  <c r="AD316" s="1"/>
  <c r="O317"/>
  <c r="N317" s="1"/>
  <c r="Q317"/>
  <c r="P317" s="1"/>
  <c r="S317"/>
  <c r="R317" s="1"/>
  <c r="U317"/>
  <c r="T317" s="1"/>
  <c r="W317"/>
  <c r="V317" s="1"/>
  <c r="Y317"/>
  <c r="X317" s="1"/>
  <c r="AA317"/>
  <c r="Z317" s="1"/>
  <c r="AC317"/>
  <c r="AB317" s="1"/>
  <c r="AE317"/>
  <c r="AD317" s="1"/>
  <c r="O318"/>
  <c r="N318" s="1"/>
  <c r="Q318"/>
  <c r="P318" s="1"/>
  <c r="S318"/>
  <c r="R318" s="1"/>
  <c r="U318"/>
  <c r="T318" s="1"/>
  <c r="W318"/>
  <c r="V318" s="1"/>
  <c r="Y318"/>
  <c r="X318" s="1"/>
  <c r="AA318"/>
  <c r="Z318" s="1"/>
  <c r="AC318"/>
  <c r="AB318" s="1"/>
  <c r="AE318"/>
  <c r="AD318" s="1"/>
  <c r="O319"/>
  <c r="N319" s="1"/>
  <c r="Q319"/>
  <c r="P319" s="1"/>
  <c r="S319"/>
  <c r="R319" s="1"/>
  <c r="U319"/>
  <c r="T319" s="1"/>
  <c r="W319"/>
  <c r="V319" s="1"/>
  <c r="Y319"/>
  <c r="X319" s="1"/>
  <c r="AA319"/>
  <c r="Z319" s="1"/>
  <c r="AC319"/>
  <c r="AB319" s="1"/>
  <c r="AE319"/>
  <c r="AD319" s="1"/>
  <c r="O320"/>
  <c r="N320" s="1"/>
  <c r="Q320"/>
  <c r="P320" s="1"/>
  <c r="S320"/>
  <c r="R320" s="1"/>
  <c r="U320"/>
  <c r="T320" s="1"/>
  <c r="W320"/>
  <c r="V320" s="1"/>
  <c r="Y320"/>
  <c r="X320" s="1"/>
  <c r="AA320"/>
  <c r="Z320" s="1"/>
  <c r="AC320"/>
  <c r="AB320" s="1"/>
  <c r="AE320"/>
  <c r="AD320" s="1"/>
  <c r="O321"/>
  <c r="N321" s="1"/>
  <c r="Q321"/>
  <c r="P321" s="1"/>
  <c r="S321"/>
  <c r="R321" s="1"/>
  <c r="U321"/>
  <c r="T321" s="1"/>
  <c r="W321"/>
  <c r="V321" s="1"/>
  <c r="Y321"/>
  <c r="X321" s="1"/>
  <c r="AA321"/>
  <c r="Z321" s="1"/>
  <c r="AC321"/>
  <c r="AB321" s="1"/>
  <c r="AE321"/>
  <c r="AD321" s="1"/>
  <c r="O322"/>
  <c r="N322" s="1"/>
  <c r="Q322"/>
  <c r="P322" s="1"/>
  <c r="S322"/>
  <c r="R322" s="1"/>
  <c r="U322"/>
  <c r="T322" s="1"/>
  <c r="W322"/>
  <c r="V322" s="1"/>
  <c r="Y322"/>
  <c r="X322" s="1"/>
  <c r="AA322"/>
  <c r="Z322" s="1"/>
  <c r="AC322"/>
  <c r="AB322" s="1"/>
  <c r="AE322"/>
  <c r="AD322" s="1"/>
  <c r="O323"/>
  <c r="N323" s="1"/>
  <c r="Q323"/>
  <c r="P323" s="1"/>
  <c r="S323"/>
  <c r="R323" s="1"/>
  <c r="U323"/>
  <c r="T323" s="1"/>
  <c r="W323"/>
  <c r="V323" s="1"/>
  <c r="Y323"/>
  <c r="X323" s="1"/>
  <c r="AA323"/>
  <c r="Z323" s="1"/>
  <c r="AC323"/>
  <c r="AB323" s="1"/>
  <c r="AE323"/>
  <c r="AD323" s="1"/>
  <c r="O324"/>
  <c r="N324" s="1"/>
  <c r="Q324"/>
  <c r="P324" s="1"/>
  <c r="S324"/>
  <c r="R324" s="1"/>
  <c r="U324"/>
  <c r="T324" s="1"/>
  <c r="W324"/>
  <c r="V324" s="1"/>
  <c r="Y324"/>
  <c r="X324" s="1"/>
  <c r="AA324"/>
  <c r="Z324" s="1"/>
  <c r="AC324"/>
  <c r="AB324" s="1"/>
  <c r="AE324"/>
  <c r="AD324" s="1"/>
  <c r="O325"/>
  <c r="N325" s="1"/>
  <c r="Q325"/>
  <c r="P325" s="1"/>
  <c r="S325"/>
  <c r="R325" s="1"/>
  <c r="U325"/>
  <c r="T325" s="1"/>
  <c r="W325"/>
  <c r="V325" s="1"/>
  <c r="Y325"/>
  <c r="X325" s="1"/>
  <c r="AA325"/>
  <c r="Z325" s="1"/>
  <c r="AC325"/>
  <c r="AB325" s="1"/>
  <c r="AE325"/>
  <c r="AD325" s="1"/>
  <c r="O326"/>
  <c r="N326" s="1"/>
  <c r="Q326"/>
  <c r="P326" s="1"/>
  <c r="S326"/>
  <c r="R326" s="1"/>
  <c r="U326"/>
  <c r="T326" s="1"/>
  <c r="W326"/>
  <c r="V326" s="1"/>
  <c r="Y326"/>
  <c r="X326" s="1"/>
  <c r="AA326"/>
  <c r="Z326" s="1"/>
  <c r="AC326"/>
  <c r="AB326" s="1"/>
  <c r="AE326"/>
  <c r="AD326" s="1"/>
  <c r="O327"/>
  <c r="N327" s="1"/>
  <c r="Q327"/>
  <c r="P327" s="1"/>
  <c r="S327"/>
  <c r="R327" s="1"/>
  <c r="U327"/>
  <c r="T327" s="1"/>
  <c r="W327"/>
  <c r="V327" s="1"/>
  <c r="Y327"/>
  <c r="X327" s="1"/>
  <c r="AA327"/>
  <c r="Z327" s="1"/>
  <c r="AC327"/>
  <c r="AB327" s="1"/>
  <c r="AE327"/>
  <c r="AD327" s="1"/>
  <c r="O328"/>
  <c r="N328" s="1"/>
  <c r="Q328"/>
  <c r="P328" s="1"/>
  <c r="S328"/>
  <c r="R328" s="1"/>
  <c r="U328"/>
  <c r="T328" s="1"/>
  <c r="W328"/>
  <c r="V328" s="1"/>
  <c r="Y328"/>
  <c r="X328" s="1"/>
  <c r="AA328"/>
  <c r="Z328" s="1"/>
  <c r="AC328"/>
  <c r="AB328" s="1"/>
  <c r="AE328"/>
  <c r="AD328" s="1"/>
  <c r="O329"/>
  <c r="N329" s="1"/>
  <c r="Q329"/>
  <c r="P329" s="1"/>
  <c r="S329"/>
  <c r="R329" s="1"/>
  <c r="U329"/>
  <c r="T329" s="1"/>
  <c r="W329"/>
  <c r="V329" s="1"/>
  <c r="Y329"/>
  <c r="X329" s="1"/>
  <c r="AA329"/>
  <c r="Z329" s="1"/>
  <c r="AC329"/>
  <c r="AB329" s="1"/>
  <c r="AE329"/>
  <c r="AD329" s="1"/>
  <c r="O330"/>
  <c r="N330" s="1"/>
  <c r="Q330"/>
  <c r="P330" s="1"/>
  <c r="S330"/>
  <c r="R330" s="1"/>
  <c r="U330"/>
  <c r="T330" s="1"/>
  <c r="W330"/>
  <c r="V330" s="1"/>
  <c r="Y330"/>
  <c r="X330" s="1"/>
  <c r="AA330"/>
  <c r="Z330" s="1"/>
  <c r="AC330"/>
  <c r="AB330" s="1"/>
  <c r="AE330"/>
  <c r="AD330" s="1"/>
  <c r="O331"/>
  <c r="N331" s="1"/>
  <c r="Q331"/>
  <c r="P331" s="1"/>
  <c r="S331"/>
  <c r="R331" s="1"/>
  <c r="U331"/>
  <c r="T331" s="1"/>
  <c r="W331"/>
  <c r="V331" s="1"/>
  <c r="Y331"/>
  <c r="X331" s="1"/>
  <c r="AA331"/>
  <c r="Z331" s="1"/>
  <c r="AC331"/>
  <c r="AB331" s="1"/>
  <c r="AE331"/>
  <c r="AD331" s="1"/>
  <c r="O332"/>
  <c r="N332" s="1"/>
  <c r="Q332"/>
  <c r="P332" s="1"/>
  <c r="S332"/>
  <c r="R332" s="1"/>
  <c r="U332"/>
  <c r="T332" s="1"/>
  <c r="W332"/>
  <c r="V332" s="1"/>
  <c r="Y332"/>
  <c r="X332" s="1"/>
  <c r="AA332"/>
  <c r="Z332" s="1"/>
  <c r="AC332"/>
  <c r="AB332" s="1"/>
  <c r="AE332"/>
  <c r="AD332" s="1"/>
  <c r="O333"/>
  <c r="N333" s="1"/>
  <c r="Q333"/>
  <c r="P333" s="1"/>
  <c r="S333"/>
  <c r="R333" s="1"/>
  <c r="U333"/>
  <c r="T333" s="1"/>
  <c r="W333"/>
  <c r="V333" s="1"/>
  <c r="Y333"/>
  <c r="X333" s="1"/>
  <c r="AA333"/>
  <c r="Z333" s="1"/>
  <c r="AC333"/>
  <c r="AB333" s="1"/>
  <c r="AE333"/>
  <c r="AD333" s="1"/>
  <c r="O334"/>
  <c r="N334" s="1"/>
  <c r="Q334"/>
  <c r="P334" s="1"/>
  <c r="S334"/>
  <c r="R334" s="1"/>
  <c r="U334"/>
  <c r="T334" s="1"/>
  <c r="W334"/>
  <c r="V334" s="1"/>
  <c r="Y334"/>
  <c r="X334" s="1"/>
  <c r="AA334"/>
  <c r="Z334" s="1"/>
  <c r="AC334"/>
  <c r="AB334" s="1"/>
  <c r="AE334"/>
  <c r="AD334" s="1"/>
  <c r="O335"/>
  <c r="N335" s="1"/>
  <c r="Q335"/>
  <c r="P335" s="1"/>
  <c r="S335"/>
  <c r="R335" s="1"/>
  <c r="U335"/>
  <c r="T335" s="1"/>
  <c r="W335"/>
  <c r="V335" s="1"/>
  <c r="Y335"/>
  <c r="X335" s="1"/>
  <c r="AA335"/>
  <c r="Z335" s="1"/>
  <c r="AC335"/>
  <c r="AB335" s="1"/>
  <c r="AE335"/>
  <c r="AD335" s="1"/>
  <c r="O336"/>
  <c r="N336" s="1"/>
  <c r="Q336"/>
  <c r="P336" s="1"/>
  <c r="S336"/>
  <c r="R336" s="1"/>
  <c r="U336"/>
  <c r="T336" s="1"/>
  <c r="W336"/>
  <c r="V336" s="1"/>
  <c r="Y336"/>
  <c r="X336" s="1"/>
  <c r="AA336"/>
  <c r="Z336" s="1"/>
  <c r="AC336"/>
  <c r="AB336" s="1"/>
  <c r="AE336"/>
  <c r="AD336" s="1"/>
  <c r="O337"/>
  <c r="N337" s="1"/>
  <c r="Q337"/>
  <c r="P337" s="1"/>
  <c r="S337"/>
  <c r="R337" s="1"/>
  <c r="U337"/>
  <c r="T337" s="1"/>
  <c r="W337"/>
  <c r="V337" s="1"/>
  <c r="Y337"/>
  <c r="X337" s="1"/>
  <c r="AA337"/>
  <c r="Z337" s="1"/>
  <c r="AC337"/>
  <c r="AB337" s="1"/>
  <c r="AE337"/>
  <c r="AD337" s="1"/>
  <c r="O338"/>
  <c r="N338" s="1"/>
  <c r="Q338"/>
  <c r="P338" s="1"/>
  <c r="S338"/>
  <c r="R338" s="1"/>
  <c r="U338"/>
  <c r="T338" s="1"/>
  <c r="W338"/>
  <c r="V338" s="1"/>
  <c r="Y338"/>
  <c r="X338" s="1"/>
  <c r="AA338"/>
  <c r="Z338" s="1"/>
  <c r="AC338"/>
  <c r="AB338" s="1"/>
  <c r="AE338"/>
  <c r="AD338" s="1"/>
  <c r="O339"/>
  <c r="N339" s="1"/>
  <c r="Q339"/>
  <c r="P339" s="1"/>
  <c r="S339"/>
  <c r="R339" s="1"/>
  <c r="U339"/>
  <c r="T339" s="1"/>
  <c r="W339"/>
  <c r="V339" s="1"/>
  <c r="Y339"/>
  <c r="X339" s="1"/>
  <c r="AA339"/>
  <c r="Z339" s="1"/>
  <c r="AC339"/>
  <c r="AB339" s="1"/>
  <c r="AE339"/>
  <c r="AD339" s="1"/>
  <c r="O340"/>
  <c r="N340" s="1"/>
  <c r="Q340"/>
  <c r="P340" s="1"/>
  <c r="S340"/>
  <c r="R340" s="1"/>
  <c r="U340"/>
  <c r="T340" s="1"/>
  <c r="W340"/>
  <c r="V340" s="1"/>
  <c r="Y340"/>
  <c r="X340" s="1"/>
  <c r="AA340"/>
  <c r="Z340" s="1"/>
  <c r="AC340"/>
  <c r="AB340" s="1"/>
  <c r="AE340"/>
  <c r="AD340" s="1"/>
  <c r="O341"/>
  <c r="N341" s="1"/>
  <c r="Q341"/>
  <c r="P341" s="1"/>
  <c r="S341"/>
  <c r="R341" s="1"/>
  <c r="U341"/>
  <c r="T341" s="1"/>
  <c r="W341"/>
  <c r="V341" s="1"/>
  <c r="Y341"/>
  <c r="X341" s="1"/>
  <c r="AA341"/>
  <c r="Z341" s="1"/>
  <c r="AC341"/>
  <c r="AB341" s="1"/>
  <c r="AE341"/>
  <c r="AD341" s="1"/>
  <c r="O342"/>
  <c r="N342" s="1"/>
  <c r="Q342"/>
  <c r="P342" s="1"/>
  <c r="S342"/>
  <c r="R342" s="1"/>
  <c r="U342"/>
  <c r="T342" s="1"/>
  <c r="W342"/>
  <c r="V342" s="1"/>
  <c r="Y342"/>
  <c r="X342" s="1"/>
  <c r="AA342"/>
  <c r="Z342" s="1"/>
  <c r="AC342"/>
  <c r="AB342" s="1"/>
  <c r="AE342"/>
  <c r="AD342" s="1"/>
  <c r="O343"/>
  <c r="N343" s="1"/>
  <c r="Q343"/>
  <c r="P343" s="1"/>
  <c r="S343"/>
  <c r="R343" s="1"/>
  <c r="U343"/>
  <c r="T343" s="1"/>
  <c r="W343"/>
  <c r="V343" s="1"/>
  <c r="Y343"/>
  <c r="X343" s="1"/>
  <c r="AA343"/>
  <c r="Z343" s="1"/>
  <c r="AC343"/>
  <c r="AB343" s="1"/>
  <c r="AE343"/>
  <c r="AD343" s="1"/>
  <c r="O344"/>
  <c r="N344" s="1"/>
  <c r="Q344"/>
  <c r="P344" s="1"/>
  <c r="S344"/>
  <c r="R344" s="1"/>
  <c r="U344"/>
  <c r="T344" s="1"/>
  <c r="W344"/>
  <c r="V344" s="1"/>
  <c r="Y344"/>
  <c r="X344" s="1"/>
  <c r="AA344"/>
  <c r="Z344" s="1"/>
  <c r="AC344"/>
  <c r="AB344" s="1"/>
  <c r="AE344"/>
  <c r="AD344" s="1"/>
  <c r="O345"/>
  <c r="N345" s="1"/>
  <c r="Q345"/>
  <c r="P345" s="1"/>
  <c r="S345"/>
  <c r="R345" s="1"/>
  <c r="U345"/>
  <c r="T345" s="1"/>
  <c r="W345"/>
  <c r="V345" s="1"/>
  <c r="Y345"/>
  <c r="X345" s="1"/>
  <c r="AA345"/>
  <c r="Z345" s="1"/>
  <c r="AC345"/>
  <c r="AB345" s="1"/>
  <c r="AE345"/>
  <c r="AD345" s="1"/>
  <c r="O346"/>
  <c r="N346" s="1"/>
  <c r="Q346"/>
  <c r="P346" s="1"/>
  <c r="S346"/>
  <c r="R346" s="1"/>
  <c r="U346"/>
  <c r="T346" s="1"/>
  <c r="W346"/>
  <c r="V346" s="1"/>
  <c r="Y346"/>
  <c r="X346" s="1"/>
  <c r="AA346"/>
  <c r="Z346" s="1"/>
  <c r="AC346"/>
  <c r="AB346" s="1"/>
  <c r="AE346"/>
  <c r="AD346" s="1"/>
  <c r="O347"/>
  <c r="N347" s="1"/>
  <c r="Q347"/>
  <c r="P347" s="1"/>
  <c r="S347"/>
  <c r="R347" s="1"/>
  <c r="U347"/>
  <c r="T347" s="1"/>
  <c r="W347"/>
  <c r="V347" s="1"/>
  <c r="Y347"/>
  <c r="X347" s="1"/>
  <c r="AA347"/>
  <c r="Z347" s="1"/>
  <c r="AC347"/>
  <c r="AB347" s="1"/>
  <c r="AE347"/>
  <c r="AD347" s="1"/>
  <c r="O348"/>
  <c r="N348" s="1"/>
  <c r="Q348"/>
  <c r="P348" s="1"/>
  <c r="S348"/>
  <c r="R348" s="1"/>
  <c r="U348"/>
  <c r="T348" s="1"/>
  <c r="W348"/>
  <c r="V348" s="1"/>
  <c r="Y348"/>
  <c r="X348" s="1"/>
  <c r="AA348"/>
  <c r="Z348" s="1"/>
  <c r="AC348"/>
  <c r="AB348" s="1"/>
  <c r="AE348"/>
  <c r="AD348" s="1"/>
  <c r="O349"/>
  <c r="N349" s="1"/>
  <c r="Q349"/>
  <c r="P349" s="1"/>
  <c r="S349"/>
  <c r="R349" s="1"/>
  <c r="U349"/>
  <c r="T349" s="1"/>
  <c r="W349"/>
  <c r="V349" s="1"/>
  <c r="Y349"/>
  <c r="X349" s="1"/>
  <c r="AA349"/>
  <c r="Z349" s="1"/>
  <c r="AC349"/>
  <c r="AB349" s="1"/>
  <c r="AE349"/>
  <c r="AD349" s="1"/>
  <c r="O350"/>
  <c r="N350" s="1"/>
  <c r="Q350"/>
  <c r="P350" s="1"/>
  <c r="S350"/>
  <c r="R350" s="1"/>
  <c r="U350"/>
  <c r="T350" s="1"/>
  <c r="W350"/>
  <c r="V350" s="1"/>
  <c r="Y350"/>
  <c r="X350" s="1"/>
  <c r="AA350"/>
  <c r="Z350" s="1"/>
  <c r="AC350"/>
  <c r="AB350" s="1"/>
  <c r="AE350"/>
  <c r="AD350" s="1"/>
  <c r="O351"/>
  <c r="N351" s="1"/>
  <c r="Q351"/>
  <c r="P351" s="1"/>
  <c r="S351"/>
  <c r="R351" s="1"/>
  <c r="U351"/>
  <c r="T351" s="1"/>
  <c r="W351"/>
  <c r="V351" s="1"/>
  <c r="Y351"/>
  <c r="X351" s="1"/>
  <c r="AA351"/>
  <c r="Z351" s="1"/>
  <c r="AC351"/>
  <c r="AB351" s="1"/>
  <c r="AE351"/>
  <c r="AD351" s="1"/>
  <c r="O352"/>
  <c r="N352" s="1"/>
  <c r="Q352"/>
  <c r="P352" s="1"/>
  <c r="S352"/>
  <c r="R352" s="1"/>
  <c r="U352"/>
  <c r="T352" s="1"/>
  <c r="W352"/>
  <c r="V352" s="1"/>
  <c r="Y352"/>
  <c r="X352" s="1"/>
  <c r="AA352"/>
  <c r="Z352" s="1"/>
  <c r="AC352"/>
  <c r="AB352" s="1"/>
  <c r="AE352"/>
  <c r="AD352" s="1"/>
  <c r="O353"/>
  <c r="N353" s="1"/>
  <c r="Q353"/>
  <c r="P353" s="1"/>
  <c r="S353"/>
  <c r="R353" s="1"/>
  <c r="U353"/>
  <c r="T353" s="1"/>
  <c r="W353"/>
  <c r="V353" s="1"/>
  <c r="Y353"/>
  <c r="X353" s="1"/>
  <c r="AA353"/>
  <c r="Z353" s="1"/>
  <c r="AC353"/>
  <c r="AB353" s="1"/>
  <c r="AE353"/>
  <c r="AD353" s="1"/>
  <c r="O354"/>
  <c r="N354" s="1"/>
  <c r="Q354"/>
  <c r="P354" s="1"/>
  <c r="S354"/>
  <c r="R354" s="1"/>
  <c r="U354"/>
  <c r="T354" s="1"/>
  <c r="W354"/>
  <c r="V354" s="1"/>
  <c r="Y354"/>
  <c r="X354" s="1"/>
  <c r="AA354"/>
  <c r="Z354" s="1"/>
  <c r="AC354"/>
  <c r="AB354" s="1"/>
  <c r="AE354"/>
  <c r="AD354" s="1"/>
  <c r="O355"/>
  <c r="N355" s="1"/>
  <c r="Q355"/>
  <c r="P355" s="1"/>
  <c r="S355"/>
  <c r="R355" s="1"/>
  <c r="U355"/>
  <c r="T355" s="1"/>
  <c r="W355"/>
  <c r="V355" s="1"/>
  <c r="Y355"/>
  <c r="X355" s="1"/>
  <c r="AA355"/>
  <c r="Z355" s="1"/>
  <c r="AC355"/>
  <c r="AB355" s="1"/>
  <c r="AE355"/>
  <c r="AD355" s="1"/>
  <c r="O356"/>
  <c r="N356" s="1"/>
  <c r="Q356"/>
  <c r="P356" s="1"/>
  <c r="S356"/>
  <c r="R356" s="1"/>
  <c r="U356"/>
  <c r="T356" s="1"/>
  <c r="W356"/>
  <c r="V356" s="1"/>
  <c r="Y356"/>
  <c r="X356" s="1"/>
  <c r="AA356"/>
  <c r="Z356" s="1"/>
  <c r="AC356"/>
  <c r="AB356" s="1"/>
  <c r="AE356"/>
  <c r="AD356" s="1"/>
  <c r="O357"/>
  <c r="N357" s="1"/>
  <c r="Q357"/>
  <c r="P357" s="1"/>
  <c r="S357"/>
  <c r="R357" s="1"/>
  <c r="U357"/>
  <c r="T357" s="1"/>
  <c r="W357"/>
  <c r="V357" s="1"/>
  <c r="Y357"/>
  <c r="X357" s="1"/>
  <c r="AA357"/>
  <c r="Z357" s="1"/>
  <c r="AC357"/>
  <c r="AB357" s="1"/>
  <c r="AE357"/>
  <c r="AD357" s="1"/>
  <c r="O358"/>
  <c r="N358" s="1"/>
  <c r="Q358"/>
  <c r="P358" s="1"/>
  <c r="S358"/>
  <c r="R358" s="1"/>
  <c r="U358"/>
  <c r="T358" s="1"/>
  <c r="W358"/>
  <c r="V358" s="1"/>
  <c r="Y358"/>
  <c r="X358" s="1"/>
  <c r="AA358"/>
  <c r="Z358" s="1"/>
  <c r="AC358"/>
  <c r="AB358" s="1"/>
  <c r="AE358"/>
  <c r="AD358" s="1"/>
  <c r="O359"/>
  <c r="N359" s="1"/>
  <c r="Q359"/>
  <c r="P359" s="1"/>
  <c r="S359"/>
  <c r="R359" s="1"/>
  <c r="U359"/>
  <c r="T359" s="1"/>
  <c r="W359"/>
  <c r="V359" s="1"/>
  <c r="Y359"/>
  <c r="X359" s="1"/>
  <c r="AA359"/>
  <c r="Z359" s="1"/>
  <c r="AC359"/>
  <c r="AB359" s="1"/>
  <c r="AE359"/>
  <c r="AD359" s="1"/>
  <c r="O360"/>
  <c r="N360" s="1"/>
  <c r="Q360"/>
  <c r="P360" s="1"/>
  <c r="S360"/>
  <c r="R360" s="1"/>
  <c r="U360"/>
  <c r="T360" s="1"/>
  <c r="W360"/>
  <c r="V360" s="1"/>
  <c r="Y360"/>
  <c r="X360" s="1"/>
  <c r="AA360"/>
  <c r="Z360" s="1"/>
  <c r="AC360"/>
  <c r="AB360" s="1"/>
  <c r="AE360"/>
  <c r="AD360" s="1"/>
  <c r="O361"/>
  <c r="N361" s="1"/>
  <c r="Q361"/>
  <c r="P361" s="1"/>
  <c r="S361"/>
  <c r="R361" s="1"/>
  <c r="U361"/>
  <c r="T361" s="1"/>
  <c r="W361"/>
  <c r="V361" s="1"/>
  <c r="Y361"/>
  <c r="X361" s="1"/>
  <c r="AA361"/>
  <c r="Z361" s="1"/>
  <c r="AC361"/>
  <c r="AB361" s="1"/>
  <c r="AE361"/>
  <c r="AD361" s="1"/>
  <c r="O362"/>
  <c r="N362" s="1"/>
  <c r="Q362"/>
  <c r="P362" s="1"/>
  <c r="S362"/>
  <c r="R362" s="1"/>
  <c r="U362"/>
  <c r="T362" s="1"/>
  <c r="W362"/>
  <c r="V362" s="1"/>
  <c r="Y362"/>
  <c r="X362" s="1"/>
  <c r="AA362"/>
  <c r="Z362" s="1"/>
  <c r="AC362"/>
  <c r="AB362" s="1"/>
  <c r="AE362"/>
  <c r="AD362" s="1"/>
  <c r="O363"/>
  <c r="N363" s="1"/>
  <c r="Q363"/>
  <c r="P363" s="1"/>
  <c r="S363"/>
  <c r="R363" s="1"/>
  <c r="U363"/>
  <c r="T363" s="1"/>
  <c r="W363"/>
  <c r="V363" s="1"/>
  <c r="Y363"/>
  <c r="X363" s="1"/>
  <c r="AA363"/>
  <c r="Z363" s="1"/>
  <c r="AC363"/>
  <c r="AB363" s="1"/>
  <c r="AE363"/>
  <c r="AD363" s="1"/>
  <c r="O364"/>
  <c r="N364" s="1"/>
  <c r="Q364"/>
  <c r="P364" s="1"/>
  <c r="S364"/>
  <c r="R364" s="1"/>
  <c r="U364"/>
  <c r="T364" s="1"/>
  <c r="W364"/>
  <c r="V364" s="1"/>
  <c r="Y364"/>
  <c r="X364" s="1"/>
  <c r="AA364"/>
  <c r="Z364" s="1"/>
  <c r="AC364"/>
  <c r="AB364" s="1"/>
  <c r="AE364"/>
  <c r="AD364" s="1"/>
  <c r="O365"/>
  <c r="N365" s="1"/>
  <c r="Q365"/>
  <c r="P365" s="1"/>
  <c r="S365"/>
  <c r="R365" s="1"/>
  <c r="U365"/>
  <c r="T365" s="1"/>
  <c r="W365"/>
  <c r="V365" s="1"/>
  <c r="Y365"/>
  <c r="X365" s="1"/>
  <c r="AA365"/>
  <c r="Z365" s="1"/>
  <c r="AC365"/>
  <c r="AB365" s="1"/>
  <c r="AE365"/>
  <c r="AD365" s="1"/>
  <c r="O366"/>
  <c r="N366" s="1"/>
  <c r="Q366"/>
  <c r="P366" s="1"/>
  <c r="S366"/>
  <c r="R366" s="1"/>
  <c r="U366"/>
  <c r="T366" s="1"/>
  <c r="W366"/>
  <c r="V366" s="1"/>
  <c r="Y366"/>
  <c r="X366" s="1"/>
  <c r="AA366"/>
  <c r="Z366" s="1"/>
  <c r="AC366"/>
  <c r="AB366" s="1"/>
  <c r="AE366"/>
  <c r="AD366" s="1"/>
  <c r="O367"/>
  <c r="N367" s="1"/>
  <c r="Q367"/>
  <c r="P367" s="1"/>
  <c r="S367"/>
  <c r="R367" s="1"/>
  <c r="U367"/>
  <c r="T367" s="1"/>
  <c r="W367"/>
  <c r="V367" s="1"/>
  <c r="Y367"/>
  <c r="X367" s="1"/>
  <c r="AA367"/>
  <c r="Z367" s="1"/>
  <c r="AC367"/>
  <c r="AB367" s="1"/>
  <c r="AE367"/>
  <c r="AD367" s="1"/>
  <c r="W19"/>
  <c r="W18"/>
  <c r="V9" s="1"/>
  <c r="U19"/>
  <c r="U18"/>
  <c r="W96"/>
  <c r="V96" s="1"/>
  <c r="W95"/>
  <c r="V95" s="1"/>
  <c r="W94"/>
  <c r="V94" s="1"/>
  <c r="W93"/>
  <c r="V93" s="1"/>
  <c r="W92"/>
  <c r="V92" s="1"/>
  <c r="W91"/>
  <c r="V91" s="1"/>
  <c r="W90"/>
  <c r="V90" s="1"/>
  <c r="W89"/>
  <c r="V89" s="1"/>
  <c r="W88"/>
  <c r="V88" s="1"/>
  <c r="W87"/>
  <c r="V87" s="1"/>
  <c r="W86"/>
  <c r="V86" s="1"/>
  <c r="W85"/>
  <c r="V85" s="1"/>
  <c r="W84"/>
  <c r="V84" s="1"/>
  <c r="W83"/>
  <c r="V83" s="1"/>
  <c r="W82"/>
  <c r="V82" s="1"/>
  <c r="W81"/>
  <c r="V81" s="1"/>
  <c r="W80"/>
  <c r="V80" s="1"/>
  <c r="W79"/>
  <c r="V79" s="1"/>
  <c r="W78"/>
  <c r="V78" s="1"/>
  <c r="W77"/>
  <c r="V77" s="1"/>
  <c r="W76"/>
  <c r="V76" s="1"/>
  <c r="W75"/>
  <c r="V75" s="1"/>
  <c r="W74"/>
  <c r="V74" s="1"/>
  <c r="W73"/>
  <c r="V73" s="1"/>
  <c r="W72"/>
  <c r="V72" s="1"/>
  <c r="W71"/>
  <c r="V71" s="1"/>
  <c r="W70"/>
  <c r="V70" s="1"/>
  <c r="W69"/>
  <c r="V69" s="1"/>
  <c r="W68"/>
  <c r="V68" s="1"/>
  <c r="W67"/>
  <c r="V67" s="1"/>
  <c r="W66"/>
  <c r="V66" s="1"/>
  <c r="W65"/>
  <c r="V65" s="1"/>
  <c r="W64"/>
  <c r="V64" s="1"/>
  <c r="W63"/>
  <c r="V63" s="1"/>
  <c r="W62"/>
  <c r="V62" s="1"/>
  <c r="W61"/>
  <c r="V61" s="1"/>
  <c r="W60"/>
  <c r="V60" s="1"/>
  <c r="W59"/>
  <c r="V59" s="1"/>
  <c r="W58"/>
  <c r="V58" s="1"/>
  <c r="W57"/>
  <c r="V57" s="1"/>
  <c r="W56"/>
  <c r="V56" s="1"/>
  <c r="W55"/>
  <c r="V55" s="1"/>
  <c r="W54"/>
  <c r="V54" s="1"/>
  <c r="W53"/>
  <c r="V53" s="1"/>
  <c r="W52"/>
  <c r="V52" s="1"/>
  <c r="W51"/>
  <c r="V51" s="1"/>
  <c r="W50"/>
  <c r="V50" s="1"/>
  <c r="W49"/>
  <c r="V49" s="1"/>
  <c r="W48"/>
  <c r="V48" s="1"/>
  <c r="W47"/>
  <c r="V47" s="1"/>
  <c r="W46"/>
  <c r="V46" s="1"/>
  <c r="W45"/>
  <c r="V45" s="1"/>
  <c r="W44"/>
  <c r="V44" s="1"/>
  <c r="W43"/>
  <c r="V43" s="1"/>
  <c r="W42"/>
  <c r="V42" s="1"/>
  <c r="W41"/>
  <c r="V41" s="1"/>
  <c r="W40"/>
  <c r="V40" s="1"/>
  <c r="W39"/>
  <c r="V39" s="1"/>
  <c r="W38"/>
  <c r="V38" s="1"/>
  <c r="W37"/>
  <c r="V37" s="1"/>
  <c r="W36"/>
  <c r="V36" s="1"/>
  <c r="W35"/>
  <c r="V35" s="1"/>
  <c r="W34"/>
  <c r="V34" s="1"/>
  <c r="W33"/>
  <c r="V33" s="1"/>
  <c r="W32"/>
  <c r="V32" s="1"/>
  <c r="W31"/>
  <c r="V31" s="1"/>
  <c r="W30"/>
  <c r="V30" s="1"/>
  <c r="W29"/>
  <c r="V29" s="1"/>
  <c r="W28"/>
  <c r="V28" s="1"/>
  <c r="AE96"/>
  <c r="AD96" s="1"/>
  <c r="E3"/>
  <c r="F146" s="1"/>
  <c r="T9"/>
  <c r="U96"/>
  <c r="T96" s="1"/>
  <c r="U95"/>
  <c r="T95" s="1"/>
  <c r="U94"/>
  <c r="T94" s="1"/>
  <c r="U93"/>
  <c r="T93" s="1"/>
  <c r="U92"/>
  <c r="T92" s="1"/>
  <c r="U91"/>
  <c r="T91" s="1"/>
  <c r="U90"/>
  <c r="T90" s="1"/>
  <c r="U89"/>
  <c r="T89" s="1"/>
  <c r="U88"/>
  <c r="T88" s="1"/>
  <c r="U87"/>
  <c r="T87" s="1"/>
  <c r="U86"/>
  <c r="T86" s="1"/>
  <c r="U85"/>
  <c r="T85" s="1"/>
  <c r="U84"/>
  <c r="T84" s="1"/>
  <c r="U83"/>
  <c r="T83" s="1"/>
  <c r="U82"/>
  <c r="T82" s="1"/>
  <c r="U81"/>
  <c r="T81" s="1"/>
  <c r="U80"/>
  <c r="T80" s="1"/>
  <c r="U79"/>
  <c r="T79" s="1"/>
  <c r="U78"/>
  <c r="T78" s="1"/>
  <c r="U77"/>
  <c r="T77" s="1"/>
  <c r="U76"/>
  <c r="T76" s="1"/>
  <c r="U75"/>
  <c r="T75" s="1"/>
  <c r="U74"/>
  <c r="T74" s="1"/>
  <c r="U73"/>
  <c r="T73" s="1"/>
  <c r="U72"/>
  <c r="T72" s="1"/>
  <c r="U71"/>
  <c r="T71" s="1"/>
  <c r="U70"/>
  <c r="T70" s="1"/>
  <c r="U69"/>
  <c r="T69" s="1"/>
  <c r="U68"/>
  <c r="T68" s="1"/>
  <c r="U67"/>
  <c r="T67" s="1"/>
  <c r="U66"/>
  <c r="T66" s="1"/>
  <c r="U65"/>
  <c r="T65" s="1"/>
  <c r="U64"/>
  <c r="T64" s="1"/>
  <c r="U63"/>
  <c r="T63" s="1"/>
  <c r="U62"/>
  <c r="T62" s="1"/>
  <c r="U61"/>
  <c r="T61" s="1"/>
  <c r="U60"/>
  <c r="T60" s="1"/>
  <c r="U59"/>
  <c r="T59" s="1"/>
  <c r="U58"/>
  <c r="T58" s="1"/>
  <c r="U57"/>
  <c r="T57" s="1"/>
  <c r="U56"/>
  <c r="T56" s="1"/>
  <c r="U55"/>
  <c r="T55" s="1"/>
  <c r="U54"/>
  <c r="T54" s="1"/>
  <c r="U53"/>
  <c r="T53" s="1"/>
  <c r="U52"/>
  <c r="T52" s="1"/>
  <c r="U51"/>
  <c r="T51" s="1"/>
  <c r="U50"/>
  <c r="T50" s="1"/>
  <c r="U49"/>
  <c r="T49" s="1"/>
  <c r="U48"/>
  <c r="T48" s="1"/>
  <c r="U47"/>
  <c r="T47" s="1"/>
  <c r="U46"/>
  <c r="T46" s="1"/>
  <c r="U45"/>
  <c r="T45" s="1"/>
  <c r="U44"/>
  <c r="T44" s="1"/>
  <c r="U43"/>
  <c r="T43" s="1"/>
  <c r="U42"/>
  <c r="T42" s="1"/>
  <c r="U41"/>
  <c r="T41" s="1"/>
  <c r="U40"/>
  <c r="T40" s="1"/>
  <c r="U39"/>
  <c r="T39" s="1"/>
  <c r="U38"/>
  <c r="T38" s="1"/>
  <c r="U37"/>
  <c r="T37" s="1"/>
  <c r="U36"/>
  <c r="T36" s="1"/>
  <c r="U35"/>
  <c r="T35" s="1"/>
  <c r="U34"/>
  <c r="T34" s="1"/>
  <c r="U33"/>
  <c r="T33" s="1"/>
  <c r="U32"/>
  <c r="T32" s="1"/>
  <c r="U31"/>
  <c r="T31" s="1"/>
  <c r="U30"/>
  <c r="T30" s="1"/>
  <c r="U29"/>
  <c r="T29" s="1"/>
  <c r="U28"/>
  <c r="T28" s="1"/>
  <c r="S19"/>
  <c r="S18"/>
  <c r="R9" s="1"/>
  <c r="Q19"/>
  <c r="Q18"/>
  <c r="P9" s="1"/>
  <c r="H14"/>
  <c r="J76" s="1"/>
  <c r="H13"/>
  <c r="I76" s="1"/>
  <c r="H12"/>
  <c r="H76" s="1"/>
  <c r="H11"/>
  <c r="G76" s="1"/>
  <c r="G100" s="1"/>
  <c r="H10"/>
  <c r="F76" s="1"/>
  <c r="H9"/>
  <c r="E76" s="1"/>
  <c r="H8"/>
  <c r="D76" s="1"/>
  <c r="H7"/>
  <c r="C76" s="1"/>
  <c r="C81" s="1"/>
  <c r="E4"/>
  <c r="AC96"/>
  <c r="AB96" s="1"/>
  <c r="AA96"/>
  <c r="Z96" s="1"/>
  <c r="Y96"/>
  <c r="X96" s="1"/>
  <c r="S96"/>
  <c r="R96" s="1"/>
  <c r="Q96"/>
  <c r="P96" s="1"/>
  <c r="O96"/>
  <c r="N96" s="1"/>
  <c r="AE95"/>
  <c r="AD95" s="1"/>
  <c r="AC95"/>
  <c r="AB95" s="1"/>
  <c r="AA95"/>
  <c r="Z95" s="1"/>
  <c r="Y95"/>
  <c r="X95" s="1"/>
  <c r="S95"/>
  <c r="R95" s="1"/>
  <c r="Q95"/>
  <c r="P95" s="1"/>
  <c r="O95"/>
  <c r="N95" s="1"/>
  <c r="AE94"/>
  <c r="AD94" s="1"/>
  <c r="AC94"/>
  <c r="AB94" s="1"/>
  <c r="AA94"/>
  <c r="Z94" s="1"/>
  <c r="Y94"/>
  <c r="X94" s="1"/>
  <c r="S94"/>
  <c r="R94" s="1"/>
  <c r="Q94"/>
  <c r="P94" s="1"/>
  <c r="O94"/>
  <c r="N94" s="1"/>
  <c r="AE93"/>
  <c r="AD93" s="1"/>
  <c r="AC93"/>
  <c r="AB93" s="1"/>
  <c r="AA93"/>
  <c r="Z93" s="1"/>
  <c r="Y93"/>
  <c r="X93" s="1"/>
  <c r="S93"/>
  <c r="R93" s="1"/>
  <c r="Q93"/>
  <c r="P93" s="1"/>
  <c r="O93"/>
  <c r="N93" s="1"/>
  <c r="AE92"/>
  <c r="AD92" s="1"/>
  <c r="AC92"/>
  <c r="AB92" s="1"/>
  <c r="AA92"/>
  <c r="Z92" s="1"/>
  <c r="Y92"/>
  <c r="X92" s="1"/>
  <c r="S92"/>
  <c r="R92" s="1"/>
  <c r="Q92"/>
  <c r="P92" s="1"/>
  <c r="O92"/>
  <c r="N92" s="1"/>
  <c r="AE91"/>
  <c r="AD91" s="1"/>
  <c r="AC91"/>
  <c r="AB91" s="1"/>
  <c r="AA91"/>
  <c r="Z91" s="1"/>
  <c r="Y91"/>
  <c r="X91" s="1"/>
  <c r="S91"/>
  <c r="R91" s="1"/>
  <c r="Q91"/>
  <c r="P91" s="1"/>
  <c r="O91"/>
  <c r="N91" s="1"/>
  <c r="AE90"/>
  <c r="AD90" s="1"/>
  <c r="AC90"/>
  <c r="AB90" s="1"/>
  <c r="AA90"/>
  <c r="Z90" s="1"/>
  <c r="Y90"/>
  <c r="X90" s="1"/>
  <c r="S90"/>
  <c r="R90" s="1"/>
  <c r="Q90"/>
  <c r="P90" s="1"/>
  <c r="O90"/>
  <c r="N90" s="1"/>
  <c r="AE89"/>
  <c r="AD89" s="1"/>
  <c r="AC89"/>
  <c r="AB89" s="1"/>
  <c r="AA89"/>
  <c r="Z89" s="1"/>
  <c r="Y89"/>
  <c r="X89" s="1"/>
  <c r="S89"/>
  <c r="R89" s="1"/>
  <c r="Q89"/>
  <c r="P89" s="1"/>
  <c r="O89"/>
  <c r="N89" s="1"/>
  <c r="AE88"/>
  <c r="AD88" s="1"/>
  <c r="AC88"/>
  <c r="AB88" s="1"/>
  <c r="AA88"/>
  <c r="Z88" s="1"/>
  <c r="Y88"/>
  <c r="X88" s="1"/>
  <c r="S88"/>
  <c r="R88" s="1"/>
  <c r="Q88"/>
  <c r="P88" s="1"/>
  <c r="O88"/>
  <c r="N88" s="1"/>
  <c r="AE87"/>
  <c r="AD87" s="1"/>
  <c r="AC87"/>
  <c r="AB87" s="1"/>
  <c r="AA87"/>
  <c r="Z87" s="1"/>
  <c r="Y87"/>
  <c r="X87" s="1"/>
  <c r="S87"/>
  <c r="R87" s="1"/>
  <c r="Q87"/>
  <c r="P87" s="1"/>
  <c r="O87"/>
  <c r="N87" s="1"/>
  <c r="AE86"/>
  <c r="AD86" s="1"/>
  <c r="AC86"/>
  <c r="AB86" s="1"/>
  <c r="AA86"/>
  <c r="Z86" s="1"/>
  <c r="Y86"/>
  <c r="X86" s="1"/>
  <c r="S86"/>
  <c r="R86" s="1"/>
  <c r="Q86"/>
  <c r="P86" s="1"/>
  <c r="O86"/>
  <c r="N86" s="1"/>
  <c r="AE85"/>
  <c r="AD85" s="1"/>
  <c r="AC85"/>
  <c r="AB85" s="1"/>
  <c r="AA85"/>
  <c r="Z85" s="1"/>
  <c r="Y85"/>
  <c r="X85" s="1"/>
  <c r="S85"/>
  <c r="R85" s="1"/>
  <c r="Q85"/>
  <c r="P85" s="1"/>
  <c r="O85"/>
  <c r="N85" s="1"/>
  <c r="AE84"/>
  <c r="AD84" s="1"/>
  <c r="AC84"/>
  <c r="AB84" s="1"/>
  <c r="AA84"/>
  <c r="Z84" s="1"/>
  <c r="Y84"/>
  <c r="X84" s="1"/>
  <c r="S84"/>
  <c r="R84" s="1"/>
  <c r="Q84"/>
  <c r="P84" s="1"/>
  <c r="O84"/>
  <c r="N84" s="1"/>
  <c r="AE83"/>
  <c r="AD83" s="1"/>
  <c r="AC83"/>
  <c r="AB83" s="1"/>
  <c r="AA83"/>
  <c r="Z83" s="1"/>
  <c r="Y83"/>
  <c r="X83" s="1"/>
  <c r="S83"/>
  <c r="R83" s="1"/>
  <c r="Q83"/>
  <c r="P83" s="1"/>
  <c r="O83"/>
  <c r="N83" s="1"/>
  <c r="AE82"/>
  <c r="AD82" s="1"/>
  <c r="AC82"/>
  <c r="AB82" s="1"/>
  <c r="AA82"/>
  <c r="Z82" s="1"/>
  <c r="Y82"/>
  <c r="X82" s="1"/>
  <c r="S82"/>
  <c r="R82" s="1"/>
  <c r="Q82"/>
  <c r="P82" s="1"/>
  <c r="O82"/>
  <c r="N82" s="1"/>
  <c r="AE81"/>
  <c r="AD81" s="1"/>
  <c r="AC81"/>
  <c r="AB81" s="1"/>
  <c r="AA81"/>
  <c r="Z81" s="1"/>
  <c r="Y81"/>
  <c r="X81" s="1"/>
  <c r="S81"/>
  <c r="R81" s="1"/>
  <c r="Q81"/>
  <c r="P81" s="1"/>
  <c r="O81"/>
  <c r="N81" s="1"/>
  <c r="AE80"/>
  <c r="AD80" s="1"/>
  <c r="AC80"/>
  <c r="AB80" s="1"/>
  <c r="AA80"/>
  <c r="Z80" s="1"/>
  <c r="Y80"/>
  <c r="X80" s="1"/>
  <c r="S80"/>
  <c r="R80" s="1"/>
  <c r="Q80"/>
  <c r="P80" s="1"/>
  <c r="O80"/>
  <c r="N80" s="1"/>
  <c r="AE79"/>
  <c r="AD79" s="1"/>
  <c r="AC79"/>
  <c r="AB79" s="1"/>
  <c r="AA79"/>
  <c r="Z79" s="1"/>
  <c r="Y79"/>
  <c r="X79" s="1"/>
  <c r="S79"/>
  <c r="R79" s="1"/>
  <c r="Q79"/>
  <c r="P79" s="1"/>
  <c r="O79"/>
  <c r="N79" s="1"/>
  <c r="AE78"/>
  <c r="AD78" s="1"/>
  <c r="AC78"/>
  <c r="AB78" s="1"/>
  <c r="AA78"/>
  <c r="Z78" s="1"/>
  <c r="Y78"/>
  <c r="X78" s="1"/>
  <c r="S78"/>
  <c r="R78" s="1"/>
  <c r="Q78"/>
  <c r="P78" s="1"/>
  <c r="O78"/>
  <c r="N78" s="1"/>
  <c r="AE77"/>
  <c r="AD77" s="1"/>
  <c r="AC77"/>
  <c r="AB77" s="1"/>
  <c r="AA77"/>
  <c r="Z77" s="1"/>
  <c r="Y77"/>
  <c r="X77" s="1"/>
  <c r="S77"/>
  <c r="R77" s="1"/>
  <c r="Q77"/>
  <c r="P77" s="1"/>
  <c r="O77"/>
  <c r="N77" s="1"/>
  <c r="AE76"/>
  <c r="AD76" s="1"/>
  <c r="AC76"/>
  <c r="AB76" s="1"/>
  <c r="AA76"/>
  <c r="Z76" s="1"/>
  <c r="Y76"/>
  <c r="X76" s="1"/>
  <c r="S76"/>
  <c r="R76" s="1"/>
  <c r="Q76"/>
  <c r="P76" s="1"/>
  <c r="O76"/>
  <c r="N76" s="1"/>
  <c r="AE75"/>
  <c r="AD75" s="1"/>
  <c r="AC75"/>
  <c r="AB75" s="1"/>
  <c r="AA75"/>
  <c r="Z75" s="1"/>
  <c r="Y75"/>
  <c r="X75" s="1"/>
  <c r="S75"/>
  <c r="R75" s="1"/>
  <c r="Q75"/>
  <c r="P75" s="1"/>
  <c r="O75"/>
  <c r="N75" s="1"/>
  <c r="AE74"/>
  <c r="AD74" s="1"/>
  <c r="AC74"/>
  <c r="AB74" s="1"/>
  <c r="AA74"/>
  <c r="Z74" s="1"/>
  <c r="Y74"/>
  <c r="X74" s="1"/>
  <c r="S74"/>
  <c r="R74" s="1"/>
  <c r="Q74"/>
  <c r="P74" s="1"/>
  <c r="O74"/>
  <c r="N74" s="1"/>
  <c r="AE73"/>
  <c r="AD73" s="1"/>
  <c r="AC73"/>
  <c r="AB73" s="1"/>
  <c r="AA73"/>
  <c r="Z73" s="1"/>
  <c r="Y73"/>
  <c r="X73" s="1"/>
  <c r="S73"/>
  <c r="R73" s="1"/>
  <c r="Q73"/>
  <c r="P73" s="1"/>
  <c r="O73"/>
  <c r="N73" s="1"/>
  <c r="AE72"/>
  <c r="AD72" s="1"/>
  <c r="AC72"/>
  <c r="AB72" s="1"/>
  <c r="AA72"/>
  <c r="Z72" s="1"/>
  <c r="Y72"/>
  <c r="X72" s="1"/>
  <c r="S72"/>
  <c r="R72" s="1"/>
  <c r="Q72"/>
  <c r="P72" s="1"/>
  <c r="O72"/>
  <c r="N72" s="1"/>
  <c r="AE71"/>
  <c r="AD71" s="1"/>
  <c r="AC71"/>
  <c r="AB71" s="1"/>
  <c r="AA71"/>
  <c r="Z71" s="1"/>
  <c r="Y71"/>
  <c r="X71" s="1"/>
  <c r="S71"/>
  <c r="R71" s="1"/>
  <c r="Q71"/>
  <c r="P71" s="1"/>
  <c r="O71"/>
  <c r="N71" s="1"/>
  <c r="AE70"/>
  <c r="AD70" s="1"/>
  <c r="AC70"/>
  <c r="AB70" s="1"/>
  <c r="AA70"/>
  <c r="Z70" s="1"/>
  <c r="Y70"/>
  <c r="X70" s="1"/>
  <c r="S70"/>
  <c r="R70" s="1"/>
  <c r="Q70"/>
  <c r="P70" s="1"/>
  <c r="O70"/>
  <c r="N70" s="1"/>
  <c r="AE69"/>
  <c r="AD69" s="1"/>
  <c r="AC69"/>
  <c r="AB69" s="1"/>
  <c r="AA69"/>
  <c r="Z69" s="1"/>
  <c r="Y69"/>
  <c r="X69" s="1"/>
  <c r="S69"/>
  <c r="R69" s="1"/>
  <c r="Q69"/>
  <c r="P69" s="1"/>
  <c r="O69"/>
  <c r="N69" s="1"/>
  <c r="AE68"/>
  <c r="AD68" s="1"/>
  <c r="AC68"/>
  <c r="AB68" s="1"/>
  <c r="AA68"/>
  <c r="Z68" s="1"/>
  <c r="Y68"/>
  <c r="X68" s="1"/>
  <c r="S68"/>
  <c r="R68" s="1"/>
  <c r="Q68"/>
  <c r="P68" s="1"/>
  <c r="O68"/>
  <c r="N68" s="1"/>
  <c r="AE67"/>
  <c r="AD67" s="1"/>
  <c r="AC67"/>
  <c r="AB67" s="1"/>
  <c r="AA67"/>
  <c r="Z67" s="1"/>
  <c r="Y67"/>
  <c r="X67" s="1"/>
  <c r="S67"/>
  <c r="R67" s="1"/>
  <c r="Q67"/>
  <c r="P67" s="1"/>
  <c r="O67"/>
  <c r="N67" s="1"/>
  <c r="AE66"/>
  <c r="AD66" s="1"/>
  <c r="AC66"/>
  <c r="AB66" s="1"/>
  <c r="AA66"/>
  <c r="Z66" s="1"/>
  <c r="Y66"/>
  <c r="X66" s="1"/>
  <c r="S66"/>
  <c r="R66" s="1"/>
  <c r="Q66"/>
  <c r="P66" s="1"/>
  <c r="O66"/>
  <c r="N66" s="1"/>
  <c r="AE65"/>
  <c r="AD65" s="1"/>
  <c r="AC65"/>
  <c r="AB65" s="1"/>
  <c r="AA65"/>
  <c r="Z65" s="1"/>
  <c r="Y65"/>
  <c r="X65" s="1"/>
  <c r="S65"/>
  <c r="R65" s="1"/>
  <c r="Q65"/>
  <c r="P65" s="1"/>
  <c r="O65"/>
  <c r="N65" s="1"/>
  <c r="AE64"/>
  <c r="AD64" s="1"/>
  <c r="AC64"/>
  <c r="AB64" s="1"/>
  <c r="AA64"/>
  <c r="Z64" s="1"/>
  <c r="Y64"/>
  <c r="X64" s="1"/>
  <c r="S64"/>
  <c r="R64" s="1"/>
  <c r="Q64"/>
  <c r="P64" s="1"/>
  <c r="O64"/>
  <c r="N64" s="1"/>
  <c r="AE63"/>
  <c r="AD63" s="1"/>
  <c r="AC63"/>
  <c r="AB63" s="1"/>
  <c r="AA63"/>
  <c r="Z63" s="1"/>
  <c r="Y63"/>
  <c r="X63" s="1"/>
  <c r="S63"/>
  <c r="R63" s="1"/>
  <c r="Q63"/>
  <c r="P63" s="1"/>
  <c r="O63"/>
  <c r="N63" s="1"/>
  <c r="AE62"/>
  <c r="AD62" s="1"/>
  <c r="AC62"/>
  <c r="AB62" s="1"/>
  <c r="AA62"/>
  <c r="Z62" s="1"/>
  <c r="Y62"/>
  <c r="X62" s="1"/>
  <c r="S62"/>
  <c r="R62" s="1"/>
  <c r="Q62"/>
  <c r="P62" s="1"/>
  <c r="O62"/>
  <c r="N62" s="1"/>
  <c r="AE61"/>
  <c r="AD61" s="1"/>
  <c r="AC61"/>
  <c r="AB61" s="1"/>
  <c r="AA61"/>
  <c r="Z61" s="1"/>
  <c r="Y61"/>
  <c r="X61" s="1"/>
  <c r="S61"/>
  <c r="R61" s="1"/>
  <c r="Q61"/>
  <c r="P61" s="1"/>
  <c r="O61"/>
  <c r="N61" s="1"/>
  <c r="AE60"/>
  <c r="AD60" s="1"/>
  <c r="AC60"/>
  <c r="AB60" s="1"/>
  <c r="AA60"/>
  <c r="Z60" s="1"/>
  <c r="Y60"/>
  <c r="X60" s="1"/>
  <c r="S60"/>
  <c r="R60" s="1"/>
  <c r="Q60"/>
  <c r="P60" s="1"/>
  <c r="O60"/>
  <c r="N60" s="1"/>
  <c r="AE59"/>
  <c r="AD59" s="1"/>
  <c r="AC59"/>
  <c r="AB59" s="1"/>
  <c r="AA59"/>
  <c r="Z59" s="1"/>
  <c r="Y59"/>
  <c r="X59" s="1"/>
  <c r="S59"/>
  <c r="R59" s="1"/>
  <c r="Q59"/>
  <c r="P59" s="1"/>
  <c r="O59"/>
  <c r="N59" s="1"/>
  <c r="AE58"/>
  <c r="AD58" s="1"/>
  <c r="AC58"/>
  <c r="AB58" s="1"/>
  <c r="AA58"/>
  <c r="Z58" s="1"/>
  <c r="Y58"/>
  <c r="X58" s="1"/>
  <c r="S58"/>
  <c r="R58" s="1"/>
  <c r="Q58"/>
  <c r="P58" s="1"/>
  <c r="O58"/>
  <c r="N58" s="1"/>
  <c r="AE57"/>
  <c r="AD57" s="1"/>
  <c r="AC57"/>
  <c r="AB57" s="1"/>
  <c r="AA57"/>
  <c r="Z57" s="1"/>
  <c r="Y57"/>
  <c r="X57" s="1"/>
  <c r="S57"/>
  <c r="R57" s="1"/>
  <c r="Q57"/>
  <c r="P57" s="1"/>
  <c r="O57"/>
  <c r="N57" s="1"/>
  <c r="AE56"/>
  <c r="AD56" s="1"/>
  <c r="AC56"/>
  <c r="AB56" s="1"/>
  <c r="AA56"/>
  <c r="Z56" s="1"/>
  <c r="Y56"/>
  <c r="X56" s="1"/>
  <c r="S56"/>
  <c r="R56" s="1"/>
  <c r="Q56"/>
  <c r="P56" s="1"/>
  <c r="O56"/>
  <c r="N56" s="1"/>
  <c r="AE55"/>
  <c r="AD55" s="1"/>
  <c r="AC55"/>
  <c r="AB55" s="1"/>
  <c r="AA55"/>
  <c r="Z55" s="1"/>
  <c r="Y55"/>
  <c r="X55" s="1"/>
  <c r="S55"/>
  <c r="R55" s="1"/>
  <c r="Q55"/>
  <c r="P55" s="1"/>
  <c r="O55"/>
  <c r="N55" s="1"/>
  <c r="AE54"/>
  <c r="AD54" s="1"/>
  <c r="AC54"/>
  <c r="AB54" s="1"/>
  <c r="AA54"/>
  <c r="Z54" s="1"/>
  <c r="Y54"/>
  <c r="X54" s="1"/>
  <c r="S54"/>
  <c r="R54" s="1"/>
  <c r="Q54"/>
  <c r="P54" s="1"/>
  <c r="O54"/>
  <c r="N54" s="1"/>
  <c r="AE53"/>
  <c r="AD53" s="1"/>
  <c r="AC53"/>
  <c r="AB53" s="1"/>
  <c r="AA53"/>
  <c r="Z53" s="1"/>
  <c r="Y53"/>
  <c r="X53" s="1"/>
  <c r="S53"/>
  <c r="R53" s="1"/>
  <c r="Q53"/>
  <c r="P53" s="1"/>
  <c r="O53"/>
  <c r="N53" s="1"/>
  <c r="AE52"/>
  <c r="AD52" s="1"/>
  <c r="AC52"/>
  <c r="AB52" s="1"/>
  <c r="AA52"/>
  <c r="Z52" s="1"/>
  <c r="Y52"/>
  <c r="X52" s="1"/>
  <c r="S52"/>
  <c r="R52" s="1"/>
  <c r="Q52"/>
  <c r="P52" s="1"/>
  <c r="O52"/>
  <c r="N52" s="1"/>
  <c r="AE51"/>
  <c r="AD51" s="1"/>
  <c r="AC51"/>
  <c r="AB51" s="1"/>
  <c r="AA51"/>
  <c r="Z51" s="1"/>
  <c r="Y51"/>
  <c r="X51" s="1"/>
  <c r="S51"/>
  <c r="R51" s="1"/>
  <c r="Q51"/>
  <c r="P51" s="1"/>
  <c r="O51"/>
  <c r="N51" s="1"/>
  <c r="AE50"/>
  <c r="AD50" s="1"/>
  <c r="AC50"/>
  <c r="AB50" s="1"/>
  <c r="AA50"/>
  <c r="Z50" s="1"/>
  <c r="Y50"/>
  <c r="X50" s="1"/>
  <c r="S50"/>
  <c r="R50" s="1"/>
  <c r="Q50"/>
  <c r="P50" s="1"/>
  <c r="O50"/>
  <c r="N50" s="1"/>
  <c r="AE49"/>
  <c r="AD49" s="1"/>
  <c r="AC49"/>
  <c r="AB49" s="1"/>
  <c r="AA49"/>
  <c r="Z49" s="1"/>
  <c r="Y49"/>
  <c r="X49" s="1"/>
  <c r="S49"/>
  <c r="R49" s="1"/>
  <c r="Q49"/>
  <c r="P49" s="1"/>
  <c r="O49"/>
  <c r="N49" s="1"/>
  <c r="AE48"/>
  <c r="AD48" s="1"/>
  <c r="AC48"/>
  <c r="AB48" s="1"/>
  <c r="AA48"/>
  <c r="Z48" s="1"/>
  <c r="Y48"/>
  <c r="X48" s="1"/>
  <c r="S48"/>
  <c r="R48" s="1"/>
  <c r="Q48"/>
  <c r="P48" s="1"/>
  <c r="O48"/>
  <c r="N48" s="1"/>
  <c r="AE47"/>
  <c r="AD47" s="1"/>
  <c r="AC47"/>
  <c r="AB47" s="1"/>
  <c r="AA47"/>
  <c r="Z47" s="1"/>
  <c r="Y47"/>
  <c r="X47" s="1"/>
  <c r="S47"/>
  <c r="R47" s="1"/>
  <c r="Q47"/>
  <c r="P47" s="1"/>
  <c r="O47"/>
  <c r="N47" s="1"/>
  <c r="AE46"/>
  <c r="AD46" s="1"/>
  <c r="AC46"/>
  <c r="AB46" s="1"/>
  <c r="AA46"/>
  <c r="Z46" s="1"/>
  <c r="Y46"/>
  <c r="X46" s="1"/>
  <c r="S46"/>
  <c r="R46" s="1"/>
  <c r="Q46"/>
  <c r="P46" s="1"/>
  <c r="O46"/>
  <c r="N46" s="1"/>
  <c r="AE45"/>
  <c r="AD45" s="1"/>
  <c r="AC45"/>
  <c r="AB45" s="1"/>
  <c r="AA45"/>
  <c r="Z45" s="1"/>
  <c r="Y45"/>
  <c r="X45" s="1"/>
  <c r="S45"/>
  <c r="R45" s="1"/>
  <c r="Q45"/>
  <c r="P45" s="1"/>
  <c r="O45"/>
  <c r="N45" s="1"/>
  <c r="AE44"/>
  <c r="AD44" s="1"/>
  <c r="AC44"/>
  <c r="AB44" s="1"/>
  <c r="AA44"/>
  <c r="Z44" s="1"/>
  <c r="Y44"/>
  <c r="X44" s="1"/>
  <c r="S44"/>
  <c r="R44" s="1"/>
  <c r="Q44"/>
  <c r="P44" s="1"/>
  <c r="O44"/>
  <c r="N44" s="1"/>
  <c r="AE43"/>
  <c r="AD43" s="1"/>
  <c r="AC43"/>
  <c r="AB43" s="1"/>
  <c r="AA43"/>
  <c r="Z43" s="1"/>
  <c r="Y43"/>
  <c r="X43" s="1"/>
  <c r="S43"/>
  <c r="R43" s="1"/>
  <c r="Q43"/>
  <c r="P43" s="1"/>
  <c r="O43"/>
  <c r="N43" s="1"/>
  <c r="AE42"/>
  <c r="AD42" s="1"/>
  <c r="AC42"/>
  <c r="AB42" s="1"/>
  <c r="AA42"/>
  <c r="Z42" s="1"/>
  <c r="Y42"/>
  <c r="X42" s="1"/>
  <c r="S42"/>
  <c r="R42" s="1"/>
  <c r="Q42"/>
  <c r="P42" s="1"/>
  <c r="O42"/>
  <c r="N42" s="1"/>
  <c r="AE41"/>
  <c r="AD41" s="1"/>
  <c r="AC41"/>
  <c r="AB41" s="1"/>
  <c r="AA41"/>
  <c r="Z41" s="1"/>
  <c r="Y41"/>
  <c r="X41" s="1"/>
  <c r="S41"/>
  <c r="R41" s="1"/>
  <c r="Q41"/>
  <c r="P41" s="1"/>
  <c r="O41"/>
  <c r="N41" s="1"/>
  <c r="AE40"/>
  <c r="AD40" s="1"/>
  <c r="AC40"/>
  <c r="AB40" s="1"/>
  <c r="AA40"/>
  <c r="Z40" s="1"/>
  <c r="Y40"/>
  <c r="X40" s="1"/>
  <c r="S40"/>
  <c r="R40" s="1"/>
  <c r="Q40"/>
  <c r="P40" s="1"/>
  <c r="O40"/>
  <c r="N40" s="1"/>
  <c r="AE39"/>
  <c r="AD39" s="1"/>
  <c r="AC39"/>
  <c r="AB39" s="1"/>
  <c r="AA39"/>
  <c r="Z39" s="1"/>
  <c r="Y39"/>
  <c r="X39" s="1"/>
  <c r="S39"/>
  <c r="R39" s="1"/>
  <c r="Q39"/>
  <c r="P39" s="1"/>
  <c r="O39"/>
  <c r="N39" s="1"/>
  <c r="AE38"/>
  <c r="AD38" s="1"/>
  <c r="AC38"/>
  <c r="AB38" s="1"/>
  <c r="AA38"/>
  <c r="Z38" s="1"/>
  <c r="Y38"/>
  <c r="X38" s="1"/>
  <c r="S38"/>
  <c r="R38" s="1"/>
  <c r="Q38"/>
  <c r="P38" s="1"/>
  <c r="O38"/>
  <c r="N38" s="1"/>
  <c r="AE37"/>
  <c r="AD37" s="1"/>
  <c r="AC37"/>
  <c r="AB37" s="1"/>
  <c r="AA37"/>
  <c r="Z37" s="1"/>
  <c r="Y37"/>
  <c r="X37" s="1"/>
  <c r="S37"/>
  <c r="R37" s="1"/>
  <c r="Q37"/>
  <c r="P37" s="1"/>
  <c r="O37"/>
  <c r="N37" s="1"/>
  <c r="AE36"/>
  <c r="AD36" s="1"/>
  <c r="AC36"/>
  <c r="AB36" s="1"/>
  <c r="AA36"/>
  <c r="Z36" s="1"/>
  <c r="Y36"/>
  <c r="X36" s="1"/>
  <c r="S36"/>
  <c r="R36" s="1"/>
  <c r="Q36"/>
  <c r="P36" s="1"/>
  <c r="O36"/>
  <c r="N36" s="1"/>
  <c r="AE35"/>
  <c r="AD35" s="1"/>
  <c r="AC35"/>
  <c r="AB35" s="1"/>
  <c r="AA35"/>
  <c r="Z35" s="1"/>
  <c r="Y35"/>
  <c r="X35" s="1"/>
  <c r="S35"/>
  <c r="R35" s="1"/>
  <c r="Q35"/>
  <c r="P35" s="1"/>
  <c r="O35"/>
  <c r="N35" s="1"/>
  <c r="AE34"/>
  <c r="AD34" s="1"/>
  <c r="AC34"/>
  <c r="AB34" s="1"/>
  <c r="AA34"/>
  <c r="Z34" s="1"/>
  <c r="Y34"/>
  <c r="X34" s="1"/>
  <c r="S34"/>
  <c r="R34" s="1"/>
  <c r="Q34"/>
  <c r="P34" s="1"/>
  <c r="O34"/>
  <c r="N34" s="1"/>
  <c r="AE33"/>
  <c r="AD33" s="1"/>
  <c r="AC33"/>
  <c r="AB33" s="1"/>
  <c r="AA33"/>
  <c r="Z33" s="1"/>
  <c r="Y33"/>
  <c r="X33" s="1"/>
  <c r="S33"/>
  <c r="R33" s="1"/>
  <c r="Q33"/>
  <c r="P33" s="1"/>
  <c r="O33"/>
  <c r="N33" s="1"/>
  <c r="AE32"/>
  <c r="AD32" s="1"/>
  <c r="AC32"/>
  <c r="AB32" s="1"/>
  <c r="AA32"/>
  <c r="Z32" s="1"/>
  <c r="Y32"/>
  <c r="X32" s="1"/>
  <c r="S32"/>
  <c r="R32" s="1"/>
  <c r="Q32"/>
  <c r="P32" s="1"/>
  <c r="O32"/>
  <c r="N32" s="1"/>
  <c r="AE31"/>
  <c r="AD31" s="1"/>
  <c r="AC31"/>
  <c r="AB31" s="1"/>
  <c r="AA31"/>
  <c r="Z31" s="1"/>
  <c r="Y31"/>
  <c r="X31" s="1"/>
  <c r="S31"/>
  <c r="R31" s="1"/>
  <c r="Q31"/>
  <c r="P31" s="1"/>
  <c r="O31"/>
  <c r="N31" s="1"/>
  <c r="AE30"/>
  <c r="AD30" s="1"/>
  <c r="AC30"/>
  <c r="AB30" s="1"/>
  <c r="AA30"/>
  <c r="Z30" s="1"/>
  <c r="Y30"/>
  <c r="X30" s="1"/>
  <c r="S30"/>
  <c r="R30" s="1"/>
  <c r="Q30"/>
  <c r="P30" s="1"/>
  <c r="O30"/>
  <c r="N30" s="1"/>
  <c r="AE29"/>
  <c r="AD29" s="1"/>
  <c r="AC29"/>
  <c r="AB29" s="1"/>
  <c r="AA29"/>
  <c r="Z29" s="1"/>
  <c r="Y29"/>
  <c r="X29" s="1"/>
  <c r="S29"/>
  <c r="R29" s="1"/>
  <c r="Q29"/>
  <c r="P29" s="1"/>
  <c r="O29"/>
  <c r="N29" s="1"/>
  <c r="M29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174" s="1"/>
  <c r="M175" s="1"/>
  <c r="M176" s="1"/>
  <c r="M177" s="1"/>
  <c r="M178" s="1"/>
  <c r="M179" s="1"/>
  <c r="M180" s="1"/>
  <c r="M181" s="1"/>
  <c r="M182" s="1"/>
  <c r="M183" s="1"/>
  <c r="M184" s="1"/>
  <c r="M185" s="1"/>
  <c r="M186" s="1"/>
  <c r="M187" s="1"/>
  <c r="M188" s="1"/>
  <c r="M189" s="1"/>
  <c r="M190" s="1"/>
  <c r="M191" s="1"/>
  <c r="M192" s="1"/>
  <c r="M193" s="1"/>
  <c r="M194" s="1"/>
  <c r="M195" s="1"/>
  <c r="M196" s="1"/>
  <c r="M197" s="1"/>
  <c r="M198" s="1"/>
  <c r="M199" s="1"/>
  <c r="M200" s="1"/>
  <c r="M201" s="1"/>
  <c r="M202" s="1"/>
  <c r="M203" s="1"/>
  <c r="M204" s="1"/>
  <c r="M205" s="1"/>
  <c r="M206" s="1"/>
  <c r="M207" s="1"/>
  <c r="M208" s="1"/>
  <c r="M209" s="1"/>
  <c r="M210" s="1"/>
  <c r="M211" s="1"/>
  <c r="M212" s="1"/>
  <c r="M213" s="1"/>
  <c r="M214" s="1"/>
  <c r="M215" s="1"/>
  <c r="M216" s="1"/>
  <c r="M217" s="1"/>
  <c r="M218" s="1"/>
  <c r="M219" s="1"/>
  <c r="M220" s="1"/>
  <c r="M221" s="1"/>
  <c r="M222" s="1"/>
  <c r="M223" s="1"/>
  <c r="M224" s="1"/>
  <c r="M225" s="1"/>
  <c r="M226" s="1"/>
  <c r="M227" s="1"/>
  <c r="M228" s="1"/>
  <c r="M229" s="1"/>
  <c r="M230" s="1"/>
  <c r="M231" s="1"/>
  <c r="M232" s="1"/>
  <c r="M233" s="1"/>
  <c r="M234" s="1"/>
  <c r="M235" s="1"/>
  <c r="M236" s="1"/>
  <c r="M237" s="1"/>
  <c r="M238" s="1"/>
  <c r="M239" s="1"/>
  <c r="M240" s="1"/>
  <c r="M241" s="1"/>
  <c r="M242" s="1"/>
  <c r="M243" s="1"/>
  <c r="M244" s="1"/>
  <c r="M245" s="1"/>
  <c r="M246" s="1"/>
  <c r="M247" s="1"/>
  <c r="M248" s="1"/>
  <c r="M249" s="1"/>
  <c r="M250" s="1"/>
  <c r="M251" s="1"/>
  <c r="M252" s="1"/>
  <c r="M253" s="1"/>
  <c r="M254" s="1"/>
  <c r="M255" s="1"/>
  <c r="M256" s="1"/>
  <c r="M257" s="1"/>
  <c r="M258" s="1"/>
  <c r="M259" s="1"/>
  <c r="M260" s="1"/>
  <c r="M261" s="1"/>
  <c r="M262" s="1"/>
  <c r="M263" s="1"/>
  <c r="M264" s="1"/>
  <c r="M265" s="1"/>
  <c r="M266" s="1"/>
  <c r="M267" s="1"/>
  <c r="M268" s="1"/>
  <c r="M269" s="1"/>
  <c r="M270" s="1"/>
  <c r="M271" s="1"/>
  <c r="M272" s="1"/>
  <c r="M273" s="1"/>
  <c r="M274" s="1"/>
  <c r="M275" s="1"/>
  <c r="M276" s="1"/>
  <c r="M277" s="1"/>
  <c r="M278" s="1"/>
  <c r="M279" s="1"/>
  <c r="M280" s="1"/>
  <c r="M281" s="1"/>
  <c r="M282" s="1"/>
  <c r="M283" s="1"/>
  <c r="M284" s="1"/>
  <c r="M285" s="1"/>
  <c r="M286" s="1"/>
  <c r="M287" s="1"/>
  <c r="M288" s="1"/>
  <c r="M289" s="1"/>
  <c r="M290" s="1"/>
  <c r="M291" s="1"/>
  <c r="M292" s="1"/>
  <c r="M293" s="1"/>
  <c r="M294" s="1"/>
  <c r="M295" s="1"/>
  <c r="M296" s="1"/>
  <c r="M297" s="1"/>
  <c r="M298" s="1"/>
  <c r="M299" s="1"/>
  <c r="M300" s="1"/>
  <c r="M301" s="1"/>
  <c r="M302" s="1"/>
  <c r="M303" s="1"/>
  <c r="M304" s="1"/>
  <c r="M305" s="1"/>
  <c r="M306" s="1"/>
  <c r="M307" s="1"/>
  <c r="M308" s="1"/>
  <c r="M309" s="1"/>
  <c r="M310" s="1"/>
  <c r="M311" s="1"/>
  <c r="M312" s="1"/>
  <c r="M313" s="1"/>
  <c r="M314" s="1"/>
  <c r="M315" s="1"/>
  <c r="M316" s="1"/>
  <c r="M317" s="1"/>
  <c r="M318" s="1"/>
  <c r="M319" s="1"/>
  <c r="M320" s="1"/>
  <c r="M321" s="1"/>
  <c r="M322" s="1"/>
  <c r="M323" s="1"/>
  <c r="M324" s="1"/>
  <c r="M325" s="1"/>
  <c r="M326" s="1"/>
  <c r="M327" s="1"/>
  <c r="M328" s="1"/>
  <c r="M329" s="1"/>
  <c r="M330" s="1"/>
  <c r="M331" s="1"/>
  <c r="M332" s="1"/>
  <c r="M333" s="1"/>
  <c r="M334" s="1"/>
  <c r="M335" s="1"/>
  <c r="M336" s="1"/>
  <c r="M337" s="1"/>
  <c r="M338" s="1"/>
  <c r="M339" s="1"/>
  <c r="M340" s="1"/>
  <c r="M341" s="1"/>
  <c r="M342" s="1"/>
  <c r="M343" s="1"/>
  <c r="M344" s="1"/>
  <c r="M345" s="1"/>
  <c r="M346" s="1"/>
  <c r="M347" s="1"/>
  <c r="M348" s="1"/>
  <c r="M349" s="1"/>
  <c r="M350" s="1"/>
  <c r="M351" s="1"/>
  <c r="M352" s="1"/>
  <c r="M353" s="1"/>
  <c r="M354" s="1"/>
  <c r="M355" s="1"/>
  <c r="M356" s="1"/>
  <c r="M357" s="1"/>
  <c r="M358" s="1"/>
  <c r="M359" s="1"/>
  <c r="M360" s="1"/>
  <c r="M361" s="1"/>
  <c r="M362" s="1"/>
  <c r="M363" s="1"/>
  <c r="M364" s="1"/>
  <c r="M365" s="1"/>
  <c r="M366" s="1"/>
  <c r="M367" s="1"/>
  <c r="AE28"/>
  <c r="AD28" s="1"/>
  <c r="AC28"/>
  <c r="AB28" s="1"/>
  <c r="AA28"/>
  <c r="Z28" s="1"/>
  <c r="Y28"/>
  <c r="X28" s="1"/>
  <c r="S28"/>
  <c r="R28" s="1"/>
  <c r="Q28"/>
  <c r="P28" s="1"/>
  <c r="O28"/>
  <c r="N28" s="1"/>
  <c r="O19"/>
  <c r="AD9"/>
  <c r="AB9"/>
  <c r="Z9"/>
  <c r="O18"/>
  <c r="N9" s="1"/>
  <c r="H8" i="6"/>
  <c r="H9"/>
  <c r="E76" s="1"/>
  <c r="H10"/>
  <c r="F76" s="1"/>
  <c r="H12"/>
  <c r="H13"/>
  <c r="H14"/>
  <c r="J76" s="1"/>
  <c r="H7"/>
  <c r="Q19" i="7"/>
  <c r="Q18"/>
  <c r="Q17"/>
  <c r="P9" s="1"/>
  <c r="H8"/>
  <c r="H9"/>
  <c r="E76" s="1"/>
  <c r="H10"/>
  <c r="H11"/>
  <c r="G76" s="1"/>
  <c r="H12"/>
  <c r="H76" s="1"/>
  <c r="H13"/>
  <c r="I76" s="1"/>
  <c r="H14"/>
  <c r="J76" s="1"/>
  <c r="H7"/>
  <c r="E4"/>
  <c r="E3"/>
  <c r="AA94"/>
  <c r="Z94" s="1"/>
  <c r="Y94"/>
  <c r="X94" s="1"/>
  <c r="W94"/>
  <c r="V94" s="1"/>
  <c r="U94"/>
  <c r="T94" s="1"/>
  <c r="S94"/>
  <c r="R94" s="1"/>
  <c r="Q94"/>
  <c r="P94" s="1"/>
  <c r="O94"/>
  <c r="N94" s="1"/>
  <c r="AA93"/>
  <c r="Z93" s="1"/>
  <c r="Y93"/>
  <c r="X93" s="1"/>
  <c r="W93"/>
  <c r="V93" s="1"/>
  <c r="U93"/>
  <c r="T93" s="1"/>
  <c r="S93"/>
  <c r="R93" s="1"/>
  <c r="Q93"/>
  <c r="P93" s="1"/>
  <c r="O93"/>
  <c r="N93" s="1"/>
  <c r="AA92"/>
  <c r="Z92" s="1"/>
  <c r="Y92"/>
  <c r="X92" s="1"/>
  <c r="W92"/>
  <c r="V92" s="1"/>
  <c r="U92"/>
  <c r="T92" s="1"/>
  <c r="S92"/>
  <c r="R92" s="1"/>
  <c r="Q92"/>
  <c r="P92" s="1"/>
  <c r="O92"/>
  <c r="N92" s="1"/>
  <c r="AA91"/>
  <c r="Z91" s="1"/>
  <c r="Y91"/>
  <c r="X91" s="1"/>
  <c r="W91"/>
  <c r="V91" s="1"/>
  <c r="U91"/>
  <c r="T91" s="1"/>
  <c r="S91"/>
  <c r="R91" s="1"/>
  <c r="Q91"/>
  <c r="P91" s="1"/>
  <c r="O91"/>
  <c r="N91" s="1"/>
  <c r="AA90"/>
  <c r="Z90" s="1"/>
  <c r="Y90"/>
  <c r="X90" s="1"/>
  <c r="W90"/>
  <c r="V90" s="1"/>
  <c r="U90"/>
  <c r="T90" s="1"/>
  <c r="S90"/>
  <c r="R90" s="1"/>
  <c r="Q90"/>
  <c r="P90" s="1"/>
  <c r="O90"/>
  <c r="N90" s="1"/>
  <c r="AA89"/>
  <c r="Z89" s="1"/>
  <c r="Y89"/>
  <c r="X89" s="1"/>
  <c r="W89"/>
  <c r="V89" s="1"/>
  <c r="U89"/>
  <c r="T89" s="1"/>
  <c r="S89"/>
  <c r="R89" s="1"/>
  <c r="Q89"/>
  <c r="P89" s="1"/>
  <c r="O89"/>
  <c r="N89" s="1"/>
  <c r="AA88"/>
  <c r="Z88" s="1"/>
  <c r="Y88"/>
  <c r="X88" s="1"/>
  <c r="W88"/>
  <c r="V88" s="1"/>
  <c r="U88"/>
  <c r="T88" s="1"/>
  <c r="S88"/>
  <c r="R88" s="1"/>
  <c r="Q88"/>
  <c r="P88" s="1"/>
  <c r="O88"/>
  <c r="N88" s="1"/>
  <c r="AA87"/>
  <c r="Z87" s="1"/>
  <c r="Y87"/>
  <c r="X87" s="1"/>
  <c r="W87"/>
  <c r="V87" s="1"/>
  <c r="U87"/>
  <c r="T87" s="1"/>
  <c r="S87"/>
  <c r="R87" s="1"/>
  <c r="Q87"/>
  <c r="P87" s="1"/>
  <c r="O87"/>
  <c r="N87" s="1"/>
  <c r="AA86"/>
  <c r="Z86" s="1"/>
  <c r="Y86"/>
  <c r="X86" s="1"/>
  <c r="W86"/>
  <c r="V86" s="1"/>
  <c r="U86"/>
  <c r="T86" s="1"/>
  <c r="S86"/>
  <c r="R86" s="1"/>
  <c r="Q86"/>
  <c r="P86" s="1"/>
  <c r="O86"/>
  <c r="N86" s="1"/>
  <c r="AA85"/>
  <c r="Z85" s="1"/>
  <c r="Y85"/>
  <c r="X85" s="1"/>
  <c r="W85"/>
  <c r="V85" s="1"/>
  <c r="U85"/>
  <c r="T85" s="1"/>
  <c r="S85"/>
  <c r="R85" s="1"/>
  <c r="Q85"/>
  <c r="P85" s="1"/>
  <c r="O85"/>
  <c r="N85" s="1"/>
  <c r="AA84"/>
  <c r="Z84" s="1"/>
  <c r="Y84"/>
  <c r="X84" s="1"/>
  <c r="W84"/>
  <c r="V84" s="1"/>
  <c r="U84"/>
  <c r="T84" s="1"/>
  <c r="S84"/>
  <c r="R84" s="1"/>
  <c r="Q84"/>
  <c r="P84" s="1"/>
  <c r="O84"/>
  <c r="N84" s="1"/>
  <c r="AA83"/>
  <c r="Z83" s="1"/>
  <c r="Y83"/>
  <c r="X83" s="1"/>
  <c r="W83"/>
  <c r="V83" s="1"/>
  <c r="U83"/>
  <c r="T83" s="1"/>
  <c r="S83"/>
  <c r="R83" s="1"/>
  <c r="Q83"/>
  <c r="P83" s="1"/>
  <c r="O83"/>
  <c r="N83" s="1"/>
  <c r="AA82"/>
  <c r="Z82" s="1"/>
  <c r="Y82"/>
  <c r="X82" s="1"/>
  <c r="W82"/>
  <c r="V82" s="1"/>
  <c r="U82"/>
  <c r="T82" s="1"/>
  <c r="S82"/>
  <c r="R82" s="1"/>
  <c r="Q82"/>
  <c r="P82" s="1"/>
  <c r="O82"/>
  <c r="N82" s="1"/>
  <c r="AA81"/>
  <c r="Z81" s="1"/>
  <c r="Y81"/>
  <c r="X81" s="1"/>
  <c r="W81"/>
  <c r="V81" s="1"/>
  <c r="U81"/>
  <c r="T81" s="1"/>
  <c r="S81"/>
  <c r="R81" s="1"/>
  <c r="Q81"/>
  <c r="P81" s="1"/>
  <c r="O81"/>
  <c r="N81" s="1"/>
  <c r="AA80"/>
  <c r="Z80" s="1"/>
  <c r="Y80"/>
  <c r="X80" s="1"/>
  <c r="W80"/>
  <c r="V80" s="1"/>
  <c r="U80"/>
  <c r="T80" s="1"/>
  <c r="S80"/>
  <c r="R80" s="1"/>
  <c r="Q80"/>
  <c r="P80" s="1"/>
  <c r="O80"/>
  <c r="N80" s="1"/>
  <c r="AA79"/>
  <c r="Z79" s="1"/>
  <c r="Y79"/>
  <c r="X79" s="1"/>
  <c r="W79"/>
  <c r="V79" s="1"/>
  <c r="U79"/>
  <c r="T79" s="1"/>
  <c r="S79"/>
  <c r="R79" s="1"/>
  <c r="Q79"/>
  <c r="P79" s="1"/>
  <c r="O79"/>
  <c r="N79" s="1"/>
  <c r="AA78"/>
  <c r="Z78" s="1"/>
  <c r="Y78"/>
  <c r="X78" s="1"/>
  <c r="W78"/>
  <c r="V78" s="1"/>
  <c r="U78"/>
  <c r="T78" s="1"/>
  <c r="S78"/>
  <c r="R78" s="1"/>
  <c r="Q78"/>
  <c r="P78" s="1"/>
  <c r="O78"/>
  <c r="N78" s="1"/>
  <c r="AA77"/>
  <c r="Z77" s="1"/>
  <c r="Y77"/>
  <c r="X77" s="1"/>
  <c r="W77"/>
  <c r="V77" s="1"/>
  <c r="U77"/>
  <c r="T77" s="1"/>
  <c r="S77"/>
  <c r="R77" s="1"/>
  <c r="Q77"/>
  <c r="P77" s="1"/>
  <c r="O77"/>
  <c r="N77" s="1"/>
  <c r="AA76"/>
  <c r="Z76" s="1"/>
  <c r="Y76"/>
  <c r="X76" s="1"/>
  <c r="W76"/>
  <c r="V76" s="1"/>
  <c r="U76"/>
  <c r="T76" s="1"/>
  <c r="S76"/>
  <c r="R76" s="1"/>
  <c r="Q76"/>
  <c r="P76" s="1"/>
  <c r="O76"/>
  <c r="N76" s="1"/>
  <c r="C76"/>
  <c r="AA75"/>
  <c r="Z75" s="1"/>
  <c r="Y75"/>
  <c r="X75" s="1"/>
  <c r="W75"/>
  <c r="V75" s="1"/>
  <c r="U75"/>
  <c r="T75" s="1"/>
  <c r="S75"/>
  <c r="R75" s="1"/>
  <c r="Q75"/>
  <c r="P75" s="1"/>
  <c r="O75"/>
  <c r="N75" s="1"/>
  <c r="AA74"/>
  <c r="Z74" s="1"/>
  <c r="Y74"/>
  <c r="X74" s="1"/>
  <c r="W74"/>
  <c r="V74" s="1"/>
  <c r="U74"/>
  <c r="T74" s="1"/>
  <c r="S74"/>
  <c r="R74" s="1"/>
  <c r="Q74"/>
  <c r="P74" s="1"/>
  <c r="O74"/>
  <c r="N74" s="1"/>
  <c r="AA73"/>
  <c r="Z73" s="1"/>
  <c r="Y73"/>
  <c r="X73" s="1"/>
  <c r="W73"/>
  <c r="V73" s="1"/>
  <c r="U73"/>
  <c r="T73" s="1"/>
  <c r="S73"/>
  <c r="R73" s="1"/>
  <c r="Q73"/>
  <c r="P73" s="1"/>
  <c r="O73"/>
  <c r="N73" s="1"/>
  <c r="AA72"/>
  <c r="Z72" s="1"/>
  <c r="Y72"/>
  <c r="X72" s="1"/>
  <c r="W72"/>
  <c r="V72" s="1"/>
  <c r="U72"/>
  <c r="T72" s="1"/>
  <c r="S72"/>
  <c r="R72" s="1"/>
  <c r="Q72"/>
  <c r="P72" s="1"/>
  <c r="O72"/>
  <c r="N72" s="1"/>
  <c r="AA71"/>
  <c r="Z71" s="1"/>
  <c r="Y71"/>
  <c r="X71" s="1"/>
  <c r="W71"/>
  <c r="V71" s="1"/>
  <c r="U71"/>
  <c r="T71" s="1"/>
  <c r="S71"/>
  <c r="R71" s="1"/>
  <c r="Q71"/>
  <c r="P71" s="1"/>
  <c r="O71"/>
  <c r="N71" s="1"/>
  <c r="AA70"/>
  <c r="Z70" s="1"/>
  <c r="Y70"/>
  <c r="X70" s="1"/>
  <c r="W70"/>
  <c r="V70" s="1"/>
  <c r="U70"/>
  <c r="T70" s="1"/>
  <c r="S70"/>
  <c r="R70" s="1"/>
  <c r="Q70"/>
  <c r="P70" s="1"/>
  <c r="O70"/>
  <c r="N70" s="1"/>
  <c r="AA69"/>
  <c r="Z69" s="1"/>
  <c r="Y69"/>
  <c r="X69" s="1"/>
  <c r="W69"/>
  <c r="V69" s="1"/>
  <c r="U69"/>
  <c r="T69" s="1"/>
  <c r="S69"/>
  <c r="R69" s="1"/>
  <c r="Q69"/>
  <c r="P69" s="1"/>
  <c r="O69"/>
  <c r="N69" s="1"/>
  <c r="AA68"/>
  <c r="Z68" s="1"/>
  <c r="Y68"/>
  <c r="X68" s="1"/>
  <c r="W68"/>
  <c r="V68" s="1"/>
  <c r="U68"/>
  <c r="T68" s="1"/>
  <c r="S68"/>
  <c r="R68" s="1"/>
  <c r="Q68"/>
  <c r="P68" s="1"/>
  <c r="O68"/>
  <c r="N68" s="1"/>
  <c r="AA67"/>
  <c r="Z67" s="1"/>
  <c r="Y67"/>
  <c r="X67" s="1"/>
  <c r="W67"/>
  <c r="V67" s="1"/>
  <c r="U67"/>
  <c r="T67" s="1"/>
  <c r="S67"/>
  <c r="R67" s="1"/>
  <c r="Q67"/>
  <c r="P67" s="1"/>
  <c r="O67"/>
  <c r="N67" s="1"/>
  <c r="AA66"/>
  <c r="Z66" s="1"/>
  <c r="Y66"/>
  <c r="X66" s="1"/>
  <c r="W66"/>
  <c r="V66" s="1"/>
  <c r="U66"/>
  <c r="T66" s="1"/>
  <c r="S66"/>
  <c r="R66" s="1"/>
  <c r="Q66"/>
  <c r="P66" s="1"/>
  <c r="O66"/>
  <c r="N66" s="1"/>
  <c r="AA65"/>
  <c r="Z65" s="1"/>
  <c r="Y65"/>
  <c r="X65" s="1"/>
  <c r="W65"/>
  <c r="V65" s="1"/>
  <c r="U65"/>
  <c r="T65" s="1"/>
  <c r="S65"/>
  <c r="R65" s="1"/>
  <c r="Q65"/>
  <c r="P65" s="1"/>
  <c r="O65"/>
  <c r="N65" s="1"/>
  <c r="AA64"/>
  <c r="Z64" s="1"/>
  <c r="Y64"/>
  <c r="X64" s="1"/>
  <c r="W64"/>
  <c r="V64" s="1"/>
  <c r="U64"/>
  <c r="T64" s="1"/>
  <c r="S64"/>
  <c r="R64" s="1"/>
  <c r="Q64"/>
  <c r="P64" s="1"/>
  <c r="O64"/>
  <c r="N64" s="1"/>
  <c r="AA63"/>
  <c r="Z63" s="1"/>
  <c r="Y63"/>
  <c r="X63" s="1"/>
  <c r="W63"/>
  <c r="V63" s="1"/>
  <c r="U63"/>
  <c r="T63" s="1"/>
  <c r="S63"/>
  <c r="R63" s="1"/>
  <c r="Q63"/>
  <c r="P63" s="1"/>
  <c r="O63"/>
  <c r="N63" s="1"/>
  <c r="AA62"/>
  <c r="Z62" s="1"/>
  <c r="Y62"/>
  <c r="X62" s="1"/>
  <c r="W62"/>
  <c r="V62" s="1"/>
  <c r="U62"/>
  <c r="T62" s="1"/>
  <c r="S62"/>
  <c r="R62" s="1"/>
  <c r="Q62"/>
  <c r="P62" s="1"/>
  <c r="O62"/>
  <c r="N62" s="1"/>
  <c r="AA61"/>
  <c r="Z61" s="1"/>
  <c r="Y61"/>
  <c r="X61" s="1"/>
  <c r="W61"/>
  <c r="V61" s="1"/>
  <c r="U61"/>
  <c r="T61" s="1"/>
  <c r="S61"/>
  <c r="R61" s="1"/>
  <c r="Q61"/>
  <c r="P61" s="1"/>
  <c r="O61"/>
  <c r="N61" s="1"/>
  <c r="AA60"/>
  <c r="Z60" s="1"/>
  <c r="Y60"/>
  <c r="X60" s="1"/>
  <c r="W60"/>
  <c r="V60" s="1"/>
  <c r="U60"/>
  <c r="T60" s="1"/>
  <c r="S60"/>
  <c r="R60" s="1"/>
  <c r="Q60"/>
  <c r="P60" s="1"/>
  <c r="O60"/>
  <c r="N60" s="1"/>
  <c r="AA59"/>
  <c r="Z59" s="1"/>
  <c r="Y59"/>
  <c r="X59" s="1"/>
  <c r="W59"/>
  <c r="V59" s="1"/>
  <c r="U59"/>
  <c r="T59" s="1"/>
  <c r="S59"/>
  <c r="R59" s="1"/>
  <c r="Q59"/>
  <c r="P59" s="1"/>
  <c r="O59"/>
  <c r="N59" s="1"/>
  <c r="AA58"/>
  <c r="Z58" s="1"/>
  <c r="Y58"/>
  <c r="X58" s="1"/>
  <c r="W58"/>
  <c r="V58" s="1"/>
  <c r="U58"/>
  <c r="T58" s="1"/>
  <c r="S58"/>
  <c r="R58" s="1"/>
  <c r="Q58"/>
  <c r="P58" s="1"/>
  <c r="O58"/>
  <c r="N58" s="1"/>
  <c r="AA57"/>
  <c r="Z57" s="1"/>
  <c r="Y57"/>
  <c r="X57" s="1"/>
  <c r="W57"/>
  <c r="V57" s="1"/>
  <c r="U57"/>
  <c r="T57" s="1"/>
  <c r="S57"/>
  <c r="R57" s="1"/>
  <c r="Q57"/>
  <c r="P57" s="1"/>
  <c r="O57"/>
  <c r="N57" s="1"/>
  <c r="AA56"/>
  <c r="Z56" s="1"/>
  <c r="Y56"/>
  <c r="X56" s="1"/>
  <c r="W56"/>
  <c r="V56" s="1"/>
  <c r="U56"/>
  <c r="T56" s="1"/>
  <c r="S56"/>
  <c r="R56" s="1"/>
  <c r="Q56"/>
  <c r="P56" s="1"/>
  <c r="O56"/>
  <c r="N56" s="1"/>
  <c r="AA55"/>
  <c r="Z55" s="1"/>
  <c r="Y55"/>
  <c r="X55" s="1"/>
  <c r="W55"/>
  <c r="V55" s="1"/>
  <c r="U55"/>
  <c r="T55" s="1"/>
  <c r="S55"/>
  <c r="R55" s="1"/>
  <c r="Q55"/>
  <c r="P55" s="1"/>
  <c r="O55"/>
  <c r="N55" s="1"/>
  <c r="AA54"/>
  <c r="Z54" s="1"/>
  <c r="Y54"/>
  <c r="X54" s="1"/>
  <c r="W54"/>
  <c r="V54" s="1"/>
  <c r="U54"/>
  <c r="T54" s="1"/>
  <c r="S54"/>
  <c r="R54" s="1"/>
  <c r="Q54"/>
  <c r="P54" s="1"/>
  <c r="O54"/>
  <c r="N54" s="1"/>
  <c r="AA53"/>
  <c r="Z53" s="1"/>
  <c r="Y53"/>
  <c r="X53" s="1"/>
  <c r="W53"/>
  <c r="V53" s="1"/>
  <c r="U53"/>
  <c r="T53" s="1"/>
  <c r="S53"/>
  <c r="R53" s="1"/>
  <c r="Q53"/>
  <c r="P53" s="1"/>
  <c r="O53"/>
  <c r="N53" s="1"/>
  <c r="M53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AA52"/>
  <c r="Z52" s="1"/>
  <c r="Y52"/>
  <c r="X52" s="1"/>
  <c r="W52"/>
  <c r="V52" s="1"/>
  <c r="U52"/>
  <c r="T52" s="1"/>
  <c r="S52"/>
  <c r="R52" s="1"/>
  <c r="Q52"/>
  <c r="P52" s="1"/>
  <c r="O52"/>
  <c r="N52" s="1"/>
  <c r="AA51"/>
  <c r="Z51" s="1"/>
  <c r="Y51"/>
  <c r="X51" s="1"/>
  <c r="W51"/>
  <c r="V51" s="1"/>
  <c r="U51"/>
  <c r="T51" s="1"/>
  <c r="S51"/>
  <c r="R51" s="1"/>
  <c r="Q51"/>
  <c r="P51" s="1"/>
  <c r="O51"/>
  <c r="N51" s="1"/>
  <c r="AA50"/>
  <c r="Z50" s="1"/>
  <c r="Y50"/>
  <c r="X50" s="1"/>
  <c r="W50"/>
  <c r="V50" s="1"/>
  <c r="U50"/>
  <c r="T50" s="1"/>
  <c r="S50"/>
  <c r="R50" s="1"/>
  <c r="Q50"/>
  <c r="P50" s="1"/>
  <c r="O50"/>
  <c r="N50" s="1"/>
  <c r="AA49"/>
  <c r="Z49" s="1"/>
  <c r="Y49"/>
  <c r="X49" s="1"/>
  <c r="W49"/>
  <c r="V49" s="1"/>
  <c r="U49"/>
  <c r="T49" s="1"/>
  <c r="S49"/>
  <c r="R49" s="1"/>
  <c r="Q49"/>
  <c r="P49" s="1"/>
  <c r="O49"/>
  <c r="N49" s="1"/>
  <c r="AA48"/>
  <c r="Z48" s="1"/>
  <c r="Y48"/>
  <c r="X48" s="1"/>
  <c r="W48"/>
  <c r="V48" s="1"/>
  <c r="U48"/>
  <c r="T48" s="1"/>
  <c r="S48"/>
  <c r="R48" s="1"/>
  <c r="Q48"/>
  <c r="P48" s="1"/>
  <c r="O48"/>
  <c r="N48" s="1"/>
  <c r="AA47"/>
  <c r="Z47" s="1"/>
  <c r="Y47"/>
  <c r="X47" s="1"/>
  <c r="W47"/>
  <c r="V47" s="1"/>
  <c r="U47"/>
  <c r="T47" s="1"/>
  <c r="S47"/>
  <c r="R47" s="1"/>
  <c r="Q47"/>
  <c r="P47" s="1"/>
  <c r="O47"/>
  <c r="N47" s="1"/>
  <c r="AA46"/>
  <c r="Z46" s="1"/>
  <c r="Y46"/>
  <c r="X46" s="1"/>
  <c r="W46"/>
  <c r="V46" s="1"/>
  <c r="U46"/>
  <c r="T46" s="1"/>
  <c r="S46"/>
  <c r="R46" s="1"/>
  <c r="Q46"/>
  <c r="P46" s="1"/>
  <c r="O46"/>
  <c r="N46" s="1"/>
  <c r="AA45"/>
  <c r="Z45" s="1"/>
  <c r="Y45"/>
  <c r="X45" s="1"/>
  <c r="W45"/>
  <c r="V45" s="1"/>
  <c r="U45"/>
  <c r="T45" s="1"/>
  <c r="S45"/>
  <c r="R45" s="1"/>
  <c r="Q45"/>
  <c r="P45" s="1"/>
  <c r="O45"/>
  <c r="N45" s="1"/>
  <c r="AA44"/>
  <c r="Z44" s="1"/>
  <c r="Y44"/>
  <c r="X44" s="1"/>
  <c r="W44"/>
  <c r="V44" s="1"/>
  <c r="U44"/>
  <c r="T44" s="1"/>
  <c r="S44"/>
  <c r="R44" s="1"/>
  <c r="Q44"/>
  <c r="P44" s="1"/>
  <c r="O44"/>
  <c r="N44" s="1"/>
  <c r="AA43"/>
  <c r="Z43" s="1"/>
  <c r="Y43"/>
  <c r="X43" s="1"/>
  <c r="W43"/>
  <c r="V43" s="1"/>
  <c r="U43"/>
  <c r="T43" s="1"/>
  <c r="S43"/>
  <c r="R43" s="1"/>
  <c r="Q43"/>
  <c r="P43" s="1"/>
  <c r="O43"/>
  <c r="N43" s="1"/>
  <c r="AA42"/>
  <c r="Z42" s="1"/>
  <c r="Y42"/>
  <c r="X42" s="1"/>
  <c r="W42"/>
  <c r="V42" s="1"/>
  <c r="U42"/>
  <c r="T42" s="1"/>
  <c r="S42"/>
  <c r="R42" s="1"/>
  <c r="Q42"/>
  <c r="P42" s="1"/>
  <c r="O42"/>
  <c r="N42" s="1"/>
  <c r="AA41"/>
  <c r="Z41" s="1"/>
  <c r="Y41"/>
  <c r="X41" s="1"/>
  <c r="W41"/>
  <c r="V41" s="1"/>
  <c r="U41"/>
  <c r="T41" s="1"/>
  <c r="S41"/>
  <c r="R41" s="1"/>
  <c r="Q41"/>
  <c r="P41" s="1"/>
  <c r="O41"/>
  <c r="N41" s="1"/>
  <c r="AA40"/>
  <c r="Z40" s="1"/>
  <c r="Y40"/>
  <c r="X40" s="1"/>
  <c r="W40"/>
  <c r="V40" s="1"/>
  <c r="U40"/>
  <c r="T40" s="1"/>
  <c r="S40"/>
  <c r="R40" s="1"/>
  <c r="Q40"/>
  <c r="P40" s="1"/>
  <c r="O40"/>
  <c r="N40" s="1"/>
  <c r="AA39"/>
  <c r="Z39" s="1"/>
  <c r="Y39"/>
  <c r="X39" s="1"/>
  <c r="W39"/>
  <c r="V39" s="1"/>
  <c r="U39"/>
  <c r="T39" s="1"/>
  <c r="S39"/>
  <c r="R39" s="1"/>
  <c r="Q39"/>
  <c r="P39" s="1"/>
  <c r="O39"/>
  <c r="N39" s="1"/>
  <c r="AA38"/>
  <c r="Z38" s="1"/>
  <c r="Y38"/>
  <c r="X38" s="1"/>
  <c r="W38"/>
  <c r="V38" s="1"/>
  <c r="U38"/>
  <c r="T38" s="1"/>
  <c r="S38"/>
  <c r="R38" s="1"/>
  <c r="Q38"/>
  <c r="P38" s="1"/>
  <c r="O38"/>
  <c r="N38" s="1"/>
  <c r="AA37"/>
  <c r="Z37" s="1"/>
  <c r="Y37"/>
  <c r="X37" s="1"/>
  <c r="W37"/>
  <c r="V37" s="1"/>
  <c r="U37"/>
  <c r="T37" s="1"/>
  <c r="S37"/>
  <c r="R37" s="1"/>
  <c r="Q37"/>
  <c r="P37" s="1"/>
  <c r="O37"/>
  <c r="N37" s="1"/>
  <c r="AA36"/>
  <c r="Z36" s="1"/>
  <c r="Y36"/>
  <c r="X36" s="1"/>
  <c r="W36"/>
  <c r="V36" s="1"/>
  <c r="U36"/>
  <c r="T36" s="1"/>
  <c r="S36"/>
  <c r="R36" s="1"/>
  <c r="Q36"/>
  <c r="P36" s="1"/>
  <c r="O36"/>
  <c r="N36" s="1"/>
  <c r="AA35"/>
  <c r="Z35" s="1"/>
  <c r="Y35"/>
  <c r="X35" s="1"/>
  <c r="W35"/>
  <c r="V35" s="1"/>
  <c r="U35"/>
  <c r="T35" s="1"/>
  <c r="S35"/>
  <c r="R35" s="1"/>
  <c r="Q35"/>
  <c r="P35" s="1"/>
  <c r="O35"/>
  <c r="N35" s="1"/>
  <c r="AA34"/>
  <c r="Z34" s="1"/>
  <c r="Y34"/>
  <c r="X34" s="1"/>
  <c r="W34"/>
  <c r="V34" s="1"/>
  <c r="U34"/>
  <c r="T34" s="1"/>
  <c r="S34"/>
  <c r="R34" s="1"/>
  <c r="Q34"/>
  <c r="P34" s="1"/>
  <c r="O34"/>
  <c r="N34" s="1"/>
  <c r="AA33"/>
  <c r="Z33" s="1"/>
  <c r="Y33"/>
  <c r="X33" s="1"/>
  <c r="W33"/>
  <c r="V33" s="1"/>
  <c r="U33"/>
  <c r="T33" s="1"/>
  <c r="S33"/>
  <c r="R33" s="1"/>
  <c r="Q33"/>
  <c r="P33" s="1"/>
  <c r="O33"/>
  <c r="N33" s="1"/>
  <c r="AA32"/>
  <c r="Z32" s="1"/>
  <c r="Y32"/>
  <c r="X32" s="1"/>
  <c r="W32"/>
  <c r="V32" s="1"/>
  <c r="U32"/>
  <c r="T32" s="1"/>
  <c r="S32"/>
  <c r="R32" s="1"/>
  <c r="Q32"/>
  <c r="P32" s="1"/>
  <c r="O32"/>
  <c r="N32" s="1"/>
  <c r="AA31"/>
  <c r="Z31" s="1"/>
  <c r="Y31"/>
  <c r="X31" s="1"/>
  <c r="W31"/>
  <c r="V31" s="1"/>
  <c r="U31"/>
  <c r="T31" s="1"/>
  <c r="S31"/>
  <c r="R31" s="1"/>
  <c r="Q31"/>
  <c r="P31" s="1"/>
  <c r="O31"/>
  <c r="N31" s="1"/>
  <c r="AA30"/>
  <c r="Z30" s="1"/>
  <c r="Y30"/>
  <c r="X30" s="1"/>
  <c r="W30"/>
  <c r="V30" s="1"/>
  <c r="U30"/>
  <c r="T30" s="1"/>
  <c r="S30"/>
  <c r="R30" s="1"/>
  <c r="Q30"/>
  <c r="P30" s="1"/>
  <c r="O30"/>
  <c r="N30" s="1"/>
  <c r="AA29"/>
  <c r="Z29" s="1"/>
  <c r="Y29"/>
  <c r="X29" s="1"/>
  <c r="W29"/>
  <c r="V29" s="1"/>
  <c r="U29"/>
  <c r="T29" s="1"/>
  <c r="S29"/>
  <c r="R29" s="1"/>
  <c r="Q29"/>
  <c r="P29" s="1"/>
  <c r="O29"/>
  <c r="N29" s="1"/>
  <c r="AA28"/>
  <c r="Z28" s="1"/>
  <c r="Y28"/>
  <c r="X28" s="1"/>
  <c r="W28"/>
  <c r="V28" s="1"/>
  <c r="U28"/>
  <c r="T28" s="1"/>
  <c r="S28"/>
  <c r="R28" s="1"/>
  <c r="Q28"/>
  <c r="P28" s="1"/>
  <c r="O28"/>
  <c r="N28" s="1"/>
  <c r="AA27"/>
  <c r="Z27" s="1"/>
  <c r="Y27"/>
  <c r="X27" s="1"/>
  <c r="W27"/>
  <c r="V27" s="1"/>
  <c r="U27"/>
  <c r="T27" s="1"/>
  <c r="S27"/>
  <c r="R27" s="1"/>
  <c r="Q27"/>
  <c r="P27" s="1"/>
  <c r="O27"/>
  <c r="N27" s="1"/>
  <c r="M27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AA26"/>
  <c r="Y26"/>
  <c r="W26"/>
  <c r="U26"/>
  <c r="S26"/>
  <c r="R26" s="1"/>
  <c r="Q26"/>
  <c r="P26" s="1"/>
  <c r="O26"/>
  <c r="N26" s="1"/>
  <c r="AA24"/>
  <c r="Y24"/>
  <c r="W24"/>
  <c r="U24"/>
  <c r="AA23"/>
  <c r="Y23"/>
  <c r="W23"/>
  <c r="U23"/>
  <c r="AA22"/>
  <c r="Y22"/>
  <c r="W22"/>
  <c r="U22"/>
  <c r="AA21"/>
  <c r="Y21"/>
  <c r="W21"/>
  <c r="U21"/>
  <c r="AA20"/>
  <c r="Y20"/>
  <c r="W20"/>
  <c r="U20"/>
  <c r="AA19"/>
  <c r="Y19"/>
  <c r="W19"/>
  <c r="U19"/>
  <c r="S19"/>
  <c r="AA18"/>
  <c r="Z10" s="1"/>
  <c r="Y18"/>
  <c r="W18"/>
  <c r="U18"/>
  <c r="S18"/>
  <c r="O18"/>
  <c r="AA17"/>
  <c r="Y17"/>
  <c r="X9" s="1"/>
  <c r="X10" s="1"/>
  <c r="W17"/>
  <c r="U17"/>
  <c r="T9" s="1"/>
  <c r="S17"/>
  <c r="R9" s="1"/>
  <c r="R10" s="1"/>
  <c r="O17"/>
  <c r="N9" s="1"/>
  <c r="Z11"/>
  <c r="F76"/>
  <c r="Z9"/>
  <c r="V9"/>
  <c r="V10" s="1"/>
  <c r="V11" s="1"/>
  <c r="D76"/>
  <c r="M122" i="6"/>
  <c r="O122"/>
  <c r="N122" s="1"/>
  <c r="Q122"/>
  <c r="P122" s="1"/>
  <c r="S122"/>
  <c r="R122" s="1"/>
  <c r="U122"/>
  <c r="T122" s="1"/>
  <c r="W122"/>
  <c r="V122" s="1"/>
  <c r="Y122"/>
  <c r="X122" s="1"/>
  <c r="AA122"/>
  <c r="Z122" s="1"/>
  <c r="AC122"/>
  <c r="AB122" s="1"/>
  <c r="AA97"/>
  <c r="Z97" s="1"/>
  <c r="AC97"/>
  <c r="AB97" s="1"/>
  <c r="AA98"/>
  <c r="Z98" s="1"/>
  <c r="AC98"/>
  <c r="AB98" s="1"/>
  <c r="AA99"/>
  <c r="Z99" s="1"/>
  <c r="AC99"/>
  <c r="AB99" s="1"/>
  <c r="AA100"/>
  <c r="Z100" s="1"/>
  <c r="AC100"/>
  <c r="AB100" s="1"/>
  <c r="AA101"/>
  <c r="Z101" s="1"/>
  <c r="AC101"/>
  <c r="AB101" s="1"/>
  <c r="AA102"/>
  <c r="Z102" s="1"/>
  <c r="AC102"/>
  <c r="AB102" s="1"/>
  <c r="AA103"/>
  <c r="Z103" s="1"/>
  <c r="AC103"/>
  <c r="AB103" s="1"/>
  <c r="AA104"/>
  <c r="Z104" s="1"/>
  <c r="AC104"/>
  <c r="AB104" s="1"/>
  <c r="AA105"/>
  <c r="Z105" s="1"/>
  <c r="AC105"/>
  <c r="AB105" s="1"/>
  <c r="AA106"/>
  <c r="Z106" s="1"/>
  <c r="AC106"/>
  <c r="AB106" s="1"/>
  <c r="AA107"/>
  <c r="Z107" s="1"/>
  <c r="AC107"/>
  <c r="AB107" s="1"/>
  <c r="AA108"/>
  <c r="Z108" s="1"/>
  <c r="AC108"/>
  <c r="AB108" s="1"/>
  <c r="AA109"/>
  <c r="Z109" s="1"/>
  <c r="AC109"/>
  <c r="AB109" s="1"/>
  <c r="AA110"/>
  <c r="Z110" s="1"/>
  <c r="AC110"/>
  <c r="AB110" s="1"/>
  <c r="AA111"/>
  <c r="Z111" s="1"/>
  <c r="AC111"/>
  <c r="AB111" s="1"/>
  <c r="AA112"/>
  <c r="Z112" s="1"/>
  <c r="AC112"/>
  <c r="AB112" s="1"/>
  <c r="AA113"/>
  <c r="Z113" s="1"/>
  <c r="AC113"/>
  <c r="AB113" s="1"/>
  <c r="AA114"/>
  <c r="Z114" s="1"/>
  <c r="AC114"/>
  <c r="AB114" s="1"/>
  <c r="AA115"/>
  <c r="Z115" s="1"/>
  <c r="AC115"/>
  <c r="AB115" s="1"/>
  <c r="AA116"/>
  <c r="Z116" s="1"/>
  <c r="AC116"/>
  <c r="AB116" s="1"/>
  <c r="AA117"/>
  <c r="Z117" s="1"/>
  <c r="AC117"/>
  <c r="AB117" s="1"/>
  <c r="AA118"/>
  <c r="Z118" s="1"/>
  <c r="AC118"/>
  <c r="AB118" s="1"/>
  <c r="AA119"/>
  <c r="Z119" s="1"/>
  <c r="AC119"/>
  <c r="AB119" s="1"/>
  <c r="AA120"/>
  <c r="Z120" s="1"/>
  <c r="AC120"/>
  <c r="AB120" s="1"/>
  <c r="AA121"/>
  <c r="Z121" s="1"/>
  <c r="AC121"/>
  <c r="AB121" s="1"/>
  <c r="Y97"/>
  <c r="X97" s="1"/>
  <c r="Y98"/>
  <c r="X98" s="1"/>
  <c r="Y99"/>
  <c r="X99" s="1"/>
  <c r="Y100"/>
  <c r="X100" s="1"/>
  <c r="Y101"/>
  <c r="X101" s="1"/>
  <c r="Y102"/>
  <c r="X102" s="1"/>
  <c r="Y103"/>
  <c r="X103" s="1"/>
  <c r="Y104"/>
  <c r="X104" s="1"/>
  <c r="Y105"/>
  <c r="X105" s="1"/>
  <c r="Y106"/>
  <c r="X106" s="1"/>
  <c r="Y107"/>
  <c r="X107" s="1"/>
  <c r="Y108"/>
  <c r="X108" s="1"/>
  <c r="Y109"/>
  <c r="X109" s="1"/>
  <c r="Y110"/>
  <c r="X110" s="1"/>
  <c r="Y111"/>
  <c r="X111" s="1"/>
  <c r="Y112"/>
  <c r="X112" s="1"/>
  <c r="Y113"/>
  <c r="X113" s="1"/>
  <c r="Y114"/>
  <c r="X114" s="1"/>
  <c r="Y115"/>
  <c r="X115" s="1"/>
  <c r="Y116"/>
  <c r="X116" s="1"/>
  <c r="Y117"/>
  <c r="X117" s="1"/>
  <c r="Y118"/>
  <c r="X118" s="1"/>
  <c r="Y119"/>
  <c r="X119" s="1"/>
  <c r="Y120"/>
  <c r="X120" s="1"/>
  <c r="Y121"/>
  <c r="X121" s="1"/>
  <c r="W97"/>
  <c r="V97" s="1"/>
  <c r="W98"/>
  <c r="V98" s="1"/>
  <c r="W99"/>
  <c r="V99" s="1"/>
  <c r="W100"/>
  <c r="V100" s="1"/>
  <c r="W101"/>
  <c r="V101" s="1"/>
  <c r="W102"/>
  <c r="V102" s="1"/>
  <c r="W103"/>
  <c r="V103" s="1"/>
  <c r="W104"/>
  <c r="V104" s="1"/>
  <c r="W105"/>
  <c r="V105" s="1"/>
  <c r="W106"/>
  <c r="V106" s="1"/>
  <c r="W107"/>
  <c r="V107" s="1"/>
  <c r="W108"/>
  <c r="V108" s="1"/>
  <c r="W109"/>
  <c r="V109" s="1"/>
  <c r="W110"/>
  <c r="V110" s="1"/>
  <c r="W111"/>
  <c r="V111" s="1"/>
  <c r="W112"/>
  <c r="V112" s="1"/>
  <c r="W113"/>
  <c r="V113" s="1"/>
  <c r="W114"/>
  <c r="V114" s="1"/>
  <c r="W115"/>
  <c r="V115" s="1"/>
  <c r="W116"/>
  <c r="V116" s="1"/>
  <c r="W117"/>
  <c r="V117" s="1"/>
  <c r="W118"/>
  <c r="V118" s="1"/>
  <c r="W119"/>
  <c r="V119" s="1"/>
  <c r="W120"/>
  <c r="V120" s="1"/>
  <c r="W121"/>
  <c r="V121" s="1"/>
  <c r="U97"/>
  <c r="T97" s="1"/>
  <c r="U98"/>
  <c r="T98" s="1"/>
  <c r="U99"/>
  <c r="T99" s="1"/>
  <c r="U100"/>
  <c r="T100" s="1"/>
  <c r="U101"/>
  <c r="T101" s="1"/>
  <c r="U102"/>
  <c r="T102" s="1"/>
  <c r="U103"/>
  <c r="T103" s="1"/>
  <c r="U104"/>
  <c r="T104" s="1"/>
  <c r="U105"/>
  <c r="T105" s="1"/>
  <c r="U106"/>
  <c r="T106" s="1"/>
  <c r="U107"/>
  <c r="T107" s="1"/>
  <c r="U108"/>
  <c r="T108" s="1"/>
  <c r="U109"/>
  <c r="T109" s="1"/>
  <c r="U110"/>
  <c r="T110" s="1"/>
  <c r="U111"/>
  <c r="T111" s="1"/>
  <c r="U112"/>
  <c r="T112" s="1"/>
  <c r="U113"/>
  <c r="T113" s="1"/>
  <c r="U114"/>
  <c r="T114" s="1"/>
  <c r="U115"/>
  <c r="T115" s="1"/>
  <c r="U116"/>
  <c r="T116" s="1"/>
  <c r="U117"/>
  <c r="T117" s="1"/>
  <c r="U118"/>
  <c r="T118" s="1"/>
  <c r="U119"/>
  <c r="T119" s="1"/>
  <c r="U120"/>
  <c r="T120" s="1"/>
  <c r="U121"/>
  <c r="T121" s="1"/>
  <c r="S97"/>
  <c r="R97" s="1"/>
  <c r="S98"/>
  <c r="R98" s="1"/>
  <c r="S99"/>
  <c r="R99" s="1"/>
  <c r="S100"/>
  <c r="R100" s="1"/>
  <c r="S101"/>
  <c r="R101" s="1"/>
  <c r="S102"/>
  <c r="R102" s="1"/>
  <c r="S103"/>
  <c r="R103" s="1"/>
  <c r="S104"/>
  <c r="R104" s="1"/>
  <c r="S105"/>
  <c r="R105" s="1"/>
  <c r="S106"/>
  <c r="R106" s="1"/>
  <c r="S107"/>
  <c r="R107" s="1"/>
  <c r="S108"/>
  <c r="R108" s="1"/>
  <c r="S109"/>
  <c r="R109" s="1"/>
  <c r="S110"/>
  <c r="R110" s="1"/>
  <c r="S111"/>
  <c r="R111" s="1"/>
  <c r="S112"/>
  <c r="R112" s="1"/>
  <c r="S113"/>
  <c r="R113" s="1"/>
  <c r="S114"/>
  <c r="R114" s="1"/>
  <c r="S115"/>
  <c r="R115" s="1"/>
  <c r="S116"/>
  <c r="R116" s="1"/>
  <c r="S117"/>
  <c r="R117" s="1"/>
  <c r="S118"/>
  <c r="R118" s="1"/>
  <c r="S119"/>
  <c r="R119" s="1"/>
  <c r="S120"/>
  <c r="R120" s="1"/>
  <c r="S121"/>
  <c r="R121" s="1"/>
  <c r="Q97"/>
  <c r="P97" s="1"/>
  <c r="Q98"/>
  <c r="P98" s="1"/>
  <c r="Q99"/>
  <c r="P99" s="1"/>
  <c r="Q100"/>
  <c r="P100" s="1"/>
  <c r="Q101"/>
  <c r="P101" s="1"/>
  <c r="Q102"/>
  <c r="P102" s="1"/>
  <c r="Q103"/>
  <c r="P103" s="1"/>
  <c r="Q104"/>
  <c r="P104" s="1"/>
  <c r="Q105"/>
  <c r="P105" s="1"/>
  <c r="Q106"/>
  <c r="P106" s="1"/>
  <c r="Q107"/>
  <c r="P107" s="1"/>
  <c r="Q108"/>
  <c r="P108" s="1"/>
  <c r="Q109"/>
  <c r="P109" s="1"/>
  <c r="Q110"/>
  <c r="P110" s="1"/>
  <c r="Q111"/>
  <c r="P111" s="1"/>
  <c r="Q112"/>
  <c r="P112" s="1"/>
  <c r="Q113"/>
  <c r="P113" s="1"/>
  <c r="Q114"/>
  <c r="P114" s="1"/>
  <c r="Q115"/>
  <c r="P115" s="1"/>
  <c r="Q116"/>
  <c r="P116" s="1"/>
  <c r="Q117"/>
  <c r="P117" s="1"/>
  <c r="Q118"/>
  <c r="P118" s="1"/>
  <c r="Q119"/>
  <c r="P119" s="1"/>
  <c r="Q120"/>
  <c r="P120" s="1"/>
  <c r="Q121"/>
  <c r="P121" s="1"/>
  <c r="O97"/>
  <c r="N97" s="1"/>
  <c r="O98"/>
  <c r="N98" s="1"/>
  <c r="O99"/>
  <c r="N99" s="1"/>
  <c r="O100"/>
  <c r="N100" s="1"/>
  <c r="O101"/>
  <c r="N101" s="1"/>
  <c r="O102"/>
  <c r="N102" s="1"/>
  <c r="O103"/>
  <c r="N103" s="1"/>
  <c r="O104"/>
  <c r="N104" s="1"/>
  <c r="O105"/>
  <c r="N105" s="1"/>
  <c r="O106"/>
  <c r="N106" s="1"/>
  <c r="O107"/>
  <c r="N107" s="1"/>
  <c r="O108"/>
  <c r="N108" s="1"/>
  <c r="O109"/>
  <c r="N109" s="1"/>
  <c r="O110"/>
  <c r="N110" s="1"/>
  <c r="O111"/>
  <c r="N111" s="1"/>
  <c r="O112"/>
  <c r="N112" s="1"/>
  <c r="O113"/>
  <c r="N113" s="1"/>
  <c r="O114"/>
  <c r="N114" s="1"/>
  <c r="O115"/>
  <c r="N115" s="1"/>
  <c r="O116"/>
  <c r="N116" s="1"/>
  <c r="O117"/>
  <c r="N117" s="1"/>
  <c r="O118"/>
  <c r="N118" s="1"/>
  <c r="O119"/>
  <c r="N119" s="1"/>
  <c r="O120"/>
  <c r="N120" s="1"/>
  <c r="O121"/>
  <c r="N121" s="1"/>
  <c r="M98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97"/>
  <c r="Z16"/>
  <c r="V16"/>
  <c r="AC19"/>
  <c r="AC20"/>
  <c r="AC21"/>
  <c r="AC18"/>
  <c r="AA26"/>
  <c r="AA19"/>
  <c r="AA20"/>
  <c r="AA21"/>
  <c r="AA22"/>
  <c r="AA23"/>
  <c r="AA24"/>
  <c r="AA25"/>
  <c r="AA18"/>
  <c r="Z9" s="1"/>
  <c r="W26"/>
  <c r="Y24"/>
  <c r="Y19"/>
  <c r="Y20"/>
  <c r="Y21"/>
  <c r="Y22"/>
  <c r="Y23"/>
  <c r="Y18"/>
  <c r="W19"/>
  <c r="W20"/>
  <c r="W21"/>
  <c r="W22"/>
  <c r="W23"/>
  <c r="W24"/>
  <c r="W25"/>
  <c r="W18"/>
  <c r="V9" s="1"/>
  <c r="U19"/>
  <c r="U18"/>
  <c r="U96"/>
  <c r="T96" s="1"/>
  <c r="U95"/>
  <c r="T95" s="1"/>
  <c r="U94"/>
  <c r="T94" s="1"/>
  <c r="U93"/>
  <c r="T93" s="1"/>
  <c r="U92"/>
  <c r="T92" s="1"/>
  <c r="U91"/>
  <c r="T91" s="1"/>
  <c r="U90"/>
  <c r="T90" s="1"/>
  <c r="U89"/>
  <c r="T89" s="1"/>
  <c r="U88"/>
  <c r="T88" s="1"/>
  <c r="U87"/>
  <c r="T87" s="1"/>
  <c r="U86"/>
  <c r="T86" s="1"/>
  <c r="U85"/>
  <c r="T85" s="1"/>
  <c r="U84"/>
  <c r="T84" s="1"/>
  <c r="U83"/>
  <c r="T83" s="1"/>
  <c r="U82"/>
  <c r="T82" s="1"/>
  <c r="U81"/>
  <c r="T81" s="1"/>
  <c r="U80"/>
  <c r="T80" s="1"/>
  <c r="U79"/>
  <c r="T79" s="1"/>
  <c r="U78"/>
  <c r="T78" s="1"/>
  <c r="U77"/>
  <c r="T77" s="1"/>
  <c r="U76"/>
  <c r="T76" s="1"/>
  <c r="U75"/>
  <c r="T75" s="1"/>
  <c r="U74"/>
  <c r="T74" s="1"/>
  <c r="U73"/>
  <c r="T73" s="1"/>
  <c r="U72"/>
  <c r="T72" s="1"/>
  <c r="U71"/>
  <c r="T71" s="1"/>
  <c r="U70"/>
  <c r="T70" s="1"/>
  <c r="U69"/>
  <c r="T69" s="1"/>
  <c r="U68"/>
  <c r="T68" s="1"/>
  <c r="U67"/>
  <c r="T67" s="1"/>
  <c r="U66"/>
  <c r="T66" s="1"/>
  <c r="U65"/>
  <c r="T65" s="1"/>
  <c r="U64"/>
  <c r="T64" s="1"/>
  <c r="U63"/>
  <c r="T63" s="1"/>
  <c r="U62"/>
  <c r="T62" s="1"/>
  <c r="U61"/>
  <c r="T61" s="1"/>
  <c r="U60"/>
  <c r="T60" s="1"/>
  <c r="U59"/>
  <c r="T59" s="1"/>
  <c r="U58"/>
  <c r="T58" s="1"/>
  <c r="U57"/>
  <c r="T57" s="1"/>
  <c r="U56"/>
  <c r="T56" s="1"/>
  <c r="U55"/>
  <c r="T55" s="1"/>
  <c r="U54"/>
  <c r="T54" s="1"/>
  <c r="U53"/>
  <c r="T53" s="1"/>
  <c r="U52"/>
  <c r="T52" s="1"/>
  <c r="U51"/>
  <c r="T51" s="1"/>
  <c r="U50"/>
  <c r="T50" s="1"/>
  <c r="U49"/>
  <c r="T49" s="1"/>
  <c r="U48"/>
  <c r="T48" s="1"/>
  <c r="U47"/>
  <c r="T47" s="1"/>
  <c r="U46"/>
  <c r="T46" s="1"/>
  <c r="U45"/>
  <c r="T45" s="1"/>
  <c r="U44"/>
  <c r="T44" s="1"/>
  <c r="U43"/>
  <c r="T43" s="1"/>
  <c r="U42"/>
  <c r="T42" s="1"/>
  <c r="U41"/>
  <c r="T41" s="1"/>
  <c r="U40"/>
  <c r="T40" s="1"/>
  <c r="U39"/>
  <c r="T39" s="1"/>
  <c r="U38"/>
  <c r="T38" s="1"/>
  <c r="U37"/>
  <c r="T37" s="1"/>
  <c r="U36"/>
  <c r="T36" s="1"/>
  <c r="U35"/>
  <c r="T35" s="1"/>
  <c r="U34"/>
  <c r="T34" s="1"/>
  <c r="U33"/>
  <c r="T33" s="1"/>
  <c r="U32"/>
  <c r="T32" s="1"/>
  <c r="U31"/>
  <c r="T31" s="1"/>
  <c r="U30"/>
  <c r="T30" s="1"/>
  <c r="U29"/>
  <c r="T29" s="1"/>
  <c r="U28"/>
  <c r="T28" s="1"/>
  <c r="T9"/>
  <c r="S19"/>
  <c r="S18"/>
  <c r="R9" s="1"/>
  <c r="Q19"/>
  <c r="Q18"/>
  <c r="P9" s="1"/>
  <c r="O19"/>
  <c r="O18"/>
  <c r="N9" s="1"/>
  <c r="E4" i="4"/>
  <c r="E4" i="6"/>
  <c r="E3"/>
  <c r="AC96"/>
  <c r="AB96" s="1"/>
  <c r="AA96"/>
  <c r="Z96" s="1"/>
  <c r="Y96"/>
  <c r="X96" s="1"/>
  <c r="W96"/>
  <c r="V96" s="1"/>
  <c r="S96"/>
  <c r="R96" s="1"/>
  <c r="Q96"/>
  <c r="P96" s="1"/>
  <c r="O96"/>
  <c r="N96" s="1"/>
  <c r="AC95"/>
  <c r="AB95" s="1"/>
  <c r="AA95"/>
  <c r="Z95" s="1"/>
  <c r="Y95"/>
  <c r="X95" s="1"/>
  <c r="W95"/>
  <c r="V95" s="1"/>
  <c r="S95"/>
  <c r="R95" s="1"/>
  <c r="Q95"/>
  <c r="P95" s="1"/>
  <c r="O95"/>
  <c r="N95" s="1"/>
  <c r="AC94"/>
  <c r="AB94" s="1"/>
  <c r="AA94"/>
  <c r="Z94" s="1"/>
  <c r="Y94"/>
  <c r="X94" s="1"/>
  <c r="W94"/>
  <c r="V94" s="1"/>
  <c r="S94"/>
  <c r="R94" s="1"/>
  <c r="Q94"/>
  <c r="P94" s="1"/>
  <c r="O94"/>
  <c r="N94" s="1"/>
  <c r="AC93"/>
  <c r="AB93" s="1"/>
  <c r="AA93"/>
  <c r="Z93" s="1"/>
  <c r="Y93"/>
  <c r="X93" s="1"/>
  <c r="W93"/>
  <c r="V93" s="1"/>
  <c r="S93"/>
  <c r="R93" s="1"/>
  <c r="Q93"/>
  <c r="P93" s="1"/>
  <c r="O93"/>
  <c r="N93" s="1"/>
  <c r="AC92"/>
  <c r="AB92" s="1"/>
  <c r="AA92"/>
  <c r="Z92" s="1"/>
  <c r="Y92"/>
  <c r="X92" s="1"/>
  <c r="W92"/>
  <c r="V92" s="1"/>
  <c r="S92"/>
  <c r="R92" s="1"/>
  <c r="Q92"/>
  <c r="P92" s="1"/>
  <c r="O92"/>
  <c r="N92" s="1"/>
  <c r="AC91"/>
  <c r="AB91" s="1"/>
  <c r="AA91"/>
  <c r="Z91" s="1"/>
  <c r="Y91"/>
  <c r="X91" s="1"/>
  <c r="W91"/>
  <c r="V91" s="1"/>
  <c r="S91"/>
  <c r="R91" s="1"/>
  <c r="Q91"/>
  <c r="P91" s="1"/>
  <c r="O91"/>
  <c r="N91" s="1"/>
  <c r="AC90"/>
  <c r="AB90" s="1"/>
  <c r="AA90"/>
  <c r="Z90" s="1"/>
  <c r="Y90"/>
  <c r="X90" s="1"/>
  <c r="W90"/>
  <c r="V90" s="1"/>
  <c r="S90"/>
  <c r="R90" s="1"/>
  <c r="Q90"/>
  <c r="P90" s="1"/>
  <c r="O90"/>
  <c r="N90" s="1"/>
  <c r="AC89"/>
  <c r="AB89" s="1"/>
  <c r="AA89"/>
  <c r="Z89" s="1"/>
  <c r="Y89"/>
  <c r="X89" s="1"/>
  <c r="W89"/>
  <c r="V89" s="1"/>
  <c r="S89"/>
  <c r="R89" s="1"/>
  <c r="Q89"/>
  <c r="P89" s="1"/>
  <c r="O89"/>
  <c r="N89" s="1"/>
  <c r="AC88"/>
  <c r="AB88" s="1"/>
  <c r="AA88"/>
  <c r="Z88" s="1"/>
  <c r="Y88"/>
  <c r="X88" s="1"/>
  <c r="W88"/>
  <c r="V88" s="1"/>
  <c r="S88"/>
  <c r="R88" s="1"/>
  <c r="Q88"/>
  <c r="P88" s="1"/>
  <c r="O88"/>
  <c r="N88" s="1"/>
  <c r="AC87"/>
  <c r="AB87" s="1"/>
  <c r="AA87"/>
  <c r="Z87" s="1"/>
  <c r="Y87"/>
  <c r="X87" s="1"/>
  <c r="W87"/>
  <c r="V87" s="1"/>
  <c r="S87"/>
  <c r="R87" s="1"/>
  <c r="Q87"/>
  <c r="P87" s="1"/>
  <c r="O87"/>
  <c r="N87" s="1"/>
  <c r="AC86"/>
  <c r="AB86" s="1"/>
  <c r="AA86"/>
  <c r="Z86" s="1"/>
  <c r="Y86"/>
  <c r="X86" s="1"/>
  <c r="W86"/>
  <c r="V86" s="1"/>
  <c r="S86"/>
  <c r="R86" s="1"/>
  <c r="Q86"/>
  <c r="P86" s="1"/>
  <c r="O86"/>
  <c r="N86" s="1"/>
  <c r="AC85"/>
  <c r="AB85" s="1"/>
  <c r="AA85"/>
  <c r="Z85" s="1"/>
  <c r="Y85"/>
  <c r="X85" s="1"/>
  <c r="W85"/>
  <c r="V85" s="1"/>
  <c r="S85"/>
  <c r="R85" s="1"/>
  <c r="Q85"/>
  <c r="P85" s="1"/>
  <c r="O85"/>
  <c r="N85" s="1"/>
  <c r="AC84"/>
  <c r="AB84" s="1"/>
  <c r="AA84"/>
  <c r="Z84" s="1"/>
  <c r="Y84"/>
  <c r="X84" s="1"/>
  <c r="W84"/>
  <c r="V84" s="1"/>
  <c r="S84"/>
  <c r="R84" s="1"/>
  <c r="Q84"/>
  <c r="P84" s="1"/>
  <c r="O84"/>
  <c r="N84" s="1"/>
  <c r="AC83"/>
  <c r="AB83" s="1"/>
  <c r="AA83"/>
  <c r="Z83" s="1"/>
  <c r="Y83"/>
  <c r="X83" s="1"/>
  <c r="W83"/>
  <c r="V83" s="1"/>
  <c r="S83"/>
  <c r="R83" s="1"/>
  <c r="Q83"/>
  <c r="P83" s="1"/>
  <c r="O83"/>
  <c r="N83" s="1"/>
  <c r="AC82"/>
  <c r="AB82" s="1"/>
  <c r="AA82"/>
  <c r="Z82" s="1"/>
  <c r="Y82"/>
  <c r="X82" s="1"/>
  <c r="W82"/>
  <c r="V82" s="1"/>
  <c r="S82"/>
  <c r="R82" s="1"/>
  <c r="Q82"/>
  <c r="P82" s="1"/>
  <c r="O82"/>
  <c r="N82" s="1"/>
  <c r="AC81"/>
  <c r="AB81" s="1"/>
  <c r="AA81"/>
  <c r="Z81" s="1"/>
  <c r="Y81"/>
  <c r="X81" s="1"/>
  <c r="W81"/>
  <c r="V81" s="1"/>
  <c r="S81"/>
  <c r="R81" s="1"/>
  <c r="Q81"/>
  <c r="P81" s="1"/>
  <c r="O81"/>
  <c r="N81" s="1"/>
  <c r="AC80"/>
  <c r="AB80" s="1"/>
  <c r="AA80"/>
  <c r="Z80" s="1"/>
  <c r="Y80"/>
  <c r="X80" s="1"/>
  <c r="W80"/>
  <c r="V80" s="1"/>
  <c r="S80"/>
  <c r="R80" s="1"/>
  <c r="Q80"/>
  <c r="P80" s="1"/>
  <c r="O80"/>
  <c r="N80" s="1"/>
  <c r="AC79"/>
  <c r="AB79" s="1"/>
  <c r="AA79"/>
  <c r="Z79" s="1"/>
  <c r="Y79"/>
  <c r="X79" s="1"/>
  <c r="W79"/>
  <c r="V79" s="1"/>
  <c r="S79"/>
  <c r="R79" s="1"/>
  <c r="Q79"/>
  <c r="P79" s="1"/>
  <c r="O79"/>
  <c r="N79" s="1"/>
  <c r="AC78"/>
  <c r="AB78" s="1"/>
  <c r="AA78"/>
  <c r="Z78" s="1"/>
  <c r="Y78"/>
  <c r="X78" s="1"/>
  <c r="W78"/>
  <c r="V78" s="1"/>
  <c r="S78"/>
  <c r="R78" s="1"/>
  <c r="Q78"/>
  <c r="P78" s="1"/>
  <c r="O78"/>
  <c r="N78" s="1"/>
  <c r="AC77"/>
  <c r="AB77" s="1"/>
  <c r="AA77"/>
  <c r="Z77" s="1"/>
  <c r="Y77"/>
  <c r="X77" s="1"/>
  <c r="W77"/>
  <c r="V77" s="1"/>
  <c r="S77"/>
  <c r="R77" s="1"/>
  <c r="Q77"/>
  <c r="P77" s="1"/>
  <c r="O77"/>
  <c r="N77" s="1"/>
  <c r="AC76"/>
  <c r="AB76" s="1"/>
  <c r="AA76"/>
  <c r="Z76" s="1"/>
  <c r="Y76"/>
  <c r="X76" s="1"/>
  <c r="W76"/>
  <c r="V76" s="1"/>
  <c r="S76"/>
  <c r="R76" s="1"/>
  <c r="Q76"/>
  <c r="P76" s="1"/>
  <c r="O76"/>
  <c r="N76" s="1"/>
  <c r="AC75"/>
  <c r="AB75" s="1"/>
  <c r="AA75"/>
  <c r="Z75" s="1"/>
  <c r="Y75"/>
  <c r="X75" s="1"/>
  <c r="W75"/>
  <c r="V75" s="1"/>
  <c r="S75"/>
  <c r="R75" s="1"/>
  <c r="Q75"/>
  <c r="P75" s="1"/>
  <c r="O75"/>
  <c r="N75" s="1"/>
  <c r="AC74"/>
  <c r="AB74" s="1"/>
  <c r="AA74"/>
  <c r="Z74" s="1"/>
  <c r="Y74"/>
  <c r="X74" s="1"/>
  <c r="W74"/>
  <c r="V74" s="1"/>
  <c r="S74"/>
  <c r="R74" s="1"/>
  <c r="Q74"/>
  <c r="P74" s="1"/>
  <c r="O74"/>
  <c r="N74" s="1"/>
  <c r="AC73"/>
  <c r="AB73" s="1"/>
  <c r="AA73"/>
  <c r="Z73" s="1"/>
  <c r="Y73"/>
  <c r="X73" s="1"/>
  <c r="W73"/>
  <c r="V73" s="1"/>
  <c r="S73"/>
  <c r="R73" s="1"/>
  <c r="Q73"/>
  <c r="P73" s="1"/>
  <c r="O73"/>
  <c r="N73" s="1"/>
  <c r="AC72"/>
  <c r="AB72" s="1"/>
  <c r="AA72"/>
  <c r="Z72" s="1"/>
  <c r="Y72"/>
  <c r="X72" s="1"/>
  <c r="W72"/>
  <c r="V72" s="1"/>
  <c r="S72"/>
  <c r="R72" s="1"/>
  <c r="Q72"/>
  <c r="P72" s="1"/>
  <c r="O72"/>
  <c r="N72" s="1"/>
  <c r="AC71"/>
  <c r="AB71" s="1"/>
  <c r="AA71"/>
  <c r="Z71" s="1"/>
  <c r="Y71"/>
  <c r="X71" s="1"/>
  <c r="W71"/>
  <c r="V71" s="1"/>
  <c r="S71"/>
  <c r="R71" s="1"/>
  <c r="Q71"/>
  <c r="P71" s="1"/>
  <c r="O71"/>
  <c r="N71" s="1"/>
  <c r="AC70"/>
  <c r="AB70" s="1"/>
  <c r="AA70"/>
  <c r="Z70" s="1"/>
  <c r="Y70"/>
  <c r="X70" s="1"/>
  <c r="W70"/>
  <c r="V70" s="1"/>
  <c r="S70"/>
  <c r="R70" s="1"/>
  <c r="Q70"/>
  <c r="P70" s="1"/>
  <c r="O70"/>
  <c r="N70" s="1"/>
  <c r="AC69"/>
  <c r="AB69" s="1"/>
  <c r="AA69"/>
  <c r="Z69" s="1"/>
  <c r="Y69"/>
  <c r="X69" s="1"/>
  <c r="W69"/>
  <c r="V69" s="1"/>
  <c r="S69"/>
  <c r="R69" s="1"/>
  <c r="Q69"/>
  <c r="P69" s="1"/>
  <c r="O69"/>
  <c r="N69" s="1"/>
  <c r="AC68"/>
  <c r="AB68" s="1"/>
  <c r="AA68"/>
  <c r="Z68" s="1"/>
  <c r="Y68"/>
  <c r="X68" s="1"/>
  <c r="W68"/>
  <c r="V68" s="1"/>
  <c r="S68"/>
  <c r="R68" s="1"/>
  <c r="Q68"/>
  <c r="P68" s="1"/>
  <c r="O68"/>
  <c r="N68" s="1"/>
  <c r="AC67"/>
  <c r="AB67" s="1"/>
  <c r="AA67"/>
  <c r="Z67" s="1"/>
  <c r="Y67"/>
  <c r="X67" s="1"/>
  <c r="W67"/>
  <c r="V67" s="1"/>
  <c r="S67"/>
  <c r="R67" s="1"/>
  <c r="Q67"/>
  <c r="P67" s="1"/>
  <c r="O67"/>
  <c r="N67" s="1"/>
  <c r="AC66"/>
  <c r="AB66" s="1"/>
  <c r="AA66"/>
  <c r="Z66" s="1"/>
  <c r="Y66"/>
  <c r="X66" s="1"/>
  <c r="W66"/>
  <c r="V66" s="1"/>
  <c r="S66"/>
  <c r="R66" s="1"/>
  <c r="Q66"/>
  <c r="P66" s="1"/>
  <c r="O66"/>
  <c r="N66" s="1"/>
  <c r="AC65"/>
  <c r="AB65" s="1"/>
  <c r="AA65"/>
  <c r="Z65" s="1"/>
  <c r="Y65"/>
  <c r="X65" s="1"/>
  <c r="W65"/>
  <c r="V65" s="1"/>
  <c r="S65"/>
  <c r="R65" s="1"/>
  <c r="Q65"/>
  <c r="P65" s="1"/>
  <c r="O65"/>
  <c r="N65" s="1"/>
  <c r="AC64"/>
  <c r="AB64" s="1"/>
  <c r="AA64"/>
  <c r="Z64" s="1"/>
  <c r="Y64"/>
  <c r="X64" s="1"/>
  <c r="W64"/>
  <c r="V64" s="1"/>
  <c r="S64"/>
  <c r="R64" s="1"/>
  <c r="Q64"/>
  <c r="P64" s="1"/>
  <c r="O64"/>
  <c r="N64" s="1"/>
  <c r="AC63"/>
  <c r="AB63" s="1"/>
  <c r="AA63"/>
  <c r="Z63" s="1"/>
  <c r="Y63"/>
  <c r="X63" s="1"/>
  <c r="W63"/>
  <c r="V63" s="1"/>
  <c r="S63"/>
  <c r="R63" s="1"/>
  <c r="Q63"/>
  <c r="P63" s="1"/>
  <c r="O63"/>
  <c r="N63" s="1"/>
  <c r="AC62"/>
  <c r="AB62" s="1"/>
  <c r="AA62"/>
  <c r="Z62" s="1"/>
  <c r="Y62"/>
  <c r="X62" s="1"/>
  <c r="W62"/>
  <c r="V62" s="1"/>
  <c r="S62"/>
  <c r="R62" s="1"/>
  <c r="Q62"/>
  <c r="P62" s="1"/>
  <c r="O62"/>
  <c r="N62" s="1"/>
  <c r="AC61"/>
  <c r="AB61" s="1"/>
  <c r="AA61"/>
  <c r="Z61" s="1"/>
  <c r="Y61"/>
  <c r="X61" s="1"/>
  <c r="W61"/>
  <c r="V61" s="1"/>
  <c r="S61"/>
  <c r="R61" s="1"/>
  <c r="Q61"/>
  <c r="P61" s="1"/>
  <c r="O61"/>
  <c r="N61" s="1"/>
  <c r="AC60"/>
  <c r="AB60" s="1"/>
  <c r="AA60"/>
  <c r="Z60" s="1"/>
  <c r="Y60"/>
  <c r="X60" s="1"/>
  <c r="W60"/>
  <c r="V60" s="1"/>
  <c r="S60"/>
  <c r="R60" s="1"/>
  <c r="Q60"/>
  <c r="P60" s="1"/>
  <c r="O60"/>
  <c r="N60" s="1"/>
  <c r="AC59"/>
  <c r="AB59" s="1"/>
  <c r="AA59"/>
  <c r="Z59" s="1"/>
  <c r="Y59"/>
  <c r="X59" s="1"/>
  <c r="W59"/>
  <c r="V59" s="1"/>
  <c r="S59"/>
  <c r="R59" s="1"/>
  <c r="Q59"/>
  <c r="P59" s="1"/>
  <c r="O59"/>
  <c r="N59" s="1"/>
  <c r="AC58"/>
  <c r="AB58" s="1"/>
  <c r="AA58"/>
  <c r="Z58" s="1"/>
  <c r="Y58"/>
  <c r="X58" s="1"/>
  <c r="W58"/>
  <c r="V58" s="1"/>
  <c r="S58"/>
  <c r="R58" s="1"/>
  <c r="Q58"/>
  <c r="P58" s="1"/>
  <c r="O58"/>
  <c r="N58" s="1"/>
  <c r="AC57"/>
  <c r="AB57" s="1"/>
  <c r="AA57"/>
  <c r="Z57" s="1"/>
  <c r="Y57"/>
  <c r="X57" s="1"/>
  <c r="W57"/>
  <c r="V57" s="1"/>
  <c r="S57"/>
  <c r="R57" s="1"/>
  <c r="Q57"/>
  <c r="P57" s="1"/>
  <c r="O57"/>
  <c r="N57" s="1"/>
  <c r="AC56"/>
  <c r="AB56" s="1"/>
  <c r="AA56"/>
  <c r="Z56" s="1"/>
  <c r="Y56"/>
  <c r="X56" s="1"/>
  <c r="W56"/>
  <c r="V56" s="1"/>
  <c r="S56"/>
  <c r="R56" s="1"/>
  <c r="Q56"/>
  <c r="P56" s="1"/>
  <c r="O56"/>
  <c r="N56" s="1"/>
  <c r="AC55"/>
  <c r="AB55" s="1"/>
  <c r="AA55"/>
  <c r="Z55" s="1"/>
  <c r="Y55"/>
  <c r="X55" s="1"/>
  <c r="W55"/>
  <c r="V55" s="1"/>
  <c r="S55"/>
  <c r="R55" s="1"/>
  <c r="Q55"/>
  <c r="P55" s="1"/>
  <c r="O55"/>
  <c r="N55" s="1"/>
  <c r="AC54"/>
  <c r="AB54" s="1"/>
  <c r="AA54"/>
  <c r="Z54" s="1"/>
  <c r="Y54"/>
  <c r="X54" s="1"/>
  <c r="W54"/>
  <c r="V54" s="1"/>
  <c r="S54"/>
  <c r="R54" s="1"/>
  <c r="Q54"/>
  <c r="P54" s="1"/>
  <c r="O54"/>
  <c r="N54" s="1"/>
  <c r="AC53"/>
  <c r="AB53" s="1"/>
  <c r="AA53"/>
  <c r="Z53" s="1"/>
  <c r="Y53"/>
  <c r="X53" s="1"/>
  <c r="W53"/>
  <c r="V53" s="1"/>
  <c r="S53"/>
  <c r="R53" s="1"/>
  <c r="Q53"/>
  <c r="P53" s="1"/>
  <c r="O53"/>
  <c r="N53" s="1"/>
  <c r="AC52"/>
  <c r="AB52" s="1"/>
  <c r="AA52"/>
  <c r="Z52" s="1"/>
  <c r="Y52"/>
  <c r="X52" s="1"/>
  <c r="W52"/>
  <c r="V52" s="1"/>
  <c r="S52"/>
  <c r="R52" s="1"/>
  <c r="Q52"/>
  <c r="P52" s="1"/>
  <c r="O52"/>
  <c r="N52" s="1"/>
  <c r="AC51"/>
  <c r="AB51" s="1"/>
  <c r="AA51"/>
  <c r="Z51" s="1"/>
  <c r="Y51"/>
  <c r="X51" s="1"/>
  <c r="W51"/>
  <c r="V51" s="1"/>
  <c r="S51"/>
  <c r="R51" s="1"/>
  <c r="Q51"/>
  <c r="P51" s="1"/>
  <c r="O51"/>
  <c r="N51" s="1"/>
  <c r="AC50"/>
  <c r="AB50" s="1"/>
  <c r="AA50"/>
  <c r="Z50" s="1"/>
  <c r="Y50"/>
  <c r="X50" s="1"/>
  <c r="W50"/>
  <c r="V50" s="1"/>
  <c r="S50"/>
  <c r="R50" s="1"/>
  <c r="Q50"/>
  <c r="P50" s="1"/>
  <c r="O50"/>
  <c r="N50" s="1"/>
  <c r="AC49"/>
  <c r="AB49" s="1"/>
  <c r="AA49"/>
  <c r="Z49" s="1"/>
  <c r="Y49"/>
  <c r="X49" s="1"/>
  <c r="W49"/>
  <c r="V49" s="1"/>
  <c r="S49"/>
  <c r="R49" s="1"/>
  <c r="Q49"/>
  <c r="P49" s="1"/>
  <c r="O49"/>
  <c r="N49" s="1"/>
  <c r="AC48"/>
  <c r="AB48" s="1"/>
  <c r="AA48"/>
  <c r="Z48" s="1"/>
  <c r="Y48"/>
  <c r="X48" s="1"/>
  <c r="W48"/>
  <c r="V48" s="1"/>
  <c r="S48"/>
  <c r="R48" s="1"/>
  <c r="Q48"/>
  <c r="P48" s="1"/>
  <c r="O48"/>
  <c r="N48" s="1"/>
  <c r="AC47"/>
  <c r="AB47" s="1"/>
  <c r="AA47"/>
  <c r="Z47" s="1"/>
  <c r="Y47"/>
  <c r="X47" s="1"/>
  <c r="W47"/>
  <c r="V47" s="1"/>
  <c r="S47"/>
  <c r="R47" s="1"/>
  <c r="Q47"/>
  <c r="P47" s="1"/>
  <c r="O47"/>
  <c r="N47" s="1"/>
  <c r="AC46"/>
  <c r="AB46" s="1"/>
  <c r="AA46"/>
  <c r="Z46" s="1"/>
  <c r="Y46"/>
  <c r="X46" s="1"/>
  <c r="W46"/>
  <c r="V46" s="1"/>
  <c r="S46"/>
  <c r="R46" s="1"/>
  <c r="Q46"/>
  <c r="P46" s="1"/>
  <c r="O46"/>
  <c r="N46" s="1"/>
  <c r="AC45"/>
  <c r="AB45" s="1"/>
  <c r="AA45"/>
  <c r="Z45" s="1"/>
  <c r="Y45"/>
  <c r="X45" s="1"/>
  <c r="W45"/>
  <c r="V45" s="1"/>
  <c r="S45"/>
  <c r="R45" s="1"/>
  <c r="Q45"/>
  <c r="P45" s="1"/>
  <c r="O45"/>
  <c r="N45" s="1"/>
  <c r="AC44"/>
  <c r="AB44" s="1"/>
  <c r="AA44"/>
  <c r="Z44" s="1"/>
  <c r="Y44"/>
  <c r="X44" s="1"/>
  <c r="W44"/>
  <c r="V44" s="1"/>
  <c r="S44"/>
  <c r="R44" s="1"/>
  <c r="Q44"/>
  <c r="P44" s="1"/>
  <c r="O44"/>
  <c r="N44" s="1"/>
  <c r="AC43"/>
  <c r="AB43" s="1"/>
  <c r="AA43"/>
  <c r="Z43" s="1"/>
  <c r="Y43"/>
  <c r="X43" s="1"/>
  <c r="W43"/>
  <c r="V43" s="1"/>
  <c r="S43"/>
  <c r="R43" s="1"/>
  <c r="Q43"/>
  <c r="P43" s="1"/>
  <c r="O43"/>
  <c r="N43" s="1"/>
  <c r="AC42"/>
  <c r="AB42" s="1"/>
  <c r="AA42"/>
  <c r="Z42" s="1"/>
  <c r="Y42"/>
  <c r="X42" s="1"/>
  <c r="W42"/>
  <c r="V42" s="1"/>
  <c r="S42"/>
  <c r="R42" s="1"/>
  <c r="Q42"/>
  <c r="P42" s="1"/>
  <c r="O42"/>
  <c r="N42" s="1"/>
  <c r="AC41"/>
  <c r="AB41" s="1"/>
  <c r="AA41"/>
  <c r="Z41" s="1"/>
  <c r="Y41"/>
  <c r="X41" s="1"/>
  <c r="W41"/>
  <c r="V41" s="1"/>
  <c r="S41"/>
  <c r="R41" s="1"/>
  <c r="Q41"/>
  <c r="P41" s="1"/>
  <c r="O41"/>
  <c r="N41" s="1"/>
  <c r="AC40"/>
  <c r="AB40" s="1"/>
  <c r="AA40"/>
  <c r="Z40" s="1"/>
  <c r="Y40"/>
  <c r="X40" s="1"/>
  <c r="W40"/>
  <c r="V40" s="1"/>
  <c r="S40"/>
  <c r="R40" s="1"/>
  <c r="Q40"/>
  <c r="P40" s="1"/>
  <c r="O40"/>
  <c r="N40" s="1"/>
  <c r="AC39"/>
  <c r="AB39" s="1"/>
  <c r="AA39"/>
  <c r="Z39" s="1"/>
  <c r="Y39"/>
  <c r="X39" s="1"/>
  <c r="W39"/>
  <c r="V39" s="1"/>
  <c r="S39"/>
  <c r="R39" s="1"/>
  <c r="Q39"/>
  <c r="P39" s="1"/>
  <c r="O39"/>
  <c r="N39" s="1"/>
  <c r="AC38"/>
  <c r="AB38" s="1"/>
  <c r="AA38"/>
  <c r="Z38" s="1"/>
  <c r="Y38"/>
  <c r="X38" s="1"/>
  <c r="W38"/>
  <c r="V38" s="1"/>
  <c r="S38"/>
  <c r="R38" s="1"/>
  <c r="Q38"/>
  <c r="P38" s="1"/>
  <c r="O38"/>
  <c r="N38" s="1"/>
  <c r="AC37"/>
  <c r="AB37" s="1"/>
  <c r="AA37"/>
  <c r="Z37" s="1"/>
  <c r="Y37"/>
  <c r="X37" s="1"/>
  <c r="W37"/>
  <c r="V37" s="1"/>
  <c r="S37"/>
  <c r="R37" s="1"/>
  <c r="Q37"/>
  <c r="P37" s="1"/>
  <c r="O37"/>
  <c r="N37" s="1"/>
  <c r="AC36"/>
  <c r="AB36" s="1"/>
  <c r="AA36"/>
  <c r="Z36" s="1"/>
  <c r="Y36"/>
  <c r="X36" s="1"/>
  <c r="W36"/>
  <c r="V36" s="1"/>
  <c r="S36"/>
  <c r="R36" s="1"/>
  <c r="Q36"/>
  <c r="P36" s="1"/>
  <c r="O36"/>
  <c r="N36" s="1"/>
  <c r="AC35"/>
  <c r="AB35" s="1"/>
  <c r="AA35"/>
  <c r="Z35" s="1"/>
  <c r="Y35"/>
  <c r="X35" s="1"/>
  <c r="W35"/>
  <c r="V35" s="1"/>
  <c r="S35"/>
  <c r="R35" s="1"/>
  <c r="Q35"/>
  <c r="P35" s="1"/>
  <c r="O35"/>
  <c r="N35" s="1"/>
  <c r="AC34"/>
  <c r="AB34" s="1"/>
  <c r="AA34"/>
  <c r="Z34" s="1"/>
  <c r="Y34"/>
  <c r="X34" s="1"/>
  <c r="W34"/>
  <c r="V34" s="1"/>
  <c r="S34"/>
  <c r="R34" s="1"/>
  <c r="Q34"/>
  <c r="P34" s="1"/>
  <c r="O34"/>
  <c r="N34" s="1"/>
  <c r="AC33"/>
  <c r="AB33" s="1"/>
  <c r="AA33"/>
  <c r="Z33" s="1"/>
  <c r="Y33"/>
  <c r="X33" s="1"/>
  <c r="W33"/>
  <c r="V33" s="1"/>
  <c r="S33"/>
  <c r="R33" s="1"/>
  <c r="Q33"/>
  <c r="P33" s="1"/>
  <c r="O33"/>
  <c r="N33" s="1"/>
  <c r="AC32"/>
  <c r="AB32" s="1"/>
  <c r="AA32"/>
  <c r="Z32" s="1"/>
  <c r="Y32"/>
  <c r="X32" s="1"/>
  <c r="W32"/>
  <c r="V32" s="1"/>
  <c r="S32"/>
  <c r="R32" s="1"/>
  <c r="Q32"/>
  <c r="P32" s="1"/>
  <c r="O32"/>
  <c r="N32" s="1"/>
  <c r="AC31"/>
  <c r="AB31" s="1"/>
  <c r="AA31"/>
  <c r="Z31" s="1"/>
  <c r="Y31"/>
  <c r="X31" s="1"/>
  <c r="W31"/>
  <c r="V31" s="1"/>
  <c r="S31"/>
  <c r="R31" s="1"/>
  <c r="Q31"/>
  <c r="P31" s="1"/>
  <c r="O31"/>
  <c r="N31" s="1"/>
  <c r="AC30"/>
  <c r="AB30" s="1"/>
  <c r="AA30"/>
  <c r="Z30" s="1"/>
  <c r="Y30"/>
  <c r="X30" s="1"/>
  <c r="W30"/>
  <c r="V30" s="1"/>
  <c r="S30"/>
  <c r="R30" s="1"/>
  <c r="Q30"/>
  <c r="P30" s="1"/>
  <c r="O30"/>
  <c r="N30" s="1"/>
  <c r="AC29"/>
  <c r="AB29" s="1"/>
  <c r="AA29"/>
  <c r="Z29" s="1"/>
  <c r="Y29"/>
  <c r="X29" s="1"/>
  <c r="W29"/>
  <c r="V29" s="1"/>
  <c r="S29"/>
  <c r="R29" s="1"/>
  <c r="Q29"/>
  <c r="P29" s="1"/>
  <c r="O29"/>
  <c r="N29" s="1"/>
  <c r="M29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AC28"/>
  <c r="AB28" s="1"/>
  <c r="AA28"/>
  <c r="Z28" s="1"/>
  <c r="Y28"/>
  <c r="X28" s="1"/>
  <c r="W28"/>
  <c r="V28" s="1"/>
  <c r="S28"/>
  <c r="R28" s="1"/>
  <c r="Q28"/>
  <c r="P28" s="1"/>
  <c r="O28"/>
  <c r="N28" s="1"/>
  <c r="I76"/>
  <c r="H76"/>
  <c r="G76"/>
  <c r="AB9"/>
  <c r="X9"/>
  <c r="D76"/>
  <c r="C76"/>
  <c r="Q164" i="12" l="1"/>
  <c r="AA134"/>
  <c r="AD26" i="8"/>
  <c r="Z26"/>
  <c r="X26"/>
  <c r="E129" i="9"/>
  <c r="T50" i="10"/>
  <c r="T54"/>
  <c r="T62"/>
  <c r="T70"/>
  <c r="T106"/>
  <c r="T40"/>
  <c r="T68"/>
  <c r="T104"/>
  <c r="T108"/>
  <c r="T120"/>
  <c r="T38"/>
  <c r="T125"/>
  <c r="T121"/>
  <c r="T113"/>
  <c r="T109"/>
  <c r="T97"/>
  <c r="T93"/>
  <c r="T81"/>
  <c r="T77"/>
  <c r="T69"/>
  <c r="T65"/>
  <c r="T61"/>
  <c r="T53"/>
  <c r="T45"/>
  <c r="T37"/>
  <c r="T29"/>
  <c r="T135"/>
  <c r="T123"/>
  <c r="T119"/>
  <c r="T103"/>
  <c r="T95"/>
  <c r="T87"/>
  <c r="T75"/>
  <c r="T71"/>
  <c r="T51"/>
  <c r="T39"/>
  <c r="T35"/>
  <c r="T27"/>
  <c r="P26"/>
  <c r="P27"/>
  <c r="P28"/>
  <c r="P32"/>
  <c r="P36"/>
  <c r="P40"/>
  <c r="P44"/>
  <c r="P52"/>
  <c r="P56"/>
  <c r="P60"/>
  <c r="P64"/>
  <c r="P124"/>
  <c r="P128"/>
  <c r="X11"/>
  <c r="N32"/>
  <c r="N36"/>
  <c r="P37"/>
  <c r="P45"/>
  <c r="P49"/>
  <c r="N52"/>
  <c r="P53"/>
  <c r="P61"/>
  <c r="P69"/>
  <c r="N77"/>
  <c r="P117"/>
  <c r="P121"/>
  <c r="V10"/>
  <c r="V11" s="1"/>
  <c r="V46" s="1"/>
  <c r="P30"/>
  <c r="P34"/>
  <c r="P38"/>
  <c r="P46"/>
  <c r="P50"/>
  <c r="P62"/>
  <c r="P74"/>
  <c r="N78"/>
  <c r="N79"/>
  <c r="V124"/>
  <c r="N125"/>
  <c r="P130"/>
  <c r="AB10"/>
  <c r="AB11" s="1"/>
  <c r="N30"/>
  <c r="P31"/>
  <c r="P35"/>
  <c r="N42"/>
  <c r="P43"/>
  <c r="P55"/>
  <c r="P71"/>
  <c r="J79"/>
  <c r="J80"/>
  <c r="N81"/>
  <c r="P110"/>
  <c r="P129"/>
  <c r="I82"/>
  <c r="J83"/>
  <c r="I78"/>
  <c r="E100"/>
  <c r="E92"/>
  <c r="E91"/>
  <c r="E90"/>
  <c r="E89"/>
  <c r="E88"/>
  <c r="E87"/>
  <c r="E86"/>
  <c r="E85"/>
  <c r="E84"/>
  <c r="E82"/>
  <c r="E78"/>
  <c r="E81"/>
  <c r="E77"/>
  <c r="E80"/>
  <c r="E79"/>
  <c r="AB125"/>
  <c r="AB44"/>
  <c r="V113"/>
  <c r="V52"/>
  <c r="V98"/>
  <c r="V96"/>
  <c r="V93"/>
  <c r="V89"/>
  <c r="V88"/>
  <c r="V85"/>
  <c r="V45"/>
  <c r="V43"/>
  <c r="V12"/>
  <c r="V13" s="1"/>
  <c r="V14" s="1"/>
  <c r="V15" s="1"/>
  <c r="V136"/>
  <c r="V129"/>
  <c r="V126"/>
  <c r="V95"/>
  <c r="V94"/>
  <c r="V91"/>
  <c r="V54"/>
  <c r="V35"/>
  <c r="V31"/>
  <c r="V27"/>
  <c r="H83"/>
  <c r="H82"/>
  <c r="H81"/>
  <c r="H80"/>
  <c r="H79"/>
  <c r="H78"/>
  <c r="H77"/>
  <c r="H92"/>
  <c r="H91"/>
  <c r="H90"/>
  <c r="H89"/>
  <c r="H88"/>
  <c r="H87"/>
  <c r="H86"/>
  <c r="H85"/>
  <c r="H84"/>
  <c r="Z38"/>
  <c r="Z88"/>
  <c r="Z121"/>
  <c r="Z26"/>
  <c r="N28"/>
  <c r="Z29"/>
  <c r="V37"/>
  <c r="N38"/>
  <c r="Z40"/>
  <c r="N43"/>
  <c r="N44"/>
  <c r="Z74"/>
  <c r="V83"/>
  <c r="Z85"/>
  <c r="AB106"/>
  <c r="V134"/>
  <c r="N135"/>
  <c r="Z67"/>
  <c r="Z54"/>
  <c r="Z53"/>
  <c r="Z50"/>
  <c r="Z49"/>
  <c r="Z48"/>
  <c r="Z35"/>
  <c r="Z31"/>
  <c r="Z112"/>
  <c r="Z12"/>
  <c r="Z13" s="1"/>
  <c r="Z14" s="1"/>
  <c r="Z15" s="1"/>
  <c r="R109"/>
  <c r="R53"/>
  <c r="R10"/>
  <c r="R36" s="1"/>
  <c r="R63"/>
  <c r="R41"/>
  <c r="R61"/>
  <c r="R60"/>
  <c r="R59"/>
  <c r="R57"/>
  <c r="R131"/>
  <c r="R66"/>
  <c r="R104"/>
  <c r="R37"/>
  <c r="R33"/>
  <c r="N137"/>
  <c r="N109"/>
  <c r="N101"/>
  <c r="N61"/>
  <c r="N60"/>
  <c r="N59"/>
  <c r="N58"/>
  <c r="N57"/>
  <c r="N56"/>
  <c r="N55"/>
  <c r="N54"/>
  <c r="N53"/>
  <c r="N118"/>
  <c r="N114"/>
  <c r="N76"/>
  <c r="N66"/>
  <c r="N37"/>
  <c r="N33"/>
  <c r="N104"/>
  <c r="N75"/>
  <c r="N71"/>
  <c r="N68"/>
  <c r="N127"/>
  <c r="N122"/>
  <c r="N80"/>
  <c r="N72"/>
  <c r="N41"/>
  <c r="N29"/>
  <c r="X12"/>
  <c r="X13" s="1"/>
  <c r="X14" s="1"/>
  <c r="X15" s="1"/>
  <c r="X82"/>
  <c r="X33"/>
  <c r="X68"/>
  <c r="X41"/>
  <c r="X29"/>
  <c r="V40"/>
  <c r="Z95"/>
  <c r="Z33"/>
  <c r="X43"/>
  <c r="Z64"/>
  <c r="Z69"/>
  <c r="R76"/>
  <c r="Z92"/>
  <c r="Z100"/>
  <c r="Z117"/>
  <c r="R127"/>
  <c r="N26"/>
  <c r="N27"/>
  <c r="V28"/>
  <c r="Z30"/>
  <c r="V33"/>
  <c r="N34"/>
  <c r="Z36"/>
  <c r="V38"/>
  <c r="N39"/>
  <c r="N40"/>
  <c r="P41"/>
  <c r="Z41"/>
  <c r="V44"/>
  <c r="N45"/>
  <c r="R72"/>
  <c r="R81"/>
  <c r="Z90"/>
  <c r="Z94"/>
  <c r="Z98"/>
  <c r="N105"/>
  <c r="X131"/>
  <c r="F147"/>
  <c r="E144"/>
  <c r="F130"/>
  <c r="E145"/>
  <c r="E143"/>
  <c r="E130"/>
  <c r="F92"/>
  <c r="F91"/>
  <c r="F90"/>
  <c r="F89"/>
  <c r="F88"/>
  <c r="F87"/>
  <c r="F86"/>
  <c r="F85"/>
  <c r="G83"/>
  <c r="G82"/>
  <c r="G81"/>
  <c r="G80"/>
  <c r="G79"/>
  <c r="G78"/>
  <c r="G77"/>
  <c r="R46"/>
  <c r="R49"/>
  <c r="R50"/>
  <c r="R51"/>
  <c r="Z72"/>
  <c r="X74"/>
  <c r="F77"/>
  <c r="P78"/>
  <c r="Z80"/>
  <c r="Z101"/>
  <c r="N103"/>
  <c r="Z105"/>
  <c r="Z109"/>
  <c r="V114"/>
  <c r="V118"/>
  <c r="V123"/>
  <c r="N133"/>
  <c r="Z134"/>
  <c r="N136"/>
  <c r="Z44"/>
  <c r="X47"/>
  <c r="X49"/>
  <c r="V58"/>
  <c r="V59"/>
  <c r="P63"/>
  <c r="P68"/>
  <c r="F78"/>
  <c r="V78"/>
  <c r="I79"/>
  <c r="R85"/>
  <c r="R89"/>
  <c r="G90"/>
  <c r="G91"/>
  <c r="G92"/>
  <c r="R93"/>
  <c r="G94"/>
  <c r="G95"/>
  <c r="R97"/>
  <c r="N102"/>
  <c r="X104"/>
  <c r="N106"/>
  <c r="N110"/>
  <c r="R111"/>
  <c r="N117"/>
  <c r="N121"/>
  <c r="R123"/>
  <c r="V125"/>
  <c r="R126"/>
  <c r="Z129"/>
  <c r="P10"/>
  <c r="P65" s="1"/>
  <c r="N46"/>
  <c r="N47"/>
  <c r="N48"/>
  <c r="N49"/>
  <c r="N50"/>
  <c r="N51"/>
  <c r="Z63"/>
  <c r="V66"/>
  <c r="Z68"/>
  <c r="R70"/>
  <c r="V72"/>
  <c r="X73"/>
  <c r="R74"/>
  <c r="V76"/>
  <c r="I77"/>
  <c r="P77"/>
  <c r="J78"/>
  <c r="Z79"/>
  <c r="F80"/>
  <c r="V80"/>
  <c r="P81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P103"/>
  <c r="R105"/>
  <c r="R106"/>
  <c r="N108"/>
  <c r="N111"/>
  <c r="N115"/>
  <c r="N119"/>
  <c r="N123"/>
  <c r="Z124"/>
  <c r="Z125"/>
  <c r="N126"/>
  <c r="X127"/>
  <c r="V128"/>
  <c r="R130"/>
  <c r="N131"/>
  <c r="Z132"/>
  <c r="P133"/>
  <c r="N134"/>
  <c r="Z137"/>
  <c r="I92"/>
  <c r="I91"/>
  <c r="I90"/>
  <c r="I89"/>
  <c r="I88"/>
  <c r="I87"/>
  <c r="I86"/>
  <c r="I85"/>
  <c r="I84"/>
  <c r="C100"/>
  <c r="C99"/>
  <c r="C95"/>
  <c r="C91"/>
  <c r="C90"/>
  <c r="C89"/>
  <c r="C88"/>
  <c r="C87"/>
  <c r="C86"/>
  <c r="C81"/>
  <c r="C80"/>
  <c r="C79"/>
  <c r="C78"/>
  <c r="C77"/>
  <c r="P120"/>
  <c r="P112"/>
  <c r="P107"/>
  <c r="J92"/>
  <c r="J91"/>
  <c r="J90"/>
  <c r="J89"/>
  <c r="J88"/>
  <c r="J87"/>
  <c r="J86"/>
  <c r="J85"/>
  <c r="J84"/>
  <c r="P57"/>
  <c r="N64"/>
  <c r="Z66"/>
  <c r="N69"/>
  <c r="X70"/>
  <c r="Z76"/>
  <c r="F81"/>
  <c r="V81"/>
  <c r="P102"/>
  <c r="P106"/>
  <c r="V111"/>
  <c r="R116"/>
  <c r="N129"/>
  <c r="X132"/>
  <c r="Z135"/>
  <c r="X137"/>
  <c r="X48"/>
  <c r="X51"/>
  <c r="V55"/>
  <c r="V56"/>
  <c r="V57"/>
  <c r="V61"/>
  <c r="N62"/>
  <c r="N67"/>
  <c r="N73"/>
  <c r="Z77"/>
  <c r="F82"/>
  <c r="V82"/>
  <c r="I83"/>
  <c r="G84"/>
  <c r="G85"/>
  <c r="G86"/>
  <c r="G87"/>
  <c r="G88"/>
  <c r="G89"/>
  <c r="R91"/>
  <c r="R92"/>
  <c r="G93"/>
  <c r="R94"/>
  <c r="R95"/>
  <c r="X105"/>
  <c r="N113"/>
  <c r="F129"/>
  <c r="X130"/>
  <c r="V132"/>
  <c r="V133"/>
  <c r="Z55"/>
  <c r="Z56"/>
  <c r="Z57"/>
  <c r="Z58"/>
  <c r="Z59"/>
  <c r="Z60"/>
  <c r="Z61"/>
  <c r="V63"/>
  <c r="N65"/>
  <c r="P66"/>
  <c r="N70"/>
  <c r="V71"/>
  <c r="P72"/>
  <c r="N74"/>
  <c r="V75"/>
  <c r="P76"/>
  <c r="J77"/>
  <c r="Z78"/>
  <c r="F79"/>
  <c r="V79"/>
  <c r="I80"/>
  <c r="P80"/>
  <c r="J81"/>
  <c r="Z82"/>
  <c r="F83"/>
  <c r="P83"/>
  <c r="F84"/>
  <c r="P84"/>
  <c r="P85"/>
  <c r="P86"/>
  <c r="P87"/>
  <c r="P88"/>
  <c r="P89"/>
  <c r="P90"/>
  <c r="P91"/>
  <c r="P92"/>
  <c r="P93"/>
  <c r="P94"/>
  <c r="P95"/>
  <c r="P96"/>
  <c r="P97"/>
  <c r="P98"/>
  <c r="P99"/>
  <c r="P100"/>
  <c r="V101"/>
  <c r="V102"/>
  <c r="V106"/>
  <c r="P108"/>
  <c r="V109"/>
  <c r="V110"/>
  <c r="P111"/>
  <c r="X112"/>
  <c r="Z114"/>
  <c r="P115"/>
  <c r="Z118"/>
  <c r="P119"/>
  <c r="Z122"/>
  <c r="P123"/>
  <c r="N124"/>
  <c r="R125"/>
  <c r="P126"/>
  <c r="E129"/>
  <c r="V130"/>
  <c r="P131"/>
  <c r="P134"/>
  <c r="R136"/>
  <c r="F144"/>
  <c r="AB89"/>
  <c r="AB93"/>
  <c r="AB97"/>
  <c r="P101"/>
  <c r="V104"/>
  <c r="P105"/>
  <c r="N107"/>
  <c r="P109"/>
  <c r="E146"/>
  <c r="N112"/>
  <c r="AB113"/>
  <c r="P114"/>
  <c r="N116"/>
  <c r="P118"/>
  <c r="N120"/>
  <c r="P122"/>
  <c r="X124"/>
  <c r="P125"/>
  <c r="V127"/>
  <c r="N128"/>
  <c r="N130"/>
  <c r="Z131"/>
  <c r="X134"/>
  <c r="P135"/>
  <c r="V137"/>
  <c r="R83"/>
  <c r="X85"/>
  <c r="X86"/>
  <c r="X87"/>
  <c r="X91"/>
  <c r="X95"/>
  <c r="X99"/>
  <c r="Z102"/>
  <c r="V103"/>
  <c r="P104"/>
  <c r="Z106"/>
  <c r="X108"/>
  <c r="Z110"/>
  <c r="Z111"/>
  <c r="Z115"/>
  <c r="X117"/>
  <c r="X121"/>
  <c r="P127"/>
  <c r="R129"/>
  <c r="N132"/>
  <c r="Z133"/>
  <c r="R134"/>
  <c r="P137"/>
  <c r="F146"/>
  <c r="E147"/>
  <c r="E142"/>
  <c r="F145"/>
  <c r="H87" i="9"/>
  <c r="H83"/>
  <c r="J82"/>
  <c r="J90"/>
  <c r="H99"/>
  <c r="V107"/>
  <c r="V71"/>
  <c r="V106"/>
  <c r="V102"/>
  <c r="V89"/>
  <c r="V85"/>
  <c r="V81"/>
  <c r="V109"/>
  <c r="V75"/>
  <c r="V104"/>
  <c r="V41"/>
  <c r="V29"/>
  <c r="V91"/>
  <c r="V83"/>
  <c r="V45"/>
  <c r="V37"/>
  <c r="V13"/>
  <c r="V14" s="1"/>
  <c r="V15" s="1"/>
  <c r="V16" s="1"/>
  <c r="V95"/>
  <c r="V87"/>
  <c r="V79"/>
  <c r="V33"/>
  <c r="P112"/>
  <c r="P109"/>
  <c r="P101"/>
  <c r="P115"/>
  <c r="P108"/>
  <c r="P103"/>
  <c r="P98"/>
  <c r="P94"/>
  <c r="P90"/>
  <c r="P86"/>
  <c r="P82"/>
  <c r="P78"/>
  <c r="P96"/>
  <c r="P88"/>
  <c r="P80"/>
  <c r="P73"/>
  <c r="P119"/>
  <c r="P67"/>
  <c r="P60"/>
  <c r="P48"/>
  <c r="P43"/>
  <c r="P118"/>
  <c r="P111"/>
  <c r="P62"/>
  <c r="P58"/>
  <c r="P39"/>
  <c r="P105"/>
  <c r="P100"/>
  <c r="P92"/>
  <c r="P84"/>
  <c r="P76"/>
  <c r="P70"/>
  <c r="P61"/>
  <c r="P57"/>
  <c r="P55"/>
  <c r="P52"/>
  <c r="P42"/>
  <c r="P35"/>
  <c r="P31"/>
  <c r="Z107"/>
  <c r="Z121"/>
  <c r="Z113"/>
  <c r="Z106"/>
  <c r="Z102"/>
  <c r="Z93"/>
  <c r="Z89"/>
  <c r="Z85"/>
  <c r="Z77"/>
  <c r="Z71"/>
  <c r="Z110"/>
  <c r="Z99"/>
  <c r="Z91"/>
  <c r="Z83"/>
  <c r="Z66"/>
  <c r="Z53"/>
  <c r="Z45"/>
  <c r="Z37"/>
  <c r="Z120"/>
  <c r="Z63"/>
  <c r="Z49"/>
  <c r="Z44"/>
  <c r="Z33"/>
  <c r="Z117"/>
  <c r="Z112"/>
  <c r="Z101"/>
  <c r="Z95"/>
  <c r="Z87"/>
  <c r="Z79"/>
  <c r="Z69"/>
  <c r="Z64"/>
  <c r="Z59"/>
  <c r="Z29"/>
  <c r="Z13"/>
  <c r="Z14" s="1"/>
  <c r="Z15" s="1"/>
  <c r="Z16" s="1"/>
  <c r="T112"/>
  <c r="T109"/>
  <c r="T101"/>
  <c r="T115"/>
  <c r="T108"/>
  <c r="T103"/>
  <c r="T98"/>
  <c r="T94"/>
  <c r="T90"/>
  <c r="T86"/>
  <c r="T82"/>
  <c r="T78"/>
  <c r="T118"/>
  <c r="T111"/>
  <c r="T62"/>
  <c r="T58"/>
  <c r="T39"/>
  <c r="T31"/>
  <c r="T105"/>
  <c r="T100"/>
  <c r="T92"/>
  <c r="T84"/>
  <c r="T119"/>
  <c r="T70"/>
  <c r="T60"/>
  <c r="T57"/>
  <c r="T55"/>
  <c r="T43"/>
  <c r="T35"/>
  <c r="T96"/>
  <c r="T88"/>
  <c r="T80"/>
  <c r="T73"/>
  <c r="AB101"/>
  <c r="AB119"/>
  <c r="AB111"/>
  <c r="AB100"/>
  <c r="AB96"/>
  <c r="AB84"/>
  <c r="AB80"/>
  <c r="AB57"/>
  <c r="AB55"/>
  <c r="AB35"/>
  <c r="AB94"/>
  <c r="AB86"/>
  <c r="AB10"/>
  <c r="AB11" s="1"/>
  <c r="AB108"/>
  <c r="AB103"/>
  <c r="AB90"/>
  <c r="AB82"/>
  <c r="AB73"/>
  <c r="AB115"/>
  <c r="AB62"/>
  <c r="AB58"/>
  <c r="AB107"/>
  <c r="AB78"/>
  <c r="AB71"/>
  <c r="X30"/>
  <c r="X32"/>
  <c r="V36"/>
  <c r="AB38"/>
  <c r="V49"/>
  <c r="P56"/>
  <c r="P68"/>
  <c r="P71"/>
  <c r="X71"/>
  <c r="P72"/>
  <c r="AB28"/>
  <c r="X29"/>
  <c r="V30"/>
  <c r="V31"/>
  <c r="V32"/>
  <c r="AB33"/>
  <c r="AB34"/>
  <c r="X42"/>
  <c r="AB48"/>
  <c r="AB50"/>
  <c r="Z51"/>
  <c r="V54"/>
  <c r="V59"/>
  <c r="V116"/>
  <c r="AB122"/>
  <c r="Z28"/>
  <c r="P29"/>
  <c r="T30"/>
  <c r="AB30"/>
  <c r="T32"/>
  <c r="AB32"/>
  <c r="P38"/>
  <c r="V40"/>
  <c r="V44"/>
  <c r="T46"/>
  <c r="AB46"/>
  <c r="Z47"/>
  <c r="T56"/>
  <c r="AB56"/>
  <c r="X61"/>
  <c r="V65"/>
  <c r="T67"/>
  <c r="AB67"/>
  <c r="T68"/>
  <c r="AB68"/>
  <c r="T71"/>
  <c r="X112"/>
  <c r="X109"/>
  <c r="X101"/>
  <c r="X119"/>
  <c r="X111"/>
  <c r="X105"/>
  <c r="X100"/>
  <c r="X96"/>
  <c r="X92"/>
  <c r="X88"/>
  <c r="X84"/>
  <c r="X80"/>
  <c r="X107"/>
  <c r="X94"/>
  <c r="X122"/>
  <c r="X68"/>
  <c r="X62"/>
  <c r="X56"/>
  <c r="X46"/>
  <c r="X60"/>
  <c r="X57"/>
  <c r="X55"/>
  <c r="X35"/>
  <c r="X108"/>
  <c r="X103"/>
  <c r="X90"/>
  <c r="X82"/>
  <c r="X73"/>
  <c r="X13"/>
  <c r="X14" s="1"/>
  <c r="X78" s="1"/>
  <c r="X115"/>
  <c r="X50"/>
  <c r="X31"/>
  <c r="I100"/>
  <c r="I98"/>
  <c r="I96"/>
  <c r="I86"/>
  <c r="I84"/>
  <c r="I82"/>
  <c r="I80"/>
  <c r="I78"/>
  <c r="I97"/>
  <c r="I85"/>
  <c r="I81"/>
  <c r="I77"/>
  <c r="I99"/>
  <c r="I83"/>
  <c r="I79"/>
  <c r="V28"/>
  <c r="P30"/>
  <c r="P32"/>
  <c r="P33"/>
  <c r="P46"/>
  <c r="V47"/>
  <c r="AB52"/>
  <c r="AB61"/>
  <c r="P28"/>
  <c r="X28"/>
  <c r="T29"/>
  <c r="AB29"/>
  <c r="Z30"/>
  <c r="Z31"/>
  <c r="Z32"/>
  <c r="P34"/>
  <c r="X34"/>
  <c r="T42"/>
  <c r="AB42"/>
  <c r="X48"/>
  <c r="P50"/>
  <c r="V51"/>
  <c r="Z54"/>
  <c r="V63"/>
  <c r="N107"/>
  <c r="N71"/>
  <c r="N117"/>
  <c r="N110"/>
  <c r="N104"/>
  <c r="N99"/>
  <c r="N95"/>
  <c r="N91"/>
  <c r="N87"/>
  <c r="N83"/>
  <c r="N79"/>
  <c r="F99"/>
  <c r="F97"/>
  <c r="F85"/>
  <c r="F83"/>
  <c r="F81"/>
  <c r="F79"/>
  <c r="F77"/>
  <c r="F98"/>
  <c r="F86"/>
  <c r="F82"/>
  <c r="F78"/>
  <c r="E100"/>
  <c r="E94"/>
  <c r="E92"/>
  <c r="E88"/>
  <c r="E84"/>
  <c r="E82"/>
  <c r="E80"/>
  <c r="E78"/>
  <c r="E87"/>
  <c r="E83"/>
  <c r="E79"/>
  <c r="C99"/>
  <c r="C95"/>
  <c r="C93"/>
  <c r="C89"/>
  <c r="C85"/>
  <c r="C81"/>
  <c r="C79"/>
  <c r="C77"/>
  <c r="C100"/>
  <c r="C92"/>
  <c r="C88"/>
  <c r="C80"/>
  <c r="R107"/>
  <c r="R117"/>
  <c r="R110"/>
  <c r="R104"/>
  <c r="R99"/>
  <c r="R95"/>
  <c r="R91"/>
  <c r="R87"/>
  <c r="R83"/>
  <c r="R79"/>
  <c r="R71"/>
  <c r="N33"/>
  <c r="T36"/>
  <c r="N37"/>
  <c r="P41"/>
  <c r="Z42"/>
  <c r="Z43"/>
  <c r="N45"/>
  <c r="X45"/>
  <c r="AB47"/>
  <c r="T49"/>
  <c r="Z52"/>
  <c r="T59"/>
  <c r="Z60"/>
  <c r="T63"/>
  <c r="P64"/>
  <c r="P69"/>
  <c r="X72"/>
  <c r="T74"/>
  <c r="AB77"/>
  <c r="AB85"/>
  <c r="V86"/>
  <c r="X89"/>
  <c r="V94"/>
  <c r="N101"/>
  <c r="X106"/>
  <c r="N109"/>
  <c r="V112"/>
  <c r="P122"/>
  <c r="N35"/>
  <c r="X36"/>
  <c r="AB37"/>
  <c r="V38"/>
  <c r="V39"/>
  <c r="P40"/>
  <c r="T41"/>
  <c r="N42"/>
  <c r="N43"/>
  <c r="X44"/>
  <c r="AB45"/>
  <c r="V46"/>
  <c r="P47"/>
  <c r="N48"/>
  <c r="X49"/>
  <c r="V50"/>
  <c r="P51"/>
  <c r="N52"/>
  <c r="AB53"/>
  <c r="P54"/>
  <c r="N55"/>
  <c r="V56"/>
  <c r="N57"/>
  <c r="V58"/>
  <c r="X59"/>
  <c r="N60"/>
  <c r="N61"/>
  <c r="V62"/>
  <c r="X63"/>
  <c r="T64"/>
  <c r="P65"/>
  <c r="AB66"/>
  <c r="N67"/>
  <c r="V68"/>
  <c r="T69"/>
  <c r="N70"/>
  <c r="Z70"/>
  <c r="V72"/>
  <c r="N75"/>
  <c r="X75"/>
  <c r="AB76"/>
  <c r="N77"/>
  <c r="T79"/>
  <c r="G80"/>
  <c r="E81"/>
  <c r="C82"/>
  <c r="P83"/>
  <c r="N85"/>
  <c r="T87"/>
  <c r="G88"/>
  <c r="E89"/>
  <c r="P91"/>
  <c r="N93"/>
  <c r="T95"/>
  <c r="C98"/>
  <c r="P99"/>
  <c r="N102"/>
  <c r="T104"/>
  <c r="T107"/>
  <c r="P110"/>
  <c r="AB113"/>
  <c r="V115"/>
  <c r="N119"/>
  <c r="Z119"/>
  <c r="X120"/>
  <c r="X121"/>
  <c r="V122"/>
  <c r="E143"/>
  <c r="R35"/>
  <c r="AB36"/>
  <c r="P37"/>
  <c r="Z38"/>
  <c r="Z39"/>
  <c r="T40"/>
  <c r="N41"/>
  <c r="X41"/>
  <c r="R42"/>
  <c r="R43"/>
  <c r="AB44"/>
  <c r="P45"/>
  <c r="Z46"/>
  <c r="T47"/>
  <c r="R48"/>
  <c r="AB49"/>
  <c r="Z50"/>
  <c r="T51"/>
  <c r="R52"/>
  <c r="P53"/>
  <c r="T54"/>
  <c r="R55"/>
  <c r="Z56"/>
  <c r="R57"/>
  <c r="Z58"/>
  <c r="AB59"/>
  <c r="R60"/>
  <c r="R61"/>
  <c r="Z62"/>
  <c r="AB63"/>
  <c r="N64"/>
  <c r="X64"/>
  <c r="T65"/>
  <c r="P66"/>
  <c r="R67"/>
  <c r="Z68"/>
  <c r="N69"/>
  <c r="X69"/>
  <c r="R70"/>
  <c r="X70"/>
  <c r="T72"/>
  <c r="V73"/>
  <c r="X74"/>
  <c r="R75"/>
  <c r="AB75"/>
  <c r="N76"/>
  <c r="Z76"/>
  <c r="R77"/>
  <c r="X77"/>
  <c r="J78"/>
  <c r="R78"/>
  <c r="H79"/>
  <c r="F80"/>
  <c r="AB81"/>
  <c r="V82"/>
  <c r="N84"/>
  <c r="Z84"/>
  <c r="R85"/>
  <c r="X85"/>
  <c r="J86"/>
  <c r="R86"/>
  <c r="AB89"/>
  <c r="V90"/>
  <c r="N92"/>
  <c r="Z92"/>
  <c r="R93"/>
  <c r="X93"/>
  <c r="R94"/>
  <c r="F96"/>
  <c r="AB97"/>
  <c r="V98"/>
  <c r="N100"/>
  <c r="Z100"/>
  <c r="R102"/>
  <c r="X102"/>
  <c r="V103"/>
  <c r="N105"/>
  <c r="Z105"/>
  <c r="AB106"/>
  <c r="V108"/>
  <c r="R109"/>
  <c r="R112"/>
  <c r="N113"/>
  <c r="P114"/>
  <c r="P116"/>
  <c r="AB116"/>
  <c r="T117"/>
  <c r="AB118"/>
  <c r="V120"/>
  <c r="T122"/>
  <c r="E145"/>
  <c r="G99"/>
  <c r="G93"/>
  <c r="G89"/>
  <c r="G87"/>
  <c r="G85"/>
  <c r="G83"/>
  <c r="G81"/>
  <c r="G79"/>
  <c r="G77"/>
  <c r="G86"/>
  <c r="G82"/>
  <c r="G78"/>
  <c r="H100"/>
  <c r="H98"/>
  <c r="H96"/>
  <c r="H88"/>
  <c r="H86"/>
  <c r="H84"/>
  <c r="H82"/>
  <c r="H80"/>
  <c r="H78"/>
  <c r="H97"/>
  <c r="H85"/>
  <c r="H81"/>
  <c r="H77"/>
  <c r="J99"/>
  <c r="J93"/>
  <c r="J91"/>
  <c r="J89"/>
  <c r="J87"/>
  <c r="J85"/>
  <c r="J83"/>
  <c r="J81"/>
  <c r="J79"/>
  <c r="J77"/>
  <c r="J100"/>
  <c r="J92"/>
  <c r="J88"/>
  <c r="J84"/>
  <c r="J80"/>
  <c r="N29"/>
  <c r="Z34"/>
  <c r="Z35"/>
  <c r="X37"/>
  <c r="AB40"/>
  <c r="T44"/>
  <c r="Z48"/>
  <c r="AB51"/>
  <c r="N53"/>
  <c r="X53"/>
  <c r="AB54"/>
  <c r="Z55"/>
  <c r="Z57"/>
  <c r="Z61"/>
  <c r="AB65"/>
  <c r="N66"/>
  <c r="X66"/>
  <c r="Z67"/>
  <c r="AB70"/>
  <c r="N73"/>
  <c r="N74"/>
  <c r="T75"/>
  <c r="V78"/>
  <c r="N80"/>
  <c r="Z80"/>
  <c r="X81"/>
  <c r="F84"/>
  <c r="N88"/>
  <c r="Z88"/>
  <c r="AB93"/>
  <c r="N96"/>
  <c r="Z96"/>
  <c r="X97"/>
  <c r="F100"/>
  <c r="AB102"/>
  <c r="Z109"/>
  <c r="T114"/>
  <c r="P117"/>
  <c r="X118"/>
  <c r="N121"/>
  <c r="R34"/>
  <c r="V34"/>
  <c r="V35"/>
  <c r="P36"/>
  <c r="T37"/>
  <c r="N38"/>
  <c r="N39"/>
  <c r="X40"/>
  <c r="R41"/>
  <c r="AB41"/>
  <c r="V42"/>
  <c r="V43"/>
  <c r="P44"/>
  <c r="T45"/>
  <c r="N46"/>
  <c r="X47"/>
  <c r="V48"/>
  <c r="P49"/>
  <c r="N50"/>
  <c r="X51"/>
  <c r="V52"/>
  <c r="T53"/>
  <c r="X54"/>
  <c r="V55"/>
  <c r="N56"/>
  <c r="V57"/>
  <c r="N58"/>
  <c r="P59"/>
  <c r="V60"/>
  <c r="V61"/>
  <c r="N62"/>
  <c r="P63"/>
  <c r="R64"/>
  <c r="AB64"/>
  <c r="X65"/>
  <c r="T66"/>
  <c r="V67"/>
  <c r="N68"/>
  <c r="R69"/>
  <c r="AB69"/>
  <c r="V70"/>
  <c r="Z72"/>
  <c r="Z73"/>
  <c r="V74"/>
  <c r="P75"/>
  <c r="X76"/>
  <c r="E77"/>
  <c r="C78"/>
  <c r="P79"/>
  <c r="N81"/>
  <c r="T83"/>
  <c r="G84"/>
  <c r="P87"/>
  <c r="N89"/>
  <c r="T91"/>
  <c r="G92"/>
  <c r="E93"/>
  <c r="C94"/>
  <c r="P95"/>
  <c r="N97"/>
  <c r="T99"/>
  <c r="G100"/>
  <c r="V101"/>
  <c r="P104"/>
  <c r="N106"/>
  <c r="P107"/>
  <c r="T110"/>
  <c r="N111"/>
  <c r="Z111"/>
  <c r="R113"/>
  <c r="X113"/>
  <c r="V114"/>
  <c r="R115"/>
  <c r="N116"/>
  <c r="Z116"/>
  <c r="N118"/>
  <c r="Z118"/>
  <c r="N120"/>
  <c r="T120"/>
  <c r="AB121"/>
  <c r="R122"/>
  <c r="E146"/>
  <c r="F145"/>
  <c r="E130"/>
  <c r="F129"/>
  <c r="E147"/>
  <c r="F146"/>
  <c r="F130"/>
  <c r="N72"/>
  <c r="AB74"/>
  <c r="R76"/>
  <c r="P77"/>
  <c r="Z78"/>
  <c r="X79"/>
  <c r="R80"/>
  <c r="P81"/>
  <c r="Z82"/>
  <c r="X83"/>
  <c r="R84"/>
  <c r="P85"/>
  <c r="Z86"/>
  <c r="X87"/>
  <c r="R88"/>
  <c r="P89"/>
  <c r="Z90"/>
  <c r="X91"/>
  <c r="R92"/>
  <c r="P93"/>
  <c r="Z94"/>
  <c r="X95"/>
  <c r="R96"/>
  <c r="P97"/>
  <c r="Z98"/>
  <c r="X99"/>
  <c r="R100"/>
  <c r="P102"/>
  <c r="Z103"/>
  <c r="X104"/>
  <c r="R105"/>
  <c r="P106"/>
  <c r="Z108"/>
  <c r="X110"/>
  <c r="R111"/>
  <c r="P113"/>
  <c r="Z114"/>
  <c r="Z115"/>
  <c r="T116"/>
  <c r="X117"/>
  <c r="R118"/>
  <c r="R119"/>
  <c r="AB120"/>
  <c r="P121"/>
  <c r="Z122"/>
  <c r="F144"/>
  <c r="R72"/>
  <c r="P74"/>
  <c r="V76"/>
  <c r="T77"/>
  <c r="N78"/>
  <c r="AB79"/>
  <c r="V80"/>
  <c r="T81"/>
  <c r="N82"/>
  <c r="AB83"/>
  <c r="V84"/>
  <c r="T85"/>
  <c r="N86"/>
  <c r="AB87"/>
  <c r="V88"/>
  <c r="T89"/>
  <c r="N90"/>
  <c r="AB91"/>
  <c r="V92"/>
  <c r="T93"/>
  <c r="N94"/>
  <c r="AB95"/>
  <c r="V96"/>
  <c r="T97"/>
  <c r="N98"/>
  <c r="AB99"/>
  <c r="V100"/>
  <c r="T102"/>
  <c r="N103"/>
  <c r="AB104"/>
  <c r="V105"/>
  <c r="T106"/>
  <c r="N108"/>
  <c r="AB110"/>
  <c r="V111"/>
  <c r="T113"/>
  <c r="N114"/>
  <c r="N115"/>
  <c r="X116"/>
  <c r="AB117"/>
  <c r="V118"/>
  <c r="V119"/>
  <c r="P120"/>
  <c r="T121"/>
  <c r="N122"/>
  <c r="E142"/>
  <c r="E144"/>
  <c r="F147"/>
  <c r="C78" i="8"/>
  <c r="C86"/>
  <c r="C100"/>
  <c r="C94"/>
  <c r="C95"/>
  <c r="C87"/>
  <c r="C79"/>
  <c r="C98"/>
  <c r="C88"/>
  <c r="C80"/>
  <c r="C99"/>
  <c r="C89"/>
  <c r="AD10"/>
  <c r="AD11" s="1"/>
  <c r="Z10"/>
  <c r="Z11" s="1"/>
  <c r="F130"/>
  <c r="X10"/>
  <c r="X11" s="1"/>
  <c r="X12" s="1"/>
  <c r="X13" s="1"/>
  <c r="X14" s="1"/>
  <c r="X15" s="1"/>
  <c r="E147"/>
  <c r="E146"/>
  <c r="H89"/>
  <c r="H88"/>
  <c r="H87"/>
  <c r="H80"/>
  <c r="H78"/>
  <c r="H86"/>
  <c r="H85"/>
  <c r="H84"/>
  <c r="H83"/>
  <c r="H82"/>
  <c r="H81"/>
  <c r="H79"/>
  <c r="H77"/>
  <c r="F89"/>
  <c r="F88"/>
  <c r="F87"/>
  <c r="F86"/>
  <c r="F85"/>
  <c r="F84"/>
  <c r="F83"/>
  <c r="F82"/>
  <c r="F81"/>
  <c r="F80"/>
  <c r="F79"/>
  <c r="F78"/>
  <c r="F77"/>
  <c r="J89"/>
  <c r="J88"/>
  <c r="J87"/>
  <c r="J86"/>
  <c r="J85"/>
  <c r="J84"/>
  <c r="J83"/>
  <c r="J82"/>
  <c r="J81"/>
  <c r="J80"/>
  <c r="J79"/>
  <c r="J78"/>
  <c r="J77"/>
  <c r="C77"/>
  <c r="F147"/>
  <c r="E144"/>
  <c r="E143"/>
  <c r="E142"/>
  <c r="E129"/>
  <c r="E94"/>
  <c r="E145"/>
  <c r="F144"/>
  <c r="F129"/>
  <c r="E92"/>
  <c r="E89"/>
  <c r="E88"/>
  <c r="E87"/>
  <c r="E86"/>
  <c r="E85"/>
  <c r="E82"/>
  <c r="E81"/>
  <c r="E80"/>
  <c r="E79"/>
  <c r="E78"/>
  <c r="E77"/>
  <c r="E100"/>
  <c r="I92"/>
  <c r="I89"/>
  <c r="I88"/>
  <c r="I87"/>
  <c r="I86"/>
  <c r="I84"/>
  <c r="I83"/>
  <c r="I82"/>
  <c r="I81"/>
  <c r="I80"/>
  <c r="I79"/>
  <c r="I78"/>
  <c r="I77"/>
  <c r="E93"/>
  <c r="G77"/>
  <c r="G78"/>
  <c r="G79"/>
  <c r="G80"/>
  <c r="G81"/>
  <c r="G82"/>
  <c r="G83"/>
  <c r="G84"/>
  <c r="G85"/>
  <c r="G86"/>
  <c r="G87"/>
  <c r="G88"/>
  <c r="G89"/>
  <c r="G92"/>
  <c r="G93"/>
  <c r="E130"/>
  <c r="F145"/>
  <c r="T10" i="7"/>
  <c r="T11" s="1"/>
  <c r="T12"/>
  <c r="T13" s="1"/>
  <c r="T14" s="1"/>
  <c r="T15" s="1"/>
  <c r="J92"/>
  <c r="J91"/>
  <c r="J90"/>
  <c r="J89"/>
  <c r="J88"/>
  <c r="J87"/>
  <c r="J86"/>
  <c r="J85"/>
  <c r="J84"/>
  <c r="J83"/>
  <c r="J82"/>
  <c r="J81"/>
  <c r="J80"/>
  <c r="J79"/>
  <c r="J78"/>
  <c r="J77"/>
  <c r="H92"/>
  <c r="H91"/>
  <c r="H90"/>
  <c r="H89"/>
  <c r="H88"/>
  <c r="H87"/>
  <c r="H86"/>
  <c r="H85"/>
  <c r="H84"/>
  <c r="H83"/>
  <c r="H82"/>
  <c r="H81"/>
  <c r="H80"/>
  <c r="H79"/>
  <c r="H78"/>
  <c r="H77"/>
  <c r="Z12"/>
  <c r="Z13" s="1"/>
  <c r="Z14" s="1"/>
  <c r="Z15" s="1"/>
  <c r="V26"/>
  <c r="V12"/>
  <c r="V13" s="1"/>
  <c r="F147"/>
  <c r="E144"/>
  <c r="E143"/>
  <c r="E142"/>
  <c r="E129"/>
  <c r="E145"/>
  <c r="F144"/>
  <c r="F129"/>
  <c r="F145"/>
  <c r="E130"/>
  <c r="E147"/>
  <c r="F130"/>
  <c r="E92"/>
  <c r="E91"/>
  <c r="E90"/>
  <c r="E89"/>
  <c r="E88"/>
  <c r="E87"/>
  <c r="E86"/>
  <c r="E85"/>
  <c r="E84"/>
  <c r="E82"/>
  <c r="E81"/>
  <c r="E80"/>
  <c r="E79"/>
  <c r="E78"/>
  <c r="E77"/>
  <c r="E100"/>
  <c r="F92"/>
  <c r="F91"/>
  <c r="F90"/>
  <c r="F89"/>
  <c r="F88"/>
  <c r="F87"/>
  <c r="F86"/>
  <c r="F85"/>
  <c r="F84"/>
  <c r="F83"/>
  <c r="F82"/>
  <c r="F81"/>
  <c r="F80"/>
  <c r="F79"/>
  <c r="F78"/>
  <c r="F77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I92"/>
  <c r="I91"/>
  <c r="I90"/>
  <c r="I89"/>
  <c r="I88"/>
  <c r="I87"/>
  <c r="I86"/>
  <c r="I85"/>
  <c r="I84"/>
  <c r="I83"/>
  <c r="I82"/>
  <c r="I81"/>
  <c r="I80"/>
  <c r="I79"/>
  <c r="I78"/>
  <c r="I77"/>
  <c r="C99"/>
  <c r="C100"/>
  <c r="F146"/>
  <c r="X11"/>
  <c r="C77"/>
  <c r="C78"/>
  <c r="C79"/>
  <c r="C80"/>
  <c r="C81"/>
  <c r="C85"/>
  <c r="C86"/>
  <c r="C87"/>
  <c r="C88"/>
  <c r="C89"/>
  <c r="C90"/>
  <c r="C91"/>
  <c r="E146"/>
  <c r="P10"/>
  <c r="AB10" i="6"/>
  <c r="AB11" s="1"/>
  <c r="Z10"/>
  <c r="Z11" s="1"/>
  <c r="V10"/>
  <c r="V11" s="1"/>
  <c r="F146"/>
  <c r="E146"/>
  <c r="E147"/>
  <c r="G97"/>
  <c r="G98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96"/>
  <c r="G99"/>
  <c r="E94"/>
  <c r="E93"/>
  <c r="E92"/>
  <c r="E89"/>
  <c r="E88"/>
  <c r="E87"/>
  <c r="E86"/>
  <c r="E84"/>
  <c r="E83"/>
  <c r="E82"/>
  <c r="E81"/>
  <c r="E80"/>
  <c r="E79"/>
  <c r="E78"/>
  <c r="E77"/>
  <c r="E100"/>
  <c r="C99"/>
  <c r="C79"/>
  <c r="C100"/>
  <c r="C92"/>
  <c r="C89"/>
  <c r="C88"/>
  <c r="C85"/>
  <c r="C81"/>
  <c r="C80"/>
  <c r="C78"/>
  <c r="C77"/>
  <c r="X10"/>
  <c r="X11" s="1"/>
  <c r="G100"/>
  <c r="F86"/>
  <c r="F85"/>
  <c r="F84"/>
  <c r="F83"/>
  <c r="F82"/>
  <c r="F81"/>
  <c r="F80"/>
  <c r="F79"/>
  <c r="F78"/>
  <c r="F77"/>
  <c r="J92"/>
  <c r="J91"/>
  <c r="J90"/>
  <c r="J89"/>
  <c r="J88"/>
  <c r="J87"/>
  <c r="J86"/>
  <c r="J85"/>
  <c r="J84"/>
  <c r="J83"/>
  <c r="J82"/>
  <c r="J81"/>
  <c r="J80"/>
  <c r="J79"/>
  <c r="J78"/>
  <c r="J77"/>
  <c r="I86"/>
  <c r="I85"/>
  <c r="I84"/>
  <c r="I83"/>
  <c r="I82"/>
  <c r="I81"/>
  <c r="I80"/>
  <c r="I79"/>
  <c r="I78"/>
  <c r="I77"/>
  <c r="H77"/>
  <c r="H78"/>
  <c r="H79"/>
  <c r="H80"/>
  <c r="H81"/>
  <c r="H82"/>
  <c r="H83"/>
  <c r="H84"/>
  <c r="H85"/>
  <c r="H86"/>
  <c r="H87"/>
  <c r="H88"/>
  <c r="F130"/>
  <c r="F147"/>
  <c r="E144"/>
  <c r="E143"/>
  <c r="E142"/>
  <c r="E129"/>
  <c r="E145"/>
  <c r="F144"/>
  <c r="F129"/>
  <c r="E130"/>
  <c r="F145"/>
  <c r="T88" i="10" l="1"/>
  <c r="T94"/>
  <c r="T26"/>
  <c r="T31"/>
  <c r="T47"/>
  <c r="T91"/>
  <c r="T107"/>
  <c r="T129"/>
  <c r="T112"/>
  <c r="T92"/>
  <c r="T32"/>
  <c r="T98"/>
  <c r="T64"/>
  <c r="T126"/>
  <c r="T66"/>
  <c r="T43"/>
  <c r="T63"/>
  <c r="T49"/>
  <c r="T116"/>
  <c r="T96"/>
  <c r="T72"/>
  <c r="T36"/>
  <c r="T102"/>
  <c r="T78"/>
  <c r="T59"/>
  <c r="T79"/>
  <c r="T99"/>
  <c r="T76"/>
  <c r="T82"/>
  <c r="T44"/>
  <c r="T122"/>
  <c r="T90"/>
  <c r="T58"/>
  <c r="T42"/>
  <c r="T57"/>
  <c r="T89"/>
  <c r="T128"/>
  <c r="T46"/>
  <c r="T67"/>
  <c r="T83"/>
  <c r="T115"/>
  <c r="T131"/>
  <c r="T85"/>
  <c r="T101"/>
  <c r="T117"/>
  <c r="T133"/>
  <c r="T132"/>
  <c r="T100"/>
  <c r="T84"/>
  <c r="T52"/>
  <c r="T130"/>
  <c r="T114"/>
  <c r="T34"/>
  <c r="T124"/>
  <c r="T60"/>
  <c r="T28"/>
  <c r="T74"/>
  <c r="T55"/>
  <c r="T41"/>
  <c r="T73"/>
  <c r="T105"/>
  <c r="T137"/>
  <c r="T80"/>
  <c r="T48"/>
  <c r="T110"/>
  <c r="T30"/>
  <c r="T111"/>
  <c r="T127"/>
  <c r="T33"/>
  <c r="T136"/>
  <c r="T56"/>
  <c r="T134"/>
  <c r="T118"/>
  <c r="T86"/>
  <c r="X113"/>
  <c r="X98"/>
  <c r="X94"/>
  <c r="X90"/>
  <c r="AB100"/>
  <c r="AB92"/>
  <c r="AB84"/>
  <c r="X116"/>
  <c r="AB51"/>
  <c r="X67"/>
  <c r="X62"/>
  <c r="X135"/>
  <c r="X46"/>
  <c r="AB82"/>
  <c r="X40"/>
  <c r="X42"/>
  <c r="X111"/>
  <c r="X37"/>
  <c r="X75"/>
  <c r="X53"/>
  <c r="X118"/>
  <c r="X44"/>
  <c r="X39"/>
  <c r="Z34"/>
  <c r="X31"/>
  <c r="AB115"/>
  <c r="V62"/>
  <c r="V50"/>
  <c r="X136"/>
  <c r="X126"/>
  <c r="X100"/>
  <c r="X96"/>
  <c r="X92"/>
  <c r="X88"/>
  <c r="X84"/>
  <c r="X129"/>
  <c r="AB98"/>
  <c r="X128"/>
  <c r="X69"/>
  <c r="X64"/>
  <c r="X125"/>
  <c r="AB131"/>
  <c r="X76"/>
  <c r="X34"/>
  <c r="X63"/>
  <c r="X56"/>
  <c r="X123"/>
  <c r="X60"/>
  <c r="X106"/>
  <c r="X101"/>
  <c r="Z27"/>
  <c r="Z136"/>
  <c r="R31"/>
  <c r="X27"/>
  <c r="X80"/>
  <c r="AB41"/>
  <c r="X81"/>
  <c r="P75"/>
  <c r="R44"/>
  <c r="P39"/>
  <c r="V29"/>
  <c r="V36"/>
  <c r="P79"/>
  <c r="X32"/>
  <c r="P132"/>
  <c r="V70"/>
  <c r="X61"/>
  <c r="X71"/>
  <c r="X109"/>
  <c r="X52"/>
  <c r="AB38"/>
  <c r="X97"/>
  <c r="X93"/>
  <c r="X89"/>
  <c r="AB136"/>
  <c r="X83"/>
  <c r="AB124"/>
  <c r="X120"/>
  <c r="X65"/>
  <c r="P59"/>
  <c r="P116"/>
  <c r="P136"/>
  <c r="X50"/>
  <c r="X107"/>
  <c r="AB63"/>
  <c r="AB42"/>
  <c r="X35"/>
  <c r="X26"/>
  <c r="AB28"/>
  <c r="X55"/>
  <c r="X115"/>
  <c r="X59"/>
  <c r="X133"/>
  <c r="X102"/>
  <c r="X54"/>
  <c r="X122"/>
  <c r="Z45"/>
  <c r="AB133"/>
  <c r="P33"/>
  <c r="V86"/>
  <c r="V100"/>
  <c r="V69"/>
  <c r="AB55"/>
  <c r="AB12"/>
  <c r="AB13" s="1"/>
  <c r="P82"/>
  <c r="P47"/>
  <c r="V41"/>
  <c r="V26"/>
  <c r="P113"/>
  <c r="Z87"/>
  <c r="P73"/>
  <c r="P67"/>
  <c r="P54"/>
  <c r="R122"/>
  <c r="R45"/>
  <c r="V99"/>
  <c r="V67"/>
  <c r="V107"/>
  <c r="V131"/>
  <c r="R133"/>
  <c r="R107"/>
  <c r="R73"/>
  <c r="R115"/>
  <c r="R100"/>
  <c r="V119"/>
  <c r="R135"/>
  <c r="R117"/>
  <c r="R110"/>
  <c r="R65"/>
  <c r="R98"/>
  <c r="R86"/>
  <c r="R64"/>
  <c r="R47"/>
  <c r="R82"/>
  <c r="V49"/>
  <c r="R43"/>
  <c r="R26"/>
  <c r="R56"/>
  <c r="R75"/>
  <c r="R103"/>
  <c r="R118"/>
  <c r="Z107"/>
  <c r="Z39"/>
  <c r="Z120"/>
  <c r="Z89"/>
  <c r="R80"/>
  <c r="R77"/>
  <c r="V32"/>
  <c r="R30"/>
  <c r="Z126"/>
  <c r="Z96"/>
  <c r="V47"/>
  <c r="R34"/>
  <c r="Z91"/>
  <c r="R39"/>
  <c r="Z32"/>
  <c r="R27"/>
  <c r="V53"/>
  <c r="V87"/>
  <c r="V97"/>
  <c r="V64"/>
  <c r="V121"/>
  <c r="V120"/>
  <c r="Z123"/>
  <c r="R132"/>
  <c r="Z103"/>
  <c r="R67"/>
  <c r="R120"/>
  <c r="R112"/>
  <c r="V77"/>
  <c r="R119"/>
  <c r="R99"/>
  <c r="R87"/>
  <c r="Z81"/>
  <c r="R69"/>
  <c r="Z83"/>
  <c r="R48"/>
  <c r="P51"/>
  <c r="R32"/>
  <c r="Z108"/>
  <c r="V51"/>
  <c r="P48"/>
  <c r="V34"/>
  <c r="R79"/>
  <c r="R55"/>
  <c r="R29"/>
  <c r="R71"/>
  <c r="R54"/>
  <c r="R114"/>
  <c r="Z130"/>
  <c r="Z65"/>
  <c r="Z47"/>
  <c r="Z51"/>
  <c r="Z116"/>
  <c r="Z93"/>
  <c r="R78"/>
  <c r="P70"/>
  <c r="X45"/>
  <c r="V42"/>
  <c r="X28"/>
  <c r="X103"/>
  <c r="X72"/>
  <c r="R35"/>
  <c r="Z99"/>
  <c r="X77"/>
  <c r="P42"/>
  <c r="X36"/>
  <c r="R28"/>
  <c r="V39"/>
  <c r="V117"/>
  <c r="V116"/>
  <c r="R101"/>
  <c r="R52"/>
  <c r="R38"/>
  <c r="V90"/>
  <c r="V65"/>
  <c r="R124"/>
  <c r="Z119"/>
  <c r="V135"/>
  <c r="Z127"/>
  <c r="V105"/>
  <c r="V68"/>
  <c r="R62"/>
  <c r="R108"/>
  <c r="R90"/>
  <c r="V122"/>
  <c r="V115"/>
  <c r="Z104"/>
  <c r="R121"/>
  <c r="R113"/>
  <c r="R102"/>
  <c r="Z75"/>
  <c r="Z71"/>
  <c r="R96"/>
  <c r="R88"/>
  <c r="R84"/>
  <c r="V60"/>
  <c r="R128"/>
  <c r="P58"/>
  <c r="Z86"/>
  <c r="Z62"/>
  <c r="R42"/>
  <c r="Z84"/>
  <c r="R40"/>
  <c r="Z28"/>
  <c r="V74"/>
  <c r="X58"/>
  <c r="X119"/>
  <c r="X57"/>
  <c r="X78"/>
  <c r="X110"/>
  <c r="X66"/>
  <c r="X114"/>
  <c r="R58"/>
  <c r="R68"/>
  <c r="Z43"/>
  <c r="Z128"/>
  <c r="Z46"/>
  <c r="Z52"/>
  <c r="Z73"/>
  <c r="R137"/>
  <c r="Z97"/>
  <c r="Z70"/>
  <c r="V48"/>
  <c r="X38"/>
  <c r="P29"/>
  <c r="Z113"/>
  <c r="V30"/>
  <c r="X79"/>
  <c r="Z42"/>
  <c r="Z37"/>
  <c r="X30"/>
  <c r="V84"/>
  <c r="V73"/>
  <c r="V92"/>
  <c r="V108"/>
  <c r="V112"/>
  <c r="X33" i="9"/>
  <c r="X38"/>
  <c r="X39"/>
  <c r="X86"/>
  <c r="X52"/>
  <c r="X67"/>
  <c r="AB39"/>
  <c r="AB72"/>
  <c r="AB98"/>
  <c r="AB31"/>
  <c r="AB43"/>
  <c r="AB114"/>
  <c r="AB92"/>
  <c r="AB112"/>
  <c r="Z41"/>
  <c r="Z104"/>
  <c r="Z36"/>
  <c r="V66"/>
  <c r="V110"/>
  <c r="V97"/>
  <c r="V121"/>
  <c r="X98"/>
  <c r="X43"/>
  <c r="X114"/>
  <c r="X58"/>
  <c r="AB60"/>
  <c r="AB88"/>
  <c r="AB105"/>
  <c r="AB109"/>
  <c r="Z75"/>
  <c r="Z74"/>
  <c r="Z81"/>
  <c r="Z97"/>
  <c r="V64"/>
  <c r="V117"/>
  <c r="V53"/>
  <c r="V99"/>
  <c r="V69"/>
  <c r="V77"/>
  <c r="V93"/>
  <c r="V113"/>
  <c r="AD12" i="8"/>
  <c r="AD13" s="1"/>
  <c r="Z12"/>
  <c r="Z13" s="1"/>
  <c r="AD14"/>
  <c r="T26" i="7"/>
  <c r="X12"/>
  <c r="X13" s="1"/>
  <c r="X14" s="1"/>
  <c r="X15" s="1"/>
  <c r="X26"/>
  <c r="V14"/>
  <c r="Z26"/>
  <c r="Z12" i="6"/>
  <c r="Z13" s="1"/>
  <c r="Z14" s="1"/>
  <c r="Z15" s="1"/>
  <c r="V12"/>
  <c r="V13" s="1"/>
  <c r="X12"/>
  <c r="X13" s="1"/>
  <c r="H79" i="4"/>
  <c r="I76"/>
  <c r="I81" s="1"/>
  <c r="H76"/>
  <c r="H81" s="1"/>
  <c r="X9"/>
  <c r="AA18"/>
  <c r="AA19"/>
  <c r="AA20"/>
  <c r="AA21"/>
  <c r="AA22"/>
  <c r="AA23"/>
  <c r="AA24"/>
  <c r="AA17"/>
  <c r="Z9" s="1"/>
  <c r="Z10" s="1"/>
  <c r="Z11" s="1"/>
  <c r="Z12" s="1"/>
  <c r="Z13" s="1"/>
  <c r="Z14" s="1"/>
  <c r="Z15" s="1"/>
  <c r="Y18"/>
  <c r="X10" s="1"/>
  <c r="X11" s="1"/>
  <c r="X12" s="1"/>
  <c r="X13" s="1"/>
  <c r="X14" s="1"/>
  <c r="X15" s="1"/>
  <c r="Y19"/>
  <c r="Y20"/>
  <c r="Y21"/>
  <c r="Y22"/>
  <c r="Y23"/>
  <c r="Y24"/>
  <c r="Y17"/>
  <c r="W18"/>
  <c r="W19"/>
  <c r="W20"/>
  <c r="W21"/>
  <c r="W22"/>
  <c r="W23"/>
  <c r="W24"/>
  <c r="W17"/>
  <c r="V9" s="1"/>
  <c r="V10" s="1"/>
  <c r="V11" s="1"/>
  <c r="V12" s="1"/>
  <c r="V13" s="1"/>
  <c r="V14" s="1"/>
  <c r="V15" s="1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0"/>
  <c r="AA71"/>
  <c r="AA72"/>
  <c r="AA73"/>
  <c r="AA74"/>
  <c r="AA75"/>
  <c r="AA76"/>
  <c r="AA77"/>
  <c r="AA78"/>
  <c r="AA79"/>
  <c r="AA80"/>
  <c r="AA81"/>
  <c r="AA82"/>
  <c r="AA83"/>
  <c r="AA84"/>
  <c r="AA85"/>
  <c r="AA86"/>
  <c r="AA87"/>
  <c r="AA88"/>
  <c r="AA89"/>
  <c r="AA90"/>
  <c r="AA91"/>
  <c r="AA92"/>
  <c r="AA93"/>
  <c r="AA94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AA26"/>
  <c r="Y26"/>
  <c r="W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26"/>
  <c r="U18"/>
  <c r="U19"/>
  <c r="U20"/>
  <c r="U21"/>
  <c r="U22"/>
  <c r="U23"/>
  <c r="U24"/>
  <c r="U17"/>
  <c r="T9" s="1"/>
  <c r="T10" s="1"/>
  <c r="T11" s="1"/>
  <c r="T12" s="1"/>
  <c r="T13" s="1"/>
  <c r="T14" s="1"/>
  <c r="T15" s="1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26"/>
  <c r="M27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P9"/>
  <c r="P10" s="1"/>
  <c r="S19"/>
  <c r="S18"/>
  <c r="S17"/>
  <c r="R9" s="1"/>
  <c r="R10" s="1"/>
  <c r="Q18"/>
  <c r="Q19"/>
  <c r="Q17"/>
  <c r="E3"/>
  <c r="F146" s="1"/>
  <c r="O18"/>
  <c r="O19"/>
  <c r="O17"/>
  <c r="N9" s="1"/>
  <c r="H8"/>
  <c r="D76" s="1"/>
  <c r="H9"/>
  <c r="E76" s="1"/>
  <c r="E81" s="1"/>
  <c r="H10"/>
  <c r="F76" s="1"/>
  <c r="H11"/>
  <c r="G76" s="1"/>
  <c r="H12"/>
  <c r="H13"/>
  <c r="H14"/>
  <c r="J76" s="1"/>
  <c r="H7"/>
  <c r="C76" s="1"/>
  <c r="D37" i="2"/>
  <c r="D38"/>
  <c r="D39"/>
  <c r="D40"/>
  <c r="D41"/>
  <c r="D42"/>
  <c r="D43"/>
  <c r="D36"/>
  <c r="F144" i="4" l="1"/>
  <c r="E144"/>
  <c r="E142"/>
  <c r="J51" i="2"/>
  <c r="F51"/>
  <c r="G51"/>
  <c r="D51"/>
  <c r="H51"/>
  <c r="I51"/>
  <c r="E51"/>
  <c r="C51"/>
  <c r="E130" i="4"/>
  <c r="E145"/>
  <c r="F130"/>
  <c r="H53" i="2"/>
  <c r="H68" i="10" s="1"/>
  <c r="I53" i="2"/>
  <c r="I69" i="10" s="1"/>
  <c r="E53" i="2"/>
  <c r="D53"/>
  <c r="C53"/>
  <c r="C54" i="10" s="1"/>
  <c r="J53" i="2"/>
  <c r="F53"/>
  <c r="F68" i="10" s="1"/>
  <c r="G53" i="2"/>
  <c r="G52"/>
  <c r="H52"/>
  <c r="H61" i="9" s="1"/>
  <c r="J52" i="2"/>
  <c r="J65" i="9" s="1"/>
  <c r="F52" i="2"/>
  <c r="F63" i="9" s="1"/>
  <c r="I52" i="2"/>
  <c r="I60" i="9" s="1"/>
  <c r="E52" i="2"/>
  <c r="D52"/>
  <c r="C52"/>
  <c r="E129" i="4"/>
  <c r="E146"/>
  <c r="F129"/>
  <c r="F147"/>
  <c r="I50" i="2"/>
  <c r="I70" i="7" s="1"/>
  <c r="E50" i="2"/>
  <c r="D50"/>
  <c r="C50"/>
  <c r="J50"/>
  <c r="J70" i="7" s="1"/>
  <c r="F50" i="2"/>
  <c r="F68" i="7" s="1"/>
  <c r="G50" i="2"/>
  <c r="H50"/>
  <c r="J48"/>
  <c r="F48"/>
  <c r="G48"/>
  <c r="G68" i="4" s="1"/>
  <c r="G98" s="1"/>
  <c r="I48" i="2"/>
  <c r="C48"/>
  <c r="H48"/>
  <c r="D48"/>
  <c r="D50" i="4" s="1"/>
  <c r="D80" s="1"/>
  <c r="E48" i="2"/>
  <c r="E64" i="4" s="1"/>
  <c r="E94" s="1"/>
  <c r="H49" i="2"/>
  <c r="C49"/>
  <c r="I49"/>
  <c r="E49"/>
  <c r="D49"/>
  <c r="G49"/>
  <c r="J49"/>
  <c r="F49"/>
  <c r="E147" i="4"/>
  <c r="E143"/>
  <c r="F145"/>
  <c r="H83"/>
  <c r="H87"/>
  <c r="H91"/>
  <c r="F63" i="10"/>
  <c r="F93" s="1"/>
  <c r="F58" i="9"/>
  <c r="J64" i="7"/>
  <c r="F66"/>
  <c r="AB91" i="10"/>
  <c r="AB81"/>
  <c r="AB26"/>
  <c r="AB119"/>
  <c r="AB59"/>
  <c r="AB75"/>
  <c r="AB56"/>
  <c r="AB74"/>
  <c r="AB94"/>
  <c r="AB116"/>
  <c r="AB39"/>
  <c r="AB43"/>
  <c r="AB62"/>
  <c r="AB32"/>
  <c r="AB64"/>
  <c r="AB120"/>
  <c r="AB122"/>
  <c r="AB35"/>
  <c r="AB50"/>
  <c r="AB58"/>
  <c r="AB37"/>
  <c r="AB47"/>
  <c r="AB88"/>
  <c r="AB14"/>
  <c r="AB111"/>
  <c r="AB36"/>
  <c r="AB80"/>
  <c r="AB72"/>
  <c r="AB109"/>
  <c r="AB33"/>
  <c r="AB40"/>
  <c r="AB30"/>
  <c r="AB137"/>
  <c r="AB85"/>
  <c r="AB73"/>
  <c r="AB132"/>
  <c r="AB129"/>
  <c r="AB68"/>
  <c r="AB71"/>
  <c r="AB66"/>
  <c r="AB95"/>
  <c r="AB110"/>
  <c r="AB69"/>
  <c r="AB86"/>
  <c r="AB54"/>
  <c r="AB102"/>
  <c r="AB70"/>
  <c r="Z14" i="8"/>
  <c r="AD15"/>
  <c r="V15" i="7"/>
  <c r="C84"/>
  <c r="V14" i="6"/>
  <c r="C93"/>
  <c r="X14"/>
  <c r="C80" i="4"/>
  <c r="C87"/>
  <c r="C91"/>
  <c r="C77"/>
  <c r="C79"/>
  <c r="C90"/>
  <c r="C100"/>
  <c r="C78"/>
  <c r="C99"/>
  <c r="C81"/>
  <c r="C88"/>
  <c r="C92"/>
  <c r="C86"/>
  <c r="C85"/>
  <c r="C89"/>
  <c r="G81"/>
  <c r="G85"/>
  <c r="G89"/>
  <c r="G93"/>
  <c r="G77"/>
  <c r="G80"/>
  <c r="G84"/>
  <c r="G88"/>
  <c r="G92"/>
  <c r="G79"/>
  <c r="G87"/>
  <c r="G95"/>
  <c r="G78"/>
  <c r="G82"/>
  <c r="G86"/>
  <c r="G90"/>
  <c r="G94"/>
  <c r="G83"/>
  <c r="G91"/>
  <c r="J81"/>
  <c r="J85"/>
  <c r="J89"/>
  <c r="J77"/>
  <c r="J84"/>
  <c r="J88"/>
  <c r="J92"/>
  <c r="J79"/>
  <c r="J87"/>
  <c r="J91"/>
  <c r="J78"/>
  <c r="J82"/>
  <c r="J86"/>
  <c r="J90"/>
  <c r="J80"/>
  <c r="J83"/>
  <c r="F81"/>
  <c r="F85"/>
  <c r="F89"/>
  <c r="F77"/>
  <c r="F80"/>
  <c r="F84"/>
  <c r="F88"/>
  <c r="F92"/>
  <c r="F79"/>
  <c r="F87"/>
  <c r="F78"/>
  <c r="F82"/>
  <c r="F86"/>
  <c r="F90"/>
  <c r="F83"/>
  <c r="F91"/>
  <c r="T88"/>
  <c r="T80"/>
  <c r="T72"/>
  <c r="T64"/>
  <c r="T56"/>
  <c r="T48"/>
  <c r="T44"/>
  <c r="T36"/>
  <c r="T28"/>
  <c r="V91"/>
  <c r="V83"/>
  <c r="V75"/>
  <c r="V67"/>
  <c r="V59"/>
  <c r="V51"/>
  <c r="V47"/>
  <c r="V39"/>
  <c r="V31"/>
  <c r="X91"/>
  <c r="X83"/>
  <c r="X75"/>
  <c r="X67"/>
  <c r="X63"/>
  <c r="X55"/>
  <c r="X47"/>
  <c r="X39"/>
  <c r="X31"/>
  <c r="Z91"/>
  <c r="Z83"/>
  <c r="Z75"/>
  <c r="Z67"/>
  <c r="Z59"/>
  <c r="Z51"/>
  <c r="Z43"/>
  <c r="Z39"/>
  <c r="Z27"/>
  <c r="E91"/>
  <c r="I91"/>
  <c r="T89"/>
  <c r="T81"/>
  <c r="T73"/>
  <c r="T65"/>
  <c r="T57"/>
  <c r="T53"/>
  <c r="T45"/>
  <c r="T37"/>
  <c r="T29"/>
  <c r="V92"/>
  <c r="V84"/>
  <c r="V76"/>
  <c r="V68"/>
  <c r="V60"/>
  <c r="V52"/>
  <c r="V44"/>
  <c r="V36"/>
  <c r="V28"/>
  <c r="X88"/>
  <c r="X80"/>
  <c r="X72"/>
  <c r="X64"/>
  <c r="X56"/>
  <c r="X48"/>
  <c r="X40"/>
  <c r="X32"/>
  <c r="Z92"/>
  <c r="Z84"/>
  <c r="Z76"/>
  <c r="Z68"/>
  <c r="Z60"/>
  <c r="Z52"/>
  <c r="Z44"/>
  <c r="Z36"/>
  <c r="Z28"/>
  <c r="T26"/>
  <c r="T91"/>
  <c r="T87"/>
  <c r="T83"/>
  <c r="T79"/>
  <c r="T75"/>
  <c r="T71"/>
  <c r="T67"/>
  <c r="T63"/>
  <c r="T59"/>
  <c r="T55"/>
  <c r="T51"/>
  <c r="T47"/>
  <c r="T43"/>
  <c r="T39"/>
  <c r="T35"/>
  <c r="T31"/>
  <c r="T27"/>
  <c r="V94"/>
  <c r="V90"/>
  <c r="V86"/>
  <c r="V82"/>
  <c r="V78"/>
  <c r="V74"/>
  <c r="V70"/>
  <c r="V66"/>
  <c r="V62"/>
  <c r="V58"/>
  <c r="V54"/>
  <c r="V50"/>
  <c r="V46"/>
  <c r="V42"/>
  <c r="V38"/>
  <c r="V34"/>
  <c r="V30"/>
  <c r="X94"/>
  <c r="X90"/>
  <c r="X86"/>
  <c r="X82"/>
  <c r="X78"/>
  <c r="X74"/>
  <c r="X70"/>
  <c r="X66"/>
  <c r="X62"/>
  <c r="X58"/>
  <c r="X54"/>
  <c r="X50"/>
  <c r="X46"/>
  <c r="X42"/>
  <c r="X38"/>
  <c r="X34"/>
  <c r="X30"/>
  <c r="Z94"/>
  <c r="Z90"/>
  <c r="Z86"/>
  <c r="Z82"/>
  <c r="Z78"/>
  <c r="Z74"/>
  <c r="Z70"/>
  <c r="Z66"/>
  <c r="Z62"/>
  <c r="Z58"/>
  <c r="Z54"/>
  <c r="Z50"/>
  <c r="Z46"/>
  <c r="Z42"/>
  <c r="Z38"/>
  <c r="Z34"/>
  <c r="Z30"/>
  <c r="E90"/>
  <c r="E86"/>
  <c r="E82"/>
  <c r="E78"/>
  <c r="H90"/>
  <c r="H86"/>
  <c r="H82"/>
  <c r="H78"/>
  <c r="I90"/>
  <c r="I86"/>
  <c r="I82"/>
  <c r="I78"/>
  <c r="T92"/>
  <c r="T84"/>
  <c r="T76"/>
  <c r="T68"/>
  <c r="T60"/>
  <c r="T52"/>
  <c r="T40"/>
  <c r="T32"/>
  <c r="Z26"/>
  <c r="V87"/>
  <c r="V79"/>
  <c r="V71"/>
  <c r="V63"/>
  <c r="V55"/>
  <c r="V43"/>
  <c r="V35"/>
  <c r="V27"/>
  <c r="X87"/>
  <c r="X79"/>
  <c r="X71"/>
  <c r="X59"/>
  <c r="X51"/>
  <c r="X43"/>
  <c r="X35"/>
  <c r="X27"/>
  <c r="Z87"/>
  <c r="Z79"/>
  <c r="Z71"/>
  <c r="Z63"/>
  <c r="Z55"/>
  <c r="Z47"/>
  <c r="Z35"/>
  <c r="Z31"/>
  <c r="E87"/>
  <c r="E79"/>
  <c r="I87"/>
  <c r="I83"/>
  <c r="I79"/>
  <c r="T93"/>
  <c r="T85"/>
  <c r="T77"/>
  <c r="T69"/>
  <c r="T61"/>
  <c r="T49"/>
  <c r="T41"/>
  <c r="T33"/>
  <c r="X26"/>
  <c r="V88"/>
  <c r="V80"/>
  <c r="V72"/>
  <c r="V64"/>
  <c r="V56"/>
  <c r="V48"/>
  <c r="V40"/>
  <c r="V32"/>
  <c r="X92"/>
  <c r="X84"/>
  <c r="X76"/>
  <c r="X68"/>
  <c r="X60"/>
  <c r="X52"/>
  <c r="X44"/>
  <c r="X36"/>
  <c r="X28"/>
  <c r="Z88"/>
  <c r="Z80"/>
  <c r="Z72"/>
  <c r="Z64"/>
  <c r="Z56"/>
  <c r="Z48"/>
  <c r="Z40"/>
  <c r="Z32"/>
  <c r="E100"/>
  <c r="E92"/>
  <c r="E88"/>
  <c r="E84"/>
  <c r="E80"/>
  <c r="H92"/>
  <c r="H88"/>
  <c r="H84"/>
  <c r="H80"/>
  <c r="I92"/>
  <c r="I88"/>
  <c r="I84"/>
  <c r="I80"/>
  <c r="R69"/>
  <c r="R37"/>
  <c r="T94"/>
  <c r="T90"/>
  <c r="T86"/>
  <c r="T82"/>
  <c r="T78"/>
  <c r="T74"/>
  <c r="T70"/>
  <c r="T66"/>
  <c r="T62"/>
  <c r="T58"/>
  <c r="T54"/>
  <c r="T50"/>
  <c r="T46"/>
  <c r="T42"/>
  <c r="T38"/>
  <c r="T34"/>
  <c r="T30"/>
  <c r="V26"/>
  <c r="V93"/>
  <c r="V89"/>
  <c r="V85"/>
  <c r="V81"/>
  <c r="V77"/>
  <c r="V73"/>
  <c r="V69"/>
  <c r="V65"/>
  <c r="V61"/>
  <c r="V57"/>
  <c r="V53"/>
  <c r="V49"/>
  <c r="V45"/>
  <c r="V41"/>
  <c r="V37"/>
  <c r="V33"/>
  <c r="V29"/>
  <c r="X93"/>
  <c r="X89"/>
  <c r="X85"/>
  <c r="X81"/>
  <c r="X77"/>
  <c r="X73"/>
  <c r="X69"/>
  <c r="X65"/>
  <c r="X61"/>
  <c r="X57"/>
  <c r="X53"/>
  <c r="X49"/>
  <c r="X45"/>
  <c r="X41"/>
  <c r="X37"/>
  <c r="X33"/>
  <c r="X29"/>
  <c r="Z93"/>
  <c r="Z89"/>
  <c r="Z85"/>
  <c r="Z81"/>
  <c r="Z77"/>
  <c r="Z73"/>
  <c r="Z69"/>
  <c r="Z65"/>
  <c r="Z61"/>
  <c r="Z57"/>
  <c r="Z53"/>
  <c r="Z49"/>
  <c r="Z45"/>
  <c r="Z41"/>
  <c r="Z37"/>
  <c r="Z33"/>
  <c r="Z29"/>
  <c r="E77"/>
  <c r="E89"/>
  <c r="E85"/>
  <c r="H77"/>
  <c r="H89"/>
  <c r="H85"/>
  <c r="I77"/>
  <c r="I89"/>
  <c r="I85"/>
  <c r="R89"/>
  <c r="R81"/>
  <c r="R73"/>
  <c r="R65"/>
  <c r="R57"/>
  <c r="R49"/>
  <c r="R41"/>
  <c r="R33"/>
  <c r="R62"/>
  <c r="R30"/>
  <c r="R93"/>
  <c r="R85"/>
  <c r="R77"/>
  <c r="R61"/>
  <c r="R53"/>
  <c r="R45"/>
  <c r="R29"/>
  <c r="R70"/>
  <c r="R50"/>
  <c r="R34"/>
  <c r="P92"/>
  <c r="P84"/>
  <c r="P76"/>
  <c r="P68"/>
  <c r="P60"/>
  <c r="P52"/>
  <c r="P44"/>
  <c r="P36"/>
  <c r="P28"/>
  <c r="N63"/>
  <c r="P89"/>
  <c r="P81"/>
  <c r="P73"/>
  <c r="P57"/>
  <c r="P49"/>
  <c r="P41"/>
  <c r="P33"/>
  <c r="R94"/>
  <c r="R86"/>
  <c r="R78"/>
  <c r="R54"/>
  <c r="R46"/>
  <c r="R38"/>
  <c r="N36"/>
  <c r="P94"/>
  <c r="P90"/>
  <c r="P86"/>
  <c r="P82"/>
  <c r="P78"/>
  <c r="P74"/>
  <c r="P70"/>
  <c r="P66"/>
  <c r="P62"/>
  <c r="P58"/>
  <c r="P54"/>
  <c r="P50"/>
  <c r="P46"/>
  <c r="P42"/>
  <c r="P38"/>
  <c r="P34"/>
  <c r="P30"/>
  <c r="R26"/>
  <c r="R91"/>
  <c r="R87"/>
  <c r="R83"/>
  <c r="R79"/>
  <c r="R75"/>
  <c r="R71"/>
  <c r="R67"/>
  <c r="R63"/>
  <c r="R59"/>
  <c r="R55"/>
  <c r="R51"/>
  <c r="R47"/>
  <c r="R43"/>
  <c r="R39"/>
  <c r="R35"/>
  <c r="R31"/>
  <c r="R27"/>
  <c r="N38"/>
  <c r="P65"/>
  <c r="P88"/>
  <c r="P80"/>
  <c r="P72"/>
  <c r="P64"/>
  <c r="P56"/>
  <c r="P48"/>
  <c r="P40"/>
  <c r="P32"/>
  <c r="P93"/>
  <c r="P85"/>
  <c r="P77"/>
  <c r="P69"/>
  <c r="P61"/>
  <c r="P53"/>
  <c r="P45"/>
  <c r="P37"/>
  <c r="P29"/>
  <c r="R90"/>
  <c r="R82"/>
  <c r="R74"/>
  <c r="R66"/>
  <c r="R58"/>
  <c r="R42"/>
  <c r="N10"/>
  <c r="N82" s="1"/>
  <c r="N37"/>
  <c r="P26"/>
  <c r="P91"/>
  <c r="P87"/>
  <c r="P83"/>
  <c r="P79"/>
  <c r="P75"/>
  <c r="P71"/>
  <c r="P67"/>
  <c r="P63"/>
  <c r="P59"/>
  <c r="P55"/>
  <c r="P51"/>
  <c r="P47"/>
  <c r="P43"/>
  <c r="P39"/>
  <c r="P35"/>
  <c r="P31"/>
  <c r="P27"/>
  <c r="R92"/>
  <c r="R88"/>
  <c r="R84"/>
  <c r="R80"/>
  <c r="R76"/>
  <c r="R72"/>
  <c r="R68"/>
  <c r="R64"/>
  <c r="R60"/>
  <c r="R56"/>
  <c r="R52"/>
  <c r="R48"/>
  <c r="R44"/>
  <c r="R40"/>
  <c r="R36"/>
  <c r="R32"/>
  <c r="R28"/>
  <c r="J66" i="9" l="1"/>
  <c r="AB19" s="1"/>
  <c r="F65"/>
  <c r="F95" s="1"/>
  <c r="F64"/>
  <c r="V25" s="1"/>
  <c r="F61"/>
  <c r="V22" s="1"/>
  <c r="I65" i="7"/>
  <c r="X19" s="1"/>
  <c r="I68"/>
  <c r="I69"/>
  <c r="I59" i="9"/>
  <c r="I89" s="1"/>
  <c r="I64" i="7"/>
  <c r="J68"/>
  <c r="J98" s="1"/>
  <c r="H63" i="10"/>
  <c r="X17" s="1"/>
  <c r="I68"/>
  <c r="I98" s="1"/>
  <c r="F69" i="7"/>
  <c r="T23" s="1"/>
  <c r="F60" i="9"/>
  <c r="V21" s="1"/>
  <c r="H62"/>
  <c r="X21" s="1"/>
  <c r="F63" i="7"/>
  <c r="T17" s="1"/>
  <c r="F70"/>
  <c r="T24" s="1"/>
  <c r="I64" i="10"/>
  <c r="Z18" s="1"/>
  <c r="F67" i="7"/>
  <c r="T21" s="1"/>
  <c r="F65"/>
  <c r="F95" s="1"/>
  <c r="H65" i="9"/>
  <c r="H95" s="1"/>
  <c r="F67" i="10"/>
  <c r="V21" s="1"/>
  <c r="J67" i="9"/>
  <c r="AB20" s="1"/>
  <c r="D67" i="4"/>
  <c r="D97" s="1"/>
  <c r="F59" i="9"/>
  <c r="V20" s="1"/>
  <c r="F62"/>
  <c r="V23" s="1"/>
  <c r="J68"/>
  <c r="AB21" s="1"/>
  <c r="F65" i="10"/>
  <c r="F95" s="1"/>
  <c r="F69"/>
  <c r="V23" s="1"/>
  <c r="G70" i="4"/>
  <c r="G100" s="1"/>
  <c r="D51"/>
  <c r="D81" s="1"/>
  <c r="K81" s="1"/>
  <c r="F66" i="10"/>
  <c r="F96" s="1"/>
  <c r="F70"/>
  <c r="V24" s="1"/>
  <c r="F57" i="9"/>
  <c r="V18" s="1"/>
  <c r="F64" i="10"/>
  <c r="F94" s="1"/>
  <c r="D54" i="4"/>
  <c r="D84" s="1"/>
  <c r="I63" i="7"/>
  <c r="I66"/>
  <c r="X20" s="1"/>
  <c r="J65"/>
  <c r="Z19" s="1"/>
  <c r="J69"/>
  <c r="Z23" s="1"/>
  <c r="C64" i="10"/>
  <c r="C94" s="1"/>
  <c r="I67" i="7"/>
  <c r="J63"/>
  <c r="Z17" s="1"/>
  <c r="J66"/>
  <c r="Z20" s="1"/>
  <c r="D64" i="4"/>
  <c r="D94" s="1"/>
  <c r="D49"/>
  <c r="D79" s="1"/>
  <c r="K79" s="1"/>
  <c r="C13" i="11" s="1"/>
  <c r="J67" i="7"/>
  <c r="Z21" s="1"/>
  <c r="I63" i="9"/>
  <c r="Z24" s="1"/>
  <c r="H67" i="10"/>
  <c r="X21" s="1"/>
  <c r="G67" i="4"/>
  <c r="G97" s="1"/>
  <c r="D57"/>
  <c r="D87" s="1"/>
  <c r="K87" s="1"/>
  <c r="F64" i="7"/>
  <c r="T18" s="1"/>
  <c r="H59" i="9"/>
  <c r="X18" s="1"/>
  <c r="H63"/>
  <c r="X22" s="1"/>
  <c r="I63" i="10"/>
  <c r="Z17" s="1"/>
  <c r="I67"/>
  <c r="I97" s="1"/>
  <c r="D55" i="4"/>
  <c r="D85" s="1"/>
  <c r="K85" s="1"/>
  <c r="D48"/>
  <c r="D78" s="1"/>
  <c r="K78" s="1"/>
  <c r="C12" i="11" s="1"/>
  <c r="D65" i="4"/>
  <c r="D95" s="1"/>
  <c r="D62"/>
  <c r="D92" s="1"/>
  <c r="K92" s="1"/>
  <c r="H60" i="9"/>
  <c r="H90" s="1"/>
  <c r="H64"/>
  <c r="H94" s="1"/>
  <c r="I66" i="10"/>
  <c r="Z20" s="1"/>
  <c r="I70"/>
  <c r="Z24" s="1"/>
  <c r="D47" i="4"/>
  <c r="D77" s="1"/>
  <c r="K77" s="1"/>
  <c r="D56"/>
  <c r="D86" s="1"/>
  <c r="K86" s="1"/>
  <c r="G66"/>
  <c r="G96" s="1"/>
  <c r="D70"/>
  <c r="D100" s="1"/>
  <c r="I65" i="10"/>
  <c r="Z19" s="1"/>
  <c r="F65" i="6"/>
  <c r="V26" s="1"/>
  <c r="F59"/>
  <c r="F57"/>
  <c r="F61"/>
  <c r="F62"/>
  <c r="F58"/>
  <c r="F64"/>
  <c r="V25" s="1"/>
  <c r="F63"/>
  <c r="V24" s="1"/>
  <c r="F60"/>
  <c r="E69"/>
  <c r="E99" s="1"/>
  <c r="E65"/>
  <c r="E95" s="1"/>
  <c r="E67"/>
  <c r="E97" s="1"/>
  <c r="E60"/>
  <c r="E90" s="1"/>
  <c r="E55"/>
  <c r="E85" s="1"/>
  <c r="E68"/>
  <c r="E98" s="1"/>
  <c r="E66"/>
  <c r="E96" s="1"/>
  <c r="E61"/>
  <c r="E91" s="1"/>
  <c r="H68" i="7"/>
  <c r="H64"/>
  <c r="H67"/>
  <c r="H66"/>
  <c r="H63"/>
  <c r="H70"/>
  <c r="H69"/>
  <c r="H65"/>
  <c r="C68"/>
  <c r="C62"/>
  <c r="C92" s="1"/>
  <c r="C64"/>
  <c r="P19" s="1"/>
  <c r="C53"/>
  <c r="C67"/>
  <c r="C52"/>
  <c r="C66"/>
  <c r="C63"/>
  <c r="P18" s="1"/>
  <c r="G65" i="9"/>
  <c r="G95" s="1"/>
  <c r="G68"/>
  <c r="G98" s="1"/>
  <c r="G64"/>
  <c r="G94" s="1"/>
  <c r="G60"/>
  <c r="G90" s="1"/>
  <c r="G66"/>
  <c r="G96" s="1"/>
  <c r="G67"/>
  <c r="G97" s="1"/>
  <c r="G61"/>
  <c r="G91" s="1"/>
  <c r="C52" i="10"/>
  <c r="C53"/>
  <c r="H68" i="8"/>
  <c r="H64"/>
  <c r="H60"/>
  <c r="H65"/>
  <c r="H61"/>
  <c r="H67"/>
  <c r="H66"/>
  <c r="H62"/>
  <c r="H63"/>
  <c r="J66"/>
  <c r="J61"/>
  <c r="J68"/>
  <c r="J67"/>
  <c r="J63"/>
  <c r="J60"/>
  <c r="J62"/>
  <c r="J64"/>
  <c r="J65"/>
  <c r="D48" i="6"/>
  <c r="D78" s="1"/>
  <c r="K78" s="1"/>
  <c r="D56"/>
  <c r="D86" s="1"/>
  <c r="D68"/>
  <c r="D98" s="1"/>
  <c r="D52"/>
  <c r="D82" s="1"/>
  <c r="D60"/>
  <c r="D90" s="1"/>
  <c r="D64"/>
  <c r="D94" s="1"/>
  <c r="D65"/>
  <c r="D95" s="1"/>
  <c r="D49"/>
  <c r="D79" s="1"/>
  <c r="K79" s="1"/>
  <c r="D58"/>
  <c r="D88" s="1"/>
  <c r="D59"/>
  <c r="D89" s="1"/>
  <c r="D69"/>
  <c r="D99" s="1"/>
  <c r="D53"/>
  <c r="D83" s="1"/>
  <c r="D62"/>
  <c r="D92" s="1"/>
  <c r="D63"/>
  <c r="D93" s="1"/>
  <c r="D57"/>
  <c r="D87" s="1"/>
  <c r="D66"/>
  <c r="D96" s="1"/>
  <c r="D50"/>
  <c r="D80" s="1"/>
  <c r="K80" s="1"/>
  <c r="D67"/>
  <c r="D97" s="1"/>
  <c r="D51"/>
  <c r="D81" s="1"/>
  <c r="K81" s="1"/>
  <c r="D61"/>
  <c r="D91" s="1"/>
  <c r="D70"/>
  <c r="D100" s="1"/>
  <c r="D54"/>
  <c r="D84" s="1"/>
  <c r="D47"/>
  <c r="D77" s="1"/>
  <c r="K77" s="1"/>
  <c r="D55"/>
  <c r="D85" s="1"/>
  <c r="H62"/>
  <c r="H65"/>
  <c r="X24" s="1"/>
  <c r="H63"/>
  <c r="X22" s="1"/>
  <c r="H59"/>
  <c r="H64"/>
  <c r="X23" s="1"/>
  <c r="H60"/>
  <c r="H61"/>
  <c r="E69" i="9"/>
  <c r="E99" s="1"/>
  <c r="E65"/>
  <c r="E95" s="1"/>
  <c r="E55"/>
  <c r="E85" s="1"/>
  <c r="E67"/>
  <c r="E97" s="1"/>
  <c r="E60"/>
  <c r="E90" s="1"/>
  <c r="E68"/>
  <c r="E98" s="1"/>
  <c r="E66"/>
  <c r="E96" s="1"/>
  <c r="E61"/>
  <c r="E91" s="1"/>
  <c r="E56"/>
  <c r="E86" s="1"/>
  <c r="I60" i="8"/>
  <c r="I55"/>
  <c r="I85" s="1"/>
  <c r="I61"/>
  <c r="I91" s="1"/>
  <c r="F64"/>
  <c r="X19" s="1"/>
  <c r="F60"/>
  <c r="F90" s="1"/>
  <c r="F66"/>
  <c r="F96" s="1"/>
  <c r="F67"/>
  <c r="X22" s="1"/>
  <c r="F63"/>
  <c r="X18" s="1"/>
  <c r="F61"/>
  <c r="F91" s="1"/>
  <c r="F68"/>
  <c r="X23" s="1"/>
  <c r="F62"/>
  <c r="F92" s="1"/>
  <c r="F65"/>
  <c r="F95" s="1"/>
  <c r="E69" i="4"/>
  <c r="E99" s="1"/>
  <c r="I58" i="9"/>
  <c r="Z19" s="1"/>
  <c r="I62"/>
  <c r="Z23" s="1"/>
  <c r="I64"/>
  <c r="Z25" s="1"/>
  <c r="C62" i="10"/>
  <c r="C92" s="1"/>
  <c r="C68"/>
  <c r="R19" s="1"/>
  <c r="H66"/>
  <c r="X20" s="1"/>
  <c r="H70"/>
  <c r="X24" s="1"/>
  <c r="E66" i="4"/>
  <c r="E96" s="1"/>
  <c r="D60"/>
  <c r="D90" s="1"/>
  <c r="K90" s="1"/>
  <c r="C24" i="11" s="1"/>
  <c r="E65" i="4"/>
  <c r="E95" s="1"/>
  <c r="D59"/>
  <c r="D89" s="1"/>
  <c r="K89" s="1"/>
  <c r="G136" s="1"/>
  <c r="D69"/>
  <c r="D99" s="1"/>
  <c r="D53"/>
  <c r="D83" s="1"/>
  <c r="G69"/>
  <c r="G99" s="1"/>
  <c r="D58"/>
  <c r="D88" s="1"/>
  <c r="K88" s="1"/>
  <c r="E67"/>
  <c r="E97" s="1"/>
  <c r="C61" i="6"/>
  <c r="C53"/>
  <c r="C60"/>
  <c r="C54"/>
  <c r="N19" s="1"/>
  <c r="C67"/>
  <c r="T19" s="1"/>
  <c r="C56"/>
  <c r="C66"/>
  <c r="T18" s="1"/>
  <c r="C57"/>
  <c r="E69" i="7"/>
  <c r="E99" s="1"/>
  <c r="E65"/>
  <c r="E95" s="1"/>
  <c r="E67"/>
  <c r="E97" s="1"/>
  <c r="E63"/>
  <c r="E93" s="1"/>
  <c r="E66"/>
  <c r="E96" s="1"/>
  <c r="E68"/>
  <c r="E98" s="1"/>
  <c r="E53"/>
  <c r="E83" s="1"/>
  <c r="E64"/>
  <c r="E94" s="1"/>
  <c r="D51" i="9"/>
  <c r="D81" s="1"/>
  <c r="K81" s="1"/>
  <c r="D59"/>
  <c r="D89" s="1"/>
  <c r="D47"/>
  <c r="D77" s="1"/>
  <c r="K77" s="1"/>
  <c r="D55"/>
  <c r="D85" s="1"/>
  <c r="D63"/>
  <c r="D93" s="1"/>
  <c r="D67"/>
  <c r="D97" s="1"/>
  <c r="D64"/>
  <c r="D94" s="1"/>
  <c r="D48"/>
  <c r="D78" s="1"/>
  <c r="K78" s="1"/>
  <c r="D57"/>
  <c r="D87" s="1"/>
  <c r="D66"/>
  <c r="D96" s="1"/>
  <c r="D50"/>
  <c r="D80" s="1"/>
  <c r="K80" s="1"/>
  <c r="D68"/>
  <c r="D98" s="1"/>
  <c r="D52"/>
  <c r="D82" s="1"/>
  <c r="K82" s="1"/>
  <c r="D61"/>
  <c r="D91" s="1"/>
  <c r="D70"/>
  <c r="D100" s="1"/>
  <c r="K100" s="1"/>
  <c r="D54"/>
  <c r="D84" s="1"/>
  <c r="D56"/>
  <c r="D86" s="1"/>
  <c r="D65"/>
  <c r="D95" s="1"/>
  <c r="D49"/>
  <c r="D79" s="1"/>
  <c r="K79" s="1"/>
  <c r="D58"/>
  <c r="D88" s="1"/>
  <c r="D60"/>
  <c r="D90" s="1"/>
  <c r="D69"/>
  <c r="D99" s="1"/>
  <c r="D53"/>
  <c r="D83" s="1"/>
  <c r="D62"/>
  <c r="D92" s="1"/>
  <c r="E53" i="10"/>
  <c r="E83" s="1"/>
  <c r="E66"/>
  <c r="E96" s="1"/>
  <c r="E69"/>
  <c r="E99" s="1"/>
  <c r="E65"/>
  <c r="E95" s="1"/>
  <c r="E67"/>
  <c r="E97" s="1"/>
  <c r="E68"/>
  <c r="E98" s="1"/>
  <c r="E63"/>
  <c r="E93" s="1"/>
  <c r="E64"/>
  <c r="E94" s="1"/>
  <c r="E67" i="8"/>
  <c r="E53"/>
  <c r="E83" s="1"/>
  <c r="E68"/>
  <c r="E98" s="1"/>
  <c r="E66"/>
  <c r="E61"/>
  <c r="E91" s="1"/>
  <c r="E54"/>
  <c r="E84" s="1"/>
  <c r="E60"/>
  <c r="E90" s="1"/>
  <c r="E69"/>
  <c r="E99" s="1"/>
  <c r="E65"/>
  <c r="E95" s="1"/>
  <c r="G60"/>
  <c r="G90" s="1"/>
  <c r="G69"/>
  <c r="G99" s="1"/>
  <c r="G61"/>
  <c r="G91" s="1"/>
  <c r="G65"/>
  <c r="G95" s="1"/>
  <c r="G68"/>
  <c r="G98" s="1"/>
  <c r="G67"/>
  <c r="G66"/>
  <c r="G64"/>
  <c r="G94" s="1"/>
  <c r="I61" i="9"/>
  <c r="Z22" s="1"/>
  <c r="I65"/>
  <c r="I95" s="1"/>
  <c r="C63" i="10"/>
  <c r="P18" s="1"/>
  <c r="C67"/>
  <c r="R18" s="1"/>
  <c r="H65"/>
  <c r="X19" s="1"/>
  <c r="H69"/>
  <c r="X23" s="1"/>
  <c r="E68" i="4"/>
  <c r="E98" s="1"/>
  <c r="E63"/>
  <c r="E93" s="1"/>
  <c r="J68" i="6"/>
  <c r="AB21" s="1"/>
  <c r="J65"/>
  <c r="AB18" s="1"/>
  <c r="J67"/>
  <c r="AB20" s="1"/>
  <c r="J66"/>
  <c r="AB19" s="1"/>
  <c r="I65"/>
  <c r="Z26" s="1"/>
  <c r="I61"/>
  <c r="I58"/>
  <c r="I63"/>
  <c r="Z24" s="1"/>
  <c r="I59"/>
  <c r="I64"/>
  <c r="Z25" s="1"/>
  <c r="I62"/>
  <c r="I57"/>
  <c r="I60"/>
  <c r="G68" i="7"/>
  <c r="G98" s="1"/>
  <c r="G67"/>
  <c r="G97" s="1"/>
  <c r="G66"/>
  <c r="G96" s="1"/>
  <c r="G69"/>
  <c r="G99" s="1"/>
  <c r="G70"/>
  <c r="G100" s="1"/>
  <c r="D48"/>
  <c r="D78" s="1"/>
  <c r="K78" s="1"/>
  <c r="D56"/>
  <c r="D86" s="1"/>
  <c r="K86" s="1"/>
  <c r="D64"/>
  <c r="D94" s="1"/>
  <c r="D52"/>
  <c r="D82" s="1"/>
  <c r="D60"/>
  <c r="D90" s="1"/>
  <c r="K90" s="1"/>
  <c r="D68"/>
  <c r="D98" s="1"/>
  <c r="D65"/>
  <c r="D95" s="1"/>
  <c r="D49"/>
  <c r="D79" s="1"/>
  <c r="K79" s="1"/>
  <c r="D58"/>
  <c r="D88" s="1"/>
  <c r="K88" s="1"/>
  <c r="D47"/>
  <c r="D77" s="1"/>
  <c r="K77" s="1"/>
  <c r="D55"/>
  <c r="D85" s="1"/>
  <c r="K85" s="1"/>
  <c r="D69"/>
  <c r="D99" s="1"/>
  <c r="D53"/>
  <c r="D83" s="1"/>
  <c r="D62"/>
  <c r="D92" s="1"/>
  <c r="D59"/>
  <c r="D89" s="1"/>
  <c r="K89" s="1"/>
  <c r="D57"/>
  <c r="D87" s="1"/>
  <c r="K87" s="1"/>
  <c r="D66"/>
  <c r="D96" s="1"/>
  <c r="D50"/>
  <c r="D80" s="1"/>
  <c r="K80" s="1"/>
  <c r="D63"/>
  <c r="D93" s="1"/>
  <c r="D61"/>
  <c r="D91" s="1"/>
  <c r="K91" s="1"/>
  <c r="D70"/>
  <c r="D100" s="1"/>
  <c r="D54"/>
  <c r="D84" s="1"/>
  <c r="K84" s="1"/>
  <c r="D67"/>
  <c r="D97" s="1"/>
  <c r="D51"/>
  <c r="D81" s="1"/>
  <c r="K81" s="1"/>
  <c r="C67" i="9"/>
  <c r="C57"/>
  <c r="C56"/>
  <c r="C60"/>
  <c r="C53"/>
  <c r="C61"/>
  <c r="C66"/>
  <c r="C54"/>
  <c r="G67" i="10"/>
  <c r="G97" s="1"/>
  <c r="G66"/>
  <c r="G96" s="1"/>
  <c r="G70"/>
  <c r="G100" s="1"/>
  <c r="G69"/>
  <c r="G99" s="1"/>
  <c r="G68"/>
  <c r="G98" s="1"/>
  <c r="D51"/>
  <c r="D81" s="1"/>
  <c r="K81" s="1"/>
  <c r="D55"/>
  <c r="D85" s="1"/>
  <c r="D59"/>
  <c r="D89" s="1"/>
  <c r="K89" s="1"/>
  <c r="D63"/>
  <c r="D93" s="1"/>
  <c r="D67"/>
  <c r="D97" s="1"/>
  <c r="D47"/>
  <c r="D77" s="1"/>
  <c r="K77" s="1"/>
  <c r="D56"/>
  <c r="D86" s="1"/>
  <c r="K86" s="1"/>
  <c r="D65"/>
  <c r="D95" s="1"/>
  <c r="D49"/>
  <c r="D79" s="1"/>
  <c r="K79" s="1"/>
  <c r="D70"/>
  <c r="D100" s="1"/>
  <c r="D54"/>
  <c r="D84" s="1"/>
  <c r="D60"/>
  <c r="D90" s="1"/>
  <c r="K90" s="1"/>
  <c r="D69"/>
  <c r="D99" s="1"/>
  <c r="D53"/>
  <c r="D83" s="1"/>
  <c r="D58"/>
  <c r="D88" s="1"/>
  <c r="K88" s="1"/>
  <c r="D64"/>
  <c r="D94" s="1"/>
  <c r="D48"/>
  <c r="D78" s="1"/>
  <c r="K78" s="1"/>
  <c r="D57"/>
  <c r="D87" s="1"/>
  <c r="K87" s="1"/>
  <c r="D62"/>
  <c r="D92" s="1"/>
  <c r="D68"/>
  <c r="D98" s="1"/>
  <c r="D52"/>
  <c r="D82" s="1"/>
  <c r="D61"/>
  <c r="D91" s="1"/>
  <c r="K91" s="1"/>
  <c r="D66"/>
  <c r="D96" s="1"/>
  <c r="D50"/>
  <c r="D80" s="1"/>
  <c r="K80" s="1"/>
  <c r="C66" i="8"/>
  <c r="C54"/>
  <c r="C84" s="1"/>
  <c r="C62"/>
  <c r="C92" s="1"/>
  <c r="C63"/>
  <c r="C93" s="1"/>
  <c r="C61"/>
  <c r="C52"/>
  <c r="C67"/>
  <c r="C60"/>
  <c r="C53"/>
  <c r="C55"/>
  <c r="C85" s="1"/>
  <c r="D70"/>
  <c r="D100" s="1"/>
  <c r="D54"/>
  <c r="D84" s="1"/>
  <c r="D61"/>
  <c r="D91" s="1"/>
  <c r="D63"/>
  <c r="D93" s="1"/>
  <c r="D56"/>
  <c r="D86" s="1"/>
  <c r="K86" s="1"/>
  <c r="D49"/>
  <c r="D79" s="1"/>
  <c r="K79" s="1"/>
  <c r="D58"/>
  <c r="D88" s="1"/>
  <c r="K88" s="1"/>
  <c r="D69"/>
  <c r="D99" s="1"/>
  <c r="D67"/>
  <c r="D97" s="1"/>
  <c r="D51"/>
  <c r="D81" s="1"/>
  <c r="K81" s="1"/>
  <c r="D60"/>
  <c r="D90" s="1"/>
  <c r="D57"/>
  <c r="D87" s="1"/>
  <c r="K87" s="1"/>
  <c r="D62"/>
  <c r="D92" s="1"/>
  <c r="D47"/>
  <c r="D77" s="1"/>
  <c r="K77" s="1"/>
  <c r="D55"/>
  <c r="D85" s="1"/>
  <c r="D64"/>
  <c r="D94" s="1"/>
  <c r="D48"/>
  <c r="D78" s="1"/>
  <c r="K78" s="1"/>
  <c r="D65"/>
  <c r="D95" s="1"/>
  <c r="D66"/>
  <c r="D96" s="1"/>
  <c r="D50"/>
  <c r="D80" s="1"/>
  <c r="K80" s="1"/>
  <c r="D53"/>
  <c r="D83" s="1"/>
  <c r="D59"/>
  <c r="D89" s="1"/>
  <c r="K89" s="1"/>
  <c r="D68"/>
  <c r="D98" s="1"/>
  <c r="D52"/>
  <c r="D82" s="1"/>
  <c r="I57" i="9"/>
  <c r="I87" s="1"/>
  <c r="C55" i="10"/>
  <c r="T18" s="1"/>
  <c r="C66"/>
  <c r="R17" s="1"/>
  <c r="H64"/>
  <c r="X18" s="1"/>
  <c r="D63" i="4"/>
  <c r="D93" s="1"/>
  <c r="D68"/>
  <c r="D98" s="1"/>
  <c r="D52"/>
  <c r="D82" s="1"/>
  <c r="E53"/>
  <c r="E83" s="1"/>
  <c r="D61"/>
  <c r="D91" s="1"/>
  <c r="K91" s="1"/>
  <c r="D66"/>
  <c r="D96" s="1"/>
  <c r="J63"/>
  <c r="Z17" s="1"/>
  <c r="J66"/>
  <c r="Z20" s="1"/>
  <c r="J65"/>
  <c r="J95" s="1"/>
  <c r="J64"/>
  <c r="J94" s="1"/>
  <c r="J70"/>
  <c r="Z24" s="1"/>
  <c r="J69"/>
  <c r="J99" s="1"/>
  <c r="J68"/>
  <c r="Z22" s="1"/>
  <c r="J67"/>
  <c r="Z21" s="1"/>
  <c r="I63"/>
  <c r="I93" s="1"/>
  <c r="I70"/>
  <c r="I69"/>
  <c r="I68"/>
  <c r="I67"/>
  <c r="X21" s="1"/>
  <c r="I66"/>
  <c r="I96" s="1"/>
  <c r="I65"/>
  <c r="I95" s="1"/>
  <c r="I64"/>
  <c r="I94" s="1"/>
  <c r="H70"/>
  <c r="V24" s="1"/>
  <c r="H69"/>
  <c r="H99" s="1"/>
  <c r="H68"/>
  <c r="H98" s="1"/>
  <c r="H67"/>
  <c r="V21" s="1"/>
  <c r="H66"/>
  <c r="V20" s="1"/>
  <c r="H65"/>
  <c r="H95" s="1"/>
  <c r="H64"/>
  <c r="H94" s="1"/>
  <c r="H63"/>
  <c r="H93" s="1"/>
  <c r="F70"/>
  <c r="F100" s="1"/>
  <c r="F69"/>
  <c r="T23" s="1"/>
  <c r="F68"/>
  <c r="F98" s="1"/>
  <c r="F67"/>
  <c r="T21" s="1"/>
  <c r="F66"/>
  <c r="F96" s="1"/>
  <c r="F65"/>
  <c r="T19" s="1"/>
  <c r="F64"/>
  <c r="T18" s="1"/>
  <c r="F63"/>
  <c r="F93" s="1"/>
  <c r="C68"/>
  <c r="C67"/>
  <c r="C66"/>
  <c r="C65"/>
  <c r="C64"/>
  <c r="C63"/>
  <c r="C84" i="10"/>
  <c r="T17"/>
  <c r="AB15"/>
  <c r="AB29"/>
  <c r="AB83"/>
  <c r="AB90"/>
  <c r="AB107"/>
  <c r="AB78"/>
  <c r="AB126"/>
  <c r="AB127"/>
  <c r="AB112"/>
  <c r="AB77"/>
  <c r="AB104"/>
  <c r="AB128"/>
  <c r="AB130"/>
  <c r="AB27"/>
  <c r="AB31"/>
  <c r="AB123"/>
  <c r="AB114"/>
  <c r="AB108"/>
  <c r="AB52"/>
  <c r="AB53"/>
  <c r="AB101"/>
  <c r="AB118"/>
  <c r="AB135"/>
  <c r="AB134"/>
  <c r="AB57"/>
  <c r="AB46"/>
  <c r="AB79"/>
  <c r="AB48"/>
  <c r="AB60"/>
  <c r="AB76"/>
  <c r="AB61"/>
  <c r="AB87"/>
  <c r="AB103"/>
  <c r="AB105"/>
  <c r="AB67"/>
  <c r="AB117"/>
  <c r="AB65"/>
  <c r="AB45"/>
  <c r="AB99"/>
  <c r="AB96"/>
  <c r="AB34"/>
  <c r="AB121"/>
  <c r="AB49"/>
  <c r="V17"/>
  <c r="I99"/>
  <c r="Z23"/>
  <c r="F98"/>
  <c r="V22"/>
  <c r="H98"/>
  <c r="X22"/>
  <c r="J95" i="9"/>
  <c r="AB18"/>
  <c r="X20"/>
  <c r="H91"/>
  <c r="V19"/>
  <c r="F88"/>
  <c r="F93"/>
  <c r="V24"/>
  <c r="I90"/>
  <c r="Z21"/>
  <c r="I96" i="8"/>
  <c r="AB18"/>
  <c r="I95"/>
  <c r="Z15"/>
  <c r="I98"/>
  <c r="I94"/>
  <c r="F99"/>
  <c r="X24"/>
  <c r="X25"/>
  <c r="F100"/>
  <c r="F98" i="7"/>
  <c r="T22"/>
  <c r="J94"/>
  <c r="Z18"/>
  <c r="C95"/>
  <c r="J100"/>
  <c r="Z24"/>
  <c r="T20"/>
  <c r="F96"/>
  <c r="I99" i="6"/>
  <c r="I100"/>
  <c r="I98"/>
  <c r="V15"/>
  <c r="C95"/>
  <c r="C94"/>
  <c r="C98"/>
  <c r="C82"/>
  <c r="N62" i="4"/>
  <c r="N33"/>
  <c r="K80"/>
  <c r="N29"/>
  <c r="N65"/>
  <c r="N94"/>
  <c r="N43"/>
  <c r="N28"/>
  <c r="N26"/>
  <c r="N73"/>
  <c r="N64"/>
  <c r="N49"/>
  <c r="N75"/>
  <c r="N70"/>
  <c r="N84"/>
  <c r="N55"/>
  <c r="N27"/>
  <c r="N50"/>
  <c r="N57"/>
  <c r="N45"/>
  <c r="N69"/>
  <c r="N89"/>
  <c r="N83"/>
  <c r="N48"/>
  <c r="N80"/>
  <c r="N47"/>
  <c r="N87"/>
  <c r="N42"/>
  <c r="N85"/>
  <c r="N68"/>
  <c r="N79"/>
  <c r="N34"/>
  <c r="N74"/>
  <c r="N52"/>
  <c r="N53"/>
  <c r="N81"/>
  <c r="N51"/>
  <c r="N30"/>
  <c r="N32"/>
  <c r="N66"/>
  <c r="N35"/>
  <c r="N67"/>
  <c r="N54"/>
  <c r="N86"/>
  <c r="N44"/>
  <c r="N60"/>
  <c r="N76"/>
  <c r="N92"/>
  <c r="N39"/>
  <c r="N71"/>
  <c r="N58"/>
  <c r="N90"/>
  <c r="N41"/>
  <c r="N61"/>
  <c r="N77"/>
  <c r="N93"/>
  <c r="N59"/>
  <c r="N91"/>
  <c r="N46"/>
  <c r="N78"/>
  <c r="N40"/>
  <c r="N56"/>
  <c r="N72"/>
  <c r="N88"/>
  <c r="N31"/>
  <c r="K85" i="9" l="1"/>
  <c r="G132" s="1"/>
  <c r="J96"/>
  <c r="F94"/>
  <c r="H92"/>
  <c r="F91"/>
  <c r="V26"/>
  <c r="K99"/>
  <c r="G146" s="1"/>
  <c r="J99" i="7"/>
  <c r="V20" i="10"/>
  <c r="J97" i="7"/>
  <c r="J93"/>
  <c r="I93" i="6"/>
  <c r="F100" i="7"/>
  <c r="X24" i="9"/>
  <c r="F99" i="10"/>
  <c r="F100"/>
  <c r="Z20" i="9"/>
  <c r="Z22" i="10"/>
  <c r="F98" i="8"/>
  <c r="C93" i="7"/>
  <c r="Z22"/>
  <c r="P17" i="10"/>
  <c r="H99"/>
  <c r="H93"/>
  <c r="K85" i="8"/>
  <c r="F19" i="11" s="1"/>
  <c r="J95" i="7"/>
  <c r="K92"/>
  <c r="E26" i="11" s="1"/>
  <c r="I91" i="9"/>
  <c r="I95" i="10"/>
  <c r="F99" i="7"/>
  <c r="T19"/>
  <c r="F90" i="9"/>
  <c r="H93"/>
  <c r="Z26"/>
  <c r="X23"/>
  <c r="C96" i="6"/>
  <c r="F89" i="9"/>
  <c r="X21" i="8"/>
  <c r="I93" i="10"/>
  <c r="F92" i="9"/>
  <c r="C98" i="10"/>
  <c r="I96"/>
  <c r="K85" i="6"/>
  <c r="G132" s="1"/>
  <c r="I93" i="9"/>
  <c r="C84" i="6"/>
  <c r="K84" s="1"/>
  <c r="D18" i="11" s="1"/>
  <c r="J96" i="7"/>
  <c r="I88" i="9"/>
  <c r="K88" s="1"/>
  <c r="I94" i="10"/>
  <c r="F97"/>
  <c r="X20" i="8"/>
  <c r="I94" i="9"/>
  <c r="C96" i="10"/>
  <c r="F97" i="7"/>
  <c r="F94" i="8"/>
  <c r="P19" i="10"/>
  <c r="H95"/>
  <c r="K82" i="6"/>
  <c r="D16" i="11" s="1"/>
  <c r="C94" i="7"/>
  <c r="X19" i="9"/>
  <c r="V18" i="10"/>
  <c r="H100"/>
  <c r="J97" i="9"/>
  <c r="H97" i="10"/>
  <c r="F93" i="7"/>
  <c r="F93" i="8"/>
  <c r="V19" i="10"/>
  <c r="F87" i="9"/>
  <c r="F94" i="7"/>
  <c r="H89" i="9"/>
  <c r="C97" i="10"/>
  <c r="Z18" i="9"/>
  <c r="K92" i="10"/>
  <c r="H26" i="11" s="1"/>
  <c r="Z21" i="10"/>
  <c r="J98" i="9"/>
  <c r="K98" s="1"/>
  <c r="G145" s="1"/>
  <c r="H145" s="1"/>
  <c r="G62" i="11" s="1"/>
  <c r="K84" i="8"/>
  <c r="F18" i="11" s="1"/>
  <c r="F97" i="8"/>
  <c r="I100" i="10"/>
  <c r="K84"/>
  <c r="G131" s="1"/>
  <c r="I131" s="1"/>
  <c r="H78" i="11" s="1"/>
  <c r="E18"/>
  <c r="G131" i="7"/>
  <c r="H25" i="11"/>
  <c r="G138" i="10"/>
  <c r="H21" i="11"/>
  <c r="G134" i="10"/>
  <c r="H11" i="11"/>
  <c r="G124" i="10"/>
  <c r="I90" i="6"/>
  <c r="Z21"/>
  <c r="G16" i="11"/>
  <c r="G129" i="9"/>
  <c r="X20" i="6"/>
  <c r="H91"/>
  <c r="D11" i="11"/>
  <c r="G124" i="6"/>
  <c r="D15" i="11"/>
  <c r="G128" i="6"/>
  <c r="H22" i="11"/>
  <c r="G135" i="10"/>
  <c r="H20" i="11"/>
  <c r="G133" i="10"/>
  <c r="H23" i="11"/>
  <c r="G136" i="10"/>
  <c r="E21" i="11"/>
  <c r="G134" i="7"/>
  <c r="H14" i="11"/>
  <c r="G127" i="10"/>
  <c r="H24" i="11"/>
  <c r="G137" i="10"/>
  <c r="N18" i="9"/>
  <c r="C83"/>
  <c r="K83" s="1"/>
  <c r="C97"/>
  <c r="T19"/>
  <c r="E22" i="11"/>
  <c r="G135" i="7"/>
  <c r="E24" i="11"/>
  <c r="G137" i="7"/>
  <c r="E12" i="11"/>
  <c r="G125" i="7"/>
  <c r="Z23" i="6"/>
  <c r="I92"/>
  <c r="I88"/>
  <c r="Z19"/>
  <c r="V19" i="8"/>
  <c r="G97"/>
  <c r="G13" i="11"/>
  <c r="G126" i="9"/>
  <c r="G34" i="11"/>
  <c r="G147" i="9"/>
  <c r="G14" i="11"/>
  <c r="G127" i="9"/>
  <c r="G11" i="11"/>
  <c r="G124" i="9"/>
  <c r="C90" i="6"/>
  <c r="R18"/>
  <c r="X21"/>
  <c r="H92"/>
  <c r="D14" i="11"/>
  <c r="G127" i="6"/>
  <c r="D12" i="11"/>
  <c r="G125" i="6"/>
  <c r="C82" i="10"/>
  <c r="K82" s="1"/>
  <c r="N17"/>
  <c r="C83" i="7"/>
  <c r="K83" s="1"/>
  <c r="N18"/>
  <c r="F90" i="6"/>
  <c r="V21"/>
  <c r="V23"/>
  <c r="F92"/>
  <c r="F14" i="11"/>
  <c r="G127" i="8"/>
  <c r="F21" i="11"/>
  <c r="G134" i="8"/>
  <c r="C82"/>
  <c r="K82" s="1"/>
  <c r="N18"/>
  <c r="P18" i="9"/>
  <c r="C86"/>
  <c r="K86" s="1"/>
  <c r="G136" i="7"/>
  <c r="E23" i="11"/>
  <c r="E19"/>
  <c r="G132" i="7"/>
  <c r="Z20" i="6"/>
  <c r="I89"/>
  <c r="E97" i="8"/>
  <c r="T19"/>
  <c r="G15" i="11"/>
  <c r="G128" i="9"/>
  <c r="R19" i="6"/>
  <c r="C91"/>
  <c r="N17" i="7"/>
  <c r="C82"/>
  <c r="K82" s="1"/>
  <c r="V18" i="6"/>
  <c r="F87"/>
  <c r="C97" i="8"/>
  <c r="R19"/>
  <c r="N19" i="9"/>
  <c r="C84"/>
  <c r="K84" s="1"/>
  <c r="F23" i="11"/>
  <c r="G136" i="8"/>
  <c r="F11" i="11"/>
  <c r="G124" i="8"/>
  <c r="F15" i="11"/>
  <c r="G128" i="8"/>
  <c r="F13" i="11"/>
  <c r="G126" i="8"/>
  <c r="C90"/>
  <c r="P18"/>
  <c r="F22" i="11"/>
  <c r="G135" i="8"/>
  <c r="C83"/>
  <c r="K83" s="1"/>
  <c r="N19"/>
  <c r="C91"/>
  <c r="P19"/>
  <c r="C96"/>
  <c r="R18"/>
  <c r="H12" i="11"/>
  <c r="G125" i="10"/>
  <c r="H13" i="11"/>
  <c r="G126" i="10"/>
  <c r="H15" i="11"/>
  <c r="G128" i="10"/>
  <c r="C91" i="9"/>
  <c r="R19"/>
  <c r="P19"/>
  <c r="C87"/>
  <c r="E14" i="11"/>
  <c r="G127" i="7"/>
  <c r="E11" i="11"/>
  <c r="G124" i="7"/>
  <c r="E20" i="11"/>
  <c r="G133" i="7"/>
  <c r="Z18" i="6"/>
  <c r="I87"/>
  <c r="G96" i="8"/>
  <c r="V18"/>
  <c r="T18"/>
  <c r="E96"/>
  <c r="G12" i="11"/>
  <c r="G125" i="9"/>
  <c r="P19" i="6"/>
  <c r="C87"/>
  <c r="H90"/>
  <c r="X19"/>
  <c r="C83" i="10"/>
  <c r="K83" s="1"/>
  <c r="N18"/>
  <c r="R18" i="7"/>
  <c r="C97"/>
  <c r="C98"/>
  <c r="R19"/>
  <c r="F88" i="6"/>
  <c r="V19"/>
  <c r="V20"/>
  <c r="F89"/>
  <c r="P17" i="7"/>
  <c r="I92" i="9"/>
  <c r="H94" i="10"/>
  <c r="C93"/>
  <c r="H96"/>
  <c r="C97" i="6"/>
  <c r="C85" i="10"/>
  <c r="K85" s="1"/>
  <c r="H19" i="11" s="1"/>
  <c r="G126" i="4"/>
  <c r="I126" s="1"/>
  <c r="C73" i="11" s="1"/>
  <c r="T18" i="9"/>
  <c r="C96"/>
  <c r="F12" i="11"/>
  <c r="G125" i="8"/>
  <c r="F20" i="11"/>
  <c r="G133" i="8"/>
  <c r="R18" i="9"/>
  <c r="C90"/>
  <c r="E15" i="11"/>
  <c r="G128" i="7"/>
  <c r="E25" i="11"/>
  <c r="G138" i="7"/>
  <c r="E13" i="11"/>
  <c r="G126" i="7"/>
  <c r="I91" i="6"/>
  <c r="Z22"/>
  <c r="C86"/>
  <c r="K86" s="1"/>
  <c r="P18"/>
  <c r="N18"/>
  <c r="C83"/>
  <c r="K83" s="1"/>
  <c r="X18"/>
  <c r="H89"/>
  <c r="D13" i="11"/>
  <c r="G126" i="6"/>
  <c r="R17" i="7"/>
  <c r="C96"/>
  <c r="F91" i="6"/>
  <c r="V22"/>
  <c r="I98" i="4"/>
  <c r="I100"/>
  <c r="I99"/>
  <c r="G137"/>
  <c r="G125"/>
  <c r="C23" i="11"/>
  <c r="I136" i="4"/>
  <c r="C83" i="11" s="1"/>
  <c r="H136" i="4"/>
  <c r="C53" i="11" s="1"/>
  <c r="G134" i="4"/>
  <c r="I134" s="1"/>
  <c r="C81" i="11" s="1"/>
  <c r="C21"/>
  <c r="G128" i="4"/>
  <c r="H128" s="1"/>
  <c r="C45" i="11" s="1"/>
  <c r="C15"/>
  <c r="G132" i="4"/>
  <c r="H132" s="1"/>
  <c r="C49" i="11" s="1"/>
  <c r="C19"/>
  <c r="G124" i="4"/>
  <c r="I124" s="1"/>
  <c r="C71" i="11" s="1"/>
  <c r="C11"/>
  <c r="G135" i="4"/>
  <c r="I135" s="1"/>
  <c r="C82" i="11" s="1"/>
  <c r="C22"/>
  <c r="G139" i="4"/>
  <c r="H139" s="1"/>
  <c r="C56" i="11" s="1"/>
  <c r="C26"/>
  <c r="G127" i="4"/>
  <c r="H127" s="1"/>
  <c r="C44" i="11" s="1"/>
  <c r="C14"/>
  <c r="G133" i="4"/>
  <c r="H133" s="1"/>
  <c r="C50" i="11" s="1"/>
  <c r="C20"/>
  <c r="G138" i="4"/>
  <c r="I138" s="1"/>
  <c r="C85" i="11" s="1"/>
  <c r="C25"/>
  <c r="J70" i="10"/>
  <c r="AB24" s="1"/>
  <c r="J69"/>
  <c r="J68"/>
  <c r="J98" s="1"/>
  <c r="J67"/>
  <c r="J66"/>
  <c r="J65"/>
  <c r="J64"/>
  <c r="J63"/>
  <c r="AB17" s="1"/>
  <c r="C54" i="4"/>
  <c r="C53"/>
  <c r="C52"/>
  <c r="X17" i="7"/>
  <c r="K95" i="9"/>
  <c r="Z18" i="4"/>
  <c r="AD22" i="8"/>
  <c r="AD20"/>
  <c r="AD19"/>
  <c r="J92"/>
  <c r="J91"/>
  <c r="J90"/>
  <c r="I93"/>
  <c r="I99"/>
  <c r="I100"/>
  <c r="AB19"/>
  <c r="I97"/>
  <c r="AD24"/>
  <c r="I96" i="7"/>
  <c r="I95"/>
  <c r="H97"/>
  <c r="I93"/>
  <c r="I99"/>
  <c r="X23"/>
  <c r="X21"/>
  <c r="I97"/>
  <c r="I94"/>
  <c r="X18"/>
  <c r="I100"/>
  <c r="X24"/>
  <c r="X22"/>
  <c r="I98"/>
  <c r="I97" i="6"/>
  <c r="I94"/>
  <c r="I96"/>
  <c r="I95"/>
  <c r="F99" i="4"/>
  <c r="V19"/>
  <c r="T24"/>
  <c r="X17"/>
  <c r="F94"/>
  <c r="X20"/>
  <c r="V22"/>
  <c r="J93"/>
  <c r="X19"/>
  <c r="V23"/>
  <c r="I97"/>
  <c r="J96"/>
  <c r="H100"/>
  <c r="H96"/>
  <c r="J97"/>
  <c r="F97"/>
  <c r="T20"/>
  <c r="X24"/>
  <c r="X18"/>
  <c r="Z19"/>
  <c r="F95"/>
  <c r="V18"/>
  <c r="Z23"/>
  <c r="T22"/>
  <c r="H97"/>
  <c r="J100"/>
  <c r="X22"/>
  <c r="J98"/>
  <c r="T17"/>
  <c r="V17"/>
  <c r="X23"/>
  <c r="P18"/>
  <c r="C94"/>
  <c r="R18"/>
  <c r="C97"/>
  <c r="R17"/>
  <c r="C96"/>
  <c r="R19"/>
  <c r="C98"/>
  <c r="P17"/>
  <c r="C93"/>
  <c r="P19"/>
  <c r="C95"/>
  <c r="G19" i="11" l="1"/>
  <c r="K92" i="6"/>
  <c r="G139" s="1"/>
  <c r="K96" i="9"/>
  <c r="G143" s="1"/>
  <c r="H143" s="1"/>
  <c r="G60" i="11" s="1"/>
  <c r="D19"/>
  <c r="K94" i="9"/>
  <c r="G28" i="11" s="1"/>
  <c r="G33"/>
  <c r="K97" i="9"/>
  <c r="G31" i="11" s="1"/>
  <c r="G139" i="7"/>
  <c r="H139" s="1"/>
  <c r="E56" i="11" s="1"/>
  <c r="K90" i="9"/>
  <c r="G137" s="1"/>
  <c r="I137" s="1"/>
  <c r="G84" i="11" s="1"/>
  <c r="G132" i="8"/>
  <c r="I132" s="1"/>
  <c r="F79" i="11" s="1"/>
  <c r="K89" i="9"/>
  <c r="G23" i="11" s="1"/>
  <c r="K93" i="9"/>
  <c r="G27" i="11" s="1"/>
  <c r="K92" i="9"/>
  <c r="G26" i="11" s="1"/>
  <c r="K91" i="9"/>
  <c r="G25" i="11" s="1"/>
  <c r="G131" i="6"/>
  <c r="I131" s="1"/>
  <c r="D78" i="11" s="1"/>
  <c r="K98" i="10"/>
  <c r="H32" i="11" s="1"/>
  <c r="H135" i="4"/>
  <c r="C52" i="11" s="1"/>
  <c r="G131" i="8"/>
  <c r="I131" s="1"/>
  <c r="F78" i="11" s="1"/>
  <c r="H18"/>
  <c r="K87" i="9"/>
  <c r="G21" i="11" s="1"/>
  <c r="G129" i="6"/>
  <c r="I129" s="1"/>
  <c r="D76" i="11" s="1"/>
  <c r="G139" i="10"/>
  <c r="I139" s="1"/>
  <c r="H86" i="11" s="1"/>
  <c r="I133" i="4"/>
  <c r="C80" i="11" s="1"/>
  <c r="K87" i="6"/>
  <c r="D21" i="11" s="1"/>
  <c r="I128" i="4"/>
  <c r="C75" i="11" s="1"/>
  <c r="G32"/>
  <c r="I14"/>
  <c r="I13"/>
  <c r="I12"/>
  <c r="K88" i="6"/>
  <c r="D22" i="11" s="1"/>
  <c r="I131" i="7"/>
  <c r="E78" i="11" s="1"/>
  <c r="H131" i="7"/>
  <c r="E48" i="11" s="1"/>
  <c r="K89" i="6"/>
  <c r="G136" s="1"/>
  <c r="I132"/>
  <c r="D79" i="11" s="1"/>
  <c r="H132" i="6"/>
  <c r="D49" i="11" s="1"/>
  <c r="G130" i="6"/>
  <c r="D17" i="11"/>
  <c r="H146" i="9"/>
  <c r="G63" i="11" s="1"/>
  <c r="I146" i="9"/>
  <c r="G93" i="11" s="1"/>
  <c r="H126" i="7"/>
  <c r="E43" i="11" s="1"/>
  <c r="I126" i="7"/>
  <c r="E73" i="11" s="1"/>
  <c r="I128" i="7"/>
  <c r="E75" i="11" s="1"/>
  <c r="H128" i="7"/>
  <c r="E45" i="11" s="1"/>
  <c r="I133" i="8"/>
  <c r="F80" i="11" s="1"/>
  <c r="H133" i="8"/>
  <c r="F50" i="11" s="1"/>
  <c r="H125" i="9"/>
  <c r="G42" i="11" s="1"/>
  <c r="I125" i="9"/>
  <c r="G72" i="11" s="1"/>
  <c r="I133" i="7"/>
  <c r="E80" i="11" s="1"/>
  <c r="H133" i="7"/>
  <c r="E50" i="11" s="1"/>
  <c r="I127" i="7"/>
  <c r="E74" i="11" s="1"/>
  <c r="H127" i="7"/>
  <c r="E44" i="11" s="1"/>
  <c r="I126" i="10"/>
  <c r="H73" i="11" s="1"/>
  <c r="H126" i="10"/>
  <c r="H43" i="11" s="1"/>
  <c r="I128" i="8"/>
  <c r="F75" i="11" s="1"/>
  <c r="H128" i="8"/>
  <c r="F45" i="11" s="1"/>
  <c r="I136" i="8"/>
  <c r="F83" i="11" s="1"/>
  <c r="H136" i="8"/>
  <c r="F53" i="11" s="1"/>
  <c r="E16"/>
  <c r="G129" i="7"/>
  <c r="I128" i="9"/>
  <c r="G75" i="11" s="1"/>
  <c r="H128" i="9"/>
  <c r="G45" i="11" s="1"/>
  <c r="I127" i="8"/>
  <c r="F74" i="11" s="1"/>
  <c r="H127" i="8"/>
  <c r="F44" i="11" s="1"/>
  <c r="H125" i="6"/>
  <c r="D42" i="11" s="1"/>
  <c r="I125" i="6"/>
  <c r="D72" i="11" s="1"/>
  <c r="I124" i="9"/>
  <c r="G71" i="11" s="1"/>
  <c r="H124" i="9"/>
  <c r="G41" i="11" s="1"/>
  <c r="I147" i="9"/>
  <c r="G94" i="11" s="1"/>
  <c r="H147" i="9"/>
  <c r="G64" i="11" s="1"/>
  <c r="H137" i="7"/>
  <c r="E54" i="11" s="1"/>
  <c r="I137" i="7"/>
  <c r="E84" i="11" s="1"/>
  <c r="H137" i="10"/>
  <c r="H54" i="11" s="1"/>
  <c r="I137" i="10"/>
  <c r="H84" i="11" s="1"/>
  <c r="I134" i="7"/>
  <c r="E81" i="11" s="1"/>
  <c r="H134" i="7"/>
  <c r="E51" i="11" s="1"/>
  <c r="I133" i="10"/>
  <c r="H80" i="11" s="1"/>
  <c r="H133" i="10"/>
  <c r="H50" i="11" s="1"/>
  <c r="H128" i="6"/>
  <c r="D45" i="11" s="1"/>
  <c r="I128" i="6"/>
  <c r="D75" i="11" s="1"/>
  <c r="H134" i="10"/>
  <c r="H51" i="11" s="1"/>
  <c r="I134" i="10"/>
  <c r="H81" i="11" s="1"/>
  <c r="G133" i="6"/>
  <c r="D20" i="11"/>
  <c r="H16"/>
  <c r="G129" i="10"/>
  <c r="I126" i="6"/>
  <c r="D73" i="11" s="1"/>
  <c r="H126" i="6"/>
  <c r="D43" i="11" s="1"/>
  <c r="H138" i="7"/>
  <c r="E55" i="11" s="1"/>
  <c r="I138" i="7"/>
  <c r="E85" i="11" s="1"/>
  <c r="H125" i="8"/>
  <c r="F42" i="11" s="1"/>
  <c r="I125" i="8"/>
  <c r="F72" i="11" s="1"/>
  <c r="I132" i="9"/>
  <c r="G79" i="11" s="1"/>
  <c r="H132" i="9"/>
  <c r="G49" i="11" s="1"/>
  <c r="I124" i="7"/>
  <c r="E71" i="11" s="1"/>
  <c r="H124" i="7"/>
  <c r="E41" i="11" s="1"/>
  <c r="I128" i="10"/>
  <c r="H75" i="11" s="1"/>
  <c r="H128" i="10"/>
  <c r="H45" i="11" s="1"/>
  <c r="I125" i="10"/>
  <c r="H72" i="11" s="1"/>
  <c r="H125" i="10"/>
  <c r="H42" i="11" s="1"/>
  <c r="I135" i="8"/>
  <c r="F82" i="11" s="1"/>
  <c r="H135" i="8"/>
  <c r="F52" i="11" s="1"/>
  <c r="H126" i="8"/>
  <c r="F43" i="11" s="1"/>
  <c r="I126" i="8"/>
  <c r="F73" i="11" s="1"/>
  <c r="I124" i="8"/>
  <c r="F71" i="11" s="1"/>
  <c r="H124" i="8"/>
  <c r="F41" i="11" s="1"/>
  <c r="G18"/>
  <c r="G131" i="9"/>
  <c r="H132" i="7"/>
  <c r="E49" i="11" s="1"/>
  <c r="I132" i="7"/>
  <c r="E79" i="11" s="1"/>
  <c r="G20"/>
  <c r="G133" i="9"/>
  <c r="I134" i="8"/>
  <c r="F81" i="11" s="1"/>
  <c r="H134" i="8"/>
  <c r="F51" i="11" s="1"/>
  <c r="I127" i="6"/>
  <c r="D74" i="11" s="1"/>
  <c r="H127" i="6"/>
  <c r="D44" i="11" s="1"/>
  <c r="I127" i="9"/>
  <c r="G74" i="11" s="1"/>
  <c r="H127" i="9"/>
  <c r="G44" i="11" s="1"/>
  <c r="H126" i="9"/>
  <c r="G43" i="11" s="1"/>
  <c r="I126" i="9"/>
  <c r="G73" i="11" s="1"/>
  <c r="I125" i="7"/>
  <c r="E72" i="11" s="1"/>
  <c r="H125" i="7"/>
  <c r="E42" i="11" s="1"/>
  <c r="I135" i="7"/>
  <c r="E82" i="11" s="1"/>
  <c r="H135" i="7"/>
  <c r="E52" i="11" s="1"/>
  <c r="G17"/>
  <c r="G130" i="9"/>
  <c r="I127" i="10"/>
  <c r="H74" i="11" s="1"/>
  <c r="H127" i="10"/>
  <c r="H44" i="11" s="1"/>
  <c r="I136" i="10"/>
  <c r="H83" i="11" s="1"/>
  <c r="H136" i="10"/>
  <c r="H53" i="11" s="1"/>
  <c r="I135" i="10"/>
  <c r="H82" i="11" s="1"/>
  <c r="H135" i="10"/>
  <c r="H52" i="11" s="1"/>
  <c r="I124" i="6"/>
  <c r="D71" i="11" s="1"/>
  <c r="H124" i="6"/>
  <c r="D41" i="11" s="1"/>
  <c r="H129" i="9"/>
  <c r="G46" i="11" s="1"/>
  <c r="I129" i="9"/>
  <c r="G76" i="11" s="1"/>
  <c r="I124" i="10"/>
  <c r="H71" i="11" s="1"/>
  <c r="H124" i="10"/>
  <c r="H41" i="11" s="1"/>
  <c r="I138" i="10"/>
  <c r="H85" i="11" s="1"/>
  <c r="H138" i="10"/>
  <c r="H55" i="11" s="1"/>
  <c r="H17"/>
  <c r="G130" i="10"/>
  <c r="F17" i="11"/>
  <c r="G130" i="8"/>
  <c r="H136" i="7"/>
  <c r="E53" i="11" s="1"/>
  <c r="I136" i="7"/>
  <c r="E83" i="11" s="1"/>
  <c r="F16"/>
  <c r="G129" i="8"/>
  <c r="E17" i="11"/>
  <c r="G130" i="7"/>
  <c r="G132" i="10"/>
  <c r="I132" s="1"/>
  <c r="H79" i="11" s="1"/>
  <c r="K90" i="6"/>
  <c r="I11" i="11"/>
  <c r="I15"/>
  <c r="H126" i="4"/>
  <c r="C43" i="11" s="1"/>
  <c r="K91" i="6"/>
  <c r="K99" i="4"/>
  <c r="G146" s="1"/>
  <c r="H146" s="1"/>
  <c r="C63" i="11" s="1"/>
  <c r="H134" i="4"/>
  <c r="C51" i="11" s="1"/>
  <c r="H138" i="4"/>
  <c r="C55" i="11" s="1"/>
  <c r="H137" i="4"/>
  <c r="C54" i="11" s="1"/>
  <c r="I137" i="4"/>
  <c r="C84" i="11" s="1"/>
  <c r="I139" i="4"/>
  <c r="C86" i="11" s="1"/>
  <c r="H125" i="4"/>
  <c r="C42" i="11" s="1"/>
  <c r="I125" i="4"/>
  <c r="C72" i="11" s="1"/>
  <c r="H124" i="4"/>
  <c r="C41" i="11" s="1"/>
  <c r="I127" i="4"/>
  <c r="C74" i="11" s="1"/>
  <c r="I132" i="4"/>
  <c r="C79" i="11" s="1"/>
  <c r="H131" i="10"/>
  <c r="H48" i="11" s="1"/>
  <c r="G142" i="9"/>
  <c r="H142" s="1"/>
  <c r="G59" i="11" s="1"/>
  <c r="G29"/>
  <c r="G135" i="9"/>
  <c r="I135" s="1"/>
  <c r="G82" i="11" s="1"/>
  <c r="G22"/>
  <c r="I145" i="9"/>
  <c r="G92" i="11" s="1"/>
  <c r="AB22" i="10"/>
  <c r="J100"/>
  <c r="K100" s="1"/>
  <c r="J93"/>
  <c r="K93" s="1"/>
  <c r="J97"/>
  <c r="K97" s="1"/>
  <c r="AB21"/>
  <c r="J95"/>
  <c r="K95" s="1"/>
  <c r="AB19"/>
  <c r="AB20"/>
  <c r="J96"/>
  <c r="K96" s="1"/>
  <c r="AB18"/>
  <c r="J94"/>
  <c r="K94" s="1"/>
  <c r="AB23"/>
  <c r="J99"/>
  <c r="K99" s="1"/>
  <c r="I90" i="8"/>
  <c r="H98"/>
  <c r="H96"/>
  <c r="H92"/>
  <c r="K92" s="1"/>
  <c r="H91"/>
  <c r="K91" s="1"/>
  <c r="H90"/>
  <c r="H99"/>
  <c r="J97"/>
  <c r="J99"/>
  <c r="J95"/>
  <c r="J94"/>
  <c r="J96"/>
  <c r="AD21"/>
  <c r="J100"/>
  <c r="AD25"/>
  <c r="J93"/>
  <c r="AD18"/>
  <c r="J98"/>
  <c r="AD23"/>
  <c r="V21" i="7"/>
  <c r="V23"/>
  <c r="H99"/>
  <c r="K99" s="1"/>
  <c r="H98"/>
  <c r="K98" s="1"/>
  <c r="V22"/>
  <c r="H100"/>
  <c r="K100" s="1"/>
  <c r="V24"/>
  <c r="K97"/>
  <c r="V18"/>
  <c r="H94"/>
  <c r="K94" s="1"/>
  <c r="V17"/>
  <c r="H93"/>
  <c r="K93" s="1"/>
  <c r="E27" i="11" s="1"/>
  <c r="H95" i="7"/>
  <c r="K95" s="1"/>
  <c r="V19"/>
  <c r="H96"/>
  <c r="K96" s="1"/>
  <c r="V20"/>
  <c r="H97" i="6"/>
  <c r="F96"/>
  <c r="F99"/>
  <c r="K93" i="4"/>
  <c r="K94"/>
  <c r="K100"/>
  <c r="K96"/>
  <c r="K95"/>
  <c r="K97"/>
  <c r="K98"/>
  <c r="N18"/>
  <c r="C83"/>
  <c r="K83" s="1"/>
  <c r="N17"/>
  <c r="C82"/>
  <c r="N19"/>
  <c r="C84"/>
  <c r="K84" s="1"/>
  <c r="I19" i="11" l="1"/>
  <c r="D26"/>
  <c r="G30"/>
  <c r="G141" i="9"/>
  <c r="H141" s="1"/>
  <c r="G58" i="11" s="1"/>
  <c r="H132" i="8"/>
  <c r="F49" i="11" s="1"/>
  <c r="H139" i="10"/>
  <c r="H56" i="11" s="1"/>
  <c r="G144" i="9"/>
  <c r="I144" s="1"/>
  <c r="G91" i="11" s="1"/>
  <c r="G136" i="9"/>
  <c r="I136" s="1"/>
  <c r="G83" i="11" s="1"/>
  <c r="I139" i="7"/>
  <c r="E86" i="11" s="1"/>
  <c r="G24"/>
  <c r="G139" i="9"/>
  <c r="H139" s="1"/>
  <c r="G56" i="11" s="1"/>
  <c r="G138" i="9"/>
  <c r="I138" s="1"/>
  <c r="G85" i="11" s="1"/>
  <c r="G140" i="9"/>
  <c r="H140" s="1"/>
  <c r="G57" i="11" s="1"/>
  <c r="H131" i="8"/>
  <c r="F48" i="11" s="1"/>
  <c r="G145" i="10"/>
  <c r="I145" s="1"/>
  <c r="H92" i="11" s="1"/>
  <c r="D103" i="9"/>
  <c r="D106" s="1"/>
  <c r="D105" i="11" s="1"/>
  <c r="H129" i="6"/>
  <c r="D46" i="11" s="1"/>
  <c r="H131" i="6"/>
  <c r="D48" i="11" s="1"/>
  <c r="G134" i="9"/>
  <c r="I134" s="1"/>
  <c r="G81" i="11" s="1"/>
  <c r="G134" i="6"/>
  <c r="I134" s="1"/>
  <c r="D81" i="11" s="1"/>
  <c r="G135" i="6"/>
  <c r="H135" s="1"/>
  <c r="D52" i="11" s="1"/>
  <c r="D23"/>
  <c r="I23" s="1"/>
  <c r="I44"/>
  <c r="I143" i="9"/>
  <c r="G90" i="11" s="1"/>
  <c r="I79"/>
  <c r="I72"/>
  <c r="I43"/>
  <c r="I20"/>
  <c r="I75"/>
  <c r="I45"/>
  <c r="I71"/>
  <c r="H130" i="8"/>
  <c r="F47" i="11" s="1"/>
  <c r="I130" i="8"/>
  <c r="F77" i="11" s="1"/>
  <c r="H133" i="9"/>
  <c r="G50" i="11" s="1"/>
  <c r="I133" i="9"/>
  <c r="G80" i="11" s="1"/>
  <c r="H131" i="9"/>
  <c r="G48" i="11" s="1"/>
  <c r="I131" i="9"/>
  <c r="G78" i="11" s="1"/>
  <c r="H129" i="7"/>
  <c r="E46" i="11" s="1"/>
  <c r="I129" i="7"/>
  <c r="E76" i="11" s="1"/>
  <c r="I139" i="6"/>
  <c r="D86" i="11" s="1"/>
  <c r="H139" i="6"/>
  <c r="D56" i="11" s="1"/>
  <c r="H130" i="7"/>
  <c r="E47" i="11" s="1"/>
  <c r="I130" i="7"/>
  <c r="E77" i="11" s="1"/>
  <c r="H130" i="10"/>
  <c r="H47" i="11" s="1"/>
  <c r="I130" i="10"/>
  <c r="H77" i="11" s="1"/>
  <c r="I130" i="9"/>
  <c r="G77" i="11" s="1"/>
  <c r="H130" i="9"/>
  <c r="G47" i="11" s="1"/>
  <c r="H129" i="10"/>
  <c r="H46" i="11" s="1"/>
  <c r="I129" i="10"/>
  <c r="H76" i="11" s="1"/>
  <c r="I136" i="6"/>
  <c r="D83" i="11" s="1"/>
  <c r="H136" i="6"/>
  <c r="D53" i="11" s="1"/>
  <c r="D24"/>
  <c r="G137" i="6"/>
  <c r="H129" i="8"/>
  <c r="F46" i="11" s="1"/>
  <c r="I129" i="8"/>
  <c r="F76" i="11" s="1"/>
  <c r="G138" i="6"/>
  <c r="D25" i="11"/>
  <c r="I133" i="6"/>
  <c r="D80" i="11" s="1"/>
  <c r="H133" i="6"/>
  <c r="D50" i="11" s="1"/>
  <c r="I130" i="6"/>
  <c r="D77" i="11" s="1"/>
  <c r="H130" i="6"/>
  <c r="D47" i="11" s="1"/>
  <c r="I41"/>
  <c r="H132" i="10"/>
  <c r="H49" i="11" s="1"/>
  <c r="I74"/>
  <c r="I42"/>
  <c r="I73"/>
  <c r="I22"/>
  <c r="C33"/>
  <c r="H135" i="9"/>
  <c r="G52" i="11" s="1"/>
  <c r="I21"/>
  <c r="H137" i="9"/>
  <c r="G54" i="11" s="1"/>
  <c r="I142" i="9"/>
  <c r="G89" i="11" s="1"/>
  <c r="G144" i="10"/>
  <c r="H144" s="1"/>
  <c r="H61" i="11" s="1"/>
  <c r="H31"/>
  <c r="G146" i="10"/>
  <c r="I146" s="1"/>
  <c r="H93" i="11" s="1"/>
  <c r="H33"/>
  <c r="G143" i="10"/>
  <c r="I143" s="1"/>
  <c r="H90" i="11" s="1"/>
  <c r="H30"/>
  <c r="G141" i="10"/>
  <c r="H141" s="1"/>
  <c r="H58" i="11" s="1"/>
  <c r="H28"/>
  <c r="G140" i="10"/>
  <c r="I140" s="1"/>
  <c r="H87" i="11" s="1"/>
  <c r="H27"/>
  <c r="G142" i="10"/>
  <c r="H142" s="1"/>
  <c r="H59" i="11" s="1"/>
  <c r="H29"/>
  <c r="G147" i="10"/>
  <c r="I147" s="1"/>
  <c r="H94" i="11" s="1"/>
  <c r="H34"/>
  <c r="G139" i="8"/>
  <c r="H139" s="1"/>
  <c r="F56" i="11" s="1"/>
  <c r="F26"/>
  <c r="G138" i="8"/>
  <c r="I138" s="1"/>
  <c r="F85" i="11" s="1"/>
  <c r="F25"/>
  <c r="G142" i="7"/>
  <c r="H142" s="1"/>
  <c r="E59" i="11" s="1"/>
  <c r="E29"/>
  <c r="G144" i="7"/>
  <c r="H144" s="1"/>
  <c r="E61" i="11" s="1"/>
  <c r="E31"/>
  <c r="G145" i="7"/>
  <c r="H145" s="1"/>
  <c r="E62" i="11" s="1"/>
  <c r="E32"/>
  <c r="G147" i="7"/>
  <c r="I147" s="1"/>
  <c r="E94" i="11" s="1"/>
  <c r="E34"/>
  <c r="G141" i="7"/>
  <c r="I141" s="1"/>
  <c r="E88" i="11" s="1"/>
  <c r="E28"/>
  <c r="G143" i="7"/>
  <c r="H143" s="1"/>
  <c r="E60" i="11" s="1"/>
  <c r="E30"/>
  <c r="G146" i="7"/>
  <c r="I146" s="1"/>
  <c r="E93" i="11" s="1"/>
  <c r="E33"/>
  <c r="G147" i="4"/>
  <c r="I147" s="1"/>
  <c r="C94" i="11" s="1"/>
  <c r="C34"/>
  <c r="G143" i="4"/>
  <c r="I143" s="1"/>
  <c r="C90" i="11" s="1"/>
  <c r="C30"/>
  <c r="I146" i="4"/>
  <c r="C93" i="11" s="1"/>
  <c r="G144" i="4"/>
  <c r="I144" s="1"/>
  <c r="C91" i="11" s="1"/>
  <c r="C31"/>
  <c r="G141" i="4"/>
  <c r="I141" s="1"/>
  <c r="C88" i="11" s="1"/>
  <c r="C28"/>
  <c r="G145" i="4"/>
  <c r="I145" s="1"/>
  <c r="C92" i="11" s="1"/>
  <c r="C32"/>
  <c r="G131" i="4"/>
  <c r="I131" s="1"/>
  <c r="C78" i="11" s="1"/>
  <c r="C18"/>
  <c r="G130" i="4"/>
  <c r="I130" s="1"/>
  <c r="C77" i="11" s="1"/>
  <c r="C17"/>
  <c r="G142" i="4"/>
  <c r="H142" s="1"/>
  <c r="C59" i="11" s="1"/>
  <c r="C29"/>
  <c r="G140" i="4"/>
  <c r="I140" s="1"/>
  <c r="C87" i="11" s="1"/>
  <c r="C27"/>
  <c r="D103" i="10"/>
  <c r="D106" s="1"/>
  <c r="D106" i="11" s="1"/>
  <c r="K90" i="8"/>
  <c r="Z23"/>
  <c r="Z21"/>
  <c r="K99"/>
  <c r="Z24"/>
  <c r="Z22"/>
  <c r="H97"/>
  <c r="K97" s="1"/>
  <c r="Z25"/>
  <c r="H100"/>
  <c r="K100" s="1"/>
  <c r="H94"/>
  <c r="K94" s="1"/>
  <c r="Z19"/>
  <c r="Z20"/>
  <c r="H95"/>
  <c r="K95" s="1"/>
  <c r="Z18"/>
  <c r="H93"/>
  <c r="K93" s="1"/>
  <c r="F27" i="11" s="1"/>
  <c r="K98" i="8"/>
  <c r="K96"/>
  <c r="G140" i="7"/>
  <c r="D103"/>
  <c r="J98" i="6"/>
  <c r="J95"/>
  <c r="J93"/>
  <c r="J94"/>
  <c r="J99"/>
  <c r="J100"/>
  <c r="J96"/>
  <c r="J97"/>
  <c r="F100"/>
  <c r="F93"/>
  <c r="F94"/>
  <c r="F95"/>
  <c r="F97"/>
  <c r="F98"/>
  <c r="H93"/>
  <c r="H96"/>
  <c r="H94"/>
  <c r="H99"/>
  <c r="H95"/>
  <c r="H98"/>
  <c r="H100"/>
  <c r="K82" i="4"/>
  <c r="G35" i="11" l="1"/>
  <c r="G31" i="12" s="1"/>
  <c r="I141" i="9"/>
  <c r="G88" i="11" s="1"/>
  <c r="H136" i="9"/>
  <c r="G53" i="11" s="1"/>
  <c r="I53" s="1"/>
  <c r="I49"/>
  <c r="H144" i="9"/>
  <c r="G61" i="11" s="1"/>
  <c r="I83"/>
  <c r="I140" i="9"/>
  <c r="G87" i="11" s="1"/>
  <c r="I139" i="9"/>
  <c r="G86" i="11" s="1"/>
  <c r="D104" i="9"/>
  <c r="D105" s="1"/>
  <c r="H138"/>
  <c r="G55" i="11" s="1"/>
  <c r="H145" i="10"/>
  <c r="H62" i="11" s="1"/>
  <c r="I135" i="6"/>
  <c r="D82" i="11" s="1"/>
  <c r="I81"/>
  <c r="I50"/>
  <c r="H134" i="6"/>
  <c r="D51" i="11" s="1"/>
  <c r="H134" i="9"/>
  <c r="G51" i="11" s="1"/>
  <c r="I80"/>
  <c r="H138" i="6"/>
  <c r="D55" i="11" s="1"/>
  <c r="I138" i="6"/>
  <c r="D85" i="11" s="1"/>
  <c r="I137" i="6"/>
  <c r="D84" i="11" s="1"/>
  <c r="H137" i="6"/>
  <c r="D54" i="11" s="1"/>
  <c r="I52"/>
  <c r="I56"/>
  <c r="I26"/>
  <c r="I25"/>
  <c r="I17"/>
  <c r="I18"/>
  <c r="I78"/>
  <c r="I77"/>
  <c r="G147" i="8"/>
  <c r="H147" s="1"/>
  <c r="F64" i="11" s="1"/>
  <c r="F34"/>
  <c r="G146" i="8"/>
  <c r="H146" s="1"/>
  <c r="F63" i="11" s="1"/>
  <c r="F33"/>
  <c r="H131" i="4"/>
  <c r="C48" i="11" s="1"/>
  <c r="E35"/>
  <c r="H35"/>
  <c r="I139" i="8"/>
  <c r="F86" i="11" s="1"/>
  <c r="H144" i="4"/>
  <c r="C61" i="11" s="1"/>
  <c r="I144" i="7"/>
  <c r="E91" i="11" s="1"/>
  <c r="H147" i="7"/>
  <c r="E64" i="11" s="1"/>
  <c r="H140" i="10"/>
  <c r="H57" i="11" s="1"/>
  <c r="H146" i="10"/>
  <c r="H63" i="11" s="1"/>
  <c r="I145" i="7"/>
  <c r="E92" i="11" s="1"/>
  <c r="I141" i="10"/>
  <c r="H88" i="11" s="1"/>
  <c r="I142" i="10"/>
  <c r="H89" i="11" s="1"/>
  <c r="I143" i="7"/>
  <c r="E90" i="11" s="1"/>
  <c r="H138" i="8"/>
  <c r="F55" i="11" s="1"/>
  <c r="H143" i="10"/>
  <c r="H60" i="11" s="1"/>
  <c r="I144" i="10"/>
  <c r="H91" i="11" s="1"/>
  <c r="H147" i="10"/>
  <c r="H64" i="11" s="1"/>
  <c r="G145" i="8"/>
  <c r="H145" s="1"/>
  <c r="F62" i="11" s="1"/>
  <c r="F32"/>
  <c r="G144" i="8"/>
  <c r="H144" s="1"/>
  <c r="F61" i="11" s="1"/>
  <c r="F31"/>
  <c r="I142" i="4"/>
  <c r="C89" i="11" s="1"/>
  <c r="G143" i="8"/>
  <c r="H143" s="1"/>
  <c r="F60" i="11" s="1"/>
  <c r="F30"/>
  <c r="G142" i="8"/>
  <c r="H142" s="1"/>
  <c r="F59" i="11" s="1"/>
  <c r="F29"/>
  <c r="G137" i="8"/>
  <c r="H137" s="1"/>
  <c r="F54" i="11" s="1"/>
  <c r="F24"/>
  <c r="H141" i="4"/>
  <c r="C58" i="11" s="1"/>
  <c r="G141" i="8"/>
  <c r="H141" s="1"/>
  <c r="F58" i="11" s="1"/>
  <c r="F28"/>
  <c r="H143" i="4"/>
  <c r="C60" i="11" s="1"/>
  <c r="H146" i="7"/>
  <c r="E63" i="11" s="1"/>
  <c r="H141" i="7"/>
  <c r="E58" i="11" s="1"/>
  <c r="I142" i="7"/>
  <c r="E89" i="11" s="1"/>
  <c r="H147" i="4"/>
  <c r="C64" i="11" s="1"/>
  <c r="H140" i="4"/>
  <c r="C57" i="11" s="1"/>
  <c r="G129" i="4"/>
  <c r="I129" s="1"/>
  <c r="C76" i="11" s="1"/>
  <c r="C16"/>
  <c r="H130" i="4"/>
  <c r="C47" i="11" s="1"/>
  <c r="H145" i="4"/>
  <c r="C62" i="11" s="1"/>
  <c r="D104" i="10"/>
  <c r="D105" s="1"/>
  <c r="D103" i="8"/>
  <c r="D104" s="1"/>
  <c r="D105" s="1"/>
  <c r="G140"/>
  <c r="H140" s="1"/>
  <c r="F57" i="11" s="1"/>
  <c r="I140" i="7"/>
  <c r="E87" i="11" s="1"/>
  <c r="H140" i="7"/>
  <c r="E57" i="11" s="1"/>
  <c r="D104" i="7"/>
  <c r="D105" s="1"/>
  <c r="D106"/>
  <c r="D103" i="11" s="1"/>
  <c r="K97" i="6"/>
  <c r="K99"/>
  <c r="K96"/>
  <c r="K100"/>
  <c r="K93"/>
  <c r="K98"/>
  <c r="K95"/>
  <c r="K94"/>
  <c r="D103" i="4"/>
  <c r="I85" i="11" l="1"/>
  <c r="I82"/>
  <c r="G23" i="12"/>
  <c r="G38"/>
  <c r="G21"/>
  <c r="G32"/>
  <c r="G36"/>
  <c r="G25"/>
  <c r="G34"/>
  <c r="G24"/>
  <c r="G18"/>
  <c r="G19"/>
  <c r="G28"/>
  <c r="G29"/>
  <c r="G30"/>
  <c r="G22"/>
  <c r="G17"/>
  <c r="G37"/>
  <c r="G33"/>
  <c r="G26"/>
  <c r="G27"/>
  <c r="G35"/>
  <c r="G20"/>
  <c r="G16"/>
  <c r="G15"/>
  <c r="I147" i="8"/>
  <c r="F94" i="11" s="1"/>
  <c r="G95"/>
  <c r="E158" i="9"/>
  <c r="E159" s="1"/>
  <c r="E160" s="1"/>
  <c r="I146" i="8"/>
  <c r="F93" i="11" s="1"/>
  <c r="I51"/>
  <c r="E151" i="9"/>
  <c r="E152" s="1"/>
  <c r="E153" s="1"/>
  <c r="G65" i="11"/>
  <c r="O29" i="12" s="1"/>
  <c r="I55" i="11"/>
  <c r="I54"/>
  <c r="I47"/>
  <c r="I48"/>
  <c r="E35" i="12"/>
  <c r="H33"/>
  <c r="H32"/>
  <c r="H34"/>
  <c r="H31"/>
  <c r="H15"/>
  <c r="H19"/>
  <c r="H27"/>
  <c r="H29"/>
  <c r="H16"/>
  <c r="H24"/>
  <c r="H28"/>
  <c r="H18"/>
  <c r="H26"/>
  <c r="H17"/>
  <c r="H25"/>
  <c r="H20"/>
  <c r="H21"/>
  <c r="H30"/>
  <c r="H23"/>
  <c r="H22"/>
  <c r="H36"/>
  <c r="H35"/>
  <c r="H37"/>
  <c r="H38"/>
  <c r="E32"/>
  <c r="E34"/>
  <c r="E33"/>
  <c r="E15"/>
  <c r="E19"/>
  <c r="E23"/>
  <c r="E27"/>
  <c r="E29"/>
  <c r="E28"/>
  <c r="E18"/>
  <c r="E22"/>
  <c r="E26"/>
  <c r="E17"/>
  <c r="E25"/>
  <c r="E16"/>
  <c r="E24"/>
  <c r="E21"/>
  <c r="E20"/>
  <c r="E30"/>
  <c r="E31"/>
  <c r="E38"/>
  <c r="E36"/>
  <c r="E37"/>
  <c r="I86" i="11"/>
  <c r="G147" i="6"/>
  <c r="H147" s="1"/>
  <c r="D64" i="11" s="1"/>
  <c r="I64" s="1"/>
  <c r="D34"/>
  <c r="I34" s="1"/>
  <c r="G146" i="6"/>
  <c r="H146" s="1"/>
  <c r="D63" i="11" s="1"/>
  <c r="I63" s="1"/>
  <c r="D33"/>
  <c r="I33" s="1"/>
  <c r="C95"/>
  <c r="L93" s="1"/>
  <c r="I76"/>
  <c r="E95"/>
  <c r="N107" s="1"/>
  <c r="H95"/>
  <c r="H65"/>
  <c r="F65"/>
  <c r="E65"/>
  <c r="I144" i="8"/>
  <c r="F91" i="11" s="1"/>
  <c r="E158" i="4"/>
  <c r="E162" s="1"/>
  <c r="I24" i="11"/>
  <c r="F35"/>
  <c r="I16"/>
  <c r="C35"/>
  <c r="D158" i="10"/>
  <c r="D161" s="1"/>
  <c r="D151"/>
  <c r="D152" s="1"/>
  <c r="D153" s="1"/>
  <c r="I137" i="8"/>
  <c r="F84" i="11" s="1"/>
  <c r="I142" i="8"/>
  <c r="F89" i="11" s="1"/>
  <c r="D158" i="7"/>
  <c r="D161" s="1"/>
  <c r="I145" i="8"/>
  <c r="F92" i="11" s="1"/>
  <c r="I141" i="8"/>
  <c r="F88" i="11" s="1"/>
  <c r="I143" i="8"/>
  <c r="F90" i="11" s="1"/>
  <c r="D151" i="7"/>
  <c r="D152" s="1"/>
  <c r="G142" i="6"/>
  <c r="I142" s="1"/>
  <c r="D89" i="11" s="1"/>
  <c r="D29"/>
  <c r="G141" i="6"/>
  <c r="H141" s="1"/>
  <c r="D58" i="11" s="1"/>
  <c r="D28"/>
  <c r="G145" i="6"/>
  <c r="H145" s="1"/>
  <c r="D62" i="11" s="1"/>
  <c r="D32"/>
  <c r="G143" i="6"/>
  <c r="H143" s="1"/>
  <c r="D60" i="11" s="1"/>
  <c r="D30"/>
  <c r="G140" i="6"/>
  <c r="H140" s="1"/>
  <c r="D57" i="11" s="1"/>
  <c r="D27"/>
  <c r="G144" i="6"/>
  <c r="H144" s="1"/>
  <c r="D61" i="11" s="1"/>
  <c r="D31"/>
  <c r="H129" i="4"/>
  <c r="D106" i="8"/>
  <c r="D104" i="11" s="1"/>
  <c r="I140" i="8"/>
  <c r="F87" i="11" s="1"/>
  <c r="D150" i="8"/>
  <c r="D153" s="1"/>
  <c r="D103" i="6"/>
  <c r="D106" s="1"/>
  <c r="D102" i="11" s="1"/>
  <c r="D104" i="4"/>
  <c r="D105" s="1"/>
  <c r="D106"/>
  <c r="D101" i="11" s="1"/>
  <c r="N104" l="1"/>
  <c r="N108"/>
  <c r="N109"/>
  <c r="Q88"/>
  <c r="Q92"/>
  <c r="Q100"/>
  <c r="Q91"/>
  <c r="Q99"/>
  <c r="Q90"/>
  <c r="Q98"/>
  <c r="Q102"/>
  <c r="Q89"/>
  <c r="Q97"/>
  <c r="Q101"/>
  <c r="Q95"/>
  <c r="Q103"/>
  <c r="Q96"/>
  <c r="Q104"/>
  <c r="Q110"/>
  <c r="Q111"/>
  <c r="Q94"/>
  <c r="Q93"/>
  <c r="Q109"/>
  <c r="Q107"/>
  <c r="P88"/>
  <c r="P89"/>
  <c r="P93"/>
  <c r="P92"/>
  <c r="P96"/>
  <c r="P91"/>
  <c r="P111"/>
  <c r="P90"/>
  <c r="P110"/>
  <c r="P101"/>
  <c r="P109"/>
  <c r="P99"/>
  <c r="P100"/>
  <c r="P95"/>
  <c r="P97"/>
  <c r="P102"/>
  <c r="P108"/>
  <c r="P106"/>
  <c r="P107"/>
  <c r="P94"/>
  <c r="P98"/>
  <c r="N88"/>
  <c r="N91"/>
  <c r="N95"/>
  <c r="N99"/>
  <c r="N90"/>
  <c r="N98"/>
  <c r="N102"/>
  <c r="N89"/>
  <c r="N97"/>
  <c r="N101"/>
  <c r="N92"/>
  <c r="N96"/>
  <c r="N100"/>
  <c r="N105"/>
  <c r="N93"/>
  <c r="N103"/>
  <c r="N110"/>
  <c r="N94"/>
  <c r="N111"/>
  <c r="Q106"/>
  <c r="Q105"/>
  <c r="P103"/>
  <c r="P104"/>
  <c r="Q108"/>
  <c r="N106"/>
  <c r="P105"/>
  <c r="L88"/>
  <c r="L92"/>
  <c r="L96"/>
  <c r="L100"/>
  <c r="L90"/>
  <c r="L98"/>
  <c r="L91"/>
  <c r="L99"/>
  <c r="L103"/>
  <c r="L102"/>
  <c r="L89"/>
  <c r="L97"/>
  <c r="L101"/>
  <c r="L107"/>
  <c r="L109"/>
  <c r="L108"/>
  <c r="L104"/>
  <c r="L94"/>
  <c r="L111"/>
  <c r="L105"/>
  <c r="L110"/>
  <c r="L95"/>
  <c r="L106"/>
  <c r="D153" i="7"/>
  <c r="S20" i="12"/>
  <c r="W19"/>
  <c r="X32"/>
  <c r="U34"/>
  <c r="W22"/>
  <c r="W30"/>
  <c r="W37"/>
  <c r="W34"/>
  <c r="W25"/>
  <c r="W23"/>
  <c r="W31"/>
  <c r="W29"/>
  <c r="W27"/>
  <c r="W35"/>
  <c r="W16"/>
  <c r="W18"/>
  <c r="W32"/>
  <c r="W26"/>
  <c r="W24"/>
  <c r="W20"/>
  <c r="W38"/>
  <c r="W15"/>
  <c r="W33"/>
  <c r="W28"/>
  <c r="W36"/>
  <c r="W21"/>
  <c r="W17"/>
  <c r="O36"/>
  <c r="O15"/>
  <c r="E161" i="9"/>
  <c r="O25" i="12"/>
  <c r="O17"/>
  <c r="O30"/>
  <c r="O18"/>
  <c r="E163" i="9"/>
  <c r="I146" i="6"/>
  <c r="D93" i="11" s="1"/>
  <c r="I93" s="1"/>
  <c r="O32" i="12"/>
  <c r="O34"/>
  <c r="O22"/>
  <c r="O37"/>
  <c r="O19"/>
  <c r="O27"/>
  <c r="O35"/>
  <c r="O33"/>
  <c r="O24"/>
  <c r="O16"/>
  <c r="O23"/>
  <c r="O28"/>
  <c r="O26"/>
  <c r="O31"/>
  <c r="O21"/>
  <c r="O20"/>
  <c r="O38"/>
  <c r="E154" i="9"/>
  <c r="D107" i="11"/>
  <c r="X35" i="12"/>
  <c r="X15"/>
  <c r="X19"/>
  <c r="X27"/>
  <c r="X29"/>
  <c r="X28"/>
  <c r="X18"/>
  <c r="X26"/>
  <c r="X17"/>
  <c r="X25"/>
  <c r="X16"/>
  <c r="X24"/>
  <c r="X23"/>
  <c r="X22"/>
  <c r="X20"/>
  <c r="X21"/>
  <c r="X30"/>
  <c r="X36"/>
  <c r="X34"/>
  <c r="X31"/>
  <c r="X37"/>
  <c r="X38"/>
  <c r="X33"/>
  <c r="U31"/>
  <c r="U33"/>
  <c r="S33"/>
  <c r="U15"/>
  <c r="U19"/>
  <c r="U23"/>
  <c r="U27"/>
  <c r="U25"/>
  <c r="U24"/>
  <c r="U18"/>
  <c r="U22"/>
  <c r="U26"/>
  <c r="U17"/>
  <c r="U29"/>
  <c r="U16"/>
  <c r="U28"/>
  <c r="U20"/>
  <c r="U21"/>
  <c r="U30"/>
  <c r="U38"/>
  <c r="U32"/>
  <c r="U37"/>
  <c r="U36"/>
  <c r="U35"/>
  <c r="S15"/>
  <c r="S19"/>
  <c r="S23"/>
  <c r="S27"/>
  <c r="S30"/>
  <c r="S17"/>
  <c r="S29"/>
  <c r="S16"/>
  <c r="S24"/>
  <c r="S28"/>
  <c r="S18"/>
  <c r="S26"/>
  <c r="S25"/>
  <c r="S37"/>
  <c r="S36"/>
  <c r="S35"/>
  <c r="S34"/>
  <c r="S21"/>
  <c r="S22"/>
  <c r="S32"/>
  <c r="S31"/>
  <c r="S38"/>
  <c r="P31"/>
  <c r="N29"/>
  <c r="M37"/>
  <c r="P34"/>
  <c r="N35"/>
  <c r="P15"/>
  <c r="P19"/>
  <c r="P27"/>
  <c r="P28"/>
  <c r="P18"/>
  <c r="P26"/>
  <c r="P17"/>
  <c r="P25"/>
  <c r="P29"/>
  <c r="P16"/>
  <c r="P24"/>
  <c r="P21"/>
  <c r="P20"/>
  <c r="P23"/>
  <c r="P22"/>
  <c r="P30"/>
  <c r="P32"/>
  <c r="P33"/>
  <c r="P35"/>
  <c r="P36"/>
  <c r="P37"/>
  <c r="P38"/>
  <c r="N33"/>
  <c r="N32"/>
  <c r="N31"/>
  <c r="N15"/>
  <c r="N19"/>
  <c r="N27"/>
  <c r="N38"/>
  <c r="N17"/>
  <c r="N37"/>
  <c r="N16"/>
  <c r="N24"/>
  <c r="N18"/>
  <c r="N26"/>
  <c r="N25"/>
  <c r="N20"/>
  <c r="N21"/>
  <c r="N23"/>
  <c r="N22"/>
  <c r="N30"/>
  <c r="N34"/>
  <c r="N36"/>
  <c r="N28"/>
  <c r="M32"/>
  <c r="M15"/>
  <c r="M19"/>
  <c r="M23"/>
  <c r="M27"/>
  <c r="M22"/>
  <c r="M17"/>
  <c r="M25"/>
  <c r="M29"/>
  <c r="M16"/>
  <c r="M24"/>
  <c r="M28"/>
  <c r="M18"/>
  <c r="M26"/>
  <c r="M21"/>
  <c r="M20"/>
  <c r="M30"/>
  <c r="M33"/>
  <c r="M36"/>
  <c r="M35"/>
  <c r="M34"/>
  <c r="M31"/>
  <c r="M38"/>
  <c r="I60" i="11"/>
  <c r="I61"/>
  <c r="I58"/>
  <c r="I57"/>
  <c r="I62"/>
  <c r="C20" i="12"/>
  <c r="F35"/>
  <c r="F32"/>
  <c r="F28"/>
  <c r="F34"/>
  <c r="F15"/>
  <c r="F19"/>
  <c r="F27"/>
  <c r="F38"/>
  <c r="F17"/>
  <c r="F37"/>
  <c r="F16"/>
  <c r="F24"/>
  <c r="F18"/>
  <c r="F26"/>
  <c r="F25"/>
  <c r="F22"/>
  <c r="F20"/>
  <c r="F21"/>
  <c r="F23"/>
  <c r="F30"/>
  <c r="F31"/>
  <c r="F29"/>
  <c r="F36"/>
  <c r="F33"/>
  <c r="C15"/>
  <c r="C19"/>
  <c r="C23"/>
  <c r="C27"/>
  <c r="C29"/>
  <c r="C16"/>
  <c r="C28"/>
  <c r="C18"/>
  <c r="C26"/>
  <c r="C30"/>
  <c r="C17"/>
  <c r="C25"/>
  <c r="C24"/>
  <c r="C35"/>
  <c r="C22"/>
  <c r="C32"/>
  <c r="C36"/>
  <c r="C33"/>
  <c r="C34"/>
  <c r="C21"/>
  <c r="C38"/>
  <c r="C37"/>
  <c r="C31"/>
  <c r="I31" i="11"/>
  <c r="I30"/>
  <c r="I28"/>
  <c r="I32"/>
  <c r="I29"/>
  <c r="I147" i="6"/>
  <c r="D94" i="11" s="1"/>
  <c r="I94" s="1"/>
  <c r="I89"/>
  <c r="F95"/>
  <c r="O101" s="1"/>
  <c r="I84"/>
  <c r="E151" i="4"/>
  <c r="E152" s="1"/>
  <c r="C46" i="11"/>
  <c r="D159" i="7"/>
  <c r="E159" i="4"/>
  <c r="I27" i="11"/>
  <c r="D35"/>
  <c r="D159" i="10"/>
  <c r="D160" s="1"/>
  <c r="D163" s="1"/>
  <c r="D154"/>
  <c r="D164" s="1"/>
  <c r="I144" i="6"/>
  <c r="D91" i="11" s="1"/>
  <c r="D157" i="8"/>
  <c r="D158" s="1"/>
  <c r="D159" s="1"/>
  <c r="D154" i="7"/>
  <c r="D164" s="1"/>
  <c r="I140" i="6"/>
  <c r="D87" i="11" s="1"/>
  <c r="H142" i="6"/>
  <c r="D59" i="11" s="1"/>
  <c r="I145" i="6"/>
  <c r="D92" i="11" s="1"/>
  <c r="I141" i="6"/>
  <c r="D88" i="11" s="1"/>
  <c r="I143" i="6"/>
  <c r="D90" i="11" s="1"/>
  <c r="D151" i="8"/>
  <c r="D152" s="1"/>
  <c r="D104" i="6"/>
  <c r="D105" s="1"/>
  <c r="O104" i="11" l="1"/>
  <c r="O105"/>
  <c r="O107"/>
  <c r="O88"/>
  <c r="O90"/>
  <c r="O98"/>
  <c r="O110"/>
  <c r="O89"/>
  <c r="O97"/>
  <c r="O92"/>
  <c r="O100"/>
  <c r="O91"/>
  <c r="O99"/>
  <c r="O111"/>
  <c r="O95"/>
  <c r="O96"/>
  <c r="O102"/>
  <c r="O94"/>
  <c r="O93"/>
  <c r="O103"/>
  <c r="O108"/>
  <c r="O109"/>
  <c r="O106"/>
  <c r="E103"/>
  <c r="E106"/>
  <c r="D160" i="7"/>
  <c r="D163" s="1"/>
  <c r="E160" i="4"/>
  <c r="E153"/>
  <c r="E164" i="9"/>
  <c r="V35" i="12"/>
  <c r="D108" i="11"/>
  <c r="D109" s="1"/>
  <c r="V31" i="12"/>
  <c r="V36"/>
  <c r="V32"/>
  <c r="V33"/>
  <c r="V15"/>
  <c r="V19"/>
  <c r="V27"/>
  <c r="V37"/>
  <c r="V18"/>
  <c r="V26"/>
  <c r="V38"/>
  <c r="V17"/>
  <c r="V25"/>
  <c r="V16"/>
  <c r="V24"/>
  <c r="V22"/>
  <c r="V23"/>
  <c r="V21"/>
  <c r="V20"/>
  <c r="V29"/>
  <c r="V30"/>
  <c r="V34"/>
  <c r="V28"/>
  <c r="D34"/>
  <c r="D35"/>
  <c r="D36"/>
  <c r="D33"/>
  <c r="D15"/>
  <c r="D19"/>
  <c r="D23"/>
  <c r="D17"/>
  <c r="D37"/>
  <c r="D16"/>
  <c r="D20"/>
  <c r="D18"/>
  <c r="D38"/>
  <c r="D24"/>
  <c r="D30"/>
  <c r="D28"/>
  <c r="D29"/>
  <c r="D26"/>
  <c r="D21"/>
  <c r="D25"/>
  <c r="D27"/>
  <c r="D22"/>
  <c r="D32"/>
  <c r="D31"/>
  <c r="I35" i="11"/>
  <c r="J7" i="12" s="1"/>
  <c r="I92" i="11"/>
  <c r="I88"/>
  <c r="I91"/>
  <c r="I90"/>
  <c r="D95"/>
  <c r="M107" s="1"/>
  <c r="I87"/>
  <c r="E151" i="6"/>
  <c r="E154" s="1"/>
  <c r="D65" i="11"/>
  <c r="I59"/>
  <c r="C65"/>
  <c r="I46"/>
  <c r="E161" i="4"/>
  <c r="E155"/>
  <c r="E165" s="1"/>
  <c r="E154"/>
  <c r="D160" i="8"/>
  <c r="D163" s="1"/>
  <c r="E158" i="6"/>
  <c r="E161" s="1"/>
  <c r="D162" i="8"/>
  <c r="M88" i="11" l="1"/>
  <c r="M92"/>
  <c r="M96"/>
  <c r="M91"/>
  <c r="M111"/>
  <c r="M90"/>
  <c r="M110"/>
  <c r="M89"/>
  <c r="M93"/>
  <c r="M95"/>
  <c r="M103"/>
  <c r="M100"/>
  <c r="M94"/>
  <c r="M97"/>
  <c r="M98"/>
  <c r="M102"/>
  <c r="M101"/>
  <c r="M99"/>
  <c r="M106"/>
  <c r="M108"/>
  <c r="M104"/>
  <c r="M109"/>
  <c r="M105"/>
  <c r="E104"/>
  <c r="E101"/>
  <c r="E105"/>
  <c r="T35" i="12"/>
  <c r="T32"/>
  <c r="T31"/>
  <c r="T15"/>
  <c r="T19"/>
  <c r="T23"/>
  <c r="T37"/>
  <c r="T20"/>
  <c r="T18"/>
  <c r="T38"/>
  <c r="T17"/>
  <c r="T16"/>
  <c r="T24"/>
  <c r="T25"/>
  <c r="T21"/>
  <c r="T27"/>
  <c r="T30"/>
  <c r="T28"/>
  <c r="T22"/>
  <c r="T29"/>
  <c r="T26"/>
  <c r="T33"/>
  <c r="T34"/>
  <c r="T36"/>
  <c r="L33"/>
  <c r="K20"/>
  <c r="L15"/>
  <c r="L19"/>
  <c r="L23"/>
  <c r="L38"/>
  <c r="L17"/>
  <c r="L37"/>
  <c r="L16"/>
  <c r="L20"/>
  <c r="L18"/>
  <c r="L26"/>
  <c r="L29"/>
  <c r="L24"/>
  <c r="L25"/>
  <c r="L30"/>
  <c r="L28"/>
  <c r="L21"/>
  <c r="L27"/>
  <c r="L22"/>
  <c r="L35"/>
  <c r="L31"/>
  <c r="L36"/>
  <c r="L34"/>
  <c r="L32"/>
  <c r="K15"/>
  <c r="K19"/>
  <c r="K23"/>
  <c r="K27"/>
  <c r="K18"/>
  <c r="K26"/>
  <c r="K30"/>
  <c r="K17"/>
  <c r="K25"/>
  <c r="K29"/>
  <c r="K16"/>
  <c r="K24"/>
  <c r="K28"/>
  <c r="K37"/>
  <c r="K33"/>
  <c r="K34"/>
  <c r="K36"/>
  <c r="K35"/>
  <c r="K38"/>
  <c r="K21"/>
  <c r="K22"/>
  <c r="K32"/>
  <c r="K31"/>
  <c r="G66" i="11"/>
  <c r="G96"/>
  <c r="F4"/>
  <c r="G36"/>
  <c r="H36"/>
  <c r="D36"/>
  <c r="F66"/>
  <c r="F96"/>
  <c r="H7" i="12"/>
  <c r="K7"/>
  <c r="E36" i="11"/>
  <c r="C36"/>
  <c r="H66"/>
  <c r="E96"/>
  <c r="G7" i="12"/>
  <c r="I7"/>
  <c r="I36" i="11"/>
  <c r="E66"/>
  <c r="F36"/>
  <c r="C96"/>
  <c r="H96"/>
  <c r="F7" i="12"/>
  <c r="I95" i="11"/>
  <c r="D96"/>
  <c r="D66"/>
  <c r="C66"/>
  <c r="E152" i="6"/>
  <c r="E164"/>
  <c r="E159"/>
  <c r="I65" i="11"/>
  <c r="E164" i="4"/>
  <c r="K9" i="12" l="1"/>
  <c r="K10"/>
  <c r="E102" i="11"/>
  <c r="E107" s="1"/>
  <c r="E160" i="6"/>
  <c r="E153"/>
  <c r="F10" i="12"/>
  <c r="I10"/>
  <c r="H10"/>
  <c r="F7" i="11"/>
  <c r="I96"/>
  <c r="G10" i="12"/>
  <c r="J10"/>
  <c r="I9"/>
  <c r="J9"/>
  <c r="F9"/>
  <c r="H9"/>
  <c r="G9"/>
  <c r="I66" i="11"/>
  <c r="F6"/>
  <c r="K8" i="12" l="1"/>
  <c r="A7"/>
  <c r="H68" s="1"/>
  <c r="H55" s="1"/>
  <c r="H90" s="1"/>
  <c r="E108" i="11"/>
  <c r="E163" i="6"/>
  <c r="H8" i="12"/>
  <c r="J8"/>
  <c r="F8"/>
  <c r="F5" i="11"/>
  <c r="I8" i="12"/>
  <c r="G8"/>
  <c r="H56" l="1"/>
  <c r="H91" s="1"/>
  <c r="H60"/>
  <c r="H95" s="1"/>
  <c r="H67"/>
  <c r="H102" s="1"/>
  <c r="H46"/>
  <c r="H81" s="1"/>
  <c r="H63"/>
  <c r="H98" s="1"/>
  <c r="H53"/>
  <c r="H88" s="1"/>
  <c r="G68"/>
  <c r="G61" s="1"/>
  <c r="G96" s="1"/>
  <c r="H66"/>
  <c r="H101" s="1"/>
  <c r="H48"/>
  <c r="H83" s="1"/>
  <c r="H58"/>
  <c r="H93" s="1"/>
  <c r="H59"/>
  <c r="H94" s="1"/>
  <c r="H47"/>
  <c r="H82" s="1"/>
  <c r="H49"/>
  <c r="H84" s="1"/>
  <c r="E68"/>
  <c r="E61" s="1"/>
  <c r="E96" s="1"/>
  <c r="H61"/>
  <c r="H96" s="1"/>
  <c r="H62"/>
  <c r="H97" s="1"/>
  <c r="H51"/>
  <c r="H86" s="1"/>
  <c r="H50"/>
  <c r="H85" s="1"/>
  <c r="H45"/>
  <c r="H80" s="1"/>
  <c r="H44"/>
  <c r="H79" s="1"/>
  <c r="C68"/>
  <c r="C48" s="1"/>
  <c r="C83" s="1"/>
  <c r="H65"/>
  <c r="H100" s="1"/>
  <c r="H57"/>
  <c r="H92" s="1"/>
  <c r="H64"/>
  <c r="H99" s="1"/>
  <c r="H52"/>
  <c r="H87" s="1"/>
  <c r="H54"/>
  <c r="H89" s="1"/>
  <c r="D68"/>
  <c r="D59" s="1"/>
  <c r="D94" s="1"/>
  <c r="F68"/>
  <c r="E109" i="11"/>
  <c r="A10" i="12"/>
  <c r="A9"/>
  <c r="X68" l="1"/>
  <c r="X103" s="1"/>
  <c r="G66"/>
  <c r="G101" s="1"/>
  <c r="G44"/>
  <c r="G79" s="1"/>
  <c r="G48"/>
  <c r="G83" s="1"/>
  <c r="G63"/>
  <c r="G98" s="1"/>
  <c r="G64"/>
  <c r="G99" s="1"/>
  <c r="G59"/>
  <c r="G94" s="1"/>
  <c r="C52"/>
  <c r="C87" s="1"/>
  <c r="D49"/>
  <c r="D84" s="1"/>
  <c r="E62"/>
  <c r="E97" s="1"/>
  <c r="G62"/>
  <c r="G97" s="1"/>
  <c r="E60"/>
  <c r="E95" s="1"/>
  <c r="E57"/>
  <c r="E92" s="1"/>
  <c r="E59"/>
  <c r="E94" s="1"/>
  <c r="E56"/>
  <c r="E91" s="1"/>
  <c r="E63"/>
  <c r="E98" s="1"/>
  <c r="E51"/>
  <c r="E86" s="1"/>
  <c r="E67"/>
  <c r="E102" s="1"/>
  <c r="E54"/>
  <c r="E89" s="1"/>
  <c r="E52"/>
  <c r="E87" s="1"/>
  <c r="E64"/>
  <c r="E99" s="1"/>
  <c r="E49"/>
  <c r="E84" s="1"/>
  <c r="E66"/>
  <c r="E101" s="1"/>
  <c r="E55"/>
  <c r="E90" s="1"/>
  <c r="H103"/>
  <c r="E58"/>
  <c r="E93" s="1"/>
  <c r="G51"/>
  <c r="G86" s="1"/>
  <c r="G45"/>
  <c r="G80" s="1"/>
  <c r="G58"/>
  <c r="G93" s="1"/>
  <c r="G65"/>
  <c r="G100" s="1"/>
  <c r="G53"/>
  <c r="G88" s="1"/>
  <c r="D56"/>
  <c r="D91" s="1"/>
  <c r="G67"/>
  <c r="G102" s="1"/>
  <c r="E45"/>
  <c r="E80" s="1"/>
  <c r="E48"/>
  <c r="E83" s="1"/>
  <c r="E44"/>
  <c r="E79" s="1"/>
  <c r="E50"/>
  <c r="E85" s="1"/>
  <c r="G57"/>
  <c r="G92" s="1"/>
  <c r="G47"/>
  <c r="G82" s="1"/>
  <c r="G49"/>
  <c r="G84" s="1"/>
  <c r="G56"/>
  <c r="G91" s="1"/>
  <c r="C65"/>
  <c r="C100" s="1"/>
  <c r="E53"/>
  <c r="E88" s="1"/>
  <c r="G60"/>
  <c r="G95" s="1"/>
  <c r="D66"/>
  <c r="D101" s="1"/>
  <c r="G46"/>
  <c r="G81" s="1"/>
  <c r="G55"/>
  <c r="G90" s="1"/>
  <c r="G52"/>
  <c r="G87" s="1"/>
  <c r="E46"/>
  <c r="E81" s="1"/>
  <c r="G54"/>
  <c r="G89" s="1"/>
  <c r="G50"/>
  <c r="G85" s="1"/>
  <c r="E47"/>
  <c r="E82" s="1"/>
  <c r="E65"/>
  <c r="E100" s="1"/>
  <c r="C64"/>
  <c r="C99" s="1"/>
  <c r="C60"/>
  <c r="C95" s="1"/>
  <c r="C62"/>
  <c r="C97" s="1"/>
  <c r="C58"/>
  <c r="C93" s="1"/>
  <c r="C49"/>
  <c r="C84" s="1"/>
  <c r="C54"/>
  <c r="C89" s="1"/>
  <c r="C55"/>
  <c r="C90" s="1"/>
  <c r="C50"/>
  <c r="C85" s="1"/>
  <c r="C56"/>
  <c r="C91" s="1"/>
  <c r="C45"/>
  <c r="C80" s="1"/>
  <c r="C47"/>
  <c r="C82" s="1"/>
  <c r="C46"/>
  <c r="C81" s="1"/>
  <c r="C63"/>
  <c r="C98" s="1"/>
  <c r="D57"/>
  <c r="D92" s="1"/>
  <c r="C67"/>
  <c r="C102" s="1"/>
  <c r="D58"/>
  <c r="D93" s="1"/>
  <c r="C51"/>
  <c r="C86" s="1"/>
  <c r="D65"/>
  <c r="D100" s="1"/>
  <c r="C61"/>
  <c r="C96" s="1"/>
  <c r="C57"/>
  <c r="C92" s="1"/>
  <c r="C59"/>
  <c r="C94" s="1"/>
  <c r="D51"/>
  <c r="D86" s="1"/>
  <c r="D64"/>
  <c r="D99" s="1"/>
  <c r="D48"/>
  <c r="D83" s="1"/>
  <c r="D46"/>
  <c r="D81" s="1"/>
  <c r="D55"/>
  <c r="D90" s="1"/>
  <c r="D44"/>
  <c r="D79" s="1"/>
  <c r="D53"/>
  <c r="D88" s="1"/>
  <c r="D50"/>
  <c r="D85" s="1"/>
  <c r="D45"/>
  <c r="D80" s="1"/>
  <c r="D62"/>
  <c r="D97" s="1"/>
  <c r="D63"/>
  <c r="D98" s="1"/>
  <c r="D67"/>
  <c r="D102" s="1"/>
  <c r="D61"/>
  <c r="D96" s="1"/>
  <c r="F49"/>
  <c r="F84" s="1"/>
  <c r="F51"/>
  <c r="F86" s="1"/>
  <c r="F52"/>
  <c r="F87" s="1"/>
  <c r="F46"/>
  <c r="F81" s="1"/>
  <c r="F67"/>
  <c r="F102" s="1"/>
  <c r="F45"/>
  <c r="F80" s="1"/>
  <c r="F59"/>
  <c r="F94" s="1"/>
  <c r="F47"/>
  <c r="F82" s="1"/>
  <c r="F50"/>
  <c r="F85" s="1"/>
  <c r="F44"/>
  <c r="F79" s="1"/>
  <c r="F55"/>
  <c r="F90" s="1"/>
  <c r="F64"/>
  <c r="F99" s="1"/>
  <c r="F63"/>
  <c r="F98" s="1"/>
  <c r="F62"/>
  <c r="F97" s="1"/>
  <c r="F66"/>
  <c r="F101" s="1"/>
  <c r="F54"/>
  <c r="F89" s="1"/>
  <c r="F60"/>
  <c r="F95" s="1"/>
  <c r="F56"/>
  <c r="F91" s="1"/>
  <c r="F53"/>
  <c r="F88" s="1"/>
  <c r="F58"/>
  <c r="F93" s="1"/>
  <c r="F48"/>
  <c r="F83" s="1"/>
  <c r="F57"/>
  <c r="F92" s="1"/>
  <c r="F65"/>
  <c r="F100" s="1"/>
  <c r="F61"/>
  <c r="F96" s="1"/>
  <c r="D52"/>
  <c r="D87" s="1"/>
  <c r="D54"/>
  <c r="D89" s="1"/>
  <c r="C53"/>
  <c r="C88" s="1"/>
  <c r="D60"/>
  <c r="D95" s="1"/>
  <c r="D47"/>
  <c r="D82" s="1"/>
  <c r="C66"/>
  <c r="C101" s="1"/>
  <c r="W68"/>
  <c r="W103" s="1"/>
  <c r="V68"/>
  <c r="V103" s="1"/>
  <c r="U68"/>
  <c r="U103" s="1"/>
  <c r="T68"/>
  <c r="T103" s="1"/>
  <c r="S68"/>
  <c r="S103" s="1"/>
  <c r="A8"/>
  <c r="L68"/>
  <c r="P68"/>
  <c r="M68"/>
  <c r="O68"/>
  <c r="N68"/>
  <c r="K68"/>
  <c r="X59" l="1"/>
  <c r="X94" s="1"/>
  <c r="X50"/>
  <c r="X85" s="1"/>
  <c r="X62"/>
  <c r="X97" s="1"/>
  <c r="X54"/>
  <c r="X89" s="1"/>
  <c r="X55"/>
  <c r="X90" s="1"/>
  <c r="X53"/>
  <c r="X88" s="1"/>
  <c r="X56"/>
  <c r="X91" s="1"/>
  <c r="X65"/>
  <c r="X100" s="1"/>
  <c r="X57"/>
  <c r="X92" s="1"/>
  <c r="X58"/>
  <c r="X93" s="1"/>
  <c r="X48"/>
  <c r="X83" s="1"/>
  <c r="X46"/>
  <c r="X81" s="1"/>
  <c r="X60"/>
  <c r="X95" s="1"/>
  <c r="X63"/>
  <c r="X98" s="1"/>
  <c r="X51"/>
  <c r="X86" s="1"/>
  <c r="X61"/>
  <c r="X96" s="1"/>
  <c r="X64"/>
  <c r="X99" s="1"/>
  <c r="X49"/>
  <c r="X84" s="1"/>
  <c r="X45"/>
  <c r="X80" s="1"/>
  <c r="X47"/>
  <c r="X82" s="1"/>
  <c r="X67"/>
  <c r="X102" s="1"/>
  <c r="X44"/>
  <c r="X79" s="1"/>
  <c r="X66"/>
  <c r="X101" s="1"/>
  <c r="X52"/>
  <c r="X87" s="1"/>
  <c r="G103"/>
  <c r="D103"/>
  <c r="E103"/>
  <c r="F103"/>
  <c r="T49"/>
  <c r="T84" s="1"/>
  <c r="T60"/>
  <c r="T95" s="1"/>
  <c r="T48"/>
  <c r="T83" s="1"/>
  <c r="T58"/>
  <c r="T93" s="1"/>
  <c r="T54"/>
  <c r="T89" s="1"/>
  <c r="T64"/>
  <c r="U44"/>
  <c r="U79" s="1"/>
  <c r="V48"/>
  <c r="V83" s="1"/>
  <c r="W54"/>
  <c r="W89" s="1"/>
  <c r="V67"/>
  <c r="V102" s="1"/>
  <c r="S63"/>
  <c r="S98" s="1"/>
  <c r="W57"/>
  <c r="W92" s="1"/>
  <c r="W66"/>
  <c r="W101" s="1"/>
  <c r="W46"/>
  <c r="W81" s="1"/>
  <c r="W53"/>
  <c r="W88" s="1"/>
  <c r="W59"/>
  <c r="W94" s="1"/>
  <c r="V63"/>
  <c r="V98" s="1"/>
  <c r="V55"/>
  <c r="V90" s="1"/>
  <c r="V62"/>
  <c r="V97" s="1"/>
  <c r="U67"/>
  <c r="U102" s="1"/>
  <c r="V54"/>
  <c r="V89" s="1"/>
  <c r="S62"/>
  <c r="S97" s="1"/>
  <c r="W52"/>
  <c r="W87" s="1"/>
  <c r="W48"/>
  <c r="W83" s="1"/>
  <c r="W64"/>
  <c r="W99" s="1"/>
  <c r="W58"/>
  <c r="W93" s="1"/>
  <c r="W61"/>
  <c r="W96" s="1"/>
  <c r="W50"/>
  <c r="W85" s="1"/>
  <c r="V49"/>
  <c r="V84" s="1"/>
  <c r="V47"/>
  <c r="V82" s="1"/>
  <c r="V56"/>
  <c r="V91" s="1"/>
  <c r="W60"/>
  <c r="W95" s="1"/>
  <c r="W51"/>
  <c r="W86" s="1"/>
  <c r="W47"/>
  <c r="W82" s="1"/>
  <c r="W67"/>
  <c r="W102" s="1"/>
  <c r="W63"/>
  <c r="W98" s="1"/>
  <c r="W44"/>
  <c r="W79" s="1"/>
  <c r="S49"/>
  <c r="U47"/>
  <c r="U82" s="1"/>
  <c r="V61"/>
  <c r="V96" s="1"/>
  <c r="V45"/>
  <c r="V80" s="1"/>
  <c r="V46"/>
  <c r="V81" s="1"/>
  <c r="W45"/>
  <c r="W80" s="1"/>
  <c r="W49"/>
  <c r="W84" s="1"/>
  <c r="W62"/>
  <c r="W97" s="1"/>
  <c r="W65"/>
  <c r="W100" s="1"/>
  <c r="W56"/>
  <c r="W91" s="1"/>
  <c r="W55"/>
  <c r="W90" s="1"/>
  <c r="S50"/>
  <c r="S85" s="1"/>
  <c r="S66"/>
  <c r="S101" s="1"/>
  <c r="S61"/>
  <c r="S96" s="1"/>
  <c r="S53"/>
  <c r="S88" s="1"/>
  <c r="S55"/>
  <c r="S46"/>
  <c r="S81" s="1"/>
  <c r="V66"/>
  <c r="V101" s="1"/>
  <c r="V50"/>
  <c r="V85" s="1"/>
  <c r="V53"/>
  <c r="V88" s="1"/>
  <c r="V51"/>
  <c r="V86" s="1"/>
  <c r="V59"/>
  <c r="V94" s="1"/>
  <c r="V44"/>
  <c r="V79" s="1"/>
  <c r="S51"/>
  <c r="S86" s="1"/>
  <c r="S60"/>
  <c r="S95" s="1"/>
  <c r="S58"/>
  <c r="S93" s="1"/>
  <c r="U52"/>
  <c r="U87" s="1"/>
  <c r="V52"/>
  <c r="V87" s="1"/>
  <c r="V65"/>
  <c r="V100" s="1"/>
  <c r="V58"/>
  <c r="V93" s="1"/>
  <c r="V57"/>
  <c r="V92" s="1"/>
  <c r="V60"/>
  <c r="V95" s="1"/>
  <c r="V64"/>
  <c r="V99" s="1"/>
  <c r="U48"/>
  <c r="U83" s="1"/>
  <c r="U60"/>
  <c r="U95" s="1"/>
  <c r="U66"/>
  <c r="U101" s="1"/>
  <c r="U59"/>
  <c r="U94" s="1"/>
  <c r="U45"/>
  <c r="U80" s="1"/>
  <c r="U49"/>
  <c r="U84" s="1"/>
  <c r="U50"/>
  <c r="U85" s="1"/>
  <c r="U54"/>
  <c r="U89" s="1"/>
  <c r="U61"/>
  <c r="U96" s="1"/>
  <c r="U64"/>
  <c r="U99" s="1"/>
  <c r="U58"/>
  <c r="U93" s="1"/>
  <c r="U55"/>
  <c r="U90" s="1"/>
  <c r="U51"/>
  <c r="U86" s="1"/>
  <c r="U46"/>
  <c r="U81" s="1"/>
  <c r="U62"/>
  <c r="U97" s="1"/>
  <c r="U63"/>
  <c r="U98" s="1"/>
  <c r="U65"/>
  <c r="U100" s="1"/>
  <c r="U57"/>
  <c r="U92" s="1"/>
  <c r="U56"/>
  <c r="U91" s="1"/>
  <c r="U53"/>
  <c r="U88" s="1"/>
  <c r="T47"/>
  <c r="T82" s="1"/>
  <c r="T67"/>
  <c r="T102" s="1"/>
  <c r="T62"/>
  <c r="T97" s="1"/>
  <c r="S67"/>
  <c r="S102" s="1"/>
  <c r="S65"/>
  <c r="S100" s="1"/>
  <c r="S57"/>
  <c r="S92" s="1"/>
  <c r="S45"/>
  <c r="S80" s="1"/>
  <c r="S54"/>
  <c r="S89" s="1"/>
  <c r="S44"/>
  <c r="S79" s="1"/>
  <c r="T65"/>
  <c r="T100" s="1"/>
  <c r="T53"/>
  <c r="T88" s="1"/>
  <c r="T66"/>
  <c r="T101" s="1"/>
  <c r="T59"/>
  <c r="T94" s="1"/>
  <c r="T51"/>
  <c r="T86" s="1"/>
  <c r="T44"/>
  <c r="T79" s="1"/>
  <c r="T55"/>
  <c r="T90" s="1"/>
  <c r="T57"/>
  <c r="T92" s="1"/>
  <c r="T56"/>
  <c r="T91" s="1"/>
  <c r="S52"/>
  <c r="S87" s="1"/>
  <c r="S64"/>
  <c r="S99" s="1"/>
  <c r="S59"/>
  <c r="S94" s="1"/>
  <c r="S47"/>
  <c r="S82" s="1"/>
  <c r="S48"/>
  <c r="S83" s="1"/>
  <c r="S56"/>
  <c r="S91" s="1"/>
  <c r="T50"/>
  <c r="T85" s="1"/>
  <c r="T46"/>
  <c r="T81" s="1"/>
  <c r="T45"/>
  <c r="T80" s="1"/>
  <c r="T63"/>
  <c r="T98" s="1"/>
  <c r="T61"/>
  <c r="T96" s="1"/>
  <c r="T52"/>
  <c r="T87" s="1"/>
  <c r="S90"/>
  <c r="T99"/>
  <c r="L50"/>
  <c r="L85" s="1"/>
  <c r="L59"/>
  <c r="L94" s="1"/>
  <c r="L53"/>
  <c r="L88" s="1"/>
  <c r="L45"/>
  <c r="L80" s="1"/>
  <c r="L51"/>
  <c r="L86" s="1"/>
  <c r="L63"/>
  <c r="L98" s="1"/>
  <c r="L57"/>
  <c r="L92" s="1"/>
  <c r="L54"/>
  <c r="L89" s="1"/>
  <c r="L64"/>
  <c r="L99" s="1"/>
  <c r="L66"/>
  <c r="L101" s="1"/>
  <c r="L49"/>
  <c r="L84" s="1"/>
  <c r="L48"/>
  <c r="L83" s="1"/>
  <c r="L61"/>
  <c r="L96" s="1"/>
  <c r="L52"/>
  <c r="L87" s="1"/>
  <c r="L60"/>
  <c r="L95" s="1"/>
  <c r="L65"/>
  <c r="L100" s="1"/>
  <c r="L56"/>
  <c r="L91" s="1"/>
  <c r="L58"/>
  <c r="L93" s="1"/>
  <c r="L62"/>
  <c r="L97" s="1"/>
  <c r="L67"/>
  <c r="L102" s="1"/>
  <c r="L55"/>
  <c r="L90" s="1"/>
  <c r="L47"/>
  <c r="L82" s="1"/>
  <c r="L46"/>
  <c r="L81" s="1"/>
  <c r="L44"/>
  <c r="L79" s="1"/>
  <c r="P44"/>
  <c r="P79" s="1"/>
  <c r="P52"/>
  <c r="P87" s="1"/>
  <c r="P51"/>
  <c r="P86" s="1"/>
  <c r="P59"/>
  <c r="P94" s="1"/>
  <c r="P60"/>
  <c r="P95" s="1"/>
  <c r="P61"/>
  <c r="P96" s="1"/>
  <c r="P62"/>
  <c r="P97" s="1"/>
  <c r="P48"/>
  <c r="P83" s="1"/>
  <c r="P65"/>
  <c r="P100" s="1"/>
  <c r="P57"/>
  <c r="P92" s="1"/>
  <c r="P66"/>
  <c r="P101" s="1"/>
  <c r="P47"/>
  <c r="P82" s="1"/>
  <c r="P67"/>
  <c r="P102" s="1"/>
  <c r="P55"/>
  <c r="P90" s="1"/>
  <c r="P63"/>
  <c r="P98" s="1"/>
  <c r="P54"/>
  <c r="P89" s="1"/>
  <c r="P46"/>
  <c r="P81" s="1"/>
  <c r="P58"/>
  <c r="P93" s="1"/>
  <c r="P53"/>
  <c r="P88" s="1"/>
  <c r="P45"/>
  <c r="P80" s="1"/>
  <c r="P56"/>
  <c r="P91" s="1"/>
  <c r="P50"/>
  <c r="P85" s="1"/>
  <c r="P64"/>
  <c r="P99" s="1"/>
  <c r="P49"/>
  <c r="P84" s="1"/>
  <c r="O44"/>
  <c r="O79" s="1"/>
  <c r="O63"/>
  <c r="O98" s="1"/>
  <c r="O56"/>
  <c r="O91" s="1"/>
  <c r="O60"/>
  <c r="O95" s="1"/>
  <c r="O58"/>
  <c r="O93" s="1"/>
  <c r="O59"/>
  <c r="O94" s="1"/>
  <c r="O45"/>
  <c r="O61"/>
  <c r="O96" s="1"/>
  <c r="O48"/>
  <c r="O83" s="1"/>
  <c r="O55"/>
  <c r="O90" s="1"/>
  <c r="O67"/>
  <c r="O102" s="1"/>
  <c r="O54"/>
  <c r="O89" s="1"/>
  <c r="O46"/>
  <c r="O81" s="1"/>
  <c r="O66"/>
  <c r="O101" s="1"/>
  <c r="O52"/>
  <c r="O87" s="1"/>
  <c r="O64"/>
  <c r="O99" s="1"/>
  <c r="O51"/>
  <c r="O86" s="1"/>
  <c r="O62"/>
  <c r="O97" s="1"/>
  <c r="O50"/>
  <c r="O85" s="1"/>
  <c r="O53"/>
  <c r="O88" s="1"/>
  <c r="O65"/>
  <c r="O100" s="1"/>
  <c r="O57"/>
  <c r="O92" s="1"/>
  <c r="O49"/>
  <c r="O84" s="1"/>
  <c r="O47"/>
  <c r="O82" s="1"/>
  <c r="N44"/>
  <c r="N79" s="1"/>
  <c r="N50"/>
  <c r="N85" s="1"/>
  <c r="N66"/>
  <c r="N101" s="1"/>
  <c r="N45"/>
  <c r="N80" s="1"/>
  <c r="N65"/>
  <c r="N100" s="1"/>
  <c r="N53"/>
  <c r="N88" s="1"/>
  <c r="N63"/>
  <c r="N98" s="1"/>
  <c r="N52"/>
  <c r="N87" s="1"/>
  <c r="N54"/>
  <c r="N89" s="1"/>
  <c r="N64"/>
  <c r="N99" s="1"/>
  <c r="N49"/>
  <c r="N84" s="1"/>
  <c r="N58"/>
  <c r="N93" s="1"/>
  <c r="N62"/>
  <c r="N97" s="1"/>
  <c r="N46"/>
  <c r="N81" s="1"/>
  <c r="N51"/>
  <c r="N86" s="1"/>
  <c r="N61"/>
  <c r="N96" s="1"/>
  <c r="N59"/>
  <c r="N94" s="1"/>
  <c r="N60"/>
  <c r="N95" s="1"/>
  <c r="N55"/>
  <c r="N90" s="1"/>
  <c r="N47"/>
  <c r="N82" s="1"/>
  <c r="N57"/>
  <c r="N92" s="1"/>
  <c r="N56"/>
  <c r="N91" s="1"/>
  <c r="N48"/>
  <c r="N83" s="1"/>
  <c r="N67"/>
  <c r="N102" s="1"/>
  <c r="M44"/>
  <c r="M79" s="1"/>
  <c r="M67"/>
  <c r="M102" s="1"/>
  <c r="M46"/>
  <c r="M81" s="1"/>
  <c r="M49"/>
  <c r="M84" s="1"/>
  <c r="M60"/>
  <c r="M95" s="1"/>
  <c r="M47"/>
  <c r="M82" s="1"/>
  <c r="M66"/>
  <c r="M101" s="1"/>
  <c r="M53"/>
  <c r="M88" s="1"/>
  <c r="M64"/>
  <c r="M99" s="1"/>
  <c r="M52"/>
  <c r="M87" s="1"/>
  <c r="M59"/>
  <c r="M94" s="1"/>
  <c r="M61"/>
  <c r="M96" s="1"/>
  <c r="M55"/>
  <c r="M90" s="1"/>
  <c r="M50"/>
  <c r="M85" s="1"/>
  <c r="M51"/>
  <c r="M86" s="1"/>
  <c r="M54"/>
  <c r="M89" s="1"/>
  <c r="M63"/>
  <c r="M98" s="1"/>
  <c r="M56"/>
  <c r="M91" s="1"/>
  <c r="M62"/>
  <c r="M97" s="1"/>
  <c r="M65"/>
  <c r="M100" s="1"/>
  <c r="M48"/>
  <c r="M83" s="1"/>
  <c r="M57"/>
  <c r="M92" s="1"/>
  <c r="M45"/>
  <c r="M80" s="1"/>
  <c r="M58"/>
  <c r="M93" s="1"/>
  <c r="K44"/>
  <c r="K79" s="1"/>
  <c r="K61"/>
  <c r="K96" s="1"/>
  <c r="K55"/>
  <c r="K90" s="1"/>
  <c r="K67"/>
  <c r="K102" s="1"/>
  <c r="K52"/>
  <c r="K87" s="1"/>
  <c r="K63"/>
  <c r="K98" s="1"/>
  <c r="K48"/>
  <c r="K83" s="1"/>
  <c r="K62"/>
  <c r="K97" s="1"/>
  <c r="K53"/>
  <c r="K88" s="1"/>
  <c r="K49"/>
  <c r="K84" s="1"/>
  <c r="K58"/>
  <c r="K93" s="1"/>
  <c r="K60"/>
  <c r="K95" s="1"/>
  <c r="K59"/>
  <c r="K94" s="1"/>
  <c r="K50"/>
  <c r="K85" s="1"/>
  <c r="K56"/>
  <c r="K91" s="1"/>
  <c r="K64"/>
  <c r="K99" s="1"/>
  <c r="K51"/>
  <c r="K86" s="1"/>
  <c r="K54"/>
  <c r="K89" s="1"/>
  <c r="K66"/>
  <c r="K101" s="1"/>
  <c r="K57"/>
  <c r="K92" s="1"/>
  <c r="K45"/>
  <c r="K80" s="1"/>
  <c r="K47"/>
  <c r="K82" s="1"/>
  <c r="K46"/>
  <c r="K81" s="1"/>
  <c r="K65"/>
  <c r="K100" s="1"/>
  <c r="S84" l="1"/>
  <c r="W23" i="1" s="1"/>
  <c r="L90" s="1"/>
  <c r="W52"/>
  <c r="L127" s="1"/>
  <c r="W48"/>
  <c r="L123" s="1"/>
  <c r="W50"/>
  <c r="L125" s="1"/>
  <c r="W54"/>
  <c r="L129" s="1"/>
  <c r="W56"/>
  <c r="L131" s="1"/>
  <c r="W58"/>
  <c r="L133" s="1"/>
  <c r="W60"/>
  <c r="L135" s="1"/>
  <c r="W62"/>
  <c r="L137" s="1"/>
  <c r="W64"/>
  <c r="L139" s="1"/>
  <c r="W66"/>
  <c r="L141" s="1"/>
  <c r="W68"/>
  <c r="L143" s="1"/>
  <c r="W70"/>
  <c r="L145" s="1"/>
  <c r="W47"/>
  <c r="L122" s="1"/>
  <c r="W49"/>
  <c r="L124" s="1"/>
  <c r="W51"/>
  <c r="L126" s="1"/>
  <c r="W53"/>
  <c r="L128" s="1"/>
  <c r="W55"/>
  <c r="L130" s="1"/>
  <c r="W57"/>
  <c r="L132" s="1"/>
  <c r="W59"/>
  <c r="L134" s="1"/>
  <c r="W61"/>
  <c r="L136" s="1"/>
  <c r="W63"/>
  <c r="L138" s="1"/>
  <c r="W65"/>
  <c r="L140" s="1"/>
  <c r="W67"/>
  <c r="L142" s="1"/>
  <c r="W69"/>
  <c r="L144" s="1"/>
  <c r="W22"/>
  <c r="L89" s="1"/>
  <c r="W37"/>
  <c r="L104" s="1"/>
  <c r="W28"/>
  <c r="L95" s="1"/>
  <c r="W35"/>
  <c r="L102" s="1"/>
  <c r="W29"/>
  <c r="L96" s="1"/>
  <c r="W38"/>
  <c r="L105" s="1"/>
  <c r="W34"/>
  <c r="L101" s="1"/>
  <c r="W18"/>
  <c r="L85" s="1"/>
  <c r="W31"/>
  <c r="L98" s="1"/>
  <c r="W30"/>
  <c r="L97" s="1"/>
  <c r="W24"/>
  <c r="L91" s="1"/>
  <c r="W26"/>
  <c r="L93" s="1"/>
  <c r="W21"/>
  <c r="L88" s="1"/>
  <c r="W41"/>
  <c r="L108" s="1"/>
  <c r="W36"/>
  <c r="L103" s="1"/>
  <c r="W25"/>
  <c r="L92" s="1"/>
  <c r="W33"/>
  <c r="L100" s="1"/>
  <c r="W40"/>
  <c r="L107" s="1"/>
  <c r="W20"/>
  <c r="L87" s="1"/>
  <c r="W32"/>
  <c r="L99" s="1"/>
  <c r="W39"/>
  <c r="L106" s="1"/>
  <c r="W27"/>
  <c r="L94" s="1"/>
  <c r="O80" i="12"/>
  <c r="M103"/>
  <c r="P103"/>
  <c r="N103"/>
  <c r="L103"/>
  <c r="K103"/>
  <c r="W19" i="1" l="1"/>
  <c r="L86" s="1"/>
  <c r="L146"/>
  <c r="W71"/>
  <c r="O103" i="12"/>
  <c r="C44"/>
  <c r="C79" s="1"/>
  <c r="C103" s="1"/>
  <c r="W42" i="1" l="1"/>
  <c r="L109" s="1"/>
  <c r="D8" i="15" l="1"/>
  <c r="C25" i="14" s="1"/>
  <c r="C23" i="15"/>
  <c r="D28" s="1"/>
  <c r="C43"/>
  <c r="H48" s="1"/>
  <c r="C53"/>
  <c r="I58" s="1"/>
  <c r="C13"/>
  <c r="C33"/>
  <c r="D38" s="1"/>
  <c r="P71" i="14" l="1"/>
  <c r="P65"/>
  <c r="P66"/>
  <c r="P68"/>
  <c r="P67"/>
  <c r="P64"/>
  <c r="M73"/>
  <c r="M65"/>
  <c r="M67"/>
  <c r="M64"/>
  <c r="M68"/>
  <c r="M66"/>
  <c r="V35"/>
  <c r="S56"/>
  <c r="S44"/>
  <c r="S48"/>
  <c r="S40"/>
  <c r="V36"/>
  <c r="S57"/>
  <c r="S43"/>
  <c r="S47"/>
  <c r="S51"/>
  <c r="V37"/>
  <c r="S42"/>
  <c r="S46"/>
  <c r="S50"/>
  <c r="V38"/>
  <c r="V34"/>
  <c r="V49"/>
  <c r="S41"/>
  <c r="S45"/>
  <c r="S49"/>
  <c r="P34"/>
  <c r="P35"/>
  <c r="P39"/>
  <c r="P38"/>
  <c r="P37"/>
  <c r="P36"/>
  <c r="M40"/>
  <c r="M48"/>
  <c r="M46"/>
  <c r="M44"/>
  <c r="M42"/>
  <c r="M50"/>
  <c r="M49"/>
  <c r="M43"/>
  <c r="M51"/>
  <c r="M41"/>
  <c r="M47"/>
  <c r="M45"/>
  <c r="H37" i="15"/>
  <c r="I37" s="1"/>
  <c r="J37" s="1"/>
  <c r="C58"/>
  <c r="C8"/>
  <c r="B25" i="14" s="1"/>
  <c r="D48" i="15"/>
  <c r="H47"/>
  <c r="I47" s="1"/>
  <c r="I48"/>
  <c r="J48" s="1"/>
  <c r="D58"/>
  <c r="H57"/>
  <c r="H38"/>
  <c r="C48"/>
  <c r="I59"/>
  <c r="C57"/>
  <c r="D57" s="1"/>
  <c r="H58"/>
  <c r="J58" s="1"/>
  <c r="C17"/>
  <c r="H17"/>
  <c r="H27"/>
  <c r="C27"/>
  <c r="H18"/>
  <c r="C7"/>
  <c r="D18"/>
  <c r="C18"/>
  <c r="C37"/>
  <c r="C47"/>
  <c r="H28"/>
  <c r="C38"/>
  <c r="E38" s="1"/>
  <c r="C28"/>
  <c r="E28" s="1"/>
  <c r="H39" l="1"/>
  <c r="I39" s="1"/>
  <c r="J39" s="1"/>
  <c r="E48"/>
  <c r="E58"/>
  <c r="J47"/>
  <c r="H49"/>
  <c r="H50" s="1"/>
  <c r="H59"/>
  <c r="J59" s="1"/>
  <c r="I38"/>
  <c r="J38" s="1"/>
  <c r="C9"/>
  <c r="C10" s="1"/>
  <c r="B27" i="14" s="1"/>
  <c r="E57" i="15"/>
  <c r="I57"/>
  <c r="J57" s="1"/>
  <c r="C59"/>
  <c r="C60" s="1"/>
  <c r="E8"/>
  <c r="D25" i="14" s="1"/>
  <c r="D37" i="15"/>
  <c r="E37" s="1"/>
  <c r="D27"/>
  <c r="E27" s="1"/>
  <c r="D47"/>
  <c r="E47" s="1"/>
  <c r="C49"/>
  <c r="C50" s="1"/>
  <c r="I18"/>
  <c r="J18" s="1"/>
  <c r="I17"/>
  <c r="J17" s="1"/>
  <c r="I28"/>
  <c r="J28" s="1"/>
  <c r="C29"/>
  <c r="C30" s="1"/>
  <c r="C39"/>
  <c r="C40" s="1"/>
  <c r="H19"/>
  <c r="H20" s="1"/>
  <c r="D7"/>
  <c r="C24" i="14" s="1"/>
  <c r="B24"/>
  <c r="I27" i="15"/>
  <c r="J27" s="1"/>
  <c r="H29"/>
  <c r="H30" s="1"/>
  <c r="D17"/>
  <c r="E17" s="1"/>
  <c r="E18"/>
  <c r="C19"/>
  <c r="P75" i="14" l="1"/>
  <c r="P79"/>
  <c r="P83"/>
  <c r="P87"/>
  <c r="P84"/>
  <c r="P74"/>
  <c r="P78"/>
  <c r="P82"/>
  <c r="P86"/>
  <c r="P69"/>
  <c r="P73"/>
  <c r="P77"/>
  <c r="P81"/>
  <c r="P85"/>
  <c r="P70"/>
  <c r="P76"/>
  <c r="P80"/>
  <c r="P72"/>
  <c r="M77"/>
  <c r="M81"/>
  <c r="M85"/>
  <c r="M70"/>
  <c r="M79"/>
  <c r="M83"/>
  <c r="M87"/>
  <c r="M72"/>
  <c r="M71"/>
  <c r="M76"/>
  <c r="M80"/>
  <c r="M84"/>
  <c r="M74"/>
  <c r="M69"/>
  <c r="M75"/>
  <c r="M78"/>
  <c r="M82"/>
  <c r="M86"/>
  <c r="V43"/>
  <c r="V47"/>
  <c r="V50"/>
  <c r="V39"/>
  <c r="S38"/>
  <c r="V42"/>
  <c r="V46"/>
  <c r="V51"/>
  <c r="S37"/>
  <c r="V41"/>
  <c r="V45"/>
  <c r="V40"/>
  <c r="V56"/>
  <c r="S36"/>
  <c r="S34"/>
  <c r="V44"/>
  <c r="V48"/>
  <c r="V57"/>
  <c r="S35"/>
  <c r="S39"/>
  <c r="P40"/>
  <c r="M38"/>
  <c r="M36"/>
  <c r="M34"/>
  <c r="M39"/>
  <c r="M37"/>
  <c r="M35"/>
  <c r="D9" i="15"/>
  <c r="C26" i="14" s="1"/>
  <c r="H40" i="15"/>
  <c r="H60"/>
  <c r="J60"/>
  <c r="N25" s="1"/>
  <c r="D59"/>
  <c r="E59" s="1"/>
  <c r="E60" s="1"/>
  <c r="N24" s="1"/>
  <c r="I49"/>
  <c r="J49" s="1"/>
  <c r="J50" s="1"/>
  <c r="N23" s="1"/>
  <c r="B26" i="14"/>
  <c r="J40" i="15"/>
  <c r="N21" s="1"/>
  <c r="D19"/>
  <c r="E19" s="1"/>
  <c r="E20" s="1"/>
  <c r="N16" s="1"/>
  <c r="I29"/>
  <c r="J29" s="1"/>
  <c r="J30" s="1"/>
  <c r="N19" s="1"/>
  <c r="D29"/>
  <c r="E29" s="1"/>
  <c r="E30" s="1"/>
  <c r="N18" s="1"/>
  <c r="I19"/>
  <c r="J19" s="1"/>
  <c r="J20" s="1"/>
  <c r="N17" s="1"/>
  <c r="D39"/>
  <c r="E39" s="1"/>
  <c r="E40" s="1"/>
  <c r="N20" s="1"/>
  <c r="D49"/>
  <c r="E49" s="1"/>
  <c r="E50" s="1"/>
  <c r="N22" s="1"/>
  <c r="C20"/>
  <c r="E7"/>
  <c r="S88" i="14" l="1"/>
  <c r="S89" s="1"/>
  <c r="P88"/>
  <c r="P89" s="1"/>
  <c r="M88"/>
  <c r="M89" s="1"/>
  <c r="V58"/>
  <c r="V59" s="1"/>
  <c r="P58"/>
  <c r="P59" s="1"/>
  <c r="E9" i="15"/>
  <c r="D26" i="14" s="1"/>
  <c r="D24"/>
  <c r="Y88" l="1"/>
  <c r="Y89" s="1"/>
  <c r="V88"/>
  <c r="V89" s="1"/>
  <c r="S58"/>
  <c r="S59" s="1"/>
  <c r="M58"/>
  <c r="M59" s="1"/>
  <c r="E10" i="15"/>
  <c r="D27" i="14" s="1"/>
  <c r="G6" i="15" l="1"/>
  <c r="I8" s="1"/>
  <c r="G7"/>
  <c r="N15"/>
  <c r="G8" l="1"/>
</calcChain>
</file>

<file path=xl/sharedStrings.xml><?xml version="1.0" encoding="utf-8"?>
<sst xmlns="http://schemas.openxmlformats.org/spreadsheetml/2006/main" count="3150" uniqueCount="365">
  <si>
    <t>INPUT DATA</t>
  </si>
  <si>
    <t xml:space="preserve">Total electricity demand for the community </t>
  </si>
  <si>
    <t>kWh</t>
  </si>
  <si>
    <t>http://www.inegi.org.mx/</t>
  </si>
  <si>
    <t>Type of household</t>
  </si>
  <si>
    <t>No of</t>
  </si>
  <si>
    <t>No of people</t>
  </si>
  <si>
    <t>household</t>
  </si>
  <si>
    <t>per household*</t>
  </si>
  <si>
    <t>Two adults</t>
  </si>
  <si>
    <t xml:space="preserve">Two adults with children </t>
  </si>
  <si>
    <t xml:space="preserve">Total </t>
  </si>
  <si>
    <t xml:space="preserve">Single Adult </t>
  </si>
  <si>
    <t>Three adults or more</t>
  </si>
  <si>
    <t>Ownership level</t>
  </si>
  <si>
    <t>Category</t>
  </si>
  <si>
    <t>Appliance</t>
  </si>
  <si>
    <t>Ownership level (%)</t>
  </si>
  <si>
    <t>Number of</t>
  </si>
  <si>
    <t>Ownership</t>
  </si>
  <si>
    <t>National</t>
  </si>
  <si>
    <t>Community</t>
  </si>
  <si>
    <t>in community</t>
  </si>
  <si>
    <t>Microwave Oven</t>
  </si>
  <si>
    <t>Cold Appliances</t>
  </si>
  <si>
    <t>Refrigerator</t>
  </si>
  <si>
    <t>Brown Goods</t>
  </si>
  <si>
    <t xml:space="preserve">Television </t>
  </si>
  <si>
    <t>Wet Appliances</t>
  </si>
  <si>
    <t xml:space="preserve">Washing Mashine </t>
  </si>
  <si>
    <t>Computers/Laptops</t>
  </si>
  <si>
    <t xml:space="preserve">Iron </t>
  </si>
  <si>
    <t>Cooking Appliances</t>
  </si>
  <si>
    <t>Other appliances</t>
  </si>
  <si>
    <t>Radio</t>
  </si>
  <si>
    <t>Celular</t>
  </si>
  <si>
    <t>% Share</t>
  </si>
  <si>
    <t xml:space="preserve"> 1 Adult+children</t>
  </si>
  <si>
    <t>Over 60s Adults</t>
  </si>
  <si>
    <t>HOUSEHOLD STOCK DATA</t>
  </si>
  <si>
    <t>HOUSEHOLD TYPE</t>
  </si>
  <si>
    <t>07:00-15:00 on weekdays</t>
  </si>
  <si>
    <t>DESCRIPTION AND OTHER ASSUMPTIONS</t>
  </si>
  <si>
    <t>UNOCUPPANCY TIMES</t>
  </si>
  <si>
    <t>Occupied all time</t>
  </si>
  <si>
    <t>09:00-14:00 on weekdays</t>
  </si>
  <si>
    <t>08:00-16:00 on weekdays</t>
  </si>
  <si>
    <t>1. Occupied by a full time working adult                                                                                                                                   2. The average daily consumption of every appliance will be distributed through out the day into two main periods: 05:00-08:00 am and 16:00-24:00</t>
  </si>
  <si>
    <t>1. Most loads are distributed through out the day in a random way and only what is related to cooking has a specified period (for breakfast, lunch, dinner and supper).</t>
  </si>
  <si>
    <t>1. One member has a full time job                                                                                                                                                 2. The second adult holds a part time job in the morning in order to take care of the children after school</t>
  </si>
  <si>
    <t>09:00-13:00 on weekdays</t>
  </si>
  <si>
    <t>APPLIANCES AND CONSUMPTION</t>
  </si>
  <si>
    <t>Time most likely to operate</t>
  </si>
  <si>
    <t>CUT OFF</t>
  </si>
  <si>
    <t>Iron</t>
  </si>
  <si>
    <t>Cut off</t>
  </si>
  <si>
    <t>All day</t>
  </si>
  <si>
    <t>PROBABILITY</t>
  </si>
  <si>
    <t>Generated</t>
  </si>
  <si>
    <t>Target</t>
  </si>
  <si>
    <t>Household</t>
  </si>
  <si>
    <t>Tag</t>
  </si>
  <si>
    <t>Random</t>
  </si>
  <si>
    <t xml:space="preserve">Microwave 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</si>
  <si>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</si>
  <si>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</si>
  <si>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</si>
  <si>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</si>
  <si>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</si>
  <si>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</si>
  <si>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</si>
  <si>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</si>
  <si>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</si>
  <si>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</si>
  <si>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</si>
  <si>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</si>
  <si>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</si>
  <si>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</si>
  <si>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</si>
  <si>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</si>
  <si>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</si>
  <si>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</si>
  <si>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</si>
  <si>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</si>
  <si>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</si>
  <si>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</si>
  <si>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</si>
  <si>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</si>
  <si>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</si>
  <si>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>Hourly consumption</t>
  </si>
  <si>
    <t>Annual per household</t>
  </si>
  <si>
    <t>Bedrooms</t>
  </si>
  <si>
    <t>Kitchen</t>
  </si>
  <si>
    <t>Energy rating per bulb per hour</t>
  </si>
  <si>
    <t>Time</t>
  </si>
  <si>
    <t>on</t>
  </si>
  <si>
    <t>SINGLE ADULT HOUSEHOLD</t>
  </si>
  <si>
    <t>Number of single adult households in the community</t>
  </si>
  <si>
    <t>Number of people in this type of household</t>
  </si>
  <si>
    <t>Number of times per day</t>
  </si>
  <si>
    <t>Energy per time of usage (kWh)</t>
  </si>
  <si>
    <t>Average consumption per household (kWh/day)</t>
  </si>
  <si>
    <t>Average consumption per capita (kWh/day)</t>
  </si>
  <si>
    <t>Refrigerator w freezer</t>
  </si>
  <si>
    <t xml:space="preserve"> 06:00-07:00, 16:00-17:00, 17:00-18:00, 18:00-19:00, 19:00-20:00, 20:00-21:00, 21:00-22:00, 22:00-23:00</t>
  </si>
  <si>
    <t>16:00-24:00</t>
  </si>
  <si>
    <t>19:00-20:00,20:00-21:00, 21:00-22:00, 22:00-23:00, 23:00-24:00</t>
  </si>
  <si>
    <t>Usage pattern and probability of occurence</t>
  </si>
  <si>
    <t>Refrigerator with freezer</t>
  </si>
  <si>
    <t>Television</t>
  </si>
  <si>
    <t>Washing Machine</t>
  </si>
  <si>
    <t>Computer/Laptop</t>
  </si>
  <si>
    <t>Mobile</t>
  </si>
  <si>
    <t>RANDOM CONSUMPTION GENERATOR</t>
  </si>
  <si>
    <t>Random tag</t>
  </si>
  <si>
    <t>Microwave (2)</t>
  </si>
  <si>
    <t>Microwave (3)</t>
  </si>
  <si>
    <t>User patter and randomized number of occurence</t>
  </si>
  <si>
    <t>Hourly consumption (kWh)</t>
  </si>
  <si>
    <t>Todal per day per household</t>
  </si>
  <si>
    <t>Total per day for all single adult households</t>
  </si>
  <si>
    <t>Annual total for all single adult  households</t>
  </si>
  <si>
    <t>ELECTRICITY PROFILE WITHOUT LIGHTINING</t>
  </si>
  <si>
    <t>ELECTRICITY PROFILE WITH LIGHTINING</t>
  </si>
  <si>
    <t>No of bulbs assumed per household</t>
  </si>
  <si>
    <t>Toilettes</t>
  </si>
  <si>
    <t>Living room</t>
  </si>
  <si>
    <t>others</t>
  </si>
  <si>
    <t>W</t>
  </si>
  <si>
    <t>Lightining</t>
  </si>
  <si>
    <t>winter</t>
  </si>
  <si>
    <t>summer</t>
  </si>
  <si>
    <t>other appliances</t>
  </si>
  <si>
    <t>consumption kWh</t>
  </si>
  <si>
    <t>operation</t>
  </si>
  <si>
    <t>WINTER</t>
  </si>
  <si>
    <t>SUMMER</t>
  </si>
  <si>
    <t>Number of over 60s adults households in the community</t>
  </si>
  <si>
    <t>06:00-08:00,09:00-11:00, 13:00-15:00, 19:00-21:00</t>
  </si>
  <si>
    <t>18:00-22:00</t>
  </si>
  <si>
    <t xml:space="preserve"> 08:00-09:00, 13:00-15:00, 18:00-23:00</t>
  </si>
  <si>
    <t>10:00-19:00</t>
  </si>
  <si>
    <t>12:00-21:00</t>
  </si>
  <si>
    <t>-</t>
  </si>
  <si>
    <t>Microwave (4)</t>
  </si>
  <si>
    <t>1. Usage pattern is similar to one adult household</t>
  </si>
  <si>
    <t>05:00-08:00, 16:00-19:00, 19:00-22:00</t>
  </si>
  <si>
    <t>05:00-07:00, 15:00-18:00, 19:00-22:00</t>
  </si>
  <si>
    <t>05:00-07:00, 07:00-09:00, 13:00-15:00, 15:00-17:00, 19:00-21:00</t>
  </si>
  <si>
    <t>08:00-09:00, 13:00-15:00</t>
  </si>
  <si>
    <t xml:space="preserve"> 06:00-07:00, 07:00-08:00, 13:00-15:00, 18:00-19:00, 19:00-20:00, 20:00-21:00, 21:00-22:00, 22:00-23:00</t>
  </si>
  <si>
    <t>13:00-22:00</t>
  </si>
  <si>
    <t>13:00-15:00, 17:00-20:00,20:00-23:00</t>
  </si>
  <si>
    <t>Microwave (5)</t>
  </si>
  <si>
    <t>1. Occupied by a mom and her children, mom stays at home while children go to school                                  2. Usage pattern similar to over 60s adults</t>
  </si>
  <si>
    <t xml:space="preserve"> 08:00-10:00, 13:00-15:00, 18:00-23:00</t>
  </si>
  <si>
    <t>13:00-15:00, 17:00-20:00,20:00-22:00</t>
  </si>
  <si>
    <t xml:space="preserve">1. Two of the house members have a full time job                                                                                                                  2. The third one has a part time job in the morning session                                                 </t>
  </si>
  <si>
    <t>05:00-07:00, 07:00-09:00, 15:00-18:00, 19:00-22:00</t>
  </si>
  <si>
    <t xml:space="preserve"> 06:00-07:00, 08:00-09:00, 16:00-17:00, 17:00-18:00, 18:00-19:00, 19:00-20:00, 20:00-21:00, 21:00-22:00, 22:00-23:00</t>
  </si>
  <si>
    <t>17:00-19:00, 19:00-20:00,20:00-21:00, 21:00-22:00, 22:00-23:00, 23:00-24:00</t>
  </si>
  <si>
    <t>Microwave</t>
  </si>
  <si>
    <t>television</t>
  </si>
  <si>
    <t>washing machine</t>
  </si>
  <si>
    <t>Computers/laptops</t>
  </si>
  <si>
    <t>Total per day per household</t>
  </si>
  <si>
    <t>Total bimonthly per household</t>
  </si>
  <si>
    <t>Total annual electricity demand with lighting</t>
  </si>
  <si>
    <t>Total annual electricity demand without lighting</t>
  </si>
  <si>
    <t>Total annual electricity demand with lighting in winter</t>
  </si>
  <si>
    <t>Total annual electricity demand with lighting in summer</t>
  </si>
  <si>
    <t>SUMMARY</t>
  </si>
  <si>
    <t>Single Adult</t>
  </si>
  <si>
    <t>Over 60s adults</t>
  </si>
  <si>
    <t>Two Adults</t>
  </si>
  <si>
    <t>Two adults+ children</t>
  </si>
  <si>
    <t>One adult + children</t>
  </si>
  <si>
    <t>Three adults</t>
  </si>
  <si>
    <t>TOTAL</t>
  </si>
  <si>
    <t>FACTOR</t>
  </si>
  <si>
    <r>
      <t xml:space="preserve">DAILY ELECTRICITY CONSUMPTION BASED ON HOUSEHOLD TYPE </t>
    </r>
    <r>
      <rPr>
        <b/>
        <sz val="11"/>
        <color rgb="FFFF0000"/>
        <rFont val="Calibri"/>
        <family val="2"/>
        <scheme val="minor"/>
      </rPr>
      <t>EXCLUDING LIGHTING LOAD</t>
    </r>
  </si>
  <si>
    <r>
      <t xml:space="preserve">DAILY ELECTRICITY CONSUMPTION BASED ON HOUSEHOLD TYPE </t>
    </r>
    <r>
      <rPr>
        <b/>
        <sz val="11"/>
        <color rgb="FFFF0000"/>
        <rFont val="Calibri"/>
        <family val="2"/>
        <scheme val="minor"/>
      </rPr>
      <t>INCLUDING LIGHTING LOAD IN WINTER</t>
    </r>
  </si>
  <si>
    <t xml:space="preserve">Single </t>
  </si>
  <si>
    <t xml:space="preserve">Two adults </t>
  </si>
  <si>
    <t xml:space="preserve">Three </t>
  </si>
  <si>
    <t>Adult</t>
  </si>
  <si>
    <t>Adults</t>
  </si>
  <si>
    <t>Daily Consumption without Lighting</t>
  </si>
  <si>
    <t xml:space="preserve">Daily Consumption with Lighting in Winter </t>
  </si>
  <si>
    <t>Daily Consumption with Lighting in Summer</t>
  </si>
  <si>
    <t>Daily Consumption with Lighting</t>
  </si>
  <si>
    <t>Over 60s</t>
  </si>
  <si>
    <t>Two</t>
  </si>
  <si>
    <t xml:space="preserve"> + children</t>
  </si>
  <si>
    <t>1 adult +</t>
  </si>
  <si>
    <t>children</t>
  </si>
  <si>
    <t>Three Adults</t>
  </si>
  <si>
    <t>Load normalization summary</t>
  </si>
  <si>
    <r>
      <t>DAILY ELECTRICITY CONSUMPTION BASED ON HOUSEHOLD TYPE INCLUDING</t>
    </r>
    <r>
      <rPr>
        <b/>
        <sz val="11"/>
        <color rgb="FFFF0000"/>
        <rFont val="Calibri"/>
        <family val="2"/>
        <scheme val="minor"/>
      </rPr>
      <t xml:space="preserve"> LIGHTING LOAD WINTER</t>
    </r>
  </si>
  <si>
    <r>
      <t xml:space="preserve">DAILY ELECTRICITY CONSUMPTION BASED ON HOUSEHOLD TYPE </t>
    </r>
    <r>
      <rPr>
        <b/>
        <sz val="11"/>
        <color rgb="FFFF0000"/>
        <rFont val="Calibri"/>
        <family val="2"/>
        <scheme val="minor"/>
      </rPr>
      <t>INCLUDING LIGHTING LOAD IN SUMMER</t>
    </r>
  </si>
  <si>
    <r>
      <t>DAILY ELECTRICITY CONSUMPTION BASED ON HOUSEHOLD TYPE INCLUDING</t>
    </r>
    <r>
      <rPr>
        <b/>
        <sz val="11"/>
        <color rgb="FFFF0000"/>
        <rFont val="Calibri"/>
        <family val="2"/>
        <scheme val="minor"/>
      </rPr>
      <t xml:space="preserve"> LIGHTING LOAD SUMMER</t>
    </r>
  </si>
  <si>
    <t>CALIBRATED PROFILES</t>
  </si>
  <si>
    <t xml:space="preserve">Single adult </t>
  </si>
  <si>
    <t>Average Per household</t>
  </si>
  <si>
    <t>Two adults + children</t>
  </si>
  <si>
    <t>Community Total</t>
  </si>
  <si>
    <t>Without Lighting (kWh)</t>
  </si>
  <si>
    <t>With Lighting (kWh)</t>
  </si>
  <si>
    <t>Average per household per day</t>
  </si>
  <si>
    <t>TAG</t>
  </si>
  <si>
    <t>CALIBRATED PROFILES PER HOUSEHOLD ACCORDING TO HOUSEHOLD TYPE</t>
  </si>
  <si>
    <t>Household Type</t>
  </si>
  <si>
    <t>Number</t>
  </si>
  <si>
    <t>One adult +children</t>
  </si>
  <si>
    <t>DEMAND PROFILES</t>
  </si>
  <si>
    <t>Winter</t>
  </si>
  <si>
    <t>Summer</t>
  </si>
  <si>
    <t>SEASON</t>
  </si>
  <si>
    <t>SELECTION</t>
  </si>
  <si>
    <t>TYPE OF HOUSEHOLD</t>
  </si>
  <si>
    <t xml:space="preserve">Two adults + children </t>
  </si>
  <si>
    <t>TIME</t>
  </si>
  <si>
    <t>CONSUMPTION</t>
  </si>
  <si>
    <t xml:space="preserve">  -----------</t>
  </si>
  <si>
    <t>CONSUMPTION (kWh)</t>
  </si>
  <si>
    <t xml:space="preserve">  ---------------------</t>
  </si>
  <si>
    <t>NUMBER</t>
  </si>
  <si>
    <t>VERANO</t>
  </si>
  <si>
    <t>TARIFF PERIOD</t>
  </si>
  <si>
    <t>WEEKDAYS</t>
  </si>
  <si>
    <t>SATURDAY</t>
  </si>
  <si>
    <t>SUNDAY</t>
  </si>
  <si>
    <t>REGION</t>
  </si>
  <si>
    <t>BASE</t>
  </si>
  <si>
    <t>intermediate</t>
  </si>
  <si>
    <t>Base</t>
  </si>
  <si>
    <t>Intermediate</t>
  </si>
  <si>
    <t>Peak</t>
  </si>
  <si>
    <t>00:00-06:00</t>
  </si>
  <si>
    <t>00:00-07:00</t>
  </si>
  <si>
    <t>00:00-19:00</t>
  </si>
  <si>
    <t>07:00-24:00</t>
  </si>
  <si>
    <t>19:00-24:00</t>
  </si>
  <si>
    <t>06:00-20:00  22:00-24:00</t>
  </si>
  <si>
    <t>20:00-22:00</t>
  </si>
  <si>
    <t>Central, North-east, North and South</t>
  </si>
  <si>
    <t>06:00-18:00  22:00-24:00</t>
  </si>
  <si>
    <t>00:00-08:00</t>
  </si>
  <si>
    <t>08:00-19:00 21:00-24:00</t>
  </si>
  <si>
    <t>19:00-21:00</t>
  </si>
  <si>
    <t>18:00-24:00</t>
  </si>
  <si>
    <t>00:00-18:00</t>
  </si>
  <si>
    <t>INT</t>
  </si>
  <si>
    <t>PEAK</t>
  </si>
  <si>
    <t>price</t>
  </si>
  <si>
    <t>CALCULADORAS DIFERENTES TARIFAS ELÉCTRICAS MÉXICO</t>
  </si>
  <si>
    <t>TARIFA</t>
  </si>
  <si>
    <t>consumo</t>
  </si>
  <si>
    <t>1A</t>
  </si>
  <si>
    <t>1B</t>
  </si>
  <si>
    <t>1C</t>
  </si>
  <si>
    <t>1D</t>
  </si>
  <si>
    <t>1E</t>
  </si>
  <si>
    <t>1F</t>
  </si>
  <si>
    <t xml:space="preserve">Tarifa </t>
  </si>
  <si>
    <t>Consumo kWh</t>
  </si>
  <si>
    <t>Días</t>
  </si>
  <si>
    <t>V 150</t>
  </si>
  <si>
    <t>FV 140</t>
  </si>
  <si>
    <t>V 225</t>
  </si>
  <si>
    <t>FV 175</t>
  </si>
  <si>
    <t>V 300</t>
  </si>
  <si>
    <t>V 400</t>
  </si>
  <si>
    <t>FV 200</t>
  </si>
  <si>
    <t>V 750</t>
  </si>
  <si>
    <t>FV 250</t>
  </si>
  <si>
    <t>V 1200</t>
  </si>
  <si>
    <t>Básico</t>
  </si>
  <si>
    <t>Intermedio</t>
  </si>
  <si>
    <t>Precio</t>
  </si>
  <si>
    <t>Subtotales</t>
  </si>
  <si>
    <t>IVA</t>
  </si>
  <si>
    <t>Excedente</t>
  </si>
  <si>
    <t>DAP</t>
  </si>
  <si>
    <t>140+</t>
  </si>
  <si>
    <t>V 150+</t>
  </si>
  <si>
    <t>FV 140+</t>
  </si>
  <si>
    <t>V 225+</t>
  </si>
  <si>
    <t>FV 175+</t>
  </si>
  <si>
    <t>V 300+</t>
  </si>
  <si>
    <t>V 400+</t>
  </si>
  <si>
    <t>FV 200+</t>
  </si>
  <si>
    <t>V 750+</t>
  </si>
  <si>
    <t>FV 250+</t>
  </si>
  <si>
    <t>V 1200+</t>
  </si>
  <si>
    <t>Intermedio A</t>
  </si>
  <si>
    <t>FUERA DE VERANO</t>
  </si>
  <si>
    <t>1A SUMMER</t>
  </si>
  <si>
    <t>1A WINTER</t>
  </si>
  <si>
    <t>1B SUMMER</t>
  </si>
  <si>
    <t>1B WINTER</t>
  </si>
  <si>
    <t>1C SUMMER</t>
  </si>
  <si>
    <t>1C WINTER</t>
  </si>
  <si>
    <t>1D SUMMER</t>
  </si>
  <si>
    <t>1D WINTER</t>
  </si>
  <si>
    <t>1E SUMMER</t>
  </si>
  <si>
    <t>1E WINTER</t>
  </si>
  <si>
    <t>1F SUMMER</t>
  </si>
  <si>
    <t>1F WINTER</t>
  </si>
  <si>
    <t>I B</t>
  </si>
  <si>
    <t xml:space="preserve">I A </t>
  </si>
  <si>
    <t>Tariff</t>
  </si>
  <si>
    <t>Consumption (kWh)</t>
  </si>
  <si>
    <t>kW</t>
  </si>
  <si>
    <t>$</t>
  </si>
  <si>
    <t>peak</t>
  </si>
  <si>
    <t>base</t>
  </si>
  <si>
    <t>ITERATION 1</t>
  </si>
  <si>
    <t>ITERATION 2</t>
  </si>
  <si>
    <t>TARIFF DISTRIBUTION</t>
  </si>
  <si>
    <t>TOTALS</t>
  </si>
  <si>
    <t>DIFFERENCE IN COST</t>
  </si>
  <si>
    <t>ITERATION 3</t>
  </si>
  <si>
    <t>ITERATION 4</t>
  </si>
  <si>
    <t>Two adults+children</t>
  </si>
  <si>
    <t>OVER 60s ADULTS</t>
  </si>
  <si>
    <t>One adult+children</t>
  </si>
  <si>
    <t>% share</t>
  </si>
  <si>
    <t>Over 60s adult</t>
  </si>
  <si>
    <t>single adult</t>
  </si>
  <si>
    <t>Energy bills for the community</t>
  </si>
  <si>
    <t>Totals</t>
  </si>
  <si>
    <t>Cost of electricity ($ MXN)</t>
  </si>
  <si>
    <t>MXN</t>
  </si>
  <si>
    <t>2 adults with children</t>
  </si>
  <si>
    <t>1 adult with children</t>
  </si>
  <si>
    <t>AVERAGE</t>
  </si>
  <si>
    <t>Two adults with children</t>
  </si>
  <si>
    <t>All households</t>
  </si>
  <si>
    <t xml:space="preserve">   ---------------------</t>
  </si>
  <si>
    <t>COST OF ELECTRICITY</t>
  </si>
  <si>
    <r>
      <t>ANNUAL ENERGY BILLS  BASED ON HOUSEHOLD TYPE INCLUDING</t>
    </r>
    <r>
      <rPr>
        <b/>
        <sz val="11"/>
        <color rgb="FFFF0000"/>
        <rFont val="Calibri"/>
        <family val="2"/>
        <scheme val="minor"/>
      </rPr>
      <t xml:space="preserve"> LIGHTING LOAD WINTER</t>
    </r>
  </si>
  <si>
    <r>
      <t>ANNUAL ENERGY BILLS  BASED ON HOUSEHOLD TYPE INCLUDING</t>
    </r>
    <r>
      <rPr>
        <b/>
        <sz val="11"/>
        <color rgb="FFFF0000"/>
        <rFont val="Calibri"/>
        <family val="2"/>
        <scheme val="minor"/>
      </rPr>
      <t xml:space="preserve"> LIGHTING LOAD SUMMER</t>
    </r>
  </si>
  <si>
    <r>
      <t>ANNUAL ELECTRICITY CONSUMPTION  BASED ON HOUSEHOLD TYPE INCLUDING</t>
    </r>
    <r>
      <rPr>
        <b/>
        <sz val="11"/>
        <color rgb="FFFF0000"/>
        <rFont val="Calibri"/>
        <family val="2"/>
        <scheme val="minor"/>
      </rPr>
      <t xml:space="preserve"> LIGHTING LOAD WINTER</t>
    </r>
  </si>
  <si>
    <r>
      <t>ANNUAL ELECTRICITY CONSUMPTION  BASED ON HOUSEHOLD TYPE INCLUDING</t>
    </r>
    <r>
      <rPr>
        <b/>
        <sz val="11"/>
        <color rgb="FFFF0000"/>
        <rFont val="Calibri"/>
        <family val="2"/>
        <scheme val="minor"/>
      </rPr>
      <t xml:space="preserve"> LIGHTING LOAD SUMMER</t>
    </r>
  </si>
  <si>
    <t>2. DAILY ELECTRICITY CONSUMPTION PER HOUSEHOULD ACCORDING TO HOUSEHOLD TYPE</t>
  </si>
  <si>
    <t>3. DAILY ELECTRICITY CONSUMPTION ACCORDING TO HOUSEHOLD TYPE</t>
  </si>
  <si>
    <t>1A. COST OF ELECTRICITY PER HOUR CALCULATED FROM DIFFERENT EXISTING TARIFFS ACCORDING TO THE TIME OF USE FROM ENERGY BILLS</t>
  </si>
  <si>
    <t>1B. ELECTRICITY CONSUMPTION PER HOUR CALCULATED FROM DIFFERENT EXISTING TARIFFS ACCORDING TO THE TIME OF USE FROM ENERGY BILLS</t>
  </si>
  <si>
    <t>ELECTRICITY DEMAND PROFILE GENERATOR FOR THE DOMESTIC SECTOR IN SMALL COMMUNITIES IN MEXICO</t>
  </si>
  <si>
    <t>Basic</t>
  </si>
  <si>
    <t>Medium</t>
  </si>
  <si>
    <t>Excess</t>
  </si>
  <si>
    <t>Price per kWh</t>
  </si>
  <si>
    <t>Subtotals</t>
  </si>
  <si>
    <t>energy bill ($)</t>
  </si>
  <si>
    <t>consumption (kWh)</t>
  </si>
  <si>
    <t>INTERMEDIATE</t>
  </si>
  <si>
    <t xml:space="preserve">1. SEASONAL ELECTRICITY CONSUMPTION ACCORDING TO HOUSEHOLD TYPE </t>
  </si>
  <si>
    <t>To generate the demand profile for your community please fill in the blue boxes in this section:</t>
  </si>
  <si>
    <t>Note: All the information required is provided by the National Institute of Statistic and Geography in Mexico in its official website:</t>
  </si>
  <si>
    <t>Price</t>
  </si>
  <si>
    <t>Price &lt;280</t>
  </si>
  <si>
    <t>Price&gt;280</t>
  </si>
  <si>
    <t>NATIONAL ELECTRICITY DEMAND CURVE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</si>
</sst>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0.0"/>
    <numFmt numFmtId="165" formatCode="0.000"/>
    <numFmt numFmtId="166" formatCode="[$$-80A]#,##0.00"/>
    <numFmt numFmtId="167" formatCode="[$$-80A]#,##0.000"/>
    <numFmt numFmtId="168" formatCode="0.0000000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44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/>
    <xf numFmtId="0" fontId="0" fillId="0" borderId="13" xfId="0" applyBorder="1"/>
    <xf numFmtId="0" fontId="0" fillId="0" borderId="1" xfId="0" applyBorder="1"/>
    <xf numFmtId="10" fontId="0" fillId="0" borderId="10" xfId="0" applyNumberFormat="1" applyBorder="1"/>
    <xf numFmtId="10" fontId="0" fillId="0" borderId="12" xfId="0" applyNumberFormat="1" applyBorder="1"/>
    <xf numFmtId="10" fontId="0" fillId="0" borderId="11" xfId="0" applyNumberFormat="1" applyBorder="1"/>
    <xf numFmtId="0" fontId="0" fillId="0" borderId="0" xfId="0" applyFill="1" applyBorder="1"/>
    <xf numFmtId="10" fontId="0" fillId="0" borderId="0" xfId="0" applyNumberFormat="1" applyBorder="1"/>
    <xf numFmtId="10" fontId="0" fillId="0" borderId="0" xfId="0" applyNumberFormat="1" applyFill="1" applyBorder="1"/>
    <xf numFmtId="10" fontId="0" fillId="0" borderId="8" xfId="0" applyNumberFormat="1" applyBorder="1"/>
    <xf numFmtId="0" fontId="0" fillId="0" borderId="0" xfId="0" applyBorder="1"/>
    <xf numFmtId="0" fontId="0" fillId="0" borderId="2" xfId="0" applyBorder="1"/>
    <xf numFmtId="0" fontId="0" fillId="0" borderId="4" xfId="0" applyBorder="1"/>
    <xf numFmtId="0" fontId="0" fillId="0" borderId="15" xfId="0" applyBorder="1"/>
    <xf numFmtId="0" fontId="0" fillId="0" borderId="1" xfId="0" applyBorder="1" applyAlignment="1">
      <alignment horizontal="center"/>
    </xf>
    <xf numFmtId="0" fontId="0" fillId="0" borderId="6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7" xfId="0" applyFill="1" applyBorder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10" fontId="0" fillId="0" borderId="12" xfId="0" applyNumberFormat="1" applyFill="1" applyBorder="1"/>
    <xf numFmtId="0" fontId="0" fillId="0" borderId="1" xfId="0" applyBorder="1" applyAlignment="1">
      <alignment horizontal="center" wrapText="1"/>
    </xf>
    <xf numFmtId="0" fontId="4" fillId="0" borderId="0" xfId="0" applyFont="1" applyFill="1" applyBorder="1"/>
    <xf numFmtId="10" fontId="0" fillId="0" borderId="12" xfId="0" applyNumberFormat="1" applyBorder="1" applyAlignment="1">
      <alignment wrapText="1"/>
    </xf>
    <xf numFmtId="20" fontId="0" fillId="0" borderId="12" xfId="0" applyNumberFormat="1" applyFill="1" applyBorder="1" applyAlignment="1">
      <alignment wrapText="1"/>
    </xf>
    <xf numFmtId="2" fontId="0" fillId="0" borderId="12" xfId="0" applyNumberFormat="1" applyBorder="1"/>
    <xf numFmtId="2" fontId="4" fillId="0" borderId="0" xfId="0" applyNumberFormat="1" applyFont="1" applyFill="1" applyBorder="1" applyAlignment="1"/>
    <xf numFmtId="0" fontId="0" fillId="0" borderId="0" xfId="0" applyFill="1" applyBorder="1" applyAlignment="1"/>
    <xf numFmtId="2" fontId="4" fillId="0" borderId="13" xfId="0" applyNumberFormat="1" applyFont="1" applyFill="1" applyBorder="1" applyAlignment="1"/>
    <xf numFmtId="2" fontId="4" fillId="0" borderId="5" xfId="0" applyNumberFormat="1" applyFont="1" applyFill="1" applyBorder="1" applyAlignment="1"/>
    <xf numFmtId="0" fontId="0" fillId="0" borderId="6" xfId="0" applyBorder="1"/>
    <xf numFmtId="0" fontId="0" fillId="0" borderId="9" xfId="0" applyBorder="1"/>
    <xf numFmtId="0" fontId="0" fillId="0" borderId="5" xfId="0" applyFill="1" applyBorder="1"/>
    <xf numFmtId="0" fontId="0" fillId="0" borderId="12" xfId="0" applyFill="1" applyBorder="1"/>
    <xf numFmtId="0" fontId="4" fillId="0" borderId="12" xfId="0" applyFont="1" applyFill="1" applyBorder="1"/>
    <xf numFmtId="10" fontId="0" fillId="0" borderId="3" xfId="0" applyNumberFormat="1" applyBorder="1"/>
    <xf numFmtId="10" fontId="0" fillId="0" borderId="0" xfId="0" applyNumberFormat="1" applyBorder="1" applyAlignment="1">
      <alignment wrapText="1"/>
    </xf>
    <xf numFmtId="20" fontId="0" fillId="0" borderId="0" xfId="0" applyNumberFormat="1" applyFill="1" applyBorder="1" applyAlignment="1">
      <alignment wrapText="1"/>
    </xf>
    <xf numFmtId="2" fontId="4" fillId="0" borderId="12" xfId="0" applyNumberFormat="1" applyFont="1" applyFill="1" applyBorder="1" applyAlignment="1"/>
    <xf numFmtId="2" fontId="4" fillId="0" borderId="10" xfId="0" applyNumberFormat="1" applyFont="1" applyFill="1" applyBorder="1" applyAlignment="1"/>
    <xf numFmtId="0" fontId="0" fillId="0" borderId="0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" fontId="0" fillId="0" borderId="0" xfId="0" applyNumberFormat="1" applyFill="1" applyBorder="1"/>
    <xf numFmtId="2" fontId="0" fillId="0" borderId="0" xfId="0" applyNumberFormat="1" applyBorder="1"/>
    <xf numFmtId="2" fontId="0" fillId="0" borderId="12" xfId="0" applyNumberFormat="1" applyFill="1" applyBorder="1"/>
    <xf numFmtId="2" fontId="0" fillId="0" borderId="5" xfId="0" applyNumberFormat="1" applyFill="1" applyBorder="1"/>
    <xf numFmtId="2" fontId="0" fillId="0" borderId="6" xfId="0" applyNumberFormat="1" applyBorder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" fontId="0" fillId="0" borderId="3" xfId="0" applyNumberFormat="1" applyBorder="1"/>
    <xf numFmtId="0" fontId="0" fillId="0" borderId="3" xfId="0" applyBorder="1"/>
    <xf numFmtId="2" fontId="0" fillId="0" borderId="2" xfId="0" applyNumberFormat="1" applyFill="1" applyBorder="1"/>
    <xf numFmtId="1" fontId="0" fillId="0" borderId="0" xfId="0" applyNumberFormat="1" applyFill="1" applyBorder="1" applyAlignment="1">
      <alignment wrapText="1"/>
    </xf>
    <xf numFmtId="0" fontId="0" fillId="0" borderId="2" xfId="0" applyFill="1" applyBorder="1"/>
    <xf numFmtId="0" fontId="0" fillId="0" borderId="3" xfId="0" applyFill="1" applyBorder="1"/>
    <xf numFmtId="2" fontId="0" fillId="0" borderId="5" xfId="0" applyNumberFormat="1" applyBorder="1"/>
    <xf numFmtId="1" fontId="0" fillId="0" borderId="6" xfId="0" applyNumberFormat="1" applyFill="1" applyBorder="1" applyAlignment="1">
      <alignment wrapText="1"/>
    </xf>
    <xf numFmtId="2" fontId="6" fillId="0" borderId="2" xfId="0" applyNumberFormat="1" applyFont="1" applyFill="1" applyBorder="1" applyAlignment="1"/>
    <xf numFmtId="2" fontId="6" fillId="0" borderId="5" xfId="0" applyNumberFormat="1" applyFont="1" applyFill="1" applyBorder="1" applyAlignment="1"/>
    <xf numFmtId="2" fontId="6" fillId="0" borderId="12" xfId="0" applyNumberFormat="1" applyFont="1" applyFill="1" applyBorder="1" applyAlignment="1"/>
    <xf numFmtId="2" fontId="0" fillId="0" borderId="4" xfId="0" applyNumberFormat="1" applyBorder="1"/>
    <xf numFmtId="2" fontId="0" fillId="0" borderId="10" xfId="0" applyNumberFormat="1" applyBorder="1"/>
    <xf numFmtId="2" fontId="0" fillId="0" borderId="3" xfId="0" applyNumberFormat="1" applyFill="1" applyBorder="1"/>
    <xf numFmtId="2" fontId="0" fillId="0" borderId="10" xfId="0" applyNumberFormat="1" applyFill="1" applyBorder="1"/>
    <xf numFmtId="2" fontId="6" fillId="0" borderId="10" xfId="0" applyNumberFormat="1" applyFont="1" applyFill="1" applyBorder="1" applyAlignment="1"/>
    <xf numFmtId="2" fontId="0" fillId="0" borderId="9" xfId="0" applyNumberFormat="1" applyBorder="1"/>
    <xf numFmtId="2" fontId="0" fillId="0" borderId="8" xfId="0" applyNumberFormat="1" applyBorder="1"/>
    <xf numFmtId="2" fontId="6" fillId="0" borderId="11" xfId="0" applyNumberFormat="1" applyFont="1" applyFill="1" applyBorder="1" applyAlignment="1"/>
    <xf numFmtId="2" fontId="0" fillId="0" borderId="0" xfId="0" applyNumberFormat="1"/>
    <xf numFmtId="2" fontId="6" fillId="0" borderId="7" xfId="0" applyNumberFormat="1" applyFont="1" applyFill="1" applyBorder="1" applyAlignment="1"/>
    <xf numFmtId="2" fontId="6" fillId="0" borderId="3" xfId="0" applyNumberFormat="1" applyFont="1" applyFill="1" applyBorder="1" applyAlignment="1"/>
    <xf numFmtId="2" fontId="6" fillId="0" borderId="0" xfId="0" applyNumberFormat="1" applyFont="1" applyFill="1" applyBorder="1" applyAlignment="1"/>
    <xf numFmtId="2" fontId="0" fillId="0" borderId="11" xfId="0" applyNumberFormat="1" applyBorder="1"/>
    <xf numFmtId="0" fontId="0" fillId="0" borderId="11" xfId="0" applyFill="1" applyBorder="1"/>
    <xf numFmtId="0" fontId="0" fillId="0" borderId="13" xfId="0" applyBorder="1" applyAlignment="1">
      <alignment horizontal="center" wrapText="1"/>
    </xf>
    <xf numFmtId="0" fontId="0" fillId="0" borderId="14" xfId="0" applyBorder="1"/>
    <xf numFmtId="2" fontId="0" fillId="0" borderId="2" xfId="0" applyNumberFormat="1" applyBorder="1"/>
    <xf numFmtId="2" fontId="0" fillId="0" borderId="7" xfId="0" applyNumberFormat="1" applyBorder="1"/>
    <xf numFmtId="0" fontId="0" fillId="0" borderId="10" xfId="0" applyBorder="1" applyAlignment="1">
      <alignment horizontal="center" wrapText="1"/>
    </xf>
    <xf numFmtId="2" fontId="0" fillId="0" borderId="0" xfId="0" applyNumberFormat="1" applyBorder="1" applyAlignment="1">
      <alignment wrapText="1"/>
    </xf>
    <xf numFmtId="2" fontId="0" fillId="0" borderId="0" xfId="0" applyNumberFormat="1" applyFill="1" applyBorder="1" applyAlignment="1">
      <alignment wrapText="1"/>
    </xf>
    <xf numFmtId="2" fontId="0" fillId="0" borderId="6" xfId="0" applyNumberFormat="1" applyFill="1" applyBorder="1"/>
    <xf numFmtId="2" fontId="0" fillId="0" borderId="4" xfId="0" applyNumberFormat="1" applyFill="1" applyBorder="1"/>
    <xf numFmtId="2" fontId="4" fillId="0" borderId="6" xfId="0" applyNumberFormat="1" applyFont="1" applyFill="1" applyBorder="1" applyAlignment="1"/>
    <xf numFmtId="2" fontId="0" fillId="0" borderId="7" xfId="0" applyNumberFormat="1" applyFill="1" applyBorder="1"/>
    <xf numFmtId="10" fontId="0" fillId="0" borderId="0" xfId="0" applyNumberFormat="1"/>
    <xf numFmtId="0" fontId="5" fillId="0" borderId="0" xfId="0" applyFont="1" applyFill="1" applyBorder="1"/>
    <xf numFmtId="164" fontId="5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2" fontId="5" fillId="0" borderId="0" xfId="0" applyNumberFormat="1" applyFont="1" applyFill="1" applyBorder="1"/>
    <xf numFmtId="43" fontId="5" fillId="0" borderId="0" xfId="4" applyFont="1" applyFill="1" applyBorder="1"/>
    <xf numFmtId="10" fontId="0" fillId="0" borderId="6" xfId="0" applyNumberFormat="1" applyBorder="1"/>
    <xf numFmtId="0" fontId="0" fillId="0" borderId="13" xfId="0" applyBorder="1" applyAlignment="1">
      <alignment vertical="center"/>
    </xf>
    <xf numFmtId="2" fontId="6" fillId="0" borderId="12" xfId="0" applyNumberFormat="1" applyFont="1" applyFill="1" applyBorder="1"/>
    <xf numFmtId="2" fontId="4" fillId="0" borderId="12" xfId="0" applyNumberFormat="1" applyFont="1" applyFill="1" applyBorder="1"/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8" xfId="0" applyFill="1" applyBorder="1"/>
    <xf numFmtId="0" fontId="0" fillId="0" borderId="4" xfId="0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/>
    <xf numFmtId="165" fontId="6" fillId="0" borderId="5" xfId="0" applyNumberFormat="1" applyFont="1" applyFill="1" applyBorder="1" applyAlignment="1"/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1" fontId="0" fillId="0" borderId="10" xfId="0" applyNumberFormat="1" applyBorder="1"/>
    <xf numFmtId="1" fontId="0" fillId="0" borderId="3" xfId="0" applyNumberFormat="1" applyBorder="1"/>
    <xf numFmtId="1" fontId="0" fillId="0" borderId="4" xfId="0" applyNumberFormat="1" applyBorder="1"/>
    <xf numFmtId="1" fontId="0" fillId="0" borderId="12" xfId="0" applyNumberFormat="1" applyBorder="1"/>
    <xf numFmtId="1" fontId="0" fillId="0" borderId="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" fontId="0" fillId="0" borderId="11" xfId="0" applyNumberFormat="1" applyBorder="1"/>
    <xf numFmtId="1" fontId="0" fillId="0" borderId="9" xfId="0" applyNumberFormat="1" applyBorder="1"/>
    <xf numFmtId="1" fontId="0" fillId="0" borderId="0" xfId="0" applyNumberFormat="1"/>
    <xf numFmtId="1" fontId="0" fillId="0" borderId="2" xfId="0" applyNumberFormat="1" applyBorder="1"/>
    <xf numFmtId="1" fontId="0" fillId="0" borderId="5" xfId="0" applyNumberFormat="1" applyBorder="1"/>
    <xf numFmtId="1" fontId="0" fillId="0" borderId="7" xfId="0" applyNumberFormat="1" applyBorder="1"/>
    <xf numFmtId="1" fontId="0" fillId="0" borderId="10" xfId="0" applyNumberFormat="1" applyFill="1" applyBorder="1"/>
    <xf numFmtId="1" fontId="4" fillId="0" borderId="10" xfId="0" applyNumberFormat="1" applyFont="1" applyFill="1" applyBorder="1" applyAlignment="1"/>
    <xf numFmtId="1" fontId="0" fillId="0" borderId="12" xfId="0" applyNumberFormat="1" applyFill="1" applyBorder="1"/>
    <xf numFmtId="1" fontId="4" fillId="0" borderId="12" xfId="0" applyNumberFormat="1" applyFont="1" applyFill="1" applyBorder="1" applyAlignment="1"/>
    <xf numFmtId="1" fontId="0" fillId="0" borderId="0" xfId="0" applyNumberFormat="1" applyBorder="1" applyAlignment="1">
      <alignment wrapText="1"/>
    </xf>
    <xf numFmtId="1" fontId="0" fillId="0" borderId="0" xfId="0" applyNumberFormat="1" applyFill="1" applyBorder="1"/>
    <xf numFmtId="1" fontId="0" fillId="0" borderId="6" xfId="0" applyNumberFormat="1" applyFill="1" applyBorder="1"/>
    <xf numFmtId="1" fontId="0" fillId="0" borderId="5" xfId="0" applyNumberFormat="1" applyFill="1" applyBorder="1"/>
    <xf numFmtId="1" fontId="4" fillId="0" borderId="6" xfId="0" applyNumberFormat="1" applyFont="1" applyFill="1" applyBorder="1"/>
    <xf numFmtId="1" fontId="4" fillId="0" borderId="5" xfId="0" applyNumberFormat="1" applyFont="1" applyFill="1" applyBorder="1" applyAlignment="1"/>
    <xf numFmtId="1" fontId="0" fillId="0" borderId="11" xfId="0" applyNumberFormat="1" applyFill="1" applyBorder="1"/>
    <xf numFmtId="0" fontId="0" fillId="0" borderId="10" xfId="0" applyFill="1" applyBorder="1" applyAlignment="1">
      <alignment horizontal="left" vertical="center"/>
    </xf>
    <xf numFmtId="1" fontId="4" fillId="0" borderId="0" xfId="0" applyNumberFormat="1" applyFont="1" applyFill="1" applyBorder="1" applyAlignment="1"/>
    <xf numFmtId="1" fontId="4" fillId="0" borderId="0" xfId="0" applyNumberFormat="1" applyFont="1" applyFill="1" applyBorder="1"/>
    <xf numFmtId="1" fontId="0" fillId="0" borderId="3" xfId="0" applyNumberFormat="1" applyFill="1" applyBorder="1"/>
    <xf numFmtId="1" fontId="4" fillId="0" borderId="3" xfId="0" applyNumberFormat="1" applyFont="1" applyFill="1" applyBorder="1" applyAlignment="1"/>
    <xf numFmtId="1" fontId="0" fillId="0" borderId="8" xfId="0" applyNumberFormat="1" applyFill="1" applyBorder="1"/>
    <xf numFmtId="1" fontId="0" fillId="0" borderId="9" xfId="0" applyNumberFormat="1" applyFill="1" applyBorder="1"/>
    <xf numFmtId="0" fontId="0" fillId="0" borderId="2" xfId="0" applyBorder="1" applyAlignment="1">
      <alignment vertical="center"/>
    </xf>
    <xf numFmtId="1" fontId="0" fillId="0" borderId="12" xfId="0" applyNumberFormat="1" applyBorder="1" applyAlignment="1">
      <alignment wrapText="1"/>
    </xf>
    <xf numFmtId="1" fontId="0" fillId="0" borderId="12" xfId="0" applyNumberFormat="1" applyFill="1" applyBorder="1" applyAlignment="1">
      <alignment wrapText="1"/>
    </xf>
    <xf numFmtId="0" fontId="0" fillId="0" borderId="3" xfId="0" applyBorder="1" applyAlignment="1">
      <alignment wrapText="1"/>
    </xf>
    <xf numFmtId="2" fontId="4" fillId="0" borderId="3" xfId="0" applyNumberFormat="1" applyFont="1" applyFill="1" applyBorder="1" applyAlignment="1"/>
    <xf numFmtId="0" fontId="0" fillId="0" borderId="10" xfId="0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/>
    <xf numFmtId="1" fontId="6" fillId="0" borderId="12" xfId="0" applyNumberFormat="1" applyFont="1" applyFill="1" applyBorder="1" applyAlignment="1"/>
    <xf numFmtId="1" fontId="6" fillId="0" borderId="0" xfId="0" applyNumberFormat="1" applyFont="1" applyFill="1" applyBorder="1"/>
    <xf numFmtId="1" fontId="6" fillId="0" borderId="0" xfId="0" applyNumberFormat="1" applyFont="1" applyFill="1" applyBorder="1" applyAlignment="1"/>
    <xf numFmtId="1" fontId="6" fillId="0" borderId="6" xfId="0" applyNumberFormat="1" applyFont="1" applyFill="1" applyBorder="1"/>
    <xf numFmtId="0" fontId="0" fillId="4" borderId="5" xfId="0" applyFill="1" applyBorder="1"/>
    <xf numFmtId="0" fontId="0" fillId="4" borderId="12" xfId="0" applyFill="1" applyBorder="1"/>
    <xf numFmtId="2" fontId="0" fillId="4" borderId="0" xfId="0" applyNumberFormat="1" applyFill="1" applyBorder="1"/>
    <xf numFmtId="0" fontId="0" fillId="4" borderId="0" xfId="0" applyFill="1" applyBorder="1"/>
    <xf numFmtId="2" fontId="0" fillId="4" borderId="12" xfId="0" applyNumberFormat="1" applyFill="1" applyBorder="1"/>
    <xf numFmtId="0" fontId="0" fillId="4" borderId="6" xfId="0" applyFill="1" applyBorder="1"/>
    <xf numFmtId="0" fontId="0" fillId="0" borderId="0" xfId="0" applyAlignment="1">
      <alignment horizontal="left"/>
    </xf>
    <xf numFmtId="2" fontId="0" fillId="0" borderId="10" xfId="0" applyNumberFormat="1" applyBorder="1" applyAlignment="1">
      <alignment horizontal="center" vertical="center" wrapText="1"/>
    </xf>
    <xf numFmtId="2" fontId="0" fillId="0" borderId="11" xfId="0" applyNumberFormat="1" applyFill="1" applyBorder="1"/>
    <xf numFmtId="2" fontId="0" fillId="0" borderId="1" xfId="0" applyNumberFormat="1" applyFill="1" applyBorder="1" applyAlignment="1">
      <alignment horizontal="center" vertical="center" wrapText="1"/>
    </xf>
    <xf numFmtId="2" fontId="0" fillId="0" borderId="8" xfId="0" applyNumberFormat="1" applyFill="1" applyBorder="1"/>
    <xf numFmtId="2" fontId="0" fillId="0" borderId="9" xfId="0" applyNumberFormat="1" applyFill="1" applyBorder="1"/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14" xfId="0" applyNumberFormat="1" applyBorder="1"/>
    <xf numFmtId="0" fontId="0" fillId="0" borderId="1" xfId="0" applyFill="1" applyBorder="1"/>
    <xf numFmtId="2" fontId="0" fillId="0" borderId="4" xfId="0" applyNumberFormat="1" applyFill="1" applyBorder="1" applyAlignment="1">
      <alignment horizontal="center" vertical="center" wrapText="1"/>
    </xf>
    <xf numFmtId="4" fontId="0" fillId="0" borderId="0" xfId="0" applyNumberFormat="1"/>
    <xf numFmtId="2" fontId="0" fillId="0" borderId="0" xfId="0" applyNumberFormat="1" applyFill="1" applyBorder="1" applyAlignment="1">
      <alignment horizontal="center" vertical="center" wrapText="1"/>
    </xf>
    <xf numFmtId="2" fontId="0" fillId="0" borderId="13" xfId="0" applyNumberFormat="1" applyBorder="1"/>
    <xf numFmtId="2" fontId="0" fillId="0" borderId="1" xfId="0" applyNumberFormat="1" applyBorder="1"/>
    <xf numFmtId="0" fontId="0" fillId="0" borderId="16" xfId="0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0" xfId="0" applyNumberFormat="1" applyBorder="1"/>
    <xf numFmtId="4" fontId="0" fillId="0" borderId="6" xfId="0" applyNumberFormat="1" applyBorder="1"/>
    <xf numFmtId="4" fontId="0" fillId="0" borderId="10" xfId="0" applyNumberFormat="1" applyBorder="1"/>
    <xf numFmtId="4" fontId="0" fillId="0" borderId="12" xfId="0" applyNumberFormat="1" applyBorder="1"/>
    <xf numFmtId="2" fontId="0" fillId="0" borderId="15" xfId="0" applyNumberFormat="1" applyBorder="1"/>
    <xf numFmtId="0" fontId="0" fillId="0" borderId="13" xfId="0" applyBorder="1" applyAlignment="1">
      <alignment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/>
    <xf numFmtId="0" fontId="0" fillId="2" borderId="0" xfId="0" applyFill="1"/>
    <xf numFmtId="0" fontId="0" fillId="0" borderId="13" xfId="0" applyBorder="1" applyAlignment="1"/>
    <xf numFmtId="0" fontId="0" fillId="0" borderId="0" xfId="0" applyBorder="1" applyAlignment="1">
      <alignment horizontal="center" wrapText="1"/>
    </xf>
    <xf numFmtId="0" fontId="0" fillId="0" borderId="2" xfId="0" applyBorder="1" applyAlignment="1">
      <alignment horizontal="center"/>
    </xf>
    <xf numFmtId="165" fontId="0" fillId="0" borderId="12" xfId="0" applyNumberFormat="1" applyBorder="1"/>
    <xf numFmtId="165" fontId="0" fillId="0" borderId="0" xfId="0" applyNumberFormat="1"/>
    <xf numFmtId="165" fontId="0" fillId="0" borderId="10" xfId="0" applyNumberFormat="1" applyBorder="1"/>
    <xf numFmtId="165" fontId="0" fillId="0" borderId="11" xfId="0" applyNumberFormat="1" applyBorder="1"/>
    <xf numFmtId="2" fontId="0" fillId="0" borderId="0" xfId="0" applyNumberFormat="1" applyBorder="1" applyAlignment="1">
      <alignment horizontal="center" vertical="center" wrapText="1"/>
    </xf>
    <xf numFmtId="0" fontId="0" fillId="0" borderId="10" xfId="0" applyFill="1" applyBorder="1" applyAlignment="1"/>
    <xf numFmtId="0" fontId="0" fillId="0" borderId="12" xfId="0" applyBorder="1" applyAlignment="1"/>
    <xf numFmtId="0" fontId="0" fillId="0" borderId="1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0" fontId="0" fillId="0" borderId="0" xfId="0" applyNumberFormat="1" applyBorder="1"/>
    <xf numFmtId="20" fontId="0" fillId="0" borderId="3" xfId="0" applyNumberFormat="1" applyBorder="1"/>
    <xf numFmtId="0" fontId="0" fillId="0" borderId="1" xfId="0" applyBorder="1" applyAlignment="1">
      <alignment wrapText="1"/>
    </xf>
    <xf numFmtId="0" fontId="0" fillId="0" borderId="14" xfId="0" applyBorder="1" applyAlignment="1">
      <alignment wrapText="1"/>
    </xf>
    <xf numFmtId="0" fontId="0" fillId="2" borderId="13" xfId="0" applyFill="1" applyBorder="1"/>
    <xf numFmtId="0" fontId="0" fillId="2" borderId="1" xfId="0" applyFill="1" applyBorder="1"/>
    <xf numFmtId="0" fontId="0" fillId="2" borderId="14" xfId="0" applyFill="1" applyBorder="1"/>
    <xf numFmtId="0" fontId="0" fillId="8" borderId="8" xfId="0" applyFill="1" applyBorder="1"/>
    <xf numFmtId="0" fontId="0" fillId="8" borderId="11" xfId="0" applyFill="1" applyBorder="1"/>
    <xf numFmtId="0" fontId="0" fillId="6" borderId="1" xfId="0" applyFill="1" applyBorder="1"/>
    <xf numFmtId="166" fontId="0" fillId="0" borderId="0" xfId="0" applyNumberFormat="1"/>
    <xf numFmtId="167" fontId="0" fillId="0" borderId="0" xfId="0" applyNumberFormat="1"/>
    <xf numFmtId="0" fontId="0" fillId="2" borderId="10" xfId="0" applyFill="1" applyBorder="1"/>
    <xf numFmtId="0" fontId="0" fillId="9" borderId="13" xfId="0" applyFill="1" applyBorder="1"/>
    <xf numFmtId="0" fontId="0" fillId="9" borderId="14" xfId="0" applyFill="1" applyBorder="1"/>
    <xf numFmtId="0" fontId="0" fillId="9" borderId="2" xfId="0" applyFill="1" applyBorder="1"/>
    <xf numFmtId="0" fontId="0" fillId="9" borderId="3" xfId="0" applyFill="1" applyBorder="1"/>
    <xf numFmtId="0" fontId="0" fillId="2" borderId="12" xfId="0" applyFill="1" applyBorder="1"/>
    <xf numFmtId="0" fontId="0" fillId="9" borderId="5" xfId="0" applyFill="1" applyBorder="1"/>
    <xf numFmtId="0" fontId="0" fillId="9" borderId="0" xfId="0" applyFill="1" applyBorder="1"/>
    <xf numFmtId="0" fontId="0" fillId="6" borderId="14" xfId="0" applyFill="1" applyBorder="1"/>
    <xf numFmtId="0" fontId="0" fillId="2" borderId="11" xfId="0" applyFill="1" applyBorder="1"/>
    <xf numFmtId="0" fontId="0" fillId="9" borderId="7" xfId="0" applyFill="1" applyBorder="1"/>
    <xf numFmtId="0" fontId="0" fillId="9" borderId="8" xfId="0" applyFill="1" applyBorder="1"/>
    <xf numFmtId="0" fontId="0" fillId="6" borderId="5" xfId="0" applyFill="1" applyBorder="1"/>
    <xf numFmtId="0" fontId="0" fillId="0" borderId="0" xfId="0" applyBorder="1" applyAlignment="1">
      <alignment horizontal="center"/>
    </xf>
    <xf numFmtId="0" fontId="0" fillId="6" borderId="7" xfId="0" applyFill="1" applyBorder="1"/>
    <xf numFmtId="0" fontId="0" fillId="7" borderId="0" xfId="0" applyFill="1"/>
    <xf numFmtId="0" fontId="0" fillId="10" borderId="0" xfId="0" applyFill="1"/>
    <xf numFmtId="0" fontId="0" fillId="2" borderId="1" xfId="0" applyFill="1" applyBorder="1" applyAlignment="1">
      <alignment wrapText="1"/>
    </xf>
    <xf numFmtId="0" fontId="0" fillId="6" borderId="13" xfId="0" applyFill="1" applyBorder="1"/>
    <xf numFmtId="10" fontId="0" fillId="0" borderId="5" xfId="0" applyNumberFormat="1" applyFill="1" applyBorder="1"/>
    <xf numFmtId="166" fontId="0" fillId="0" borderId="0" xfId="0" applyNumberFormat="1" applyBorder="1"/>
    <xf numFmtId="166" fontId="0" fillId="0" borderId="6" xfId="0" applyNumberFormat="1" applyBorder="1"/>
    <xf numFmtId="166" fontId="0" fillId="0" borderId="8" xfId="0" applyNumberFormat="1" applyBorder="1"/>
    <xf numFmtId="10" fontId="0" fillId="0" borderId="13" xfId="0" applyNumberFormat="1" applyBorder="1"/>
    <xf numFmtId="0" fontId="0" fillId="0" borderId="13" xfId="0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10" fontId="0" fillId="0" borderId="5" xfId="0" applyNumberFormat="1" applyBorder="1"/>
    <xf numFmtId="10" fontId="0" fillId="6" borderId="5" xfId="0" applyNumberFormat="1" applyFill="1" applyBorder="1"/>
    <xf numFmtId="10" fontId="0" fillId="11" borderId="5" xfId="0" applyNumberFormat="1" applyFill="1" applyBorder="1"/>
    <xf numFmtId="10" fontId="0" fillId="0" borderId="2" xfId="0" applyNumberFormat="1" applyBorder="1"/>
    <xf numFmtId="10" fontId="0" fillId="6" borderId="0" xfId="0" applyNumberFormat="1" applyFill="1" applyBorder="1"/>
    <xf numFmtId="10" fontId="0" fillId="11" borderId="0" xfId="0" applyNumberFormat="1" applyFill="1" applyBorder="1"/>
    <xf numFmtId="10" fontId="0" fillId="6" borderId="7" xfId="0" applyNumberFormat="1" applyFill="1" applyBorder="1"/>
    <xf numFmtId="10" fontId="0" fillId="6" borderId="8" xfId="0" applyNumberFormat="1" applyFill="1" applyBorder="1"/>
    <xf numFmtId="10" fontId="0" fillId="0" borderId="7" xfId="0" applyNumberFormat="1" applyBorder="1"/>
    <xf numFmtId="0" fontId="0" fillId="0" borderId="0" xfId="0" applyBorder="1" applyAlignment="1"/>
    <xf numFmtId="1" fontId="0" fillId="3" borderId="13" xfId="0" applyNumberFormat="1" applyFill="1" applyBorder="1"/>
    <xf numFmtId="166" fontId="0" fillId="0" borderId="0" xfId="0" applyNumberFormat="1" applyFill="1" applyBorder="1"/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0" xfId="0" applyFill="1" applyBorder="1"/>
    <xf numFmtId="1" fontId="0" fillId="0" borderId="0" xfId="0" applyNumberFormat="1"/>
    <xf numFmtId="166" fontId="0" fillId="0" borderId="0" xfId="0" applyNumberFormat="1"/>
    <xf numFmtId="166" fontId="0" fillId="0" borderId="11" xfId="0" applyNumberFormat="1" applyBorder="1"/>
    <xf numFmtId="10" fontId="0" fillId="12" borderId="5" xfId="0" applyNumberFormat="1" applyFill="1" applyBorder="1"/>
    <xf numFmtId="0" fontId="0" fillId="0" borderId="13" xfId="0" applyFill="1" applyBorder="1"/>
    <xf numFmtId="166" fontId="0" fillId="0" borderId="2" xfId="0" applyNumberFormat="1" applyBorder="1"/>
    <xf numFmtId="166" fontId="0" fillId="0" borderId="10" xfId="0" applyNumberFormat="1" applyBorder="1"/>
    <xf numFmtId="166" fontId="0" fillId="0" borderId="3" xfId="0" applyNumberFormat="1" applyBorder="1"/>
    <xf numFmtId="166" fontId="0" fillId="0" borderId="3" xfId="0" applyNumberFormat="1" applyFill="1" applyBorder="1"/>
    <xf numFmtId="166" fontId="0" fillId="0" borderId="10" xfId="0" applyNumberFormat="1" applyFill="1" applyBorder="1"/>
    <xf numFmtId="166" fontId="0" fillId="0" borderId="5" xfId="0" applyNumberFormat="1" applyBorder="1"/>
    <xf numFmtId="166" fontId="0" fillId="0" borderId="12" xfId="0" applyNumberFormat="1" applyBorder="1"/>
    <xf numFmtId="166" fontId="0" fillId="0" borderId="12" xfId="0" applyNumberFormat="1" applyFill="1" applyBorder="1"/>
    <xf numFmtId="166" fontId="0" fillId="0" borderId="7" xfId="0" applyNumberFormat="1" applyBorder="1"/>
    <xf numFmtId="166" fontId="0" fillId="0" borderId="8" xfId="0" applyNumberFormat="1" applyFill="1" applyBorder="1"/>
    <xf numFmtId="166" fontId="0" fillId="0" borderId="11" xfId="0" applyNumberFormat="1" applyFill="1" applyBorder="1"/>
    <xf numFmtId="166" fontId="0" fillId="0" borderId="1" xfId="0" applyNumberFormat="1" applyBorder="1"/>
    <xf numFmtId="0" fontId="0" fillId="0" borderId="0" xfId="0" applyAlignment="1"/>
    <xf numFmtId="0" fontId="0" fillId="0" borderId="11" xfId="0" applyBorder="1" applyAlignment="1"/>
    <xf numFmtId="4" fontId="0" fillId="0" borderId="2" xfId="0" applyNumberFormat="1" applyBorder="1"/>
    <xf numFmtId="4" fontId="0" fillId="0" borderId="3" xfId="0" applyNumberFormat="1" applyFill="1" applyBorder="1"/>
    <xf numFmtId="4" fontId="0" fillId="0" borderId="5" xfId="0" applyNumberFormat="1" applyBorder="1"/>
    <xf numFmtId="4" fontId="0" fillId="0" borderId="0" xfId="0" applyNumberFormat="1" applyFill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11" xfId="0" applyNumberFormat="1" applyBorder="1"/>
    <xf numFmtId="4" fontId="0" fillId="0" borderId="10" xfId="0" applyNumberFormat="1" applyFill="1" applyBorder="1"/>
    <xf numFmtId="4" fontId="0" fillId="0" borderId="12" xfId="0" applyNumberFormat="1" applyFill="1" applyBorder="1"/>
    <xf numFmtId="4" fontId="0" fillId="0" borderId="11" xfId="0" applyNumberFormat="1" applyFill="1" applyBorder="1"/>
    <xf numFmtId="4" fontId="0" fillId="0" borderId="8" xfId="0" applyNumberFormat="1" applyFill="1" applyBorder="1"/>
    <xf numFmtId="166" fontId="0" fillId="0" borderId="4" xfId="0" applyNumberFormat="1" applyFill="1" applyBorder="1"/>
    <xf numFmtId="166" fontId="0" fillId="0" borderId="6" xfId="0" applyNumberFormat="1" applyFill="1" applyBorder="1"/>
    <xf numFmtId="0" fontId="0" fillId="0" borderId="5" xfId="0" applyNumberFormat="1" applyFill="1" applyBorder="1"/>
    <xf numFmtId="0" fontId="0" fillId="0" borderId="18" xfId="0" applyBorder="1"/>
    <xf numFmtId="0" fontId="0" fillId="0" borderId="19" xfId="0" applyBorder="1"/>
    <xf numFmtId="10" fontId="0" fillId="0" borderId="6" xfId="0" applyNumberFormat="1" applyFill="1" applyBorder="1"/>
    <xf numFmtId="0" fontId="0" fillId="6" borderId="6" xfId="0" applyFill="1" applyBorder="1"/>
    <xf numFmtId="0" fontId="0" fillId="6" borderId="9" xfId="0" applyFill="1" applyBorder="1"/>
    <xf numFmtId="0" fontId="9" fillId="0" borderId="0" xfId="0" applyFont="1" applyBorder="1"/>
    <xf numFmtId="0" fontId="9" fillId="6" borderId="1" xfId="0" applyFont="1" applyFill="1" applyBorder="1"/>
    <xf numFmtId="166" fontId="9" fillId="6" borderId="1" xfId="0" applyNumberFormat="1" applyFont="1" applyFill="1" applyBorder="1"/>
    <xf numFmtId="0" fontId="9" fillId="0" borderId="10" xfId="0" applyFont="1" applyBorder="1"/>
    <xf numFmtId="1" fontId="9" fillId="6" borderId="1" xfId="0" applyNumberFormat="1" applyFont="1" applyFill="1" applyBorder="1"/>
    <xf numFmtId="1" fontId="9" fillId="6" borderId="14" xfId="0" applyNumberFormat="1" applyFont="1" applyFill="1" applyBorder="1"/>
    <xf numFmtId="3" fontId="9" fillId="0" borderId="1" xfId="0" applyNumberFormat="1" applyFont="1" applyBorder="1"/>
    <xf numFmtId="168" fontId="9" fillId="0" borderId="0" xfId="0" applyNumberFormat="1" applyFont="1" applyBorder="1"/>
    <xf numFmtId="166" fontId="9" fillId="0" borderId="11" xfId="0" applyNumberFormat="1" applyFont="1" applyBorder="1"/>
    <xf numFmtId="166" fontId="9" fillId="0" borderId="8" xfId="0" applyNumberFormat="1" applyFont="1" applyBorder="1"/>
    <xf numFmtId="4" fontId="9" fillId="0" borderId="0" xfId="0" applyNumberFormat="1" applyFont="1" applyBorder="1"/>
    <xf numFmtId="0" fontId="9" fillId="0" borderId="13" xfId="0" applyFont="1" applyBorder="1"/>
    <xf numFmtId="4" fontId="9" fillId="6" borderId="1" xfId="0" applyNumberFormat="1" applyFont="1" applyFill="1" applyBorder="1"/>
    <xf numFmtId="4" fontId="9" fillId="6" borderId="14" xfId="0" applyNumberFormat="1" applyFont="1" applyFill="1" applyBorder="1"/>
    <xf numFmtId="0" fontId="10" fillId="0" borderId="0" xfId="1" applyFont="1" applyBorder="1" applyAlignment="1" applyProtection="1"/>
    <xf numFmtId="0" fontId="9" fillId="8" borderId="2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wrapText="1"/>
    </xf>
    <xf numFmtId="0" fontId="9" fillId="8" borderId="1" xfId="0" applyFont="1" applyFill="1" applyBorder="1" applyAlignment="1">
      <alignment horizontal="center" wrapText="1"/>
    </xf>
    <xf numFmtId="0" fontId="9" fillId="8" borderId="10" xfId="0" applyFont="1" applyFill="1" applyBorder="1" applyAlignment="1">
      <alignment horizontal="center" wrapText="1"/>
    </xf>
    <xf numFmtId="0" fontId="9" fillId="8" borderId="13" xfId="0" applyFont="1" applyFill="1" applyBorder="1"/>
    <xf numFmtId="0" fontId="9" fillId="8" borderId="7" xfId="0" applyFont="1" applyFill="1" applyBorder="1"/>
    <xf numFmtId="0" fontId="9" fillId="8" borderId="10" xfId="0" applyFont="1" applyFill="1" applyBorder="1"/>
    <xf numFmtId="0" fontId="9" fillId="8" borderId="1" xfId="0" applyFont="1" applyFill="1" applyBorder="1"/>
    <xf numFmtId="0" fontId="0" fillId="8" borderId="10" xfId="0" applyFill="1" applyBorder="1"/>
    <xf numFmtId="0" fontId="9" fillId="8" borderId="2" xfId="0" applyFont="1" applyFill="1" applyBorder="1" applyAlignment="1">
      <alignment horizontal="center" wrapText="1"/>
    </xf>
    <xf numFmtId="0" fontId="9" fillId="8" borderId="7" xfId="0" applyFont="1" applyFill="1" applyBorder="1" applyAlignment="1">
      <alignment horizontal="center" wrapText="1"/>
    </xf>
    <xf numFmtId="0" fontId="9" fillId="8" borderId="8" xfId="0" applyFont="1" applyFill="1" applyBorder="1" applyAlignment="1">
      <alignment horizontal="center" wrapText="1"/>
    </xf>
    <xf numFmtId="0" fontId="9" fillId="8" borderId="11" xfId="0" applyFont="1" applyFill="1" applyBorder="1"/>
    <xf numFmtId="0" fontId="9" fillId="6" borderId="10" xfId="0" applyNumberFormat="1" applyFont="1" applyFill="1" applyBorder="1"/>
    <xf numFmtId="10" fontId="9" fillId="0" borderId="10" xfId="0" applyNumberFormat="1" applyFont="1" applyBorder="1"/>
    <xf numFmtId="0" fontId="9" fillId="6" borderId="12" xfId="0" applyNumberFormat="1" applyFont="1" applyFill="1" applyBorder="1"/>
    <xf numFmtId="0" fontId="9" fillId="0" borderId="12" xfId="0" applyFont="1" applyBorder="1"/>
    <xf numFmtId="10" fontId="9" fillId="0" borderId="12" xfId="0" applyNumberFormat="1" applyFont="1" applyBorder="1"/>
    <xf numFmtId="0" fontId="9" fillId="0" borderId="5" xfId="0" applyFont="1" applyBorder="1"/>
    <xf numFmtId="0" fontId="9" fillId="6" borderId="12" xfId="0" applyFont="1" applyFill="1" applyBorder="1"/>
    <xf numFmtId="0" fontId="9" fillId="6" borderId="11" xfId="0" applyNumberFormat="1" applyFont="1" applyFill="1" applyBorder="1"/>
    <xf numFmtId="0" fontId="9" fillId="0" borderId="7" xfId="0" applyFont="1" applyBorder="1"/>
    <xf numFmtId="0" fontId="9" fillId="0" borderId="9" xfId="0" applyFont="1" applyBorder="1"/>
    <xf numFmtId="0" fontId="9" fillId="0" borderId="7" xfId="0" applyNumberFormat="1" applyFont="1" applyBorder="1"/>
    <xf numFmtId="10" fontId="9" fillId="0" borderId="15" xfId="0" applyNumberFormat="1" applyFont="1" applyBorder="1"/>
    <xf numFmtId="0" fontId="0" fillId="8" borderId="10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10" xfId="0" applyFill="1" applyBorder="1" applyAlignment="1">
      <alignment wrapText="1"/>
    </xf>
    <xf numFmtId="0" fontId="0" fillId="8" borderId="12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2" xfId="0" applyFill="1" applyBorder="1" applyAlignment="1">
      <alignment wrapText="1"/>
    </xf>
    <xf numFmtId="0" fontId="0" fillId="8" borderId="11" xfId="0" applyFill="1" applyBorder="1" applyAlignment="1">
      <alignment horizontal="center" vertical="center"/>
    </xf>
    <xf numFmtId="0" fontId="0" fillId="8" borderId="13" xfId="0" applyFill="1" applyBorder="1"/>
    <xf numFmtId="0" fontId="0" fillId="8" borderId="1" xfId="0" applyFill="1" applyBorder="1"/>
    <xf numFmtId="0" fontId="0" fillId="8" borderId="11" xfId="0" applyFill="1" applyBorder="1" applyAlignment="1">
      <alignment wrapText="1"/>
    </xf>
    <xf numFmtId="0" fontId="9" fillId="0" borderId="11" xfId="0" applyFont="1" applyBorder="1"/>
    <xf numFmtId="0" fontId="9" fillId="8" borderId="1" xfId="0" applyFont="1" applyFill="1" applyBorder="1" applyAlignment="1">
      <alignment vertical="center"/>
    </xf>
    <xf numFmtId="0" fontId="0" fillId="6" borderId="14" xfId="0" applyFill="1" applyBorder="1" applyAlignment="1">
      <alignment horizontal="center" wrapText="1"/>
    </xf>
    <xf numFmtId="0" fontId="0" fillId="6" borderId="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8" borderId="14" xfId="0" applyFill="1" applyBorder="1"/>
    <xf numFmtId="0" fontId="0" fillId="8" borderId="15" xfId="0" applyFill="1" applyBorder="1"/>
    <xf numFmtId="10" fontId="0" fillId="13" borderId="5" xfId="0" applyNumberFormat="1" applyFill="1" applyBorder="1"/>
    <xf numFmtId="10" fontId="0" fillId="12" borderId="7" xfId="0" applyNumberFormat="1" applyFill="1" applyBorder="1"/>
    <xf numFmtId="10" fontId="0" fillId="0" borderId="1" xfId="0" applyNumberFormat="1" applyBorder="1"/>
    <xf numFmtId="0" fontId="0" fillId="12" borderId="5" xfId="0" applyFill="1" applyBorder="1"/>
    <xf numFmtId="0" fontId="0" fillId="13" borderId="2" xfId="0" applyFill="1" applyBorder="1"/>
    <xf numFmtId="0" fontId="0" fillId="11" borderId="5" xfId="0" applyFill="1" applyBorder="1"/>
    <xf numFmtId="0" fontId="0" fillId="0" borderId="8" xfId="0" applyFill="1" applyBorder="1" applyAlignment="1">
      <alignment horizontal="center"/>
    </xf>
    <xf numFmtId="0" fontId="0" fillId="8" borderId="1" xfId="0" applyFill="1" applyBorder="1" applyAlignment="1">
      <alignment vertical="center"/>
    </xf>
    <xf numFmtId="0" fontId="0" fillId="8" borderId="9" xfId="0" applyFill="1" applyBorder="1"/>
    <xf numFmtId="0" fontId="0" fillId="8" borderId="2" xfId="0" applyFill="1" applyBorder="1"/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2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20" fontId="0" fillId="0" borderId="10" xfId="0" applyNumberFormat="1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wrapText="1"/>
    </xf>
    <xf numFmtId="2" fontId="0" fillId="8" borderId="2" xfId="0" applyNumberFormat="1" applyFill="1" applyBorder="1" applyAlignment="1">
      <alignment horizontal="center" vertical="center" wrapText="1"/>
    </xf>
    <xf numFmtId="2" fontId="0" fillId="8" borderId="10" xfId="0" applyNumberFormat="1" applyFill="1" applyBorder="1" applyAlignment="1">
      <alignment horizontal="center" vertical="center" wrapText="1"/>
    </xf>
    <xf numFmtId="2" fontId="0" fillId="8" borderId="3" xfId="0" applyNumberForma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7" xfId="0" applyFill="1" applyBorder="1"/>
    <xf numFmtId="2" fontId="0" fillId="14" borderId="13" xfId="0" applyNumberFormat="1" applyFill="1" applyBorder="1"/>
    <xf numFmtId="2" fontId="0" fillId="14" borderId="1" xfId="0" applyNumberFormat="1" applyFill="1" applyBorder="1"/>
    <xf numFmtId="2" fontId="0" fillId="14" borderId="14" xfId="0" applyNumberFormat="1" applyFill="1" applyBorder="1"/>
    <xf numFmtId="2" fontId="0" fillId="8" borderId="1" xfId="0" applyNumberFormat="1" applyFill="1" applyBorder="1" applyAlignment="1">
      <alignment horizontal="center" vertical="center" wrapText="1"/>
    </xf>
    <xf numFmtId="166" fontId="0" fillId="15" borderId="1" xfId="0" applyNumberFormat="1" applyFill="1" applyBorder="1"/>
    <xf numFmtId="166" fontId="0" fillId="14" borderId="7" xfId="0" applyNumberFormat="1" applyFill="1" applyBorder="1"/>
    <xf numFmtId="166" fontId="0" fillId="14" borderId="1" xfId="0" applyNumberFormat="1" applyFill="1" applyBorder="1"/>
    <xf numFmtId="166" fontId="0" fillId="14" borderId="8" xfId="0" applyNumberFormat="1" applyFill="1" applyBorder="1"/>
    <xf numFmtId="166" fontId="0" fillId="14" borderId="9" xfId="0" applyNumberFormat="1" applyFill="1" applyBorder="1"/>
    <xf numFmtId="166" fontId="0" fillId="14" borderId="11" xfId="0" applyNumberFormat="1" applyFill="1" applyBorder="1"/>
    <xf numFmtId="4" fontId="0" fillId="14" borderId="13" xfId="0" applyNumberFormat="1" applyFill="1" applyBorder="1"/>
    <xf numFmtId="4" fontId="0" fillId="14" borderId="14" xfId="0" applyNumberFormat="1" applyFill="1" applyBorder="1"/>
    <xf numFmtId="4" fontId="0" fillId="14" borderId="15" xfId="0" applyNumberFormat="1" applyFill="1" applyBorder="1"/>
    <xf numFmtId="4" fontId="0" fillId="14" borderId="7" xfId="0" applyNumberFormat="1" applyFill="1" applyBorder="1"/>
    <xf numFmtId="4" fontId="0" fillId="14" borderId="1" xfId="0" applyNumberFormat="1" applyFill="1" applyBorder="1"/>
    <xf numFmtId="4" fontId="0" fillId="14" borderId="8" xfId="0" applyNumberFormat="1" applyFill="1" applyBorder="1"/>
    <xf numFmtId="4" fontId="0" fillId="14" borderId="9" xfId="0" applyNumberFormat="1" applyFill="1" applyBorder="1"/>
    <xf numFmtId="2" fontId="0" fillId="8" borderId="4" xfId="0" applyNumberForma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8" fillId="6" borderId="1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8" fillId="15" borderId="13" xfId="0" applyFont="1" applyFill="1" applyBorder="1" applyAlignment="1">
      <alignment horizontal="center" vertical="center" wrapText="1"/>
    </xf>
    <xf numFmtId="0" fontId="8" fillId="15" borderId="15" xfId="0" applyFont="1" applyFill="1" applyBorder="1" applyAlignment="1">
      <alignment horizontal="center" vertical="center" wrapText="1"/>
    </xf>
    <xf numFmtId="0" fontId="11" fillId="0" borderId="0" xfId="0" applyFont="1" applyBorder="1"/>
    <xf numFmtId="0" fontId="0" fillId="15" borderId="10" xfId="0" applyFill="1" applyBorder="1" applyAlignment="1">
      <alignment horizontal="center" vertical="center" wrapText="1"/>
    </xf>
    <xf numFmtId="0" fontId="0" fillId="15" borderId="11" xfId="0" applyFill="1" applyBorder="1" applyAlignment="1">
      <alignment horizontal="center" vertical="center" wrapText="1"/>
    </xf>
    <xf numFmtId="2" fontId="0" fillId="15" borderId="11" xfId="0" applyNumberFormat="1" applyFill="1" applyBorder="1"/>
    <xf numFmtId="4" fontId="0" fillId="15" borderId="11" xfId="0" applyNumberFormat="1" applyFill="1" applyBorder="1"/>
    <xf numFmtId="0" fontId="0" fillId="15" borderId="13" xfId="0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 wrapText="1"/>
    </xf>
    <xf numFmtId="0" fontId="0" fillId="15" borderId="14" xfId="0" applyFill="1" applyBorder="1" applyAlignment="1">
      <alignment horizontal="center" vertical="center" wrapText="1"/>
    </xf>
    <xf numFmtId="0" fontId="0" fillId="15" borderId="15" xfId="0" applyFill="1" applyBorder="1" applyAlignment="1">
      <alignment horizontal="center" vertical="center" wrapText="1"/>
    </xf>
    <xf numFmtId="0" fontId="0" fillId="15" borderId="7" xfId="0" applyFill="1" applyBorder="1" applyAlignment="1">
      <alignment vertical="center"/>
    </xf>
    <xf numFmtId="2" fontId="0" fillId="15" borderId="1" xfId="0" applyNumberFormat="1" applyFill="1" applyBorder="1"/>
    <xf numFmtId="0" fontId="0" fillId="8" borderId="1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8" borderId="13" xfId="0" applyFill="1" applyBorder="1" applyAlignment="1">
      <alignment horizontal="center" wrapText="1"/>
    </xf>
    <xf numFmtId="0" fontId="0" fillId="8" borderId="15" xfId="0" applyFill="1" applyBorder="1" applyAlignment="1">
      <alignment horizontal="center" wrapText="1"/>
    </xf>
    <xf numFmtId="0" fontId="0" fillId="8" borderId="10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16" borderId="6" xfId="0" applyFill="1" applyBorder="1"/>
    <xf numFmtId="0" fontId="0" fillId="16" borderId="9" xfId="0" applyFill="1" applyBorder="1"/>
    <xf numFmtId="0" fontId="0" fillId="8" borderId="2" xfId="0" applyFill="1" applyBorder="1" applyAlignment="1">
      <alignment horizontal="center" wrapText="1"/>
    </xf>
    <xf numFmtId="0" fontId="0" fillId="8" borderId="3" xfId="0" applyFill="1" applyBorder="1" applyAlignment="1">
      <alignment horizontal="center" wrapText="1"/>
    </xf>
    <xf numFmtId="0" fontId="0" fillId="8" borderId="10" xfId="0" applyFill="1" applyBorder="1" applyAlignment="1">
      <alignment horizontal="center" wrapText="1"/>
    </xf>
    <xf numFmtId="0" fontId="0" fillId="8" borderId="4" xfId="0" applyFill="1" applyBorder="1" applyAlignment="1">
      <alignment horizontal="center" wrapText="1"/>
    </xf>
    <xf numFmtId="0" fontId="0" fillId="8" borderId="7" xfId="0" applyFill="1" applyBorder="1" applyAlignment="1">
      <alignment horizontal="center" wrapText="1"/>
    </xf>
    <xf numFmtId="0" fontId="0" fillId="8" borderId="8" xfId="0" applyFill="1" applyBorder="1" applyAlignment="1">
      <alignment horizontal="center" wrapText="1"/>
    </xf>
    <xf numFmtId="0" fontId="0" fillId="8" borderId="11" xfId="0" applyFill="1" applyBorder="1" applyAlignment="1">
      <alignment horizontal="center" wrapText="1"/>
    </xf>
    <xf numFmtId="0" fontId="0" fillId="8" borderId="0" xfId="0" applyFill="1" applyBorder="1" applyAlignment="1">
      <alignment horizontal="center" wrapText="1"/>
    </xf>
    <xf numFmtId="0" fontId="0" fillId="8" borderId="12" xfId="0" applyFill="1" applyBorder="1" applyAlignment="1">
      <alignment horizontal="center" wrapText="1"/>
    </xf>
    <xf numFmtId="0" fontId="0" fillId="8" borderId="6" xfId="0" applyFill="1" applyBorder="1" applyAlignment="1">
      <alignment horizontal="center" wrapText="1"/>
    </xf>
    <xf numFmtId="0" fontId="0" fillId="6" borderId="15" xfId="0" applyFill="1" applyBorder="1"/>
    <xf numFmtId="0" fontId="14" fillId="0" borderId="0" xfId="0" applyFont="1"/>
    <xf numFmtId="0" fontId="0" fillId="8" borderId="1" xfId="0" applyFill="1" applyBorder="1" applyAlignment="1">
      <alignment horizontal="left" vertical="center"/>
    </xf>
    <xf numFmtId="0" fontId="0" fillId="8" borderId="15" xfId="0" applyFill="1" applyBorder="1" applyAlignment="1">
      <alignment wrapText="1"/>
    </xf>
    <xf numFmtId="0" fontId="0" fillId="8" borderId="15" xfId="0" applyFill="1" applyBorder="1" applyAlignment="1">
      <alignment horizontal="center" vertical="center" wrapText="1"/>
    </xf>
    <xf numFmtId="0" fontId="0" fillId="8" borderId="4" xfId="0" applyFill="1" applyBorder="1"/>
    <xf numFmtId="0" fontId="0" fillId="8" borderId="12" xfId="0" applyFill="1" applyBorder="1"/>
    <xf numFmtId="0" fontId="0" fillId="8" borderId="6" xfId="0" applyFill="1" applyBorder="1"/>
    <xf numFmtId="0" fontId="0" fillId="8" borderId="1" xfId="0" applyFill="1" applyBorder="1" applyAlignment="1">
      <alignment horizontal="center" wrapText="1"/>
    </xf>
    <xf numFmtId="2" fontId="4" fillId="8" borderId="13" xfId="0" applyNumberFormat="1" applyFont="1" applyFill="1" applyBorder="1" applyAlignment="1"/>
    <xf numFmtId="2" fontId="0" fillId="8" borderId="10" xfId="0" applyNumberFormat="1" applyFill="1" applyBorder="1"/>
    <xf numFmtId="0" fontId="0" fillId="8" borderId="2" xfId="0" applyFill="1" applyBorder="1" applyAlignment="1">
      <alignment vertical="center"/>
    </xf>
    <xf numFmtId="0" fontId="0" fillId="8" borderId="10" xfId="0" applyFill="1" applyBorder="1" applyAlignment="1">
      <alignment horizontal="center" wrapText="1"/>
    </xf>
    <xf numFmtId="0" fontId="0" fillId="8" borderId="3" xfId="0" applyFill="1" applyBorder="1" applyAlignment="1">
      <alignment horizontal="center" wrapText="1"/>
    </xf>
    <xf numFmtId="0" fontId="0" fillId="8" borderId="10" xfId="0" applyFill="1" applyBorder="1" applyAlignment="1">
      <alignment horizontal="left" vertical="center"/>
    </xf>
    <xf numFmtId="0" fontId="0" fillId="8" borderId="3" xfId="0" applyFill="1" applyBorder="1" applyAlignment="1">
      <alignment wrapText="1"/>
    </xf>
    <xf numFmtId="0" fontId="0" fillId="8" borderId="10" xfId="0" applyFill="1" applyBorder="1" applyAlignment="1">
      <alignment horizontal="center" vertical="center" wrapText="1"/>
    </xf>
    <xf numFmtId="2" fontId="4" fillId="8" borderId="3" xfId="0" applyNumberFormat="1" applyFont="1" applyFill="1" applyBorder="1" applyAlignment="1"/>
  </cellXfs>
  <cellStyles count="6">
    <cellStyle name="Hipervínculo" xfId="1" builtinId="8"/>
    <cellStyle name="Hipervínculo 2" xfId="3"/>
    <cellStyle name="Millares 2" xfId="4"/>
    <cellStyle name="Normal" xfId="0" builtinId="0"/>
    <cellStyle name="Normal 2" xfId="2"/>
    <cellStyle name="Porcentual 2" xfId="5"/>
  </cellStyles>
  <dxfs count="0"/>
  <tableStyles count="0" defaultTableStyle="TableStyleMedium9" defaultPivotStyle="PivotStyleLight16"/>
  <colors>
    <mruColors>
      <color rgb="FFFFCC00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barChart>
        <c:barDir val="col"/>
        <c:grouping val="clustered"/>
        <c:ser>
          <c:idx val="0"/>
          <c:order val="0"/>
          <c:val>
            <c:numRef>
              <c:f>'Demand profile generator'!$L$85:$L$108</c:f>
              <c:numCache>
                <c:formatCode>0.00</c:formatCode>
                <c:ptCount val="24"/>
                <c:pt idx="0">
                  <c:v>4.9945173797641733E-2</c:v>
                </c:pt>
                <c:pt idx="1">
                  <c:v>4.9945173797641733E-2</c:v>
                </c:pt>
                <c:pt idx="2">
                  <c:v>4.9945173797641733E-2</c:v>
                </c:pt>
                <c:pt idx="3">
                  <c:v>4.9945173797641733E-2</c:v>
                </c:pt>
                <c:pt idx="4">
                  <c:v>4.9945173797641733E-2</c:v>
                </c:pt>
                <c:pt idx="5">
                  <c:v>0.31028579480136081</c:v>
                </c:pt>
                <c:pt idx="6">
                  <c:v>0.37704000146033445</c:v>
                </c:pt>
                <c:pt idx="7">
                  <c:v>6.2010510113776424E-2</c:v>
                </c:pt>
                <c:pt idx="8">
                  <c:v>5.8902771971741728E-2</c:v>
                </c:pt>
                <c:pt idx="9">
                  <c:v>4.9945173797641733E-2</c:v>
                </c:pt>
                <c:pt idx="10">
                  <c:v>4.9945173797641733E-2</c:v>
                </c:pt>
                <c:pt idx="11">
                  <c:v>4.9945173797641733E-2</c:v>
                </c:pt>
                <c:pt idx="12">
                  <c:v>4.9945173797641733E-2</c:v>
                </c:pt>
                <c:pt idx="13">
                  <c:v>4.9945173797641733E-2</c:v>
                </c:pt>
                <c:pt idx="14">
                  <c:v>4.9945173797641733E-2</c:v>
                </c:pt>
                <c:pt idx="15">
                  <c:v>6.3107358869788674E-2</c:v>
                </c:pt>
                <c:pt idx="16">
                  <c:v>0.15988883201016926</c:v>
                </c:pt>
                <c:pt idx="17">
                  <c:v>0.15103362338074572</c:v>
                </c:pt>
                <c:pt idx="18">
                  <c:v>0.15428738952781387</c:v>
                </c:pt>
                <c:pt idx="19">
                  <c:v>0.13381012798739406</c:v>
                </c:pt>
                <c:pt idx="20">
                  <c:v>0.40110965712624463</c:v>
                </c:pt>
                <c:pt idx="21">
                  <c:v>0.40013176717732535</c:v>
                </c:pt>
                <c:pt idx="22">
                  <c:v>0.38851920264737094</c:v>
                </c:pt>
                <c:pt idx="23">
                  <c:v>0.31969226016134039</c:v>
                </c:pt>
              </c:numCache>
            </c:numRef>
          </c:val>
        </c:ser>
        <c:axId val="60315904"/>
        <c:axId val="60330752"/>
      </c:barChart>
      <c:catAx>
        <c:axId val="603159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TIME (HOURS OF THE DAY)</a:t>
                </a:r>
              </a:p>
            </c:rich>
          </c:tx>
          <c:layout/>
        </c:title>
        <c:majorTickMark val="none"/>
        <c:tickLblPos val="nextTo"/>
        <c:crossAx val="60330752"/>
        <c:crosses val="autoZero"/>
        <c:auto val="1"/>
        <c:lblAlgn val="ctr"/>
        <c:lblOffset val="100"/>
      </c:catAx>
      <c:valAx>
        <c:axId val="6033075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CONSUMPTION</a:t>
                </a:r>
                <a:r>
                  <a:rPr lang="en-GB" baseline="0"/>
                  <a:t> (kWh)</a:t>
                </a:r>
                <a:endParaRPr lang="en-GB"/>
              </a:p>
            </c:rich>
          </c:tx>
          <c:layout/>
        </c:title>
        <c:numFmt formatCode="0.00" sourceLinked="1"/>
        <c:tickLblPos val="nextTo"/>
        <c:crossAx val="60315904"/>
        <c:crosses val="autoZero"/>
        <c:crossBetween val="between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/>
              <a:t>Total</a:t>
            </a:r>
            <a:r>
              <a:rPr lang="en-GB" baseline="0"/>
              <a:t> electricity consumed by single adults household in Atarjea with lighting loads in winter</a:t>
            </a:r>
            <a:endParaRPr lang="en-GB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val>
            <c:numRef>
              <c:f>'Single Adult'!$H$124:$H$147</c:f>
              <c:numCache>
                <c:formatCode>0.00</c:formatCode>
                <c:ptCount val="24"/>
                <c:pt idx="0">
                  <c:v>4.4916666666666671</c:v>
                </c:pt>
                <c:pt idx="1">
                  <c:v>4.4916666666666671</c:v>
                </c:pt>
                <c:pt idx="2">
                  <c:v>4.4916666666666671</c:v>
                </c:pt>
                <c:pt idx="3">
                  <c:v>4.4916666666666671</c:v>
                </c:pt>
                <c:pt idx="4">
                  <c:v>4.4916666666666671</c:v>
                </c:pt>
                <c:pt idx="5">
                  <c:v>28.136685823754789</c:v>
                </c:pt>
                <c:pt idx="6">
                  <c:v>32.991283524904219</c:v>
                </c:pt>
                <c:pt idx="7">
                  <c:v>4.6166858237547901</c:v>
                </c:pt>
                <c:pt idx="8">
                  <c:v>4.4916666666666671</c:v>
                </c:pt>
                <c:pt idx="9">
                  <c:v>4.4916666666666671</c:v>
                </c:pt>
                <c:pt idx="10">
                  <c:v>4.4916666666666671</c:v>
                </c:pt>
                <c:pt idx="11">
                  <c:v>4.4916666666666671</c:v>
                </c:pt>
                <c:pt idx="12">
                  <c:v>4.4916666666666671</c:v>
                </c:pt>
                <c:pt idx="13">
                  <c:v>4.4916666666666671</c:v>
                </c:pt>
                <c:pt idx="14">
                  <c:v>4.4916666666666671</c:v>
                </c:pt>
                <c:pt idx="15">
                  <c:v>4.4916666666666671</c:v>
                </c:pt>
                <c:pt idx="16">
                  <c:v>9.8752079912424744</c:v>
                </c:pt>
                <c:pt idx="17">
                  <c:v>10.322643678160919</c:v>
                </c:pt>
                <c:pt idx="18">
                  <c:v>33.91946360153257</c:v>
                </c:pt>
                <c:pt idx="19">
                  <c:v>34.030041050903122</c:v>
                </c:pt>
                <c:pt idx="20">
                  <c:v>34.451403940886699</c:v>
                </c:pt>
                <c:pt idx="21">
                  <c:v>33.775270935960592</c:v>
                </c:pt>
                <c:pt idx="22">
                  <c:v>33.501149425287352</c:v>
                </c:pt>
                <c:pt idx="23">
                  <c:v>28.791412151067323</c:v>
                </c:pt>
              </c:numCache>
            </c:numRef>
          </c:val>
        </c:ser>
        <c:axId val="78028800"/>
        <c:axId val="78051200"/>
      </c:barChart>
      <c:catAx>
        <c:axId val="780288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Hrs</a:t>
                </a:r>
              </a:p>
            </c:rich>
          </c:tx>
          <c:layout/>
        </c:title>
        <c:majorTickMark val="none"/>
        <c:tickLblPos val="nextTo"/>
        <c:crossAx val="78051200"/>
        <c:crosses val="autoZero"/>
        <c:auto val="1"/>
        <c:lblAlgn val="ctr"/>
        <c:lblOffset val="100"/>
      </c:catAx>
      <c:valAx>
        <c:axId val="7805120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Electricity</a:t>
                </a:r>
                <a:r>
                  <a:rPr lang="en-GB" baseline="0"/>
                  <a:t> consumption kWh</a:t>
                </a:r>
                <a:endParaRPr lang="en-GB"/>
              </a:p>
            </c:rich>
          </c:tx>
          <c:layout/>
        </c:title>
        <c:numFmt formatCode="0.00" sourceLinked="1"/>
        <c:tickLblPos val="nextTo"/>
        <c:crossAx val="78028800"/>
        <c:crosses val="autoZero"/>
        <c:crossBetween val="between"/>
      </c:val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baseline="0"/>
              <a:t>Total electricity consumed by single adults household in Atarjea with lighting loads in summer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GB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val>
            <c:numRef>
              <c:f>'Single Adult'!$I$124:$I$147</c:f>
              <c:numCache>
                <c:formatCode>0.00</c:formatCode>
                <c:ptCount val="24"/>
                <c:pt idx="0">
                  <c:v>4.4916666666666671</c:v>
                </c:pt>
                <c:pt idx="1">
                  <c:v>4.4916666666666671</c:v>
                </c:pt>
                <c:pt idx="2">
                  <c:v>4.4916666666666671</c:v>
                </c:pt>
                <c:pt idx="3">
                  <c:v>4.4916666666666671</c:v>
                </c:pt>
                <c:pt idx="4">
                  <c:v>4.4916666666666671</c:v>
                </c:pt>
                <c:pt idx="5">
                  <c:v>28.136685823754789</c:v>
                </c:pt>
                <c:pt idx="6">
                  <c:v>32.991283524904219</c:v>
                </c:pt>
                <c:pt idx="7">
                  <c:v>4.6166858237547901</c:v>
                </c:pt>
                <c:pt idx="8">
                  <c:v>4.4916666666666671</c:v>
                </c:pt>
                <c:pt idx="9">
                  <c:v>4.4916666666666671</c:v>
                </c:pt>
                <c:pt idx="10">
                  <c:v>4.4916666666666671</c:v>
                </c:pt>
                <c:pt idx="11">
                  <c:v>4.4916666666666671</c:v>
                </c:pt>
                <c:pt idx="12">
                  <c:v>4.4916666666666671</c:v>
                </c:pt>
                <c:pt idx="13">
                  <c:v>4.4916666666666671</c:v>
                </c:pt>
                <c:pt idx="14">
                  <c:v>4.4916666666666671</c:v>
                </c:pt>
                <c:pt idx="15">
                  <c:v>4.4916666666666671</c:v>
                </c:pt>
                <c:pt idx="16">
                  <c:v>9.8752079912424744</c:v>
                </c:pt>
                <c:pt idx="17">
                  <c:v>10.322643678160919</c:v>
                </c:pt>
                <c:pt idx="18">
                  <c:v>10.39946360153257</c:v>
                </c:pt>
                <c:pt idx="19">
                  <c:v>10.510041050903121</c:v>
                </c:pt>
                <c:pt idx="20">
                  <c:v>34.451403940886699</c:v>
                </c:pt>
                <c:pt idx="21">
                  <c:v>33.775270935960592</c:v>
                </c:pt>
                <c:pt idx="22">
                  <c:v>33.501149425287352</c:v>
                </c:pt>
                <c:pt idx="23">
                  <c:v>28.791412151067323</c:v>
                </c:pt>
              </c:numCache>
            </c:numRef>
          </c:val>
        </c:ser>
        <c:axId val="78624256"/>
        <c:axId val="78626176"/>
      </c:barChart>
      <c:catAx>
        <c:axId val="78624256"/>
        <c:scaling>
          <c:orientation val="minMax"/>
        </c:scaling>
        <c:axPos val="b"/>
        <c:title>
          <c:layout/>
        </c:title>
        <c:majorTickMark val="none"/>
        <c:tickLblPos val="nextTo"/>
        <c:crossAx val="78626176"/>
        <c:crosses val="autoZero"/>
        <c:auto val="1"/>
        <c:lblAlgn val="ctr"/>
        <c:lblOffset val="100"/>
      </c:catAx>
      <c:valAx>
        <c:axId val="78626176"/>
        <c:scaling>
          <c:orientation val="minMax"/>
        </c:scaling>
        <c:axPos val="l"/>
        <c:majorGridlines/>
        <c:title>
          <c:layout/>
        </c:title>
        <c:numFmt formatCode="0.00" sourceLinked="1"/>
        <c:tickLblPos val="nextTo"/>
        <c:crossAx val="78624256"/>
        <c:crosses val="autoZero"/>
        <c:crossBetween val="between"/>
      </c:val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baseline="0"/>
              <a:t>Total electricity consumed by over 60s adults households in Atarjea without lightining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GB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val>
            <c:numRef>
              <c:f>'Over 60s adults'!$K$77:$K$100</c:f>
              <c:numCache>
                <c:formatCode>0.00</c:formatCode>
                <c:ptCount val="24"/>
                <c:pt idx="0">
                  <c:v>5.1791666666666671</c:v>
                </c:pt>
                <c:pt idx="1">
                  <c:v>5.1791666666666671</c:v>
                </c:pt>
                <c:pt idx="2">
                  <c:v>5.1791666666666671</c:v>
                </c:pt>
                <c:pt idx="3">
                  <c:v>5.1791666666666671</c:v>
                </c:pt>
                <c:pt idx="4">
                  <c:v>5.1791666666666671</c:v>
                </c:pt>
                <c:pt idx="5">
                  <c:v>5.1791666666666671</c:v>
                </c:pt>
                <c:pt idx="6">
                  <c:v>5.4965229885057472</c:v>
                </c:pt>
                <c:pt idx="7">
                  <c:v>6.2322126436781611</c:v>
                </c:pt>
                <c:pt idx="8">
                  <c:v>19.219122879036671</c:v>
                </c:pt>
                <c:pt idx="9">
                  <c:v>5.6263505747126441</c:v>
                </c:pt>
                <c:pt idx="10">
                  <c:v>8.3554885057471271</c:v>
                </c:pt>
                <c:pt idx="11">
                  <c:v>6.5113834154351391</c:v>
                </c:pt>
                <c:pt idx="12">
                  <c:v>7.5212027914614126</c:v>
                </c:pt>
                <c:pt idx="13">
                  <c:v>22.654467706622878</c:v>
                </c:pt>
                <c:pt idx="14">
                  <c:v>21.971651614668851</c:v>
                </c:pt>
                <c:pt idx="15">
                  <c:v>6.6318267651888343</c:v>
                </c:pt>
                <c:pt idx="16">
                  <c:v>6.6336822660098527</c:v>
                </c:pt>
                <c:pt idx="17">
                  <c:v>7.3489039408867001</c:v>
                </c:pt>
                <c:pt idx="18">
                  <c:v>19.972866721401207</c:v>
                </c:pt>
                <c:pt idx="19">
                  <c:v>19.962078544061303</c:v>
                </c:pt>
                <c:pt idx="20">
                  <c:v>20.011495621237</c:v>
                </c:pt>
                <c:pt idx="21">
                  <c:v>19.277645046524356</c:v>
                </c:pt>
                <c:pt idx="22">
                  <c:v>19.219122879036671</c:v>
                </c:pt>
                <c:pt idx="23">
                  <c:v>5.1791666666666671</c:v>
                </c:pt>
              </c:numCache>
            </c:numRef>
          </c:val>
        </c:ser>
        <c:axId val="78634368"/>
        <c:axId val="78865920"/>
      </c:barChart>
      <c:catAx>
        <c:axId val="78634368"/>
        <c:scaling>
          <c:orientation val="minMax"/>
        </c:scaling>
        <c:axPos val="b"/>
        <c:title>
          <c:layout/>
        </c:title>
        <c:majorTickMark val="none"/>
        <c:tickLblPos val="nextTo"/>
        <c:crossAx val="78865920"/>
        <c:crosses val="autoZero"/>
        <c:auto val="1"/>
        <c:lblAlgn val="ctr"/>
        <c:lblOffset val="100"/>
      </c:catAx>
      <c:valAx>
        <c:axId val="78865920"/>
        <c:scaling>
          <c:orientation val="minMax"/>
        </c:scaling>
        <c:axPos val="l"/>
        <c:majorGridlines/>
        <c:title>
          <c:layout/>
        </c:title>
        <c:numFmt formatCode="0.00" sourceLinked="1"/>
        <c:tickLblPos val="nextTo"/>
        <c:crossAx val="786343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/>
              <a:t>winter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val>
            <c:numRef>
              <c:f>'Over 60s adults'!$H$124:$H$147</c:f>
              <c:numCache>
                <c:formatCode>0.00</c:formatCode>
                <c:ptCount val="24"/>
                <c:pt idx="0">
                  <c:v>5.1791666666666671</c:v>
                </c:pt>
                <c:pt idx="1">
                  <c:v>5.1791666666666671</c:v>
                </c:pt>
                <c:pt idx="2">
                  <c:v>5.1791666666666671</c:v>
                </c:pt>
                <c:pt idx="3">
                  <c:v>5.1791666666666671</c:v>
                </c:pt>
                <c:pt idx="4">
                  <c:v>5.1791666666666671</c:v>
                </c:pt>
                <c:pt idx="5">
                  <c:v>25.519166666666667</c:v>
                </c:pt>
                <c:pt idx="6">
                  <c:v>25.836522988505749</c:v>
                </c:pt>
                <c:pt idx="7">
                  <c:v>6.2322126436781611</c:v>
                </c:pt>
                <c:pt idx="8">
                  <c:v>19.219122879036671</c:v>
                </c:pt>
                <c:pt idx="9">
                  <c:v>5.6263505747126441</c:v>
                </c:pt>
                <c:pt idx="10">
                  <c:v>8.3554885057471271</c:v>
                </c:pt>
                <c:pt idx="11">
                  <c:v>6.5113834154351391</c:v>
                </c:pt>
                <c:pt idx="12">
                  <c:v>7.5212027914614126</c:v>
                </c:pt>
                <c:pt idx="13">
                  <c:v>22.654467706622878</c:v>
                </c:pt>
                <c:pt idx="14">
                  <c:v>21.971651614668851</c:v>
                </c:pt>
                <c:pt idx="15">
                  <c:v>6.6318267651888343</c:v>
                </c:pt>
                <c:pt idx="16">
                  <c:v>6.6336822660098527</c:v>
                </c:pt>
                <c:pt idx="17">
                  <c:v>7.3489039408867001</c:v>
                </c:pt>
                <c:pt idx="18">
                  <c:v>40.312866721401207</c:v>
                </c:pt>
                <c:pt idx="19">
                  <c:v>40.302078544061303</c:v>
                </c:pt>
                <c:pt idx="20">
                  <c:v>40.351495621237</c:v>
                </c:pt>
                <c:pt idx="21">
                  <c:v>39.617645046524359</c:v>
                </c:pt>
                <c:pt idx="22">
                  <c:v>39.559122879036671</c:v>
                </c:pt>
                <c:pt idx="23">
                  <c:v>25.519166666666667</c:v>
                </c:pt>
              </c:numCache>
            </c:numRef>
          </c:val>
        </c:ser>
        <c:axId val="78882304"/>
        <c:axId val="78884224"/>
      </c:barChart>
      <c:catAx>
        <c:axId val="78882304"/>
        <c:scaling>
          <c:orientation val="minMax"/>
        </c:scaling>
        <c:axPos val="b"/>
        <c:title/>
        <c:majorTickMark val="none"/>
        <c:tickLblPos val="nextTo"/>
        <c:crossAx val="78884224"/>
        <c:crosses val="autoZero"/>
        <c:auto val="1"/>
        <c:lblAlgn val="ctr"/>
        <c:lblOffset val="100"/>
      </c:catAx>
      <c:valAx>
        <c:axId val="78884224"/>
        <c:scaling>
          <c:orientation val="minMax"/>
        </c:scaling>
        <c:axPos val="l"/>
        <c:majorGridlines/>
        <c:title/>
        <c:numFmt formatCode="0.00" sourceLinked="1"/>
        <c:tickLblPos val="nextTo"/>
        <c:crossAx val="7888230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/>
              <a:t>summer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val>
            <c:numRef>
              <c:f>'Over 60s adults'!$I$124:$I$147</c:f>
              <c:numCache>
                <c:formatCode>0.00</c:formatCode>
                <c:ptCount val="24"/>
                <c:pt idx="0">
                  <c:v>5.1791666666666671</c:v>
                </c:pt>
                <c:pt idx="1">
                  <c:v>5.1791666666666671</c:v>
                </c:pt>
                <c:pt idx="2">
                  <c:v>5.1791666666666671</c:v>
                </c:pt>
                <c:pt idx="3">
                  <c:v>5.1791666666666671</c:v>
                </c:pt>
                <c:pt idx="4">
                  <c:v>5.1791666666666671</c:v>
                </c:pt>
                <c:pt idx="5">
                  <c:v>25.519166666666667</c:v>
                </c:pt>
                <c:pt idx="6">
                  <c:v>25.836522988505749</c:v>
                </c:pt>
                <c:pt idx="7">
                  <c:v>6.2322126436781611</c:v>
                </c:pt>
                <c:pt idx="8">
                  <c:v>19.219122879036671</c:v>
                </c:pt>
                <c:pt idx="9">
                  <c:v>5.6263505747126441</c:v>
                </c:pt>
                <c:pt idx="10">
                  <c:v>8.3554885057471271</c:v>
                </c:pt>
                <c:pt idx="11">
                  <c:v>6.5113834154351391</c:v>
                </c:pt>
                <c:pt idx="12">
                  <c:v>7.5212027914614126</c:v>
                </c:pt>
                <c:pt idx="13">
                  <c:v>22.654467706622878</c:v>
                </c:pt>
                <c:pt idx="14">
                  <c:v>21.971651614668851</c:v>
                </c:pt>
                <c:pt idx="15">
                  <c:v>6.6318267651888343</c:v>
                </c:pt>
                <c:pt idx="16">
                  <c:v>6.6336822660098527</c:v>
                </c:pt>
                <c:pt idx="17">
                  <c:v>7.3489039408867001</c:v>
                </c:pt>
                <c:pt idx="18">
                  <c:v>19.972866721401207</c:v>
                </c:pt>
                <c:pt idx="19">
                  <c:v>19.962078544061303</c:v>
                </c:pt>
                <c:pt idx="20">
                  <c:v>40.351495621237</c:v>
                </c:pt>
                <c:pt idx="21">
                  <c:v>39.617645046524359</c:v>
                </c:pt>
                <c:pt idx="22">
                  <c:v>39.559122879036671</c:v>
                </c:pt>
                <c:pt idx="23">
                  <c:v>25.519166666666667</c:v>
                </c:pt>
              </c:numCache>
            </c:numRef>
          </c:val>
        </c:ser>
        <c:axId val="78732672"/>
        <c:axId val="78738944"/>
      </c:barChart>
      <c:catAx>
        <c:axId val="78732672"/>
        <c:scaling>
          <c:orientation val="minMax"/>
        </c:scaling>
        <c:axPos val="b"/>
        <c:title/>
        <c:majorTickMark val="none"/>
        <c:tickLblPos val="nextTo"/>
        <c:crossAx val="78738944"/>
        <c:crosses val="autoZero"/>
        <c:auto val="1"/>
        <c:lblAlgn val="ctr"/>
        <c:lblOffset val="100"/>
      </c:catAx>
      <c:valAx>
        <c:axId val="78738944"/>
        <c:scaling>
          <c:orientation val="minMax"/>
        </c:scaling>
        <c:axPos val="l"/>
        <c:majorGridlines/>
        <c:title/>
        <c:numFmt formatCode="0.00" sourceLinked="1"/>
        <c:tickLblPos val="nextTo"/>
        <c:crossAx val="7873267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col"/>
        <c:grouping val="clustered"/>
        <c:ser>
          <c:idx val="0"/>
          <c:order val="0"/>
          <c:val>
            <c:numRef>
              <c:f>'Two adults'!$K$77:$K$100</c:f>
              <c:numCache>
                <c:formatCode>0.00</c:formatCode>
                <c:ptCount val="24"/>
                <c:pt idx="0">
                  <c:v>10.083333333333334</c:v>
                </c:pt>
                <c:pt idx="1">
                  <c:v>10.083333333333334</c:v>
                </c:pt>
                <c:pt idx="2">
                  <c:v>10.083333333333334</c:v>
                </c:pt>
                <c:pt idx="3">
                  <c:v>10.083333333333334</c:v>
                </c:pt>
                <c:pt idx="4">
                  <c:v>10.083333333333334</c:v>
                </c:pt>
                <c:pt idx="5">
                  <c:v>10.448773946360154</c:v>
                </c:pt>
                <c:pt idx="6">
                  <c:v>22.237881773399014</c:v>
                </c:pt>
                <c:pt idx="7">
                  <c:v>10.083333333333334</c:v>
                </c:pt>
                <c:pt idx="8">
                  <c:v>10.083333333333334</c:v>
                </c:pt>
                <c:pt idx="9">
                  <c:v>10.083333333333334</c:v>
                </c:pt>
                <c:pt idx="10">
                  <c:v>10.083333333333334</c:v>
                </c:pt>
                <c:pt idx="11">
                  <c:v>10.083333333333334</c:v>
                </c:pt>
                <c:pt idx="12">
                  <c:v>10.083333333333334</c:v>
                </c:pt>
                <c:pt idx="13">
                  <c:v>10.083333333333334</c:v>
                </c:pt>
                <c:pt idx="14">
                  <c:v>10.083333333333334</c:v>
                </c:pt>
                <c:pt idx="15">
                  <c:v>11.448927203065136</c:v>
                </c:pt>
                <c:pt idx="16">
                  <c:v>24.236053639846745</c:v>
                </c:pt>
                <c:pt idx="17">
                  <c:v>23.525484400656811</c:v>
                </c:pt>
                <c:pt idx="18">
                  <c:v>23.790032840722493</c:v>
                </c:pt>
                <c:pt idx="19">
                  <c:v>23.749704433497538</c:v>
                </c:pt>
                <c:pt idx="20">
                  <c:v>25.381713191023533</c:v>
                </c:pt>
                <c:pt idx="21">
                  <c:v>24.819080459770113</c:v>
                </c:pt>
                <c:pt idx="22">
                  <c:v>23.285155993431857</c:v>
                </c:pt>
                <c:pt idx="23">
                  <c:v>12.729392446633824</c:v>
                </c:pt>
              </c:numCache>
            </c:numRef>
          </c:val>
        </c:ser>
        <c:axId val="83126144"/>
        <c:axId val="83127680"/>
      </c:barChart>
      <c:catAx>
        <c:axId val="83126144"/>
        <c:scaling>
          <c:orientation val="minMax"/>
        </c:scaling>
        <c:axPos val="b"/>
        <c:tickLblPos val="nextTo"/>
        <c:crossAx val="83127680"/>
        <c:crosses val="autoZero"/>
        <c:auto val="1"/>
        <c:lblAlgn val="ctr"/>
        <c:lblOffset val="100"/>
      </c:catAx>
      <c:valAx>
        <c:axId val="83127680"/>
        <c:scaling>
          <c:orientation val="minMax"/>
        </c:scaling>
        <c:axPos val="l"/>
        <c:majorGridlines/>
        <c:numFmt formatCode="0.00" sourceLinked="1"/>
        <c:tickLblPos val="nextTo"/>
        <c:crossAx val="831261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col"/>
        <c:grouping val="clustered"/>
        <c:ser>
          <c:idx val="0"/>
          <c:order val="0"/>
          <c:val>
            <c:numRef>
              <c:f>'Two adults'!$H$124:$H$147</c:f>
              <c:numCache>
                <c:formatCode>0.00</c:formatCode>
                <c:ptCount val="24"/>
                <c:pt idx="0">
                  <c:v>10.083333333333334</c:v>
                </c:pt>
                <c:pt idx="1">
                  <c:v>10.083333333333334</c:v>
                </c:pt>
                <c:pt idx="2">
                  <c:v>10.083333333333334</c:v>
                </c:pt>
                <c:pt idx="3">
                  <c:v>10.083333333333334</c:v>
                </c:pt>
                <c:pt idx="4">
                  <c:v>10.083333333333334</c:v>
                </c:pt>
                <c:pt idx="5">
                  <c:v>50.048773946360157</c:v>
                </c:pt>
                <c:pt idx="6">
                  <c:v>61.837881773399019</c:v>
                </c:pt>
                <c:pt idx="7">
                  <c:v>10.083333333333334</c:v>
                </c:pt>
                <c:pt idx="8">
                  <c:v>10.083333333333334</c:v>
                </c:pt>
                <c:pt idx="9">
                  <c:v>10.083333333333334</c:v>
                </c:pt>
                <c:pt idx="10">
                  <c:v>10.083333333333334</c:v>
                </c:pt>
                <c:pt idx="11">
                  <c:v>10.083333333333334</c:v>
                </c:pt>
                <c:pt idx="12">
                  <c:v>10.083333333333334</c:v>
                </c:pt>
                <c:pt idx="13">
                  <c:v>10.083333333333334</c:v>
                </c:pt>
                <c:pt idx="14">
                  <c:v>10.083333333333334</c:v>
                </c:pt>
                <c:pt idx="15">
                  <c:v>11.448927203065136</c:v>
                </c:pt>
                <c:pt idx="16">
                  <c:v>24.236053639846745</c:v>
                </c:pt>
                <c:pt idx="17">
                  <c:v>23.525484400656811</c:v>
                </c:pt>
                <c:pt idx="18">
                  <c:v>63.390032840722498</c:v>
                </c:pt>
                <c:pt idx="19">
                  <c:v>63.349704433497536</c:v>
                </c:pt>
                <c:pt idx="20">
                  <c:v>64.98171319102353</c:v>
                </c:pt>
                <c:pt idx="21">
                  <c:v>64.419080459770115</c:v>
                </c:pt>
                <c:pt idx="22">
                  <c:v>62.885155993431859</c:v>
                </c:pt>
                <c:pt idx="23">
                  <c:v>52.329392446633825</c:v>
                </c:pt>
              </c:numCache>
            </c:numRef>
          </c:val>
        </c:ser>
        <c:axId val="83155584"/>
        <c:axId val="83161472"/>
      </c:barChart>
      <c:catAx>
        <c:axId val="83155584"/>
        <c:scaling>
          <c:orientation val="minMax"/>
        </c:scaling>
        <c:axPos val="b"/>
        <c:tickLblPos val="nextTo"/>
        <c:crossAx val="83161472"/>
        <c:crosses val="autoZero"/>
        <c:auto val="1"/>
        <c:lblAlgn val="ctr"/>
        <c:lblOffset val="100"/>
      </c:catAx>
      <c:valAx>
        <c:axId val="83161472"/>
        <c:scaling>
          <c:orientation val="minMax"/>
        </c:scaling>
        <c:axPos val="l"/>
        <c:majorGridlines/>
        <c:numFmt formatCode="0.00" sourceLinked="1"/>
        <c:tickLblPos val="nextTo"/>
        <c:crossAx val="8315558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col"/>
        <c:grouping val="clustered"/>
        <c:ser>
          <c:idx val="0"/>
          <c:order val="0"/>
          <c:val>
            <c:numRef>
              <c:f>'Two adults'!$I$124:$I$147</c:f>
              <c:numCache>
                <c:formatCode>0.00</c:formatCode>
                <c:ptCount val="24"/>
                <c:pt idx="0">
                  <c:v>10.083333333333334</c:v>
                </c:pt>
                <c:pt idx="1">
                  <c:v>10.083333333333334</c:v>
                </c:pt>
                <c:pt idx="2">
                  <c:v>10.083333333333334</c:v>
                </c:pt>
                <c:pt idx="3">
                  <c:v>10.083333333333334</c:v>
                </c:pt>
                <c:pt idx="4">
                  <c:v>10.083333333333334</c:v>
                </c:pt>
                <c:pt idx="5">
                  <c:v>50.048773946360157</c:v>
                </c:pt>
                <c:pt idx="6">
                  <c:v>61.837881773399019</c:v>
                </c:pt>
                <c:pt idx="7">
                  <c:v>10.083333333333334</c:v>
                </c:pt>
                <c:pt idx="8">
                  <c:v>10.083333333333334</c:v>
                </c:pt>
                <c:pt idx="9">
                  <c:v>10.083333333333334</c:v>
                </c:pt>
                <c:pt idx="10">
                  <c:v>10.083333333333334</c:v>
                </c:pt>
                <c:pt idx="11">
                  <c:v>10.083333333333334</c:v>
                </c:pt>
                <c:pt idx="12">
                  <c:v>10.083333333333334</c:v>
                </c:pt>
                <c:pt idx="13">
                  <c:v>10.083333333333334</c:v>
                </c:pt>
                <c:pt idx="14">
                  <c:v>10.083333333333334</c:v>
                </c:pt>
                <c:pt idx="15">
                  <c:v>11.448927203065136</c:v>
                </c:pt>
                <c:pt idx="16">
                  <c:v>24.236053639846745</c:v>
                </c:pt>
                <c:pt idx="17">
                  <c:v>23.525484400656811</c:v>
                </c:pt>
                <c:pt idx="18">
                  <c:v>23.790032840722493</c:v>
                </c:pt>
                <c:pt idx="19">
                  <c:v>23.749704433497538</c:v>
                </c:pt>
                <c:pt idx="20">
                  <c:v>64.98171319102353</c:v>
                </c:pt>
                <c:pt idx="21">
                  <c:v>64.419080459770115</c:v>
                </c:pt>
                <c:pt idx="22">
                  <c:v>62.885155993431859</c:v>
                </c:pt>
                <c:pt idx="23">
                  <c:v>52.329392446633825</c:v>
                </c:pt>
              </c:numCache>
            </c:numRef>
          </c:val>
        </c:ser>
        <c:axId val="78908800"/>
        <c:axId val="78926976"/>
      </c:barChart>
      <c:catAx>
        <c:axId val="78908800"/>
        <c:scaling>
          <c:orientation val="minMax"/>
        </c:scaling>
        <c:axPos val="b"/>
        <c:tickLblPos val="nextTo"/>
        <c:crossAx val="78926976"/>
        <c:crosses val="autoZero"/>
        <c:auto val="1"/>
        <c:lblAlgn val="ctr"/>
        <c:lblOffset val="100"/>
      </c:catAx>
      <c:valAx>
        <c:axId val="78926976"/>
        <c:scaling>
          <c:orientation val="minMax"/>
        </c:scaling>
        <c:axPos val="l"/>
        <c:majorGridlines/>
        <c:numFmt formatCode="0.00" sourceLinked="1"/>
        <c:tickLblPos val="nextTo"/>
        <c:crossAx val="7890880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col"/>
        <c:grouping val="clustered"/>
        <c:ser>
          <c:idx val="0"/>
          <c:order val="0"/>
          <c:val>
            <c:numRef>
              <c:f>'Two adults+children'!$K$77:$K$100</c:f>
              <c:numCache>
                <c:formatCode>0.00</c:formatCode>
                <c:ptCount val="24"/>
                <c:pt idx="0">
                  <c:v>19.974999999999998</c:v>
                </c:pt>
                <c:pt idx="1">
                  <c:v>19.974999999999998</c:v>
                </c:pt>
                <c:pt idx="2">
                  <c:v>19.974999999999998</c:v>
                </c:pt>
                <c:pt idx="3">
                  <c:v>19.974999999999998</c:v>
                </c:pt>
                <c:pt idx="4">
                  <c:v>19.974999999999998</c:v>
                </c:pt>
                <c:pt idx="5">
                  <c:v>21.221344827586204</c:v>
                </c:pt>
                <c:pt idx="6">
                  <c:v>50.801430213464698</c:v>
                </c:pt>
                <c:pt idx="7">
                  <c:v>47.299794745484405</c:v>
                </c:pt>
                <c:pt idx="8">
                  <c:v>36.928645320197042</c:v>
                </c:pt>
                <c:pt idx="9">
                  <c:v>19.974999999999998</c:v>
                </c:pt>
                <c:pt idx="10">
                  <c:v>19.974999999999998</c:v>
                </c:pt>
                <c:pt idx="11">
                  <c:v>19.974999999999998</c:v>
                </c:pt>
                <c:pt idx="12">
                  <c:v>19.974999999999998</c:v>
                </c:pt>
                <c:pt idx="13">
                  <c:v>60.720964969895995</c:v>
                </c:pt>
                <c:pt idx="14">
                  <c:v>60.580559386973178</c:v>
                </c:pt>
                <c:pt idx="15">
                  <c:v>26.911701149425287</c:v>
                </c:pt>
                <c:pt idx="16">
                  <c:v>34.327576354679799</c:v>
                </c:pt>
                <c:pt idx="17">
                  <c:v>33.565462506841811</c:v>
                </c:pt>
                <c:pt idx="18">
                  <c:v>63.412424740010941</c:v>
                </c:pt>
                <c:pt idx="19">
                  <c:v>60.92794362342638</c:v>
                </c:pt>
                <c:pt idx="20">
                  <c:v>58.965575807334417</c:v>
                </c:pt>
                <c:pt idx="21">
                  <c:v>58.335495347564304</c:v>
                </c:pt>
                <c:pt idx="22">
                  <c:v>47.926833607006017</c:v>
                </c:pt>
                <c:pt idx="23">
                  <c:v>19.974999999999998</c:v>
                </c:pt>
              </c:numCache>
            </c:numRef>
          </c:val>
        </c:ser>
        <c:axId val="83190528"/>
        <c:axId val="83192064"/>
      </c:barChart>
      <c:catAx>
        <c:axId val="83190528"/>
        <c:scaling>
          <c:orientation val="minMax"/>
        </c:scaling>
        <c:axPos val="b"/>
        <c:tickLblPos val="nextTo"/>
        <c:crossAx val="83192064"/>
        <c:crosses val="autoZero"/>
        <c:auto val="1"/>
        <c:lblAlgn val="ctr"/>
        <c:lblOffset val="100"/>
      </c:catAx>
      <c:valAx>
        <c:axId val="83192064"/>
        <c:scaling>
          <c:orientation val="minMax"/>
        </c:scaling>
        <c:axPos val="l"/>
        <c:majorGridlines/>
        <c:numFmt formatCode="0.00" sourceLinked="1"/>
        <c:tickLblPos val="nextTo"/>
        <c:crossAx val="8319052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/>
              <a:t>winter</a:t>
            </a:r>
          </a:p>
        </c:rich>
      </c:tx>
      <c:layout>
        <c:manualLayout>
          <c:xMode val="edge"/>
          <c:yMode val="edge"/>
          <c:x val="0.36079219361247789"/>
          <c:y val="2.7336123934421596E-2"/>
        </c:manualLayout>
      </c:layout>
    </c:title>
    <c:plotArea>
      <c:layout/>
      <c:barChart>
        <c:barDir val="col"/>
        <c:grouping val="clustered"/>
        <c:ser>
          <c:idx val="0"/>
          <c:order val="0"/>
          <c:val>
            <c:numRef>
              <c:f>'Two adults+children'!$H$124:$H$147</c:f>
              <c:numCache>
                <c:formatCode>0.00</c:formatCode>
                <c:ptCount val="24"/>
                <c:pt idx="0">
                  <c:v>19.974999999999998</c:v>
                </c:pt>
                <c:pt idx="1">
                  <c:v>19.974999999999998</c:v>
                </c:pt>
                <c:pt idx="2">
                  <c:v>19.974999999999998</c:v>
                </c:pt>
                <c:pt idx="3">
                  <c:v>19.974999999999998</c:v>
                </c:pt>
                <c:pt idx="4">
                  <c:v>19.974999999999998</c:v>
                </c:pt>
                <c:pt idx="5">
                  <c:v>116.42134482758621</c:v>
                </c:pt>
                <c:pt idx="6">
                  <c:v>146.00143021346469</c:v>
                </c:pt>
                <c:pt idx="7">
                  <c:v>47.299794745484405</c:v>
                </c:pt>
                <c:pt idx="8">
                  <c:v>36.928645320197042</c:v>
                </c:pt>
                <c:pt idx="9">
                  <c:v>19.974999999999998</c:v>
                </c:pt>
                <c:pt idx="10">
                  <c:v>19.974999999999998</c:v>
                </c:pt>
                <c:pt idx="11">
                  <c:v>19.974999999999998</c:v>
                </c:pt>
                <c:pt idx="12">
                  <c:v>19.974999999999998</c:v>
                </c:pt>
                <c:pt idx="13">
                  <c:v>60.720964969895995</c:v>
                </c:pt>
                <c:pt idx="14">
                  <c:v>60.580559386973178</c:v>
                </c:pt>
                <c:pt idx="15">
                  <c:v>26.911701149425287</c:v>
                </c:pt>
                <c:pt idx="16">
                  <c:v>34.327576354679799</c:v>
                </c:pt>
                <c:pt idx="17">
                  <c:v>33.565462506841811</c:v>
                </c:pt>
                <c:pt idx="18">
                  <c:v>158.61242474001094</c:v>
                </c:pt>
                <c:pt idx="19">
                  <c:v>156.12794362342638</c:v>
                </c:pt>
                <c:pt idx="20">
                  <c:v>154.16557580733442</c:v>
                </c:pt>
                <c:pt idx="21">
                  <c:v>153.53549534756431</c:v>
                </c:pt>
                <c:pt idx="22">
                  <c:v>143.12683360700601</c:v>
                </c:pt>
                <c:pt idx="23">
                  <c:v>115.175</c:v>
                </c:pt>
              </c:numCache>
            </c:numRef>
          </c:val>
        </c:ser>
        <c:axId val="83219968"/>
        <c:axId val="83221888"/>
      </c:barChart>
      <c:catAx>
        <c:axId val="83219968"/>
        <c:scaling>
          <c:orientation val="minMax"/>
        </c:scaling>
        <c:axPos val="b"/>
        <c:title>
          <c:layout/>
        </c:title>
        <c:majorTickMark val="none"/>
        <c:tickLblPos val="nextTo"/>
        <c:crossAx val="83221888"/>
        <c:crosses val="autoZero"/>
        <c:auto val="1"/>
        <c:lblAlgn val="ctr"/>
        <c:lblOffset val="100"/>
      </c:catAx>
      <c:valAx>
        <c:axId val="83221888"/>
        <c:scaling>
          <c:orientation val="minMax"/>
        </c:scaling>
        <c:axPos val="l"/>
        <c:majorGridlines/>
        <c:title>
          <c:layout/>
        </c:title>
        <c:numFmt formatCode="0.00" sourceLinked="1"/>
        <c:tickLblPos val="nextTo"/>
        <c:crossAx val="832199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barChart>
        <c:barDir val="col"/>
        <c:grouping val="clustered"/>
        <c:ser>
          <c:idx val="0"/>
          <c:order val="0"/>
          <c:val>
            <c:numRef>
              <c:f>'Demand profile generator'!$L$122:$L$145</c:f>
              <c:numCache>
                <c:formatCode>0.00</c:formatCode>
                <c:ptCount val="24"/>
                <c:pt idx="0">
                  <c:v>5.7752537503921433</c:v>
                </c:pt>
                <c:pt idx="1">
                  <c:v>5.7752537503921433</c:v>
                </c:pt>
                <c:pt idx="2">
                  <c:v>5.7752537503921433</c:v>
                </c:pt>
                <c:pt idx="3">
                  <c:v>5.7752537503921433</c:v>
                </c:pt>
                <c:pt idx="4">
                  <c:v>5.7752537503921433</c:v>
                </c:pt>
                <c:pt idx="5">
                  <c:v>35.878926107662849</c:v>
                </c:pt>
                <c:pt idx="6">
                  <c:v>43.597839729300759</c:v>
                </c:pt>
                <c:pt idx="7">
                  <c:v>7.1703911282660702</c:v>
                </c:pt>
                <c:pt idx="8">
                  <c:v>6.8110375612379368</c:v>
                </c:pt>
                <c:pt idx="9">
                  <c:v>5.7752537503921433</c:v>
                </c:pt>
                <c:pt idx="10">
                  <c:v>5.7752537503921433</c:v>
                </c:pt>
                <c:pt idx="11">
                  <c:v>5.7752537503921433</c:v>
                </c:pt>
                <c:pt idx="12">
                  <c:v>5.7752537503921433</c:v>
                </c:pt>
                <c:pt idx="13">
                  <c:v>5.7752537503921433</c:v>
                </c:pt>
                <c:pt idx="14">
                  <c:v>5.7752537503921433</c:v>
                </c:pt>
                <c:pt idx="15">
                  <c:v>7.2972217989818811</c:v>
                </c:pt>
                <c:pt idx="16">
                  <c:v>18.488244338758303</c:v>
                </c:pt>
                <c:pt idx="17">
                  <c:v>17.464300022240622</c:v>
                </c:pt>
                <c:pt idx="18">
                  <c:v>47.331196529101291</c:v>
                </c:pt>
                <c:pt idx="19">
                  <c:v>44.963372522957691</c:v>
                </c:pt>
                <c:pt idx="20">
                  <c:v>46.381058979240755</c:v>
                </c:pt>
                <c:pt idx="21">
                  <c:v>46.267983737619836</c:v>
                </c:pt>
                <c:pt idx="22">
                  <c:v>44.925201207219345</c:v>
                </c:pt>
                <c:pt idx="23">
                  <c:v>36.96661326975498</c:v>
                </c:pt>
              </c:numCache>
            </c:numRef>
          </c:val>
        </c:ser>
        <c:axId val="60383232"/>
        <c:axId val="60385152"/>
      </c:barChart>
      <c:catAx>
        <c:axId val="603832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HRS OF THE DAY</a:t>
                </a:r>
              </a:p>
            </c:rich>
          </c:tx>
          <c:layout/>
        </c:title>
        <c:majorTickMark val="none"/>
        <c:tickLblPos val="nextTo"/>
        <c:crossAx val="60385152"/>
        <c:crosses val="autoZero"/>
        <c:auto val="1"/>
        <c:lblAlgn val="ctr"/>
        <c:lblOffset val="100"/>
      </c:catAx>
      <c:valAx>
        <c:axId val="6038515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CONSUMPTION</a:t>
                </a:r>
                <a:r>
                  <a:rPr lang="en-GB" baseline="0"/>
                  <a:t> (kWh)</a:t>
                </a:r>
                <a:endParaRPr lang="en-GB"/>
              </a:p>
            </c:rich>
          </c:tx>
          <c:layout/>
        </c:title>
        <c:numFmt formatCode="0.00" sourceLinked="1"/>
        <c:tickLblPos val="nextTo"/>
        <c:crossAx val="60383232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/>
              <a:t>summer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val>
            <c:numRef>
              <c:f>'Two adults+children'!$I$124:$I$147</c:f>
              <c:numCache>
                <c:formatCode>0.00</c:formatCode>
                <c:ptCount val="24"/>
                <c:pt idx="0">
                  <c:v>19.974999999999998</c:v>
                </c:pt>
                <c:pt idx="1">
                  <c:v>19.974999999999998</c:v>
                </c:pt>
                <c:pt idx="2">
                  <c:v>19.974999999999998</c:v>
                </c:pt>
                <c:pt idx="3">
                  <c:v>19.974999999999998</c:v>
                </c:pt>
                <c:pt idx="4">
                  <c:v>19.974999999999998</c:v>
                </c:pt>
                <c:pt idx="5">
                  <c:v>116.42134482758621</c:v>
                </c:pt>
                <c:pt idx="6">
                  <c:v>146.00143021346469</c:v>
                </c:pt>
                <c:pt idx="7">
                  <c:v>47.299794745484405</c:v>
                </c:pt>
                <c:pt idx="8">
                  <c:v>36.928645320197042</c:v>
                </c:pt>
                <c:pt idx="9">
                  <c:v>19.974999999999998</c:v>
                </c:pt>
                <c:pt idx="10">
                  <c:v>19.974999999999998</c:v>
                </c:pt>
                <c:pt idx="11">
                  <c:v>19.974999999999998</c:v>
                </c:pt>
                <c:pt idx="12">
                  <c:v>19.974999999999998</c:v>
                </c:pt>
                <c:pt idx="13">
                  <c:v>60.720964969895995</c:v>
                </c:pt>
                <c:pt idx="14">
                  <c:v>60.580559386973178</c:v>
                </c:pt>
                <c:pt idx="15">
                  <c:v>26.911701149425287</c:v>
                </c:pt>
                <c:pt idx="16">
                  <c:v>34.327576354679799</c:v>
                </c:pt>
                <c:pt idx="17">
                  <c:v>33.565462506841811</c:v>
                </c:pt>
                <c:pt idx="18">
                  <c:v>63.412424740010941</c:v>
                </c:pt>
                <c:pt idx="19">
                  <c:v>60.92794362342638</c:v>
                </c:pt>
                <c:pt idx="20">
                  <c:v>154.16557580733442</c:v>
                </c:pt>
                <c:pt idx="21">
                  <c:v>153.53549534756431</c:v>
                </c:pt>
                <c:pt idx="22">
                  <c:v>143.12683360700601</c:v>
                </c:pt>
                <c:pt idx="23">
                  <c:v>115.175</c:v>
                </c:pt>
              </c:numCache>
            </c:numRef>
          </c:val>
        </c:ser>
        <c:axId val="86515072"/>
        <c:axId val="86525440"/>
      </c:barChart>
      <c:catAx>
        <c:axId val="86515072"/>
        <c:scaling>
          <c:orientation val="minMax"/>
        </c:scaling>
        <c:axPos val="b"/>
        <c:title/>
        <c:majorTickMark val="none"/>
        <c:tickLblPos val="nextTo"/>
        <c:crossAx val="86525440"/>
        <c:crosses val="autoZero"/>
        <c:auto val="1"/>
        <c:lblAlgn val="ctr"/>
        <c:lblOffset val="100"/>
      </c:catAx>
      <c:valAx>
        <c:axId val="86525440"/>
        <c:scaling>
          <c:orientation val="minMax"/>
        </c:scaling>
        <c:axPos val="l"/>
        <c:majorGridlines/>
        <c:title/>
        <c:numFmt formatCode="0.00" sourceLinked="1"/>
        <c:tickLblPos val="nextTo"/>
        <c:crossAx val="8651507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col"/>
        <c:grouping val="clustered"/>
        <c:ser>
          <c:idx val="0"/>
          <c:order val="0"/>
          <c:val>
            <c:numRef>
              <c:f>'1 adult+children'!$K$77:$K$100</c:f>
              <c:numCache>
                <c:formatCode>0.00</c:formatCode>
                <c:ptCount val="24"/>
                <c:pt idx="0">
                  <c:v>13.40625</c:v>
                </c:pt>
                <c:pt idx="1">
                  <c:v>13.40625</c:v>
                </c:pt>
                <c:pt idx="2">
                  <c:v>13.40625</c:v>
                </c:pt>
                <c:pt idx="3">
                  <c:v>13.40625</c:v>
                </c:pt>
                <c:pt idx="4">
                  <c:v>13.40625</c:v>
                </c:pt>
                <c:pt idx="5">
                  <c:v>13.40625</c:v>
                </c:pt>
                <c:pt idx="6">
                  <c:v>14.560272988505748</c:v>
                </c:pt>
                <c:pt idx="7">
                  <c:v>16.47162356321839</c:v>
                </c:pt>
                <c:pt idx="8">
                  <c:v>49.748614532019701</c:v>
                </c:pt>
                <c:pt idx="9">
                  <c:v>50.812479474548439</c:v>
                </c:pt>
                <c:pt idx="10">
                  <c:v>23.841276683087031</c:v>
                </c:pt>
                <c:pt idx="11">
                  <c:v>18.527124384236455</c:v>
                </c:pt>
                <c:pt idx="12">
                  <c:v>21.09338054187192</c:v>
                </c:pt>
                <c:pt idx="13">
                  <c:v>60.385457717569778</c:v>
                </c:pt>
                <c:pt idx="14">
                  <c:v>60.955449507389154</c:v>
                </c:pt>
                <c:pt idx="15">
                  <c:v>17.653992200328403</c:v>
                </c:pt>
                <c:pt idx="16">
                  <c:v>17.026323891625616</c:v>
                </c:pt>
                <c:pt idx="17">
                  <c:v>21.171561986863711</c:v>
                </c:pt>
                <c:pt idx="18">
                  <c:v>56.400626026272576</c:v>
                </c:pt>
                <c:pt idx="19">
                  <c:v>54.262623152709359</c:v>
                </c:pt>
                <c:pt idx="20">
                  <c:v>54.435529556650245</c:v>
                </c:pt>
                <c:pt idx="21">
                  <c:v>52.18285098522167</c:v>
                </c:pt>
                <c:pt idx="22">
                  <c:v>49.748614532019701</c:v>
                </c:pt>
                <c:pt idx="23">
                  <c:v>13.40625</c:v>
                </c:pt>
              </c:numCache>
            </c:numRef>
          </c:val>
        </c:ser>
        <c:axId val="87152512"/>
        <c:axId val="87154048"/>
      </c:barChart>
      <c:catAx>
        <c:axId val="87152512"/>
        <c:scaling>
          <c:orientation val="minMax"/>
        </c:scaling>
        <c:axPos val="b"/>
        <c:tickLblPos val="nextTo"/>
        <c:crossAx val="87154048"/>
        <c:crosses val="autoZero"/>
        <c:auto val="1"/>
        <c:lblAlgn val="ctr"/>
        <c:lblOffset val="100"/>
      </c:catAx>
      <c:valAx>
        <c:axId val="87154048"/>
        <c:scaling>
          <c:orientation val="minMax"/>
        </c:scaling>
        <c:axPos val="l"/>
        <c:majorGridlines/>
        <c:numFmt formatCode="0.00" sourceLinked="1"/>
        <c:tickLblPos val="nextTo"/>
        <c:crossAx val="871525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/>
              <a:t>Winter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val>
            <c:numRef>
              <c:f>'1 adult+children'!$H$124:$H$147</c:f>
              <c:numCache>
                <c:formatCode>0.00</c:formatCode>
                <c:ptCount val="24"/>
                <c:pt idx="0">
                  <c:v>13.40625</c:v>
                </c:pt>
                <c:pt idx="1">
                  <c:v>13.40625</c:v>
                </c:pt>
                <c:pt idx="2">
                  <c:v>13.40625</c:v>
                </c:pt>
                <c:pt idx="3">
                  <c:v>13.40625</c:v>
                </c:pt>
                <c:pt idx="4">
                  <c:v>13.40625</c:v>
                </c:pt>
                <c:pt idx="5">
                  <c:v>78.926249999999996</c:v>
                </c:pt>
                <c:pt idx="6">
                  <c:v>80.08027298850574</c:v>
                </c:pt>
                <c:pt idx="7">
                  <c:v>16.47162356321839</c:v>
                </c:pt>
                <c:pt idx="8">
                  <c:v>49.748614532019701</c:v>
                </c:pt>
                <c:pt idx="9">
                  <c:v>50.812479474548439</c:v>
                </c:pt>
                <c:pt idx="10">
                  <c:v>23.841276683087031</c:v>
                </c:pt>
                <c:pt idx="11">
                  <c:v>18.527124384236455</c:v>
                </c:pt>
                <c:pt idx="12">
                  <c:v>21.09338054187192</c:v>
                </c:pt>
                <c:pt idx="13">
                  <c:v>60.385457717569778</c:v>
                </c:pt>
                <c:pt idx="14">
                  <c:v>60.955449507389154</c:v>
                </c:pt>
                <c:pt idx="15">
                  <c:v>17.653992200328403</c:v>
                </c:pt>
                <c:pt idx="16">
                  <c:v>17.026323891625616</c:v>
                </c:pt>
                <c:pt idx="17">
                  <c:v>21.171561986863711</c:v>
                </c:pt>
                <c:pt idx="18">
                  <c:v>121.92062602627257</c:v>
                </c:pt>
                <c:pt idx="19">
                  <c:v>119.78262315270936</c:v>
                </c:pt>
                <c:pt idx="20">
                  <c:v>119.95552955665025</c:v>
                </c:pt>
                <c:pt idx="21">
                  <c:v>117.70285098522166</c:v>
                </c:pt>
                <c:pt idx="22">
                  <c:v>115.2686145320197</c:v>
                </c:pt>
                <c:pt idx="23">
                  <c:v>78.926249999999996</c:v>
                </c:pt>
              </c:numCache>
            </c:numRef>
          </c:val>
        </c:ser>
        <c:axId val="86575744"/>
        <c:axId val="86606592"/>
      </c:barChart>
      <c:catAx>
        <c:axId val="86575744"/>
        <c:scaling>
          <c:orientation val="minMax"/>
        </c:scaling>
        <c:axPos val="b"/>
        <c:title/>
        <c:majorTickMark val="none"/>
        <c:tickLblPos val="nextTo"/>
        <c:crossAx val="86606592"/>
        <c:crosses val="autoZero"/>
        <c:auto val="1"/>
        <c:lblAlgn val="ctr"/>
        <c:lblOffset val="100"/>
      </c:catAx>
      <c:valAx>
        <c:axId val="86606592"/>
        <c:scaling>
          <c:orientation val="minMax"/>
        </c:scaling>
        <c:axPos val="l"/>
        <c:majorGridlines/>
        <c:title/>
        <c:numFmt formatCode="0.00" sourceLinked="1"/>
        <c:tickLblPos val="nextTo"/>
        <c:crossAx val="8657574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/>
              <a:t>Summer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val>
            <c:numRef>
              <c:f>'1 adult+children'!$I$124:$I$147</c:f>
              <c:numCache>
                <c:formatCode>0.00</c:formatCode>
                <c:ptCount val="24"/>
                <c:pt idx="0">
                  <c:v>13.40625</c:v>
                </c:pt>
                <c:pt idx="1">
                  <c:v>13.40625</c:v>
                </c:pt>
                <c:pt idx="2">
                  <c:v>13.40625</c:v>
                </c:pt>
                <c:pt idx="3">
                  <c:v>13.40625</c:v>
                </c:pt>
                <c:pt idx="4">
                  <c:v>13.40625</c:v>
                </c:pt>
                <c:pt idx="5">
                  <c:v>78.926249999999996</c:v>
                </c:pt>
                <c:pt idx="6">
                  <c:v>80.08027298850574</c:v>
                </c:pt>
                <c:pt idx="7">
                  <c:v>16.47162356321839</c:v>
                </c:pt>
                <c:pt idx="8">
                  <c:v>49.748614532019701</c:v>
                </c:pt>
                <c:pt idx="9">
                  <c:v>50.812479474548439</c:v>
                </c:pt>
                <c:pt idx="10">
                  <c:v>23.841276683087031</c:v>
                </c:pt>
                <c:pt idx="11">
                  <c:v>18.527124384236455</c:v>
                </c:pt>
                <c:pt idx="12">
                  <c:v>21.09338054187192</c:v>
                </c:pt>
                <c:pt idx="13">
                  <c:v>60.385457717569778</c:v>
                </c:pt>
                <c:pt idx="14">
                  <c:v>60.955449507389154</c:v>
                </c:pt>
                <c:pt idx="15">
                  <c:v>17.653992200328403</c:v>
                </c:pt>
                <c:pt idx="16">
                  <c:v>17.026323891625616</c:v>
                </c:pt>
                <c:pt idx="17">
                  <c:v>21.171561986863711</c:v>
                </c:pt>
                <c:pt idx="18">
                  <c:v>56.400626026272576</c:v>
                </c:pt>
                <c:pt idx="19">
                  <c:v>54.262623152709359</c:v>
                </c:pt>
                <c:pt idx="20">
                  <c:v>119.95552955665025</c:v>
                </c:pt>
                <c:pt idx="21">
                  <c:v>117.70285098522166</c:v>
                </c:pt>
                <c:pt idx="22">
                  <c:v>115.2686145320197</c:v>
                </c:pt>
                <c:pt idx="23">
                  <c:v>78.926249999999996</c:v>
                </c:pt>
              </c:numCache>
            </c:numRef>
          </c:val>
        </c:ser>
        <c:axId val="86635264"/>
        <c:axId val="86637184"/>
      </c:barChart>
      <c:catAx>
        <c:axId val="86635264"/>
        <c:scaling>
          <c:orientation val="minMax"/>
        </c:scaling>
        <c:axPos val="b"/>
        <c:title/>
        <c:majorTickMark val="none"/>
        <c:tickLblPos val="nextTo"/>
        <c:crossAx val="86637184"/>
        <c:crosses val="autoZero"/>
        <c:auto val="1"/>
        <c:lblAlgn val="ctr"/>
        <c:lblOffset val="100"/>
      </c:catAx>
      <c:valAx>
        <c:axId val="86637184"/>
        <c:scaling>
          <c:orientation val="minMax"/>
        </c:scaling>
        <c:axPos val="l"/>
        <c:majorGridlines/>
        <c:title/>
        <c:numFmt formatCode="0.00" sourceLinked="1"/>
        <c:tickLblPos val="nextTo"/>
        <c:crossAx val="8663526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col"/>
        <c:grouping val="clustered"/>
        <c:ser>
          <c:idx val="0"/>
          <c:order val="0"/>
          <c:val>
            <c:numRef>
              <c:f>'Three adults'!$K$77:$K$100</c:f>
              <c:numCache>
                <c:formatCode>0.00</c:formatCode>
                <c:ptCount val="24"/>
                <c:pt idx="0">
                  <c:v>6.7562499999999996</c:v>
                </c:pt>
                <c:pt idx="1">
                  <c:v>6.7562499999999996</c:v>
                </c:pt>
                <c:pt idx="2">
                  <c:v>6.7562499999999996</c:v>
                </c:pt>
                <c:pt idx="3">
                  <c:v>6.7562499999999996</c:v>
                </c:pt>
                <c:pt idx="4">
                  <c:v>6.7562499999999996</c:v>
                </c:pt>
                <c:pt idx="5">
                  <c:v>7.4733928571428567</c:v>
                </c:pt>
                <c:pt idx="6">
                  <c:v>16.503456714103265</c:v>
                </c:pt>
                <c:pt idx="7">
                  <c:v>8.3883682266009849</c:v>
                </c:pt>
                <c:pt idx="8">
                  <c:v>7.9679741379310336</c:v>
                </c:pt>
                <c:pt idx="9">
                  <c:v>6.7562499999999996</c:v>
                </c:pt>
                <c:pt idx="10">
                  <c:v>6.7562499999999996</c:v>
                </c:pt>
                <c:pt idx="11">
                  <c:v>6.7562499999999996</c:v>
                </c:pt>
                <c:pt idx="12">
                  <c:v>6.7562499999999996</c:v>
                </c:pt>
                <c:pt idx="13">
                  <c:v>6.7562499999999996</c:v>
                </c:pt>
                <c:pt idx="14">
                  <c:v>6.7562499999999996</c:v>
                </c:pt>
                <c:pt idx="15">
                  <c:v>8.5367426108374378</c:v>
                </c:pt>
                <c:pt idx="16">
                  <c:v>21.628694809341361</c:v>
                </c:pt>
                <c:pt idx="17">
                  <c:v>20.430821246122974</c:v>
                </c:pt>
                <c:pt idx="18">
                  <c:v>20.870969029374201</c:v>
                </c:pt>
                <c:pt idx="19">
                  <c:v>18.100941662105459</c:v>
                </c:pt>
                <c:pt idx="20">
                  <c:v>19.759439199051272</c:v>
                </c:pt>
                <c:pt idx="21">
                  <c:v>19.627156768837803</c:v>
                </c:pt>
                <c:pt idx="22">
                  <c:v>18.056286489691662</c:v>
                </c:pt>
                <c:pt idx="23">
                  <c:v>8.7458367542419264</c:v>
                </c:pt>
              </c:numCache>
            </c:numRef>
          </c:val>
        </c:ser>
        <c:axId val="92642304"/>
        <c:axId val="92656384"/>
      </c:barChart>
      <c:catAx>
        <c:axId val="92642304"/>
        <c:scaling>
          <c:orientation val="minMax"/>
        </c:scaling>
        <c:axPos val="b"/>
        <c:tickLblPos val="nextTo"/>
        <c:crossAx val="92656384"/>
        <c:crosses val="autoZero"/>
        <c:auto val="1"/>
        <c:lblAlgn val="ctr"/>
        <c:lblOffset val="100"/>
      </c:catAx>
      <c:valAx>
        <c:axId val="92656384"/>
        <c:scaling>
          <c:orientation val="minMax"/>
        </c:scaling>
        <c:axPos val="l"/>
        <c:majorGridlines/>
        <c:numFmt formatCode="0.00" sourceLinked="1"/>
        <c:tickLblPos val="nextTo"/>
        <c:crossAx val="926423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/>
              <a:t>winter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val>
            <c:numRef>
              <c:f>'Three adults'!$H$124:$H$147</c:f>
              <c:numCache>
                <c:formatCode>0.00</c:formatCode>
                <c:ptCount val="24"/>
                <c:pt idx="0">
                  <c:v>6.7562499999999996</c:v>
                </c:pt>
                <c:pt idx="1">
                  <c:v>6.7562499999999996</c:v>
                </c:pt>
                <c:pt idx="2">
                  <c:v>6.7562499999999996</c:v>
                </c:pt>
                <c:pt idx="3">
                  <c:v>6.7562499999999996</c:v>
                </c:pt>
                <c:pt idx="4">
                  <c:v>6.7562499999999996</c:v>
                </c:pt>
                <c:pt idx="5">
                  <c:v>41.973392857142855</c:v>
                </c:pt>
                <c:pt idx="6">
                  <c:v>51.003456714103265</c:v>
                </c:pt>
                <c:pt idx="7">
                  <c:v>8.3883682266009849</c:v>
                </c:pt>
                <c:pt idx="8">
                  <c:v>7.9679741379310336</c:v>
                </c:pt>
                <c:pt idx="9">
                  <c:v>6.7562499999999996</c:v>
                </c:pt>
                <c:pt idx="10">
                  <c:v>6.7562499999999996</c:v>
                </c:pt>
                <c:pt idx="11">
                  <c:v>6.7562499999999996</c:v>
                </c:pt>
                <c:pt idx="12">
                  <c:v>6.7562499999999996</c:v>
                </c:pt>
                <c:pt idx="13">
                  <c:v>6.7562499999999996</c:v>
                </c:pt>
                <c:pt idx="14">
                  <c:v>6.7562499999999996</c:v>
                </c:pt>
                <c:pt idx="15">
                  <c:v>8.5367426108374378</c:v>
                </c:pt>
                <c:pt idx="16">
                  <c:v>21.628694809341361</c:v>
                </c:pt>
                <c:pt idx="17">
                  <c:v>20.430821246122974</c:v>
                </c:pt>
                <c:pt idx="18">
                  <c:v>55.370969029374201</c:v>
                </c:pt>
                <c:pt idx="19">
                  <c:v>52.600941662105456</c:v>
                </c:pt>
                <c:pt idx="20">
                  <c:v>54.259439199051272</c:v>
                </c:pt>
                <c:pt idx="21">
                  <c:v>54.127156768837807</c:v>
                </c:pt>
                <c:pt idx="22">
                  <c:v>52.556286489691658</c:v>
                </c:pt>
                <c:pt idx="23">
                  <c:v>43.245836754241928</c:v>
                </c:pt>
              </c:numCache>
            </c:numRef>
          </c:val>
        </c:ser>
        <c:axId val="87244800"/>
        <c:axId val="87246720"/>
      </c:barChart>
      <c:catAx>
        <c:axId val="87244800"/>
        <c:scaling>
          <c:orientation val="minMax"/>
        </c:scaling>
        <c:axPos val="b"/>
        <c:title>
          <c:layout/>
        </c:title>
        <c:majorTickMark val="none"/>
        <c:tickLblPos val="nextTo"/>
        <c:crossAx val="87246720"/>
        <c:crosses val="autoZero"/>
        <c:auto val="1"/>
        <c:lblAlgn val="ctr"/>
        <c:lblOffset val="100"/>
      </c:catAx>
      <c:valAx>
        <c:axId val="87246720"/>
        <c:scaling>
          <c:orientation val="minMax"/>
        </c:scaling>
        <c:axPos val="l"/>
        <c:majorGridlines/>
        <c:title>
          <c:layout/>
        </c:title>
        <c:numFmt formatCode="0.00" sourceLinked="1"/>
        <c:tickLblPos val="nextTo"/>
        <c:crossAx val="872448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/>
              <a:t>summer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val>
            <c:numRef>
              <c:f>'Three adults'!$I$124:$I$147</c:f>
              <c:numCache>
                <c:formatCode>0.00</c:formatCode>
                <c:ptCount val="24"/>
                <c:pt idx="0">
                  <c:v>6.7562499999999996</c:v>
                </c:pt>
                <c:pt idx="1">
                  <c:v>6.7562499999999996</c:v>
                </c:pt>
                <c:pt idx="2">
                  <c:v>6.7562499999999996</c:v>
                </c:pt>
                <c:pt idx="3">
                  <c:v>6.7562499999999996</c:v>
                </c:pt>
                <c:pt idx="4">
                  <c:v>6.7562499999999996</c:v>
                </c:pt>
                <c:pt idx="5">
                  <c:v>41.973392857142855</c:v>
                </c:pt>
                <c:pt idx="6">
                  <c:v>51.003456714103265</c:v>
                </c:pt>
                <c:pt idx="7">
                  <c:v>8.3883682266009849</c:v>
                </c:pt>
                <c:pt idx="8">
                  <c:v>7.9679741379310336</c:v>
                </c:pt>
                <c:pt idx="9">
                  <c:v>6.7562499999999996</c:v>
                </c:pt>
                <c:pt idx="10">
                  <c:v>6.7562499999999996</c:v>
                </c:pt>
                <c:pt idx="11">
                  <c:v>6.7562499999999996</c:v>
                </c:pt>
                <c:pt idx="12">
                  <c:v>6.7562499999999996</c:v>
                </c:pt>
                <c:pt idx="13">
                  <c:v>6.7562499999999996</c:v>
                </c:pt>
                <c:pt idx="14">
                  <c:v>6.7562499999999996</c:v>
                </c:pt>
                <c:pt idx="15">
                  <c:v>8.5367426108374378</c:v>
                </c:pt>
                <c:pt idx="16">
                  <c:v>21.628694809341361</c:v>
                </c:pt>
                <c:pt idx="17">
                  <c:v>20.430821246122974</c:v>
                </c:pt>
                <c:pt idx="18">
                  <c:v>20.870969029374201</c:v>
                </c:pt>
                <c:pt idx="19">
                  <c:v>18.100941662105459</c:v>
                </c:pt>
                <c:pt idx="20">
                  <c:v>54.259439199051272</c:v>
                </c:pt>
                <c:pt idx="21">
                  <c:v>54.127156768837807</c:v>
                </c:pt>
                <c:pt idx="22">
                  <c:v>52.556286489691658</c:v>
                </c:pt>
                <c:pt idx="23">
                  <c:v>43.245836754241928</c:v>
                </c:pt>
              </c:numCache>
            </c:numRef>
          </c:val>
        </c:ser>
        <c:axId val="87271296"/>
        <c:axId val="87277568"/>
      </c:barChart>
      <c:catAx>
        <c:axId val="87271296"/>
        <c:scaling>
          <c:orientation val="minMax"/>
        </c:scaling>
        <c:axPos val="b"/>
        <c:title/>
        <c:majorTickMark val="none"/>
        <c:tickLblPos val="nextTo"/>
        <c:crossAx val="87277568"/>
        <c:crosses val="autoZero"/>
        <c:auto val="1"/>
        <c:lblAlgn val="ctr"/>
        <c:lblOffset val="100"/>
      </c:catAx>
      <c:valAx>
        <c:axId val="87277568"/>
        <c:scaling>
          <c:orientation val="minMax"/>
        </c:scaling>
        <c:axPos val="l"/>
        <c:majorGridlines/>
        <c:title/>
        <c:numFmt formatCode="0.00" sourceLinked="1"/>
        <c:tickLblPos val="nextTo"/>
        <c:crossAx val="8727129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/>
              <a:t>ENERGY</a:t>
            </a:r>
            <a:r>
              <a:rPr lang="en-GB" baseline="0"/>
              <a:t> BILLS BREAKDOWN </a:t>
            </a:r>
            <a:endParaRPr lang="en-GB"/>
          </a:p>
        </c:rich>
      </c:tx>
      <c:layout/>
    </c:title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'Demand profile generator'!$M$52:$M$75</c:f>
              <c:numCache>
                <c:formatCode>[$$-80A]#,##0.00</c:formatCode>
                <c:ptCount val="24"/>
                <c:pt idx="0">
                  <c:v>601.89015392579643</c:v>
                </c:pt>
                <c:pt idx="1">
                  <c:v>601.89015392579643</c:v>
                </c:pt>
                <c:pt idx="2">
                  <c:v>601.89015392579643</c:v>
                </c:pt>
                <c:pt idx="3">
                  <c:v>601.89015392579643</c:v>
                </c:pt>
                <c:pt idx="4">
                  <c:v>601.89015392579643</c:v>
                </c:pt>
                <c:pt idx="5">
                  <c:v>4299.6360459083307</c:v>
                </c:pt>
                <c:pt idx="6">
                  <c:v>4372.5500477250616</c:v>
                </c:pt>
                <c:pt idx="7">
                  <c:v>1030.6001989852982</c:v>
                </c:pt>
                <c:pt idx="8">
                  <c:v>3238.1634784879684</c:v>
                </c:pt>
                <c:pt idx="9">
                  <c:v>950.39479698689331</c:v>
                </c:pt>
                <c:pt idx="10">
                  <c:v>1430.3310522764637</c:v>
                </c:pt>
                <c:pt idx="11">
                  <c:v>1077.7252473611393</c:v>
                </c:pt>
                <c:pt idx="12">
                  <c:v>1219.1460415506999</c:v>
                </c:pt>
                <c:pt idx="13">
                  <c:v>3723.3175598988205</c:v>
                </c:pt>
                <c:pt idx="14">
                  <c:v>3805.2603928644371</c:v>
                </c:pt>
                <c:pt idx="15">
                  <c:v>735.39470412431524</c:v>
                </c:pt>
                <c:pt idx="16">
                  <c:v>1086.4677343936141</c:v>
                </c:pt>
                <c:pt idx="17">
                  <c:v>1189.1781239760908</c:v>
                </c:pt>
                <c:pt idx="18">
                  <c:v>17021.624642889183</c:v>
                </c:pt>
                <c:pt idx="19">
                  <c:v>16578.128850158973</c:v>
                </c:pt>
                <c:pt idx="20">
                  <c:v>16671.891696596056</c:v>
                </c:pt>
                <c:pt idx="21">
                  <c:v>16334.296708041767</c:v>
                </c:pt>
                <c:pt idx="22">
                  <c:v>6665.1796626805854</c:v>
                </c:pt>
                <c:pt idx="23">
                  <c:v>4299.6360459083307</c:v>
                </c:pt>
              </c:numCache>
            </c:numRef>
          </c:val>
        </c:ser>
        <c:hiLowLines/>
        <c:marker val="1"/>
        <c:axId val="60397440"/>
        <c:axId val="60411904"/>
      </c:lineChart>
      <c:catAx>
        <c:axId val="603974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TIME</a:t>
                </a:r>
                <a:r>
                  <a:rPr lang="en-GB" baseline="0"/>
                  <a:t> (HRS OF THE DAY)</a:t>
                </a:r>
                <a:endParaRPr lang="en-GB"/>
              </a:p>
            </c:rich>
          </c:tx>
          <c:layout/>
        </c:title>
        <c:majorTickMark val="none"/>
        <c:tickLblPos val="nextTo"/>
        <c:crossAx val="60411904"/>
        <c:crosses val="autoZero"/>
        <c:auto val="1"/>
        <c:lblAlgn val="ctr"/>
        <c:lblOffset val="100"/>
      </c:catAx>
      <c:valAx>
        <c:axId val="6041190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 COST</a:t>
                </a:r>
                <a:r>
                  <a:rPr lang="en-GB" baseline="0"/>
                  <a:t> OF ELECTRICITY (MXN)</a:t>
                </a:r>
                <a:endParaRPr lang="en-GB"/>
              </a:p>
            </c:rich>
          </c:tx>
          <c:layout/>
        </c:title>
        <c:numFmt formatCode="[$$-80A]#,##0.00" sourceLinked="1"/>
        <c:tickLblPos val="nextTo"/>
        <c:crossAx val="60397440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/>
              <a:t>ELECTRICITY</a:t>
            </a:r>
            <a:r>
              <a:rPr lang="en-GB" baseline="0"/>
              <a:t> CONSUMPTION PER HOUR </a:t>
            </a:r>
            <a:endParaRPr lang="en-GB"/>
          </a:p>
        </c:rich>
      </c:tx>
      <c:layout/>
    </c:title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'Demand profile generator'!$L$52:$L$75</c:f>
              <c:numCache>
                <c:formatCode>#,##0.00</c:formatCode>
                <c:ptCount val="24"/>
                <c:pt idx="0">
                  <c:v>805.74317794617991</c:v>
                </c:pt>
                <c:pt idx="1">
                  <c:v>805.74317794617991</c:v>
                </c:pt>
                <c:pt idx="2">
                  <c:v>805.74317794617991</c:v>
                </c:pt>
                <c:pt idx="3">
                  <c:v>805.74317794617991</c:v>
                </c:pt>
                <c:pt idx="4">
                  <c:v>805.74317794617991</c:v>
                </c:pt>
                <c:pt idx="5">
                  <c:v>3970.1163858802684</c:v>
                </c:pt>
                <c:pt idx="6">
                  <c:v>4037.4423340028275</c:v>
                </c:pt>
                <c:pt idx="7">
                  <c:v>951.6160655450584</c:v>
                </c:pt>
                <c:pt idx="8">
                  <c:v>2989.9939782899064</c:v>
                </c:pt>
                <c:pt idx="9">
                  <c:v>877.55752261024315</c:v>
                </c:pt>
                <c:pt idx="10">
                  <c:v>1320.7119596273903</c:v>
                </c:pt>
                <c:pt idx="11">
                  <c:v>995.12949894842052</c:v>
                </c:pt>
                <c:pt idx="12">
                  <c:v>1125.7119497236381</c:v>
                </c:pt>
                <c:pt idx="13">
                  <c:v>3437.9663526304898</c:v>
                </c:pt>
                <c:pt idx="14">
                  <c:v>3513.6291716199789</c:v>
                </c:pt>
                <c:pt idx="15">
                  <c:v>984.4641286804756</c:v>
                </c:pt>
                <c:pt idx="16">
                  <c:v>1003.2019708158949</c:v>
                </c:pt>
                <c:pt idx="17">
                  <c:v>1098.0407423601946</c:v>
                </c:pt>
                <c:pt idx="18">
                  <c:v>6423.2545822223337</c:v>
                </c:pt>
                <c:pt idx="19">
                  <c:v>6255.8976793052725</c:v>
                </c:pt>
                <c:pt idx="20">
                  <c:v>6291.2798855079463</c:v>
                </c:pt>
                <c:pt idx="21">
                  <c:v>6163.8855502044407</c:v>
                </c:pt>
                <c:pt idx="22">
                  <c:v>6154.3671862239944</c:v>
                </c:pt>
                <c:pt idx="23">
                  <c:v>3970.1163858802684</c:v>
                </c:pt>
              </c:numCache>
            </c:numRef>
          </c:val>
        </c:ser>
        <c:hiLowLines/>
        <c:marker val="1"/>
        <c:axId val="76292480"/>
        <c:axId val="76294400"/>
      </c:lineChart>
      <c:catAx>
        <c:axId val="762924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TIME</a:t>
                </a:r>
                <a:r>
                  <a:rPr lang="en-GB" baseline="0"/>
                  <a:t> (HRS OF THE DAY)</a:t>
                </a:r>
                <a:endParaRPr lang="en-GB"/>
              </a:p>
            </c:rich>
          </c:tx>
          <c:layout/>
        </c:title>
        <c:majorTickMark val="none"/>
        <c:tickLblPos val="nextTo"/>
        <c:crossAx val="76294400"/>
        <c:crosses val="autoZero"/>
        <c:auto val="1"/>
        <c:lblAlgn val="ctr"/>
        <c:lblOffset val="100"/>
      </c:catAx>
      <c:valAx>
        <c:axId val="7629440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 baseline="0"/>
                  <a:t> CONSUMPTION (kWh)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7346738707577324E-2"/>
              <c:y val="0.22985568026838082"/>
            </c:manualLayout>
          </c:layout>
        </c:title>
        <c:numFmt formatCode="#,##0.00" sourceLinked="1"/>
        <c:tickLblPos val="nextTo"/>
        <c:crossAx val="76292480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lineChart>
        <c:grouping val="standard"/>
        <c:ser>
          <c:idx val="0"/>
          <c:order val="0"/>
          <c:marker>
            <c:symbol val="none"/>
          </c:marker>
          <c:cat>
            <c:strRef>
              <c:f>'COSTS '!$A$29:$A$52</c:f>
              <c:strCache>
                <c:ptCount val="24"/>
                <c:pt idx="0">
                  <c:v>00:00 - 01:00</c:v>
                </c:pt>
                <c:pt idx="1">
                  <c:v>01:00 - 02:00</c:v>
                </c:pt>
                <c:pt idx="2">
                  <c:v>02:00 - 03:00</c:v>
                </c:pt>
                <c:pt idx="3">
                  <c:v>03:00 - 04:00</c:v>
                </c:pt>
                <c:pt idx="4">
                  <c:v>04:00 - 05:00</c:v>
                </c:pt>
                <c:pt idx="5">
                  <c:v>05:00 - 06:00</c:v>
                </c:pt>
                <c:pt idx="6">
                  <c:v>06:00 - 07:00</c:v>
                </c:pt>
                <c:pt idx="7">
                  <c:v>07:00 - 08:00</c:v>
                </c:pt>
                <c:pt idx="8">
                  <c:v>08:00 - 09:00</c:v>
                </c:pt>
                <c:pt idx="9">
                  <c:v>09:00 - 10:00</c:v>
                </c:pt>
                <c:pt idx="10">
                  <c:v>10:00 - 11:00</c:v>
                </c:pt>
                <c:pt idx="11">
                  <c:v>11:00 - 12:00</c:v>
                </c:pt>
                <c:pt idx="12">
                  <c:v>12:00 - 13:00</c:v>
                </c:pt>
                <c:pt idx="13">
                  <c:v>13:00 - 14:00</c:v>
                </c:pt>
                <c:pt idx="14">
                  <c:v>14:00 - 15:00</c:v>
                </c:pt>
                <c:pt idx="15">
                  <c:v>15:00 - 16:00</c:v>
                </c:pt>
                <c:pt idx="16">
                  <c:v>16:00 - 17:00</c:v>
                </c:pt>
                <c:pt idx="17">
                  <c:v>17:00 - 18:00</c:v>
                </c:pt>
                <c:pt idx="18">
                  <c:v>18:00 - 19:00</c:v>
                </c:pt>
                <c:pt idx="19">
                  <c:v>19:00 - 20:00</c:v>
                </c:pt>
                <c:pt idx="20">
                  <c:v>20:00 - 21:00</c:v>
                </c:pt>
                <c:pt idx="21">
                  <c:v>21:00 - 22:00</c:v>
                </c:pt>
                <c:pt idx="22">
                  <c:v>22:00 - 23:00</c:v>
                </c:pt>
                <c:pt idx="23">
                  <c:v>23:00 - 24:00</c:v>
                </c:pt>
              </c:strCache>
            </c:strRef>
          </c:cat>
          <c:val>
            <c:numRef>
              <c:f>'COSTS '!$B$29:$B$52</c:f>
              <c:numCache>
                <c:formatCode>General</c:formatCode>
                <c:ptCount val="24"/>
                <c:pt idx="0">
                  <c:v>0.21</c:v>
                </c:pt>
                <c:pt idx="1">
                  <c:v>0.20499999999999999</c:v>
                </c:pt>
                <c:pt idx="2">
                  <c:v>0.2</c:v>
                </c:pt>
                <c:pt idx="3">
                  <c:v>0.19500000000000001</c:v>
                </c:pt>
                <c:pt idx="4">
                  <c:v>0.185</c:v>
                </c:pt>
                <c:pt idx="5">
                  <c:v>0.19</c:v>
                </c:pt>
                <c:pt idx="6">
                  <c:v>0.22500000000000001</c:v>
                </c:pt>
                <c:pt idx="7">
                  <c:v>0.26500000000000001</c:v>
                </c:pt>
                <c:pt idx="8">
                  <c:v>0.28499999999999998</c:v>
                </c:pt>
                <c:pt idx="9">
                  <c:v>0.27</c:v>
                </c:pt>
                <c:pt idx="10">
                  <c:v>0.255</c:v>
                </c:pt>
                <c:pt idx="11">
                  <c:v>0.26</c:v>
                </c:pt>
                <c:pt idx="12">
                  <c:v>0.25</c:v>
                </c:pt>
                <c:pt idx="13">
                  <c:v>0.25</c:v>
                </c:pt>
                <c:pt idx="14">
                  <c:v>0.245</c:v>
                </c:pt>
                <c:pt idx="15">
                  <c:v>0.24</c:v>
                </c:pt>
                <c:pt idx="16">
                  <c:v>0.26</c:v>
                </c:pt>
                <c:pt idx="17">
                  <c:v>0.26</c:v>
                </c:pt>
                <c:pt idx="18">
                  <c:v>0.245</c:v>
                </c:pt>
                <c:pt idx="19">
                  <c:v>0.27500000000000002</c:v>
                </c:pt>
                <c:pt idx="20">
                  <c:v>0.36</c:v>
                </c:pt>
                <c:pt idx="21">
                  <c:v>0.435</c:v>
                </c:pt>
                <c:pt idx="22">
                  <c:v>0.39</c:v>
                </c:pt>
                <c:pt idx="23">
                  <c:v>0.30499999999999999</c:v>
                </c:pt>
              </c:numCache>
            </c:numRef>
          </c:val>
        </c:ser>
        <c:marker val="1"/>
        <c:axId val="76699904"/>
        <c:axId val="76726272"/>
      </c:lineChart>
      <c:catAx>
        <c:axId val="76699904"/>
        <c:scaling>
          <c:orientation val="minMax"/>
        </c:scaling>
        <c:axPos val="b"/>
        <c:tickLblPos val="nextTo"/>
        <c:crossAx val="76726272"/>
        <c:crosses val="autoZero"/>
        <c:auto val="1"/>
        <c:lblAlgn val="ctr"/>
        <c:lblOffset val="100"/>
      </c:catAx>
      <c:valAx>
        <c:axId val="76726272"/>
        <c:scaling>
          <c:orientation val="minMax"/>
        </c:scaling>
        <c:axPos val="l"/>
        <c:majorGridlines/>
        <c:numFmt formatCode="General" sourceLinked="1"/>
        <c:tickLblPos val="nextTo"/>
        <c:crossAx val="766999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col"/>
        <c:grouping val="clustered"/>
        <c:ser>
          <c:idx val="0"/>
          <c:order val="0"/>
          <c:val>
            <c:numRef>
              <c:f>Summary!$I$11:$I$34</c:f>
              <c:numCache>
                <c:formatCode>0.00</c:formatCode>
                <c:ptCount val="24"/>
                <c:pt idx="0">
                  <c:v>59.891666666666673</c:v>
                </c:pt>
                <c:pt idx="1">
                  <c:v>59.891666666666673</c:v>
                </c:pt>
                <c:pt idx="2">
                  <c:v>59.891666666666673</c:v>
                </c:pt>
                <c:pt idx="3">
                  <c:v>59.891666666666673</c:v>
                </c:pt>
                <c:pt idx="4">
                  <c:v>59.891666666666673</c:v>
                </c:pt>
                <c:pt idx="5">
                  <c:v>62.345614121510664</c:v>
                </c:pt>
                <c:pt idx="6">
                  <c:v>119.07084820288269</c:v>
                </c:pt>
                <c:pt idx="7">
                  <c:v>93.092018336070069</c:v>
                </c:pt>
                <c:pt idx="8">
                  <c:v>128.43935686918445</c:v>
                </c:pt>
                <c:pt idx="9">
                  <c:v>97.745080049261077</c:v>
                </c:pt>
                <c:pt idx="10">
                  <c:v>73.503015188834155</c:v>
                </c:pt>
                <c:pt idx="11">
                  <c:v>66.344757799671584</c:v>
                </c:pt>
                <c:pt idx="12">
                  <c:v>69.920833333333334</c:v>
                </c:pt>
                <c:pt idx="13">
                  <c:v>165.09214039408866</c:v>
                </c:pt>
                <c:pt idx="14">
                  <c:v>164.83891050903117</c:v>
                </c:pt>
                <c:pt idx="15">
                  <c:v>75.67485659551177</c:v>
                </c:pt>
                <c:pt idx="16">
                  <c:v>113.72753895274585</c:v>
                </c:pt>
                <c:pt idx="17">
                  <c:v>116.36487775953293</c:v>
                </c:pt>
                <c:pt idx="18">
                  <c:v>194.84638295931401</c:v>
                </c:pt>
                <c:pt idx="19">
                  <c:v>187.51333246670316</c:v>
                </c:pt>
                <c:pt idx="20">
                  <c:v>189.48515731618318</c:v>
                </c:pt>
                <c:pt idx="21">
                  <c:v>184.49749954387883</c:v>
                </c:pt>
                <c:pt idx="22">
                  <c:v>168.21716292647329</c:v>
                </c:pt>
                <c:pt idx="23">
                  <c:v>65.307058018609737</c:v>
                </c:pt>
              </c:numCache>
            </c:numRef>
          </c:val>
        </c:ser>
        <c:axId val="77893632"/>
        <c:axId val="77895168"/>
      </c:barChart>
      <c:catAx>
        <c:axId val="77893632"/>
        <c:scaling>
          <c:orientation val="minMax"/>
        </c:scaling>
        <c:axPos val="b"/>
        <c:tickLblPos val="nextTo"/>
        <c:crossAx val="77895168"/>
        <c:crosses val="autoZero"/>
        <c:auto val="1"/>
        <c:lblAlgn val="ctr"/>
        <c:lblOffset val="100"/>
      </c:catAx>
      <c:valAx>
        <c:axId val="77895168"/>
        <c:scaling>
          <c:orientation val="minMax"/>
        </c:scaling>
        <c:axPos val="l"/>
        <c:majorGridlines/>
        <c:numFmt formatCode="0.00" sourceLinked="1"/>
        <c:tickLblPos val="nextTo"/>
        <c:crossAx val="778936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col"/>
        <c:grouping val="clustered"/>
        <c:ser>
          <c:idx val="0"/>
          <c:order val="0"/>
          <c:val>
            <c:numRef>
              <c:f>Summary!$I$41:$I$64</c:f>
              <c:numCache>
                <c:formatCode>0.00</c:formatCode>
                <c:ptCount val="24"/>
                <c:pt idx="0">
                  <c:v>59.891666666666673</c:v>
                </c:pt>
                <c:pt idx="1">
                  <c:v>59.891666666666673</c:v>
                </c:pt>
                <c:pt idx="2">
                  <c:v>59.891666666666673</c:v>
                </c:pt>
                <c:pt idx="3">
                  <c:v>59.891666666666673</c:v>
                </c:pt>
                <c:pt idx="4">
                  <c:v>59.891666666666673</c:v>
                </c:pt>
                <c:pt idx="5">
                  <c:v>341.02561412151067</c:v>
                </c:pt>
                <c:pt idx="6">
                  <c:v>397.75084820288265</c:v>
                </c:pt>
                <c:pt idx="7">
                  <c:v>93.092018336070069</c:v>
                </c:pt>
                <c:pt idx="8">
                  <c:v>128.43935686918445</c:v>
                </c:pt>
                <c:pt idx="9">
                  <c:v>97.745080049261077</c:v>
                </c:pt>
                <c:pt idx="10">
                  <c:v>73.503015188834155</c:v>
                </c:pt>
                <c:pt idx="11">
                  <c:v>66.344757799671584</c:v>
                </c:pt>
                <c:pt idx="12">
                  <c:v>69.920833333333334</c:v>
                </c:pt>
                <c:pt idx="13">
                  <c:v>165.09214039408866</c:v>
                </c:pt>
                <c:pt idx="14">
                  <c:v>164.83891050903117</c:v>
                </c:pt>
                <c:pt idx="15">
                  <c:v>75.67485659551177</c:v>
                </c:pt>
                <c:pt idx="16">
                  <c:v>113.72753895274585</c:v>
                </c:pt>
                <c:pt idx="17">
                  <c:v>116.36487775953293</c:v>
                </c:pt>
                <c:pt idx="18">
                  <c:v>473.52638295931393</c:v>
                </c:pt>
                <c:pt idx="19">
                  <c:v>466.19333246670317</c:v>
                </c:pt>
                <c:pt idx="20">
                  <c:v>468.16515731618313</c:v>
                </c:pt>
                <c:pt idx="21">
                  <c:v>463.17749954387887</c:v>
                </c:pt>
                <c:pt idx="22">
                  <c:v>446.89716292647324</c:v>
                </c:pt>
                <c:pt idx="23">
                  <c:v>343.98705801860973</c:v>
                </c:pt>
              </c:numCache>
            </c:numRef>
          </c:val>
        </c:ser>
        <c:axId val="77918592"/>
        <c:axId val="77920128"/>
      </c:barChart>
      <c:catAx>
        <c:axId val="77918592"/>
        <c:scaling>
          <c:orientation val="minMax"/>
        </c:scaling>
        <c:axPos val="b"/>
        <c:tickLblPos val="nextTo"/>
        <c:crossAx val="77920128"/>
        <c:crosses val="autoZero"/>
        <c:auto val="1"/>
        <c:lblAlgn val="ctr"/>
        <c:lblOffset val="100"/>
      </c:catAx>
      <c:valAx>
        <c:axId val="77920128"/>
        <c:scaling>
          <c:orientation val="minMax"/>
        </c:scaling>
        <c:axPos val="l"/>
        <c:majorGridlines/>
        <c:numFmt formatCode="0.00" sourceLinked="1"/>
        <c:tickLblPos val="nextTo"/>
        <c:crossAx val="779185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col"/>
        <c:grouping val="clustered"/>
        <c:ser>
          <c:idx val="0"/>
          <c:order val="0"/>
          <c:val>
            <c:numRef>
              <c:f>Summary!$I$71:$I$94</c:f>
              <c:numCache>
                <c:formatCode>0.00</c:formatCode>
                <c:ptCount val="24"/>
                <c:pt idx="0">
                  <c:v>59.891666666666673</c:v>
                </c:pt>
                <c:pt idx="1">
                  <c:v>59.891666666666673</c:v>
                </c:pt>
                <c:pt idx="2">
                  <c:v>59.891666666666673</c:v>
                </c:pt>
                <c:pt idx="3">
                  <c:v>59.891666666666673</c:v>
                </c:pt>
                <c:pt idx="4">
                  <c:v>59.891666666666673</c:v>
                </c:pt>
                <c:pt idx="5">
                  <c:v>341.02561412151067</c:v>
                </c:pt>
                <c:pt idx="6">
                  <c:v>397.75084820288265</c:v>
                </c:pt>
                <c:pt idx="7">
                  <c:v>93.092018336070069</c:v>
                </c:pt>
                <c:pt idx="8">
                  <c:v>128.43935686918445</c:v>
                </c:pt>
                <c:pt idx="9">
                  <c:v>97.745080049261077</c:v>
                </c:pt>
                <c:pt idx="10">
                  <c:v>73.503015188834155</c:v>
                </c:pt>
                <c:pt idx="11">
                  <c:v>66.344757799671584</c:v>
                </c:pt>
                <c:pt idx="12">
                  <c:v>69.920833333333334</c:v>
                </c:pt>
                <c:pt idx="13">
                  <c:v>165.09214039408866</c:v>
                </c:pt>
                <c:pt idx="14">
                  <c:v>164.83891050903117</c:v>
                </c:pt>
                <c:pt idx="15">
                  <c:v>75.67485659551177</c:v>
                </c:pt>
                <c:pt idx="16">
                  <c:v>113.72753895274585</c:v>
                </c:pt>
                <c:pt idx="17">
                  <c:v>116.36487775953293</c:v>
                </c:pt>
                <c:pt idx="18">
                  <c:v>194.84638295931401</c:v>
                </c:pt>
                <c:pt idx="19">
                  <c:v>187.51333246670316</c:v>
                </c:pt>
                <c:pt idx="20">
                  <c:v>468.16515731618313</c:v>
                </c:pt>
                <c:pt idx="21">
                  <c:v>463.17749954387887</c:v>
                </c:pt>
                <c:pt idx="22">
                  <c:v>446.89716292647324</c:v>
                </c:pt>
                <c:pt idx="23">
                  <c:v>343.98705801860973</c:v>
                </c:pt>
              </c:numCache>
            </c:numRef>
          </c:val>
        </c:ser>
        <c:axId val="76444800"/>
        <c:axId val="76446336"/>
      </c:barChart>
      <c:catAx>
        <c:axId val="76444800"/>
        <c:scaling>
          <c:orientation val="minMax"/>
        </c:scaling>
        <c:axPos val="b"/>
        <c:tickLblPos val="nextTo"/>
        <c:crossAx val="76446336"/>
        <c:crosses val="autoZero"/>
        <c:auto val="1"/>
        <c:lblAlgn val="ctr"/>
        <c:lblOffset val="100"/>
      </c:catAx>
      <c:valAx>
        <c:axId val="76446336"/>
        <c:scaling>
          <c:orientation val="minMax"/>
        </c:scaling>
        <c:axPos val="l"/>
        <c:majorGridlines/>
        <c:numFmt formatCode="0.00" sourceLinked="1"/>
        <c:tickLblPos val="nextTo"/>
        <c:crossAx val="764448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/>
              <a:t>Total</a:t>
            </a:r>
            <a:r>
              <a:rPr lang="en-GB" baseline="0"/>
              <a:t> electricity consumed by single adults households in Atarjea without lightining</a:t>
            </a:r>
            <a:endParaRPr lang="en-GB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val>
            <c:numRef>
              <c:f>'Single Adult'!$K$77:$K$100</c:f>
              <c:numCache>
                <c:formatCode>0.00</c:formatCode>
                <c:ptCount val="24"/>
                <c:pt idx="0">
                  <c:v>4.4916666666666671</c:v>
                </c:pt>
                <c:pt idx="1">
                  <c:v>4.4916666666666671</c:v>
                </c:pt>
                <c:pt idx="2">
                  <c:v>4.4916666666666671</c:v>
                </c:pt>
                <c:pt idx="3">
                  <c:v>4.4916666666666671</c:v>
                </c:pt>
                <c:pt idx="4">
                  <c:v>4.4916666666666671</c:v>
                </c:pt>
                <c:pt idx="5">
                  <c:v>4.6166858237547901</c:v>
                </c:pt>
                <c:pt idx="6">
                  <c:v>9.4712835249042158</c:v>
                </c:pt>
                <c:pt idx="7">
                  <c:v>4.6166858237547901</c:v>
                </c:pt>
                <c:pt idx="8">
                  <c:v>4.4916666666666671</c:v>
                </c:pt>
                <c:pt idx="9">
                  <c:v>4.4916666666666671</c:v>
                </c:pt>
                <c:pt idx="10">
                  <c:v>4.4916666666666671</c:v>
                </c:pt>
                <c:pt idx="11">
                  <c:v>4.4916666666666671</c:v>
                </c:pt>
                <c:pt idx="12">
                  <c:v>4.4916666666666671</c:v>
                </c:pt>
                <c:pt idx="13">
                  <c:v>4.4916666666666671</c:v>
                </c:pt>
                <c:pt idx="14">
                  <c:v>4.4916666666666671</c:v>
                </c:pt>
                <c:pt idx="15">
                  <c:v>4.4916666666666671</c:v>
                </c:pt>
                <c:pt idx="16">
                  <c:v>9.8752079912424744</c:v>
                </c:pt>
                <c:pt idx="17">
                  <c:v>10.322643678160919</c:v>
                </c:pt>
                <c:pt idx="18">
                  <c:v>10.39946360153257</c:v>
                </c:pt>
                <c:pt idx="19">
                  <c:v>10.510041050903121</c:v>
                </c:pt>
                <c:pt idx="20">
                  <c:v>10.931403940886701</c:v>
                </c:pt>
                <c:pt idx="21">
                  <c:v>10.255270935960592</c:v>
                </c:pt>
                <c:pt idx="22">
                  <c:v>9.9811494252873558</c:v>
                </c:pt>
                <c:pt idx="23">
                  <c:v>5.2714121510673229</c:v>
                </c:pt>
              </c:numCache>
            </c:numRef>
          </c:val>
        </c:ser>
        <c:axId val="76450048"/>
        <c:axId val="78020992"/>
      </c:barChart>
      <c:catAx>
        <c:axId val="764500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GB" sz="1200"/>
                  <a:t>Hrs</a:t>
                </a:r>
              </a:p>
            </c:rich>
          </c:tx>
          <c:layout/>
        </c:title>
        <c:majorTickMark val="none"/>
        <c:tickLblPos val="nextTo"/>
        <c:crossAx val="78020992"/>
        <c:crosses val="autoZero"/>
        <c:auto val="1"/>
        <c:lblAlgn val="ctr"/>
        <c:lblOffset val="100"/>
      </c:catAx>
      <c:valAx>
        <c:axId val="7802099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en-GB" sz="1200"/>
                  <a:t>Electricity</a:t>
                </a:r>
                <a:r>
                  <a:rPr lang="en-GB" sz="1200" baseline="0"/>
                  <a:t> consumption kWh</a:t>
                </a:r>
                <a:endParaRPr lang="en-GB" sz="1200"/>
              </a:p>
            </c:rich>
          </c:tx>
          <c:layout/>
        </c:title>
        <c:numFmt formatCode="0.00" sourceLinked="1"/>
        <c:tickLblPos val="nextTo"/>
        <c:crossAx val="76450048"/>
        <c:crosses val="autoZero"/>
        <c:crossBetween val="between"/>
      </c:val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357186</xdr:colOff>
      <xdr:row>87</xdr:row>
      <xdr:rowOff>107155</xdr:rowOff>
    </xdr:from>
    <xdr:to>
      <xdr:col>9</xdr:col>
      <xdr:colOff>857250</xdr:colOff>
      <xdr:row>104</xdr:row>
      <xdr:rowOff>95250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421819</xdr:colOff>
      <xdr:row>122</xdr:row>
      <xdr:rowOff>95249</xdr:rowOff>
    </xdr:from>
    <xdr:to>
      <xdr:col>9</xdr:col>
      <xdr:colOff>925284</xdr:colOff>
      <xdr:row>139</xdr:row>
      <xdr:rowOff>163285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83344</xdr:colOff>
      <xdr:row>47</xdr:row>
      <xdr:rowOff>0</xdr:rowOff>
    </xdr:from>
    <xdr:to>
      <xdr:col>9</xdr:col>
      <xdr:colOff>916781</xdr:colOff>
      <xdr:row>60</xdr:row>
      <xdr:rowOff>107157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128588</xdr:colOff>
      <xdr:row>63</xdr:row>
      <xdr:rowOff>209548</xdr:rowOff>
    </xdr:from>
    <xdr:to>
      <xdr:col>9</xdr:col>
      <xdr:colOff>954881</xdr:colOff>
      <xdr:row>76</xdr:row>
      <xdr:rowOff>116681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53</xdr:row>
      <xdr:rowOff>123824</xdr:rowOff>
    </xdr:from>
    <xdr:to>
      <xdr:col>6</xdr:col>
      <xdr:colOff>390525</xdr:colOff>
      <xdr:row>68</xdr:row>
      <xdr:rowOff>104774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9</xdr:row>
      <xdr:rowOff>9525</xdr:rowOff>
    </xdr:from>
    <xdr:to>
      <xdr:col>17</xdr:col>
      <xdr:colOff>76200</xdr:colOff>
      <xdr:row>21</xdr:row>
      <xdr:rowOff>104775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190500</xdr:colOff>
      <xdr:row>38</xdr:row>
      <xdr:rowOff>200024</xdr:rowOff>
    </xdr:from>
    <xdr:to>
      <xdr:col>17</xdr:col>
      <xdr:colOff>285750</xdr:colOff>
      <xdr:row>54</xdr:row>
      <xdr:rowOff>190499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180974</xdr:colOff>
      <xdr:row>69</xdr:row>
      <xdr:rowOff>9524</xdr:rowOff>
    </xdr:from>
    <xdr:to>
      <xdr:col>17</xdr:col>
      <xdr:colOff>285749</xdr:colOff>
      <xdr:row>84</xdr:row>
      <xdr:rowOff>180974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881061</xdr:colOff>
      <xdr:row>102</xdr:row>
      <xdr:rowOff>59531</xdr:rowOff>
    </xdr:from>
    <xdr:to>
      <xdr:col>11</xdr:col>
      <xdr:colOff>1202531</xdr:colOff>
      <xdr:row>118</xdr:row>
      <xdr:rowOff>35719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71437</xdr:colOff>
      <xdr:row>148</xdr:row>
      <xdr:rowOff>59532</xdr:rowOff>
    </xdr:from>
    <xdr:to>
      <xdr:col>11</xdr:col>
      <xdr:colOff>2012157</xdr:colOff>
      <xdr:row>162</xdr:row>
      <xdr:rowOff>59530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154781</xdr:colOff>
      <xdr:row>163</xdr:row>
      <xdr:rowOff>-1</xdr:rowOff>
    </xdr:from>
    <xdr:to>
      <xdr:col>11</xdr:col>
      <xdr:colOff>2035970</xdr:colOff>
      <xdr:row>179</xdr:row>
      <xdr:rowOff>11906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666750</xdr:colOff>
      <xdr:row>102</xdr:row>
      <xdr:rowOff>68036</xdr:rowOff>
    </xdr:from>
    <xdr:to>
      <xdr:col>11</xdr:col>
      <xdr:colOff>299357</xdr:colOff>
      <xdr:row>118</xdr:row>
      <xdr:rowOff>163286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421819</xdr:colOff>
      <xdr:row>149</xdr:row>
      <xdr:rowOff>40822</xdr:rowOff>
    </xdr:from>
    <xdr:to>
      <xdr:col>14</xdr:col>
      <xdr:colOff>190499</xdr:colOff>
      <xdr:row>163</xdr:row>
      <xdr:rowOff>108857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435429</xdr:colOff>
      <xdr:row>164</xdr:row>
      <xdr:rowOff>81642</xdr:rowOff>
    </xdr:from>
    <xdr:to>
      <xdr:col>14</xdr:col>
      <xdr:colOff>258536</xdr:colOff>
      <xdr:row>179</xdr:row>
      <xdr:rowOff>27214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367392</xdr:colOff>
      <xdr:row>101</xdr:row>
      <xdr:rowOff>190501</xdr:rowOff>
    </xdr:from>
    <xdr:to>
      <xdr:col>11</xdr:col>
      <xdr:colOff>734785</xdr:colOff>
      <xdr:row>118</xdr:row>
      <xdr:rowOff>108857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1061357</xdr:colOff>
      <xdr:row>150</xdr:row>
      <xdr:rowOff>-1</xdr:rowOff>
    </xdr:from>
    <xdr:to>
      <xdr:col>11</xdr:col>
      <xdr:colOff>843643</xdr:colOff>
      <xdr:row>165</xdr:row>
      <xdr:rowOff>190499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1088571</xdr:colOff>
      <xdr:row>166</xdr:row>
      <xdr:rowOff>163285</xdr:rowOff>
    </xdr:from>
    <xdr:to>
      <xdr:col>11</xdr:col>
      <xdr:colOff>884464</xdr:colOff>
      <xdr:row>184</xdr:row>
      <xdr:rowOff>122465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830036</xdr:colOff>
      <xdr:row>101</xdr:row>
      <xdr:rowOff>40821</xdr:rowOff>
    </xdr:from>
    <xdr:to>
      <xdr:col>11</xdr:col>
      <xdr:colOff>326572</xdr:colOff>
      <xdr:row>117</xdr:row>
      <xdr:rowOff>190500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1020535</xdr:colOff>
      <xdr:row>148</xdr:row>
      <xdr:rowOff>176893</xdr:rowOff>
    </xdr:from>
    <xdr:to>
      <xdr:col>10</xdr:col>
      <xdr:colOff>625928</xdr:colOff>
      <xdr:row>164</xdr:row>
      <xdr:rowOff>163286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1034142</xdr:colOff>
      <xdr:row>165</xdr:row>
      <xdr:rowOff>136072</xdr:rowOff>
    </xdr:from>
    <xdr:to>
      <xdr:col>10</xdr:col>
      <xdr:colOff>639535</xdr:colOff>
      <xdr:row>180</xdr:row>
      <xdr:rowOff>27215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707572</xdr:colOff>
      <xdr:row>101</xdr:row>
      <xdr:rowOff>27214</xdr:rowOff>
    </xdr:from>
    <xdr:to>
      <xdr:col>11</xdr:col>
      <xdr:colOff>639536</xdr:colOff>
      <xdr:row>118</xdr:row>
      <xdr:rowOff>108857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449035</xdr:colOff>
      <xdr:row>148</xdr:row>
      <xdr:rowOff>68036</xdr:rowOff>
    </xdr:from>
    <xdr:to>
      <xdr:col>11</xdr:col>
      <xdr:colOff>1877786</xdr:colOff>
      <xdr:row>164</xdr:row>
      <xdr:rowOff>68035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421820</xdr:colOff>
      <xdr:row>165</xdr:row>
      <xdr:rowOff>0</xdr:rowOff>
    </xdr:from>
    <xdr:to>
      <xdr:col>11</xdr:col>
      <xdr:colOff>1877785</xdr:colOff>
      <xdr:row>181</xdr:row>
      <xdr:rowOff>149679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394607</xdr:colOff>
      <xdr:row>102</xdr:row>
      <xdr:rowOff>0</xdr:rowOff>
    </xdr:from>
    <xdr:to>
      <xdr:col>11</xdr:col>
      <xdr:colOff>435428</xdr:colOff>
      <xdr:row>118</xdr:row>
      <xdr:rowOff>149678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952499</xdr:colOff>
      <xdr:row>149</xdr:row>
      <xdr:rowOff>136072</xdr:rowOff>
    </xdr:from>
    <xdr:to>
      <xdr:col>10</xdr:col>
      <xdr:colOff>353786</xdr:colOff>
      <xdr:row>165</xdr:row>
      <xdr:rowOff>108858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925285</xdr:colOff>
      <xdr:row>166</xdr:row>
      <xdr:rowOff>68036</xdr:rowOff>
    </xdr:from>
    <xdr:to>
      <xdr:col>10</xdr:col>
      <xdr:colOff>408214</xdr:colOff>
      <xdr:row>182</xdr:row>
      <xdr:rowOff>122465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rifas%20cf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iff 1"/>
      <sheetName val="Tariff 1A"/>
      <sheetName val="Tariff 1B"/>
      <sheetName val="Tariff 1C"/>
      <sheetName val="Tariff 1D"/>
      <sheetName val="Tariff 1E"/>
      <sheetName val="Tariff 1F"/>
      <sheetName val="Tariff DAC"/>
      <sheetName val="CALCULOS"/>
      <sheetName val="Hoja2"/>
      <sheetName val="Hoja1"/>
      <sheetName val="datos atarjea"/>
    </sheetNames>
    <sheetDataSet>
      <sheetData sheetId="0">
        <row r="12">
          <cell r="I12">
            <v>0.747</v>
          </cell>
        </row>
        <row r="13">
          <cell r="I13">
            <v>0.90900000000000003</v>
          </cell>
        </row>
        <row r="17">
          <cell r="I17">
            <v>0.747</v>
          </cell>
        </row>
        <row r="18">
          <cell r="I18">
            <v>1.2569999999999999</v>
          </cell>
        </row>
        <row r="19">
          <cell r="I19">
            <v>2.6549999999999998</v>
          </cell>
        </row>
      </sheetData>
      <sheetData sheetId="1">
        <row r="14">
          <cell r="I14">
            <v>0.66700000000000004</v>
          </cell>
        </row>
        <row r="19">
          <cell r="I19">
            <v>0.66700000000000004</v>
          </cell>
        </row>
        <row r="20">
          <cell r="I20">
            <v>1.0009999999999999</v>
          </cell>
        </row>
        <row r="21">
          <cell r="I21">
            <v>2.6549999999999998</v>
          </cell>
        </row>
        <row r="27">
          <cell r="I27">
            <v>0.747</v>
          </cell>
        </row>
        <row r="28">
          <cell r="I28">
            <v>0.90900000000000003</v>
          </cell>
        </row>
        <row r="32">
          <cell r="I32">
            <v>0.747</v>
          </cell>
        </row>
        <row r="33">
          <cell r="I33">
            <v>1.2569999999999999</v>
          </cell>
        </row>
        <row r="34">
          <cell r="I34">
            <v>2.6549999999999998</v>
          </cell>
        </row>
      </sheetData>
      <sheetData sheetId="2">
        <row r="14">
          <cell r="I14">
            <v>0.66700000000000004</v>
          </cell>
        </row>
        <row r="15">
          <cell r="I15">
            <v>0.76900000000000002</v>
          </cell>
        </row>
        <row r="19">
          <cell r="I19">
            <v>0.66700000000000004</v>
          </cell>
        </row>
        <row r="20">
          <cell r="I20">
            <v>1.0009999999999999</v>
          </cell>
        </row>
        <row r="21">
          <cell r="I21">
            <v>2.6549999999999998</v>
          </cell>
        </row>
        <row r="27">
          <cell r="I27">
            <v>0.747</v>
          </cell>
        </row>
        <row r="28">
          <cell r="I28">
            <v>0.90900000000000003</v>
          </cell>
        </row>
        <row r="32">
          <cell r="I32">
            <v>0.747</v>
          </cell>
        </row>
        <row r="33">
          <cell r="I33">
            <v>1.2569999999999999</v>
          </cell>
        </row>
        <row r="34">
          <cell r="I34">
            <v>2.6549999999999998</v>
          </cell>
        </row>
      </sheetData>
      <sheetData sheetId="3">
        <row r="14">
          <cell r="I14">
            <v>0.66700000000000004</v>
          </cell>
        </row>
        <row r="15">
          <cell r="I15">
            <v>0.76900000000000002</v>
          </cell>
        </row>
        <row r="19">
          <cell r="I19">
            <v>0.66700000000000004</v>
          </cell>
        </row>
        <row r="20">
          <cell r="I20">
            <v>1.0009999999999999</v>
          </cell>
        </row>
        <row r="21">
          <cell r="I21">
            <v>2.6549999999999998</v>
          </cell>
        </row>
        <row r="27">
          <cell r="I27">
            <v>0.747</v>
          </cell>
        </row>
        <row r="28">
          <cell r="I28">
            <v>0.90900000000000003</v>
          </cell>
        </row>
        <row r="32">
          <cell r="I32">
            <v>0.747</v>
          </cell>
        </row>
        <row r="33">
          <cell r="I33">
            <v>1.2569999999999999</v>
          </cell>
        </row>
        <row r="34">
          <cell r="I34">
            <v>2.6549999999999998</v>
          </cell>
        </row>
      </sheetData>
      <sheetData sheetId="4">
        <row r="14">
          <cell r="I14">
            <v>0.66700000000000004</v>
          </cell>
        </row>
        <row r="15">
          <cell r="I15">
            <v>0.76900000000000002</v>
          </cell>
        </row>
        <row r="19">
          <cell r="I19">
            <v>0.66700000000000004</v>
          </cell>
        </row>
        <row r="20">
          <cell r="I20">
            <v>1.0009999999999999</v>
          </cell>
        </row>
        <row r="21">
          <cell r="I21">
            <v>2.6549999999999998</v>
          </cell>
        </row>
        <row r="27">
          <cell r="I27">
            <v>0.747</v>
          </cell>
        </row>
        <row r="28">
          <cell r="I28">
            <v>0.90900000000000003</v>
          </cell>
        </row>
        <row r="32">
          <cell r="I32">
            <v>0.747</v>
          </cell>
        </row>
        <row r="33">
          <cell r="I33">
            <v>1.2569999999999999</v>
          </cell>
        </row>
        <row r="34">
          <cell r="I34">
            <v>2.6549999999999998</v>
          </cell>
        </row>
      </sheetData>
      <sheetData sheetId="5">
        <row r="14">
          <cell r="I14">
            <v>0.54900000000000004</v>
          </cell>
        </row>
        <row r="15">
          <cell r="I15">
            <v>0.69799999999999995</v>
          </cell>
        </row>
        <row r="19">
          <cell r="I19">
            <v>0.54900000000000004</v>
          </cell>
        </row>
        <row r="20">
          <cell r="I20">
            <v>0.9</v>
          </cell>
        </row>
        <row r="21">
          <cell r="I21">
            <v>2.6549999999999998</v>
          </cell>
        </row>
        <row r="27">
          <cell r="I27">
            <v>0.747</v>
          </cell>
        </row>
        <row r="28">
          <cell r="I28">
            <v>0.90900000000000003</v>
          </cell>
        </row>
        <row r="29">
          <cell r="I29">
            <v>2.6549999999999998</v>
          </cell>
        </row>
        <row r="34">
          <cell r="I34">
            <v>0.747</v>
          </cell>
        </row>
        <row r="35">
          <cell r="I35">
            <v>1.2569999999999999</v>
          </cell>
        </row>
        <row r="36">
          <cell r="I36">
            <v>2.6549999999999998</v>
          </cell>
        </row>
      </sheetData>
      <sheetData sheetId="6">
        <row r="14">
          <cell r="I14">
            <v>0.54900000000000004</v>
          </cell>
        </row>
        <row r="15">
          <cell r="I15">
            <v>0.69799999999999995</v>
          </cell>
        </row>
        <row r="19">
          <cell r="I19">
            <v>0.54900000000000004</v>
          </cell>
        </row>
        <row r="20">
          <cell r="I20">
            <v>0.9</v>
          </cell>
        </row>
        <row r="21">
          <cell r="I21">
            <v>1.67</v>
          </cell>
        </row>
        <row r="22">
          <cell r="I22">
            <v>2.6549999999999998</v>
          </cell>
        </row>
        <row r="29">
          <cell r="I29">
            <v>0.747</v>
          </cell>
        </row>
        <row r="30">
          <cell r="I30">
            <v>0.90900000000000003</v>
          </cell>
        </row>
        <row r="31">
          <cell r="I31">
            <v>2.6549999999999998</v>
          </cell>
        </row>
        <row r="36">
          <cell r="I36">
            <v>0.747</v>
          </cell>
        </row>
        <row r="37">
          <cell r="I37">
            <v>1.2569999999999999</v>
          </cell>
        </row>
        <row r="38">
          <cell r="I38">
            <v>2.6549999999999998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" TargetMode="Externa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X203"/>
  <sheetViews>
    <sheetView tabSelected="1" zoomScale="80" zoomScaleNormal="80" workbookViewId="0">
      <selection activeCell="A5" sqref="A5"/>
    </sheetView>
  </sheetViews>
  <sheetFormatPr baseColWidth="10" defaultRowHeight="15"/>
  <cols>
    <col min="1" max="1" width="5.7109375" customWidth="1"/>
    <col min="2" max="2" width="6.42578125" customWidth="1"/>
    <col min="3" max="3" width="11.42578125" customWidth="1"/>
    <col min="4" max="4" width="26.7109375" customWidth="1"/>
    <col min="5" max="5" width="14.85546875" customWidth="1"/>
    <col min="6" max="6" width="16.7109375" customWidth="1"/>
    <col min="7" max="7" width="18.42578125" customWidth="1"/>
    <col min="8" max="8" width="16.28515625" customWidth="1"/>
    <col min="9" max="9" width="15.28515625" customWidth="1"/>
    <col min="10" max="10" width="18.5703125" customWidth="1"/>
    <col min="11" max="11" width="21.42578125" customWidth="1"/>
    <col min="12" max="12" width="19.28515625" customWidth="1"/>
    <col min="13" max="13" width="22" customWidth="1"/>
    <col min="18" max="18" width="19.5703125" hidden="1" customWidth="1"/>
    <col min="19" max="21" width="0" hidden="1" customWidth="1"/>
    <col min="22" max="22" width="13.140625" hidden="1" customWidth="1"/>
    <col min="23" max="23" width="21" hidden="1" customWidth="1"/>
    <col min="24" max="24" width="22.85546875" hidden="1" customWidth="1"/>
  </cols>
  <sheetData>
    <row r="1" spans="1:18" ht="21.75" customHeight="1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8" ht="21" customHeight="1" thickBot="1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8" ht="63.75" customHeight="1" thickBot="1">
      <c r="A3" s="190"/>
      <c r="B3" s="190"/>
      <c r="C3" s="17"/>
      <c r="D3" s="485" t="s">
        <v>349</v>
      </c>
      <c r="E3" s="486"/>
      <c r="F3" s="486"/>
      <c r="G3" s="486"/>
      <c r="H3" s="486"/>
      <c r="I3" s="486"/>
      <c r="J3" s="486"/>
      <c r="K3" s="486"/>
      <c r="L3" s="486"/>
      <c r="M3" s="486"/>
      <c r="N3" s="487"/>
      <c r="O3" s="18"/>
    </row>
    <row r="4" spans="1:18" ht="15.75" thickBot="1">
      <c r="A4" s="190"/>
      <c r="B4" s="190"/>
      <c r="C4" s="6"/>
      <c r="E4" s="16"/>
      <c r="F4" s="16"/>
      <c r="G4" s="16"/>
      <c r="H4" s="16"/>
      <c r="I4" s="16"/>
      <c r="J4" s="16"/>
      <c r="K4" s="16"/>
      <c r="L4" s="16"/>
      <c r="M4" s="16"/>
      <c r="N4" s="16"/>
      <c r="O4" s="39"/>
    </row>
    <row r="5" spans="1:18" ht="35.25" customHeight="1" thickBot="1">
      <c r="A5" s="190"/>
      <c r="B5" s="190"/>
      <c r="C5" s="6"/>
      <c r="D5" s="484" t="s">
        <v>0</v>
      </c>
      <c r="E5" s="16"/>
      <c r="F5" s="481" t="s">
        <v>359</v>
      </c>
      <c r="G5" s="482"/>
      <c r="H5" s="482"/>
      <c r="I5" s="482"/>
      <c r="J5" s="483"/>
      <c r="K5" s="16"/>
      <c r="L5" s="16"/>
      <c r="M5" s="16"/>
      <c r="N5" s="16"/>
      <c r="O5" s="39"/>
    </row>
    <row r="6" spans="1:18" ht="15.75" thickBot="1">
      <c r="A6" s="190"/>
      <c r="B6" s="190"/>
      <c r="C6" s="6"/>
      <c r="L6" s="16"/>
      <c r="M6" s="16"/>
      <c r="N6" s="16"/>
      <c r="O6" s="39"/>
    </row>
    <row r="7" spans="1:18" ht="16.5" thickBot="1">
      <c r="A7" s="190"/>
      <c r="B7" s="190"/>
      <c r="C7" s="6"/>
      <c r="D7" s="300" t="s">
        <v>1</v>
      </c>
      <c r="E7" s="300"/>
      <c r="F7" s="300"/>
      <c r="G7" s="301">
        <v>1427000</v>
      </c>
      <c r="H7" s="300" t="s">
        <v>2</v>
      </c>
      <c r="I7" s="300"/>
      <c r="J7" s="300"/>
      <c r="K7" s="300"/>
      <c r="L7" s="300"/>
      <c r="M7" s="16"/>
      <c r="N7" s="16"/>
      <c r="O7" s="39"/>
    </row>
    <row r="8" spans="1:18" ht="16.5" thickBot="1">
      <c r="A8" s="190"/>
      <c r="B8" s="190"/>
      <c r="C8" s="6"/>
      <c r="D8" s="300" t="s">
        <v>330</v>
      </c>
      <c r="E8" s="300"/>
      <c r="F8" s="300"/>
      <c r="G8" s="302">
        <v>2029000</v>
      </c>
      <c r="H8" s="300" t="s">
        <v>333</v>
      </c>
      <c r="I8" s="300"/>
      <c r="J8" s="300"/>
      <c r="K8" s="300"/>
      <c r="L8" s="300"/>
      <c r="M8" s="16"/>
      <c r="N8" s="16"/>
      <c r="O8" s="39"/>
    </row>
    <row r="9" spans="1:18" ht="28.5" customHeight="1" thickBot="1">
      <c r="A9" s="190"/>
      <c r="B9" s="190"/>
      <c r="C9" s="6"/>
      <c r="D9" s="300"/>
      <c r="E9" s="300"/>
      <c r="F9" s="300"/>
      <c r="G9" s="300"/>
      <c r="H9" s="300"/>
      <c r="I9" s="300"/>
      <c r="J9" s="300"/>
      <c r="K9" s="300"/>
      <c r="L9" s="300"/>
      <c r="M9" s="16"/>
      <c r="N9" s="16"/>
      <c r="O9" s="39"/>
    </row>
    <row r="10" spans="1:18" ht="32.25" thickBot="1">
      <c r="A10" s="190"/>
      <c r="B10" s="190"/>
      <c r="C10" s="6"/>
      <c r="D10" s="315" t="s">
        <v>136</v>
      </c>
      <c r="E10" s="316" t="s">
        <v>172</v>
      </c>
      <c r="F10" s="317" t="s">
        <v>173</v>
      </c>
      <c r="G10" s="316" t="s">
        <v>9</v>
      </c>
      <c r="H10" s="317" t="s">
        <v>334</v>
      </c>
      <c r="I10" s="316" t="s">
        <v>335</v>
      </c>
      <c r="J10" s="318" t="s">
        <v>13</v>
      </c>
      <c r="K10" s="319" t="s">
        <v>331</v>
      </c>
      <c r="L10" s="300"/>
      <c r="M10" s="16"/>
      <c r="N10" s="16"/>
      <c r="O10" s="39"/>
      <c r="P10" s="257"/>
    </row>
    <row r="11" spans="1:18" ht="16.5" thickBot="1">
      <c r="A11" s="190"/>
      <c r="B11" s="190"/>
      <c r="C11" s="6"/>
      <c r="D11" s="323" t="s">
        <v>312</v>
      </c>
      <c r="E11" s="304">
        <v>46012.9906855761</v>
      </c>
      <c r="F11" s="305">
        <v>59264.352021217281</v>
      </c>
      <c r="G11" s="304">
        <v>92463.098053263617</v>
      </c>
      <c r="H11" s="305">
        <v>222918.07187519054</v>
      </c>
      <c r="I11" s="304">
        <v>175213.79276642148</v>
      </c>
      <c r="J11" s="305">
        <v>74272.354598330974</v>
      </c>
      <c r="K11" s="306">
        <v>670144.66</v>
      </c>
      <c r="L11" s="307"/>
      <c r="M11" s="16"/>
      <c r="N11" s="16"/>
      <c r="O11" s="39"/>
    </row>
    <row r="12" spans="1:18" ht="15" customHeight="1" thickBot="1">
      <c r="A12" s="190"/>
      <c r="B12" s="190"/>
      <c r="C12" s="6"/>
      <c r="D12" s="324" t="s">
        <v>332</v>
      </c>
      <c r="E12" s="308">
        <f t="shared" ref="E12:J12" si="0">(E11/$G$7)*$G$8</f>
        <v>65424.21730976447</v>
      </c>
      <c r="F12" s="309">
        <f t="shared" si="0"/>
        <v>84265.851612508661</v>
      </c>
      <c r="G12" s="308">
        <f t="shared" si="0"/>
        <v>131469.95511567756</v>
      </c>
      <c r="H12" s="309">
        <f t="shared" si="0"/>
        <v>316959.19259618892</v>
      </c>
      <c r="I12" s="308">
        <f t="shared" si="0"/>
        <v>249130.19307853482</v>
      </c>
      <c r="J12" s="309">
        <f t="shared" si="0"/>
        <v>105605.19094605013</v>
      </c>
      <c r="K12" s="308">
        <f>SUM(E12:J12)</f>
        <v>952854.60065872455</v>
      </c>
      <c r="L12" s="310"/>
      <c r="M12" s="16"/>
      <c r="N12" s="16"/>
      <c r="O12" s="39"/>
    </row>
    <row r="13" spans="1:18" ht="28.5" customHeight="1" thickBot="1">
      <c r="A13" s="190"/>
      <c r="B13" s="190"/>
      <c r="C13" s="6"/>
      <c r="D13" s="300"/>
      <c r="E13" s="300"/>
      <c r="F13" s="300"/>
      <c r="G13" s="300"/>
      <c r="H13" s="300"/>
      <c r="I13" s="300"/>
      <c r="J13" s="300"/>
      <c r="K13" s="300"/>
      <c r="L13" s="300"/>
      <c r="M13" s="16"/>
      <c r="N13" s="16"/>
      <c r="O13" s="39"/>
    </row>
    <row r="14" spans="1:18" ht="32.25" thickBot="1">
      <c r="A14" s="190"/>
      <c r="B14" s="190"/>
      <c r="C14" s="6"/>
      <c r="D14" s="315" t="s">
        <v>135</v>
      </c>
      <c r="E14" s="316" t="s">
        <v>172</v>
      </c>
      <c r="F14" s="317" t="s">
        <v>328</v>
      </c>
      <c r="G14" s="316" t="s">
        <v>9</v>
      </c>
      <c r="H14" s="318" t="s">
        <v>334</v>
      </c>
      <c r="I14" s="316" t="s">
        <v>335</v>
      </c>
      <c r="J14" s="317" t="s">
        <v>13</v>
      </c>
      <c r="K14" s="320" t="s">
        <v>331</v>
      </c>
      <c r="L14" s="300"/>
      <c r="M14" s="16"/>
      <c r="N14" s="16"/>
      <c r="O14" s="39"/>
    </row>
    <row r="15" spans="1:18" ht="15" customHeight="1" thickBot="1">
      <c r="A15" s="190"/>
      <c r="B15" s="190"/>
      <c r="C15" s="6"/>
      <c r="D15" s="321" t="s">
        <v>312</v>
      </c>
      <c r="E15" s="312">
        <v>53331.187738773013</v>
      </c>
      <c r="F15" s="313">
        <v>65593.099219809941</v>
      </c>
      <c r="G15" s="312">
        <v>104784.55247349064</v>
      </c>
      <c r="H15" s="313">
        <v>252539.34614631938</v>
      </c>
      <c r="I15" s="312">
        <v>195600.19946438831</v>
      </c>
      <c r="J15" s="313">
        <v>85006.954957218753</v>
      </c>
      <c r="K15" s="306">
        <v>756855.34</v>
      </c>
      <c r="L15" s="300"/>
      <c r="M15" s="239"/>
      <c r="N15" s="16"/>
      <c r="O15" s="39"/>
    </row>
    <row r="16" spans="1:18" ht="16.5" thickBot="1">
      <c r="A16" s="190"/>
      <c r="B16" s="190"/>
      <c r="C16" s="6"/>
      <c r="D16" s="322" t="s">
        <v>332</v>
      </c>
      <c r="E16" s="308">
        <f t="shared" ref="E16:J16" si="1">(E15/$G$7)*$G$8</f>
        <v>75829.698613854562</v>
      </c>
      <c r="F16" s="309">
        <f t="shared" si="1"/>
        <v>93264.469738608532</v>
      </c>
      <c r="G16" s="308">
        <f t="shared" si="1"/>
        <v>148989.38820512439</v>
      </c>
      <c r="H16" s="309">
        <f t="shared" si="1"/>
        <v>359076.61761098949</v>
      </c>
      <c r="I16" s="308">
        <f t="shared" si="1"/>
        <v>278116.89188033913</v>
      </c>
      <c r="J16" s="309">
        <f t="shared" si="1"/>
        <v>120868.33329235938</v>
      </c>
      <c r="K16" s="308">
        <f>SUM(E16:J16)</f>
        <v>1076145.3993412754</v>
      </c>
      <c r="L16" s="300"/>
      <c r="M16" s="16"/>
      <c r="N16" s="16"/>
      <c r="O16" s="39"/>
      <c r="R16" t="s">
        <v>217</v>
      </c>
    </row>
    <row r="17" spans="1:24" ht="16.5" thickBot="1">
      <c r="A17" s="190"/>
      <c r="B17" s="190"/>
      <c r="C17" s="6"/>
      <c r="D17" s="300"/>
      <c r="E17" s="300"/>
      <c r="F17" s="300"/>
      <c r="G17" s="300"/>
      <c r="H17" s="300"/>
      <c r="I17" s="300"/>
      <c r="J17" s="300"/>
      <c r="K17" s="300"/>
      <c r="L17" s="300"/>
      <c r="M17" s="16"/>
      <c r="N17" s="16"/>
      <c r="O17" s="39"/>
      <c r="V17" s="111" t="s">
        <v>221</v>
      </c>
      <c r="W17" s="8" t="s">
        <v>222</v>
      </c>
    </row>
    <row r="18" spans="1:24" ht="16.5" thickBot="1">
      <c r="A18" s="190"/>
      <c r="B18" s="190"/>
      <c r="C18" s="6"/>
      <c r="D18" s="300" t="s">
        <v>360</v>
      </c>
      <c r="E18" s="300"/>
      <c r="F18" s="300"/>
      <c r="G18" s="300"/>
      <c r="H18" s="300"/>
      <c r="I18" s="300"/>
      <c r="J18" s="300"/>
      <c r="K18" s="300"/>
      <c r="L18" s="300"/>
      <c r="M18" s="16"/>
      <c r="N18" s="16"/>
      <c r="O18" s="39"/>
      <c r="R18" t="s">
        <v>218</v>
      </c>
      <c r="S18" s="8">
        <v>3</v>
      </c>
      <c r="V18" s="17" t="s">
        <v>64</v>
      </c>
      <c r="W18" s="196">
        <f ca="1">IF($S$18=1,"",IF($S$18=2,HLOOKUP($S$28,Calibration!K77:Q102,3),IF($S$18=3,HLOOKUP($S$28,Calibration!S77:Y102,3),"")))</f>
        <v>4.9945173797641733E-2</v>
      </c>
      <c r="X18" s="195"/>
    </row>
    <row r="19" spans="1:24" ht="16.5" thickBot="1">
      <c r="A19" s="190"/>
      <c r="B19" s="190"/>
      <c r="C19" s="6"/>
      <c r="D19" s="314" t="s">
        <v>3</v>
      </c>
      <c r="E19" s="300"/>
      <c r="F19" s="300"/>
      <c r="G19" s="300"/>
      <c r="H19" s="300"/>
      <c r="I19" s="300"/>
      <c r="J19" s="300"/>
      <c r="K19" s="300"/>
      <c r="L19" s="300"/>
      <c r="M19" s="16"/>
      <c r="N19" s="16"/>
      <c r="O19" s="39"/>
      <c r="V19" s="6" t="s">
        <v>65</v>
      </c>
      <c r="W19" s="194">
        <f ca="1">IF($S$18=1,"",IF($S$18=2,HLOOKUP($S$28,Calibration!K77:Q102,4),IF($S$18=3,HLOOKUP($S$28,Calibration!S77:Y102,4),"")))</f>
        <v>4.9945173797641733E-2</v>
      </c>
      <c r="X19" s="195"/>
    </row>
    <row r="20" spans="1:24" ht="16.5" thickBot="1">
      <c r="A20" s="190"/>
      <c r="B20" s="190"/>
      <c r="C20" s="6"/>
      <c r="D20" s="300"/>
      <c r="E20" s="300"/>
      <c r="F20" s="300"/>
      <c r="G20" s="300"/>
      <c r="H20" s="300"/>
      <c r="I20" s="300"/>
      <c r="J20" s="300"/>
      <c r="K20" s="300"/>
      <c r="L20" s="300"/>
      <c r="M20" s="16"/>
      <c r="N20" s="16"/>
      <c r="O20" s="39"/>
      <c r="R20" s="7" t="s">
        <v>217</v>
      </c>
      <c r="S20" s="8" t="s">
        <v>61</v>
      </c>
      <c r="V20" s="6" t="s">
        <v>66</v>
      </c>
      <c r="W20" s="194">
        <f ca="1">IF($S$18=1,"",IF($S$18=2,HLOOKUP($S$28,Calibration!K77:Q102,5),IF($S$18=3,HLOOKUP($S$28,Calibration!S77:Y102,5),"")))</f>
        <v>4.9945173797641733E-2</v>
      </c>
      <c r="X20" s="195"/>
    </row>
    <row r="21" spans="1:24" ht="15.75">
      <c r="A21" s="190"/>
      <c r="B21" s="190"/>
      <c r="C21" s="6"/>
      <c r="H21" s="300"/>
      <c r="I21" s="300"/>
      <c r="J21" s="300" t="s">
        <v>14</v>
      </c>
      <c r="K21" s="300"/>
      <c r="L21" s="300"/>
      <c r="M21" s="16"/>
      <c r="N21" s="16"/>
      <c r="O21" s="39"/>
      <c r="R21" s="23" t="s">
        <v>223</v>
      </c>
      <c r="S21" s="18">
        <v>1</v>
      </c>
      <c r="V21" s="6" t="s">
        <v>67</v>
      </c>
      <c r="W21" s="194">
        <f ca="1">IF($S$18=1,"",IF($S$18=2,HLOOKUP($S$28,Calibration!K77:Q102,6),IF($S$18=3,HLOOKUP($S$28,Calibration!S77:Y102,6),"")))</f>
        <v>4.9945173797641733E-2</v>
      </c>
      <c r="X21" s="195"/>
    </row>
    <row r="22" spans="1:24" ht="15.75" thickBot="1">
      <c r="A22" s="190"/>
      <c r="B22" s="190"/>
      <c r="C22" s="294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39"/>
      <c r="R22" s="5" t="s">
        <v>215</v>
      </c>
      <c r="S22" s="39">
        <v>2</v>
      </c>
      <c r="V22" s="6" t="s">
        <v>68</v>
      </c>
      <c r="W22" s="194">
        <f ca="1">IF($S$18=1,"",IF($S$18=2,HLOOKUP($S$28,Calibration!K77:Q102,7),IF($S$18=3,HLOOKUP($S$28,Calibration!S77:Y102,7),"")))</f>
        <v>4.9945173797641733E-2</v>
      </c>
      <c r="X22" s="195"/>
    </row>
    <row r="23" spans="1:24" ht="16.5" thickBot="1">
      <c r="A23" s="190"/>
      <c r="B23" s="190"/>
      <c r="C23" s="294"/>
      <c r="D23" s="326" t="s">
        <v>4</v>
      </c>
      <c r="E23" s="318"/>
      <c r="F23" s="323" t="s">
        <v>5</v>
      </c>
      <c r="G23" s="323" t="s">
        <v>6</v>
      </c>
      <c r="H23" s="323" t="s">
        <v>36</v>
      </c>
      <c r="I23" s="16"/>
      <c r="J23" s="342" t="s">
        <v>15</v>
      </c>
      <c r="K23" s="342" t="s">
        <v>16</v>
      </c>
      <c r="L23" s="343" t="s">
        <v>17</v>
      </c>
      <c r="M23" s="344"/>
      <c r="N23" s="345" t="s">
        <v>18</v>
      </c>
      <c r="O23" s="39"/>
      <c r="R23" s="4" t="s">
        <v>216</v>
      </c>
      <c r="S23" s="40">
        <v>3</v>
      </c>
      <c r="V23" s="6" t="s">
        <v>69</v>
      </c>
      <c r="W23" s="194">
        <f ca="1">IF($S$18=1,"",IF($S$18=2,HLOOKUP($S$28,Calibration!K77:Q102,8),IF($S$18=3,HLOOKUP($S$28,Calibration!S77:Y102,8),"")))</f>
        <v>0.31028579480136081</v>
      </c>
      <c r="X23" s="195"/>
    </row>
    <row r="24" spans="1:24" ht="16.5" thickBot="1">
      <c r="A24" s="190"/>
      <c r="B24" s="190"/>
      <c r="C24" s="294"/>
      <c r="D24" s="327"/>
      <c r="E24" s="328"/>
      <c r="F24" s="329" t="s">
        <v>7</v>
      </c>
      <c r="G24" s="329" t="s">
        <v>8</v>
      </c>
      <c r="H24" s="329"/>
      <c r="I24" s="16"/>
      <c r="J24" s="346"/>
      <c r="K24" s="346"/>
      <c r="L24" s="347"/>
      <c r="M24" s="348"/>
      <c r="N24" s="349" t="s">
        <v>19</v>
      </c>
      <c r="O24" s="39"/>
      <c r="R24" s="16"/>
      <c r="S24" s="16"/>
      <c r="V24" s="6" t="s">
        <v>70</v>
      </c>
      <c r="W24" s="194">
        <f ca="1">IF($S$18=1,"",IF($S$18=2,HLOOKUP($S$28,Calibration!K77:Q102,9),IF($S$18=3,HLOOKUP($S$28,Calibration!S77:Y102,9),"")))</f>
        <v>0.37704000146033445</v>
      </c>
      <c r="X24" s="195"/>
    </row>
    <row r="25" spans="1:24" ht="30.75" thickBot="1">
      <c r="A25" s="190"/>
      <c r="B25" s="190"/>
      <c r="C25" s="294"/>
      <c r="D25" s="377" t="s">
        <v>12</v>
      </c>
      <c r="E25" s="378"/>
      <c r="F25" s="330">
        <v>196</v>
      </c>
      <c r="G25" s="303">
        <v>1</v>
      </c>
      <c r="H25" s="331">
        <f t="shared" ref="H25:H30" si="2">F25/$F$31</f>
        <v>0.16091954022988506</v>
      </c>
      <c r="I25" s="16"/>
      <c r="J25" s="350"/>
      <c r="K25" s="350"/>
      <c r="L25" s="351" t="s">
        <v>20</v>
      </c>
      <c r="M25" s="352" t="s">
        <v>21</v>
      </c>
      <c r="N25" s="353" t="s">
        <v>22</v>
      </c>
      <c r="O25" s="39"/>
      <c r="V25" s="6" t="s">
        <v>71</v>
      </c>
      <c r="W25" s="194">
        <f ca="1">IF($S$18=1,"",IF($S$18=2,HLOOKUP($S$28,Calibration!K77:Q102,10),IF($S$18=3,HLOOKUP($S$28,Calibration!S77:Y102,10),"")))</f>
        <v>6.2010510113776424E-2</v>
      </c>
      <c r="X25" s="195"/>
    </row>
    <row r="26" spans="1:24" ht="15.75">
      <c r="A26" s="190"/>
      <c r="B26" s="190"/>
      <c r="C26" s="41"/>
      <c r="D26" s="379" t="s">
        <v>38</v>
      </c>
      <c r="E26" s="380"/>
      <c r="F26" s="332">
        <v>113</v>
      </c>
      <c r="G26" s="333">
        <v>2</v>
      </c>
      <c r="H26" s="334">
        <f t="shared" si="2"/>
        <v>9.2775041050903118E-2</v>
      </c>
      <c r="I26" s="16"/>
      <c r="J26" s="6" t="s">
        <v>32</v>
      </c>
      <c r="K26" s="5" t="s">
        <v>23</v>
      </c>
      <c r="L26" s="13">
        <v>0.78200000000000003</v>
      </c>
      <c r="M26" s="9">
        <f>N26/F31</f>
        <v>0.41215106732348111</v>
      </c>
      <c r="N26" s="298">
        <v>502</v>
      </c>
      <c r="O26" s="39"/>
      <c r="R26" t="s">
        <v>219</v>
      </c>
      <c r="V26" s="6" t="s">
        <v>72</v>
      </c>
      <c r="W26" s="194">
        <f ca="1">IF($S$18=1,"",IF($S$18=2,HLOOKUP($S$28,Calibration!K77:Q102,11),IF($S$18=3,HLOOKUP($S$28,Calibration!S77:Y102,11),"")))</f>
        <v>5.8902771971741728E-2</v>
      </c>
      <c r="X26" s="195"/>
    </row>
    <row r="27" spans="1:24" ht="16.5" thickBot="1">
      <c r="A27" s="190"/>
      <c r="B27" s="190"/>
      <c r="C27" s="294"/>
      <c r="D27" s="373" t="s">
        <v>9</v>
      </c>
      <c r="E27" s="374"/>
      <c r="F27" s="332">
        <v>220</v>
      </c>
      <c r="G27" s="333">
        <v>2</v>
      </c>
      <c r="H27" s="334">
        <f t="shared" si="2"/>
        <v>0.180623973727422</v>
      </c>
      <c r="I27" s="16"/>
      <c r="J27" s="6" t="s">
        <v>24</v>
      </c>
      <c r="K27" s="5" t="s">
        <v>25</v>
      </c>
      <c r="L27" s="13">
        <v>0.83919999999999995</v>
      </c>
      <c r="M27" s="10">
        <f t="shared" ref="M27:M33" si="3">N27/$F$31</f>
        <v>0.5</v>
      </c>
      <c r="N27" s="298">
        <v>609</v>
      </c>
      <c r="O27" s="39"/>
      <c r="V27" s="6" t="s">
        <v>73</v>
      </c>
      <c r="W27" s="194">
        <f ca="1">IF($S$18=1,"",IF($S$18=2,HLOOKUP($S$28,Calibration!K77:Q102,12),IF($S$18=3,HLOOKUP($S$28,Calibration!S77:Y102,12),"")))</f>
        <v>4.9945173797641733E-2</v>
      </c>
      <c r="X27" s="195"/>
    </row>
    <row r="28" spans="1:24" ht="16.5" thickBot="1">
      <c r="A28" s="190"/>
      <c r="B28" s="190"/>
      <c r="C28" s="6"/>
      <c r="D28" s="373" t="s">
        <v>10</v>
      </c>
      <c r="E28" s="374"/>
      <c r="F28" s="332">
        <v>340</v>
      </c>
      <c r="G28" s="333">
        <v>5</v>
      </c>
      <c r="H28" s="334">
        <f t="shared" si="2"/>
        <v>0.27914614121510672</v>
      </c>
      <c r="I28" s="16"/>
      <c r="J28" s="6" t="s">
        <v>26</v>
      </c>
      <c r="K28" s="5" t="s">
        <v>27</v>
      </c>
      <c r="L28" s="13">
        <v>0.94669999999999999</v>
      </c>
      <c r="M28" s="10">
        <f t="shared" si="3"/>
        <v>0.74548440065681443</v>
      </c>
      <c r="N28" s="298">
        <v>908</v>
      </c>
      <c r="O28" s="39"/>
      <c r="R28" t="s">
        <v>218</v>
      </c>
      <c r="S28" s="8">
        <v>7</v>
      </c>
      <c r="V28" s="6" t="s">
        <v>74</v>
      </c>
      <c r="W28" s="194">
        <f ca="1">IF($S$18=1,"",IF($S$18=2,HLOOKUP($S$28,Calibration!K77:Q102,13),IF($S$18=3,HLOOKUP($S$28,Calibration!S77:Y102,13),"")))</f>
        <v>4.9945173797641733E-2</v>
      </c>
      <c r="X28" s="195"/>
    </row>
    <row r="29" spans="1:24" ht="16.5" thickBot="1">
      <c r="A29" s="190"/>
      <c r="B29" s="190"/>
      <c r="C29" s="6"/>
      <c r="D29" s="373" t="s">
        <v>37</v>
      </c>
      <c r="E29" s="374"/>
      <c r="F29" s="336">
        <v>234</v>
      </c>
      <c r="G29" s="333">
        <v>4</v>
      </c>
      <c r="H29" s="334">
        <f t="shared" si="2"/>
        <v>0.19211822660098521</v>
      </c>
      <c r="I29" s="16"/>
      <c r="J29" s="6" t="s">
        <v>28</v>
      </c>
      <c r="K29" s="5" t="s">
        <v>29</v>
      </c>
      <c r="L29" s="13">
        <v>0.67930000000000001</v>
      </c>
      <c r="M29" s="10">
        <f t="shared" si="3"/>
        <v>0.27175697865353038</v>
      </c>
      <c r="N29" s="298">
        <v>331</v>
      </c>
      <c r="O29" s="39"/>
      <c r="V29" s="6" t="s">
        <v>75</v>
      </c>
      <c r="W29" s="194">
        <f ca="1">IF($S$18=1,"",IF($S$18=2,HLOOKUP($S$28,Calibration!K77:Q102,14),IF($S$18=3,HLOOKUP($S$28,Calibration!S77:Y102,14),"")))</f>
        <v>4.9945173797641733E-2</v>
      </c>
      <c r="X29" s="195"/>
    </row>
    <row r="30" spans="1:24" ht="16.5" thickBot="1">
      <c r="A30" s="190"/>
      <c r="B30" s="190"/>
      <c r="C30" s="6"/>
      <c r="D30" s="375" t="s">
        <v>13</v>
      </c>
      <c r="E30" s="376"/>
      <c r="F30" s="337">
        <v>115</v>
      </c>
      <c r="G30" s="333">
        <v>3</v>
      </c>
      <c r="H30" s="334">
        <f t="shared" si="2"/>
        <v>9.4417077175697861E-2</v>
      </c>
      <c r="I30" s="16"/>
      <c r="J30" s="6" t="s">
        <v>33</v>
      </c>
      <c r="K30" s="5" t="s">
        <v>30</v>
      </c>
      <c r="L30" s="14">
        <v>0.3009</v>
      </c>
      <c r="M30" s="10">
        <f t="shared" si="3"/>
        <v>4.5977011494252873E-2</v>
      </c>
      <c r="N30" s="298">
        <v>56</v>
      </c>
      <c r="O30" s="39"/>
      <c r="R30" s="191" t="s">
        <v>4</v>
      </c>
      <c r="S30" s="8" t="s">
        <v>61</v>
      </c>
      <c r="V30" s="6" t="s">
        <v>76</v>
      </c>
      <c r="W30" s="194">
        <f ca="1">IF($S$18=1,"",IF($S$18=2,HLOOKUP($S$28,Calibration!K77:Q102,15),IF($S$18=3,HLOOKUP($S$28,Calibration!S77:Y102,15),"")))</f>
        <v>4.9945173797641733E-2</v>
      </c>
      <c r="X30" s="195"/>
    </row>
    <row r="31" spans="1:24" ht="16.5" thickBot="1">
      <c r="A31" s="190"/>
      <c r="B31" s="190"/>
      <c r="C31" s="6"/>
      <c r="D31" s="338" t="s">
        <v>11</v>
      </c>
      <c r="E31" s="339"/>
      <c r="F31" s="340">
        <f>SUM(F25:F30)</f>
        <v>1218</v>
      </c>
      <c r="G31" s="311"/>
      <c r="H31" s="341"/>
      <c r="I31" s="16"/>
      <c r="J31" s="6"/>
      <c r="K31" s="5" t="s">
        <v>31</v>
      </c>
      <c r="L31" s="14">
        <v>0.64970000000000006</v>
      </c>
      <c r="M31" s="10">
        <f t="shared" si="3"/>
        <v>0.2200328407224959</v>
      </c>
      <c r="N31" s="298">
        <v>268</v>
      </c>
      <c r="O31" s="39"/>
      <c r="R31" s="199" t="s">
        <v>225</v>
      </c>
      <c r="S31" s="18">
        <v>1</v>
      </c>
      <c r="V31" s="6" t="s">
        <v>77</v>
      </c>
      <c r="W31" s="194">
        <f ca="1">IF($S$18=1,"",IF($S$18=2,HLOOKUP($S$28,Calibration!K77:Q102,16),IF($S$18=3,HLOOKUP($S$28,Calibration!S77:Y102,16),"")))</f>
        <v>4.9945173797641733E-2</v>
      </c>
      <c r="X31" s="195"/>
    </row>
    <row r="32" spans="1:24">
      <c r="A32" s="190"/>
      <c r="B32" s="190"/>
      <c r="C32" s="6"/>
      <c r="D32" s="16"/>
      <c r="E32" s="16"/>
      <c r="F32" s="16"/>
      <c r="G32" s="16"/>
      <c r="H32" s="16"/>
      <c r="I32" s="16"/>
      <c r="J32" s="6"/>
      <c r="K32" s="5" t="s">
        <v>34</v>
      </c>
      <c r="L32" s="14">
        <v>0.81310000000000004</v>
      </c>
      <c r="M32" s="10">
        <f t="shared" si="3"/>
        <v>0.47865353037766833</v>
      </c>
      <c r="N32" s="298">
        <v>583</v>
      </c>
      <c r="O32" s="39"/>
      <c r="R32" s="200" t="s">
        <v>202</v>
      </c>
      <c r="S32" s="39">
        <v>2</v>
      </c>
      <c r="V32" s="6" t="s">
        <v>78</v>
      </c>
      <c r="W32" s="194">
        <f ca="1">IF($S$18=1,"",IF($S$18=2,HLOOKUP($S$28,Calibration!K77:Q102,17),IF($S$18=3,HLOOKUP($S$28,Calibration!S77:Y102,17),"")))</f>
        <v>4.9945173797641733E-2</v>
      </c>
      <c r="X32" s="195"/>
    </row>
    <row r="33" spans="1:24" ht="15.75" thickBot="1">
      <c r="A33" s="190"/>
      <c r="B33" s="190"/>
      <c r="C33" s="6"/>
      <c r="D33" s="16"/>
      <c r="E33" s="16"/>
      <c r="F33" s="16"/>
      <c r="G33" s="16"/>
      <c r="H33" s="16"/>
      <c r="I33" s="16"/>
      <c r="J33" s="1"/>
      <c r="K33" s="259" t="s">
        <v>35</v>
      </c>
      <c r="L33" s="15">
        <v>0.66569999999999996</v>
      </c>
      <c r="M33" s="11">
        <f t="shared" si="3"/>
        <v>2.2167487684729065E-2</v>
      </c>
      <c r="N33" s="299">
        <v>27</v>
      </c>
      <c r="O33" s="39"/>
      <c r="R33" s="201" t="s">
        <v>173</v>
      </c>
      <c r="S33" s="39">
        <v>3</v>
      </c>
      <c r="V33" s="6" t="s">
        <v>79</v>
      </c>
      <c r="W33" s="194">
        <f ca="1">IF($S$18=1,"",IF($S$18=2,HLOOKUP($S$28,Calibration!K77:Q102,18),IF($S$18=3,HLOOKUP($S$28,Calibration!S77:Y102,18),"")))</f>
        <v>6.3107358869788674E-2</v>
      </c>
      <c r="X33" s="195"/>
    </row>
    <row r="34" spans="1:24" ht="15" customHeight="1" thickBot="1">
      <c r="A34" s="190"/>
      <c r="B34" s="190"/>
      <c r="C34" s="295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296"/>
      <c r="R34" s="201" t="s">
        <v>9</v>
      </c>
      <c r="S34" s="39">
        <v>4</v>
      </c>
      <c r="V34" s="6" t="s">
        <v>80</v>
      </c>
      <c r="W34" s="194">
        <f ca="1">IF($S$18=1,"",IF($S$18=2,HLOOKUP($S$28,Calibration!K77:Q102,19),IF($S$18=3,HLOOKUP($S$28,Calibration!S77:Y102,19),"")))</f>
        <v>0.15988883201016926</v>
      </c>
      <c r="X34" s="195"/>
    </row>
    <row r="35" spans="1:24" ht="16.5" thickTop="1" thickBot="1">
      <c r="A35" s="190"/>
      <c r="B35" s="190"/>
      <c r="C35" s="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39"/>
      <c r="R35" s="201" t="s">
        <v>220</v>
      </c>
      <c r="S35" s="39">
        <v>5</v>
      </c>
      <c r="V35" s="6" t="s">
        <v>81</v>
      </c>
      <c r="W35" s="194">
        <f ca="1">IF($S$18=1,"",IF($S$18=2,HLOOKUP($S$28,Calibration!K77:Q102,20),IF($S$18=3,HLOOKUP($S$28,Calibration!S77:Y102,20),"")))</f>
        <v>0.15103362338074572</v>
      </c>
      <c r="X35" s="195"/>
    </row>
    <row r="36" spans="1:24" ht="52.5" customHeight="1" thickBot="1">
      <c r="A36" s="190"/>
      <c r="B36" s="190"/>
      <c r="C36" s="6"/>
      <c r="D36" s="488" t="s">
        <v>214</v>
      </c>
      <c r="E36" s="489"/>
      <c r="F36" s="16"/>
      <c r="G36" s="16"/>
      <c r="H36" s="16"/>
      <c r="I36" s="16"/>
      <c r="J36" s="16"/>
      <c r="K36" s="16"/>
      <c r="L36" s="16"/>
      <c r="M36" s="16"/>
      <c r="N36" s="16"/>
      <c r="O36" s="39"/>
      <c r="R36" s="201" t="s">
        <v>176</v>
      </c>
      <c r="S36" s="39">
        <v>6</v>
      </c>
      <c r="V36" s="6" t="s">
        <v>82</v>
      </c>
      <c r="W36" s="194">
        <f ca="1">IF($S$18=1,"",IF($S$18=2,HLOOKUP($S$28,Calibration!K77:Q102,21),IF($S$18=3,HLOOKUP($S$28,Calibration!S77:Y102,21),"")))</f>
        <v>0.15428738952781387</v>
      </c>
      <c r="X36" s="195"/>
    </row>
    <row r="37" spans="1:24" ht="15.75" thickBot="1">
      <c r="A37" s="190"/>
      <c r="B37" s="190"/>
      <c r="C37" s="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9"/>
      <c r="R37" s="202" t="s">
        <v>177</v>
      </c>
      <c r="S37" s="40">
        <v>7</v>
      </c>
      <c r="V37" s="6" t="s">
        <v>83</v>
      </c>
      <c r="W37" s="194">
        <f ca="1">IF($S$18=1,"",IF($S$18=2,HLOOKUP($S$28,Calibration!K77:Q102,22),IF($S$18=3,HLOOKUP($S$28,Calibration!S77:Y102,22),"")))</f>
        <v>0.13381012798739406</v>
      </c>
      <c r="X37" s="195"/>
    </row>
    <row r="38" spans="1:24" ht="15.75">
      <c r="A38" s="190"/>
      <c r="B38" s="190"/>
      <c r="C38" s="6"/>
      <c r="D38" s="490" t="s">
        <v>358</v>
      </c>
      <c r="E38" s="490"/>
      <c r="F38" s="490"/>
      <c r="G38" s="490"/>
      <c r="H38" s="16"/>
      <c r="I38" s="16"/>
      <c r="J38" s="16"/>
      <c r="K38" s="16"/>
      <c r="L38" s="16"/>
      <c r="M38" s="16"/>
      <c r="N38" s="16"/>
      <c r="O38" s="39"/>
      <c r="R38" s="381"/>
      <c r="S38" s="381"/>
      <c r="V38" s="6" t="s">
        <v>84</v>
      </c>
      <c r="W38" s="194">
        <f ca="1">IF($S$18=1,"",IF($S$18=2,HLOOKUP($S$28,Calibration!K77:Q102,23),IF($S$18=3,HLOOKUP($S$28,Calibration!S77:Y102,23),"")))</f>
        <v>0.40110965712624463</v>
      </c>
      <c r="X38" s="195"/>
    </row>
    <row r="39" spans="1:24">
      <c r="A39" s="190"/>
      <c r="B39" s="190"/>
      <c r="C39" s="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39"/>
      <c r="R39" s="381"/>
      <c r="S39" s="381"/>
      <c r="V39" s="6" t="s">
        <v>85</v>
      </c>
      <c r="W39" s="194">
        <f ca="1">IF($S$18=1,"",IF($S$18=2,HLOOKUP($S$28,Calibration!K77:Q102,24),IF($S$18=3,HLOOKUP($S$28,Calibration!S77:Y102,24),"")))</f>
        <v>0.40013176717732535</v>
      </c>
      <c r="X39" s="195"/>
    </row>
    <row r="40" spans="1:24" ht="22.5" customHeight="1">
      <c r="A40" s="190"/>
      <c r="B40" s="190"/>
      <c r="C40" s="6"/>
      <c r="D40" s="300" t="s">
        <v>217</v>
      </c>
      <c r="E40" s="16"/>
      <c r="F40" s="16"/>
      <c r="G40" s="254"/>
      <c r="H40" s="254"/>
      <c r="I40" s="254"/>
      <c r="J40" s="16"/>
      <c r="K40" s="16"/>
      <c r="L40" s="16"/>
      <c r="M40" s="16"/>
      <c r="N40" s="16"/>
      <c r="O40" s="39"/>
      <c r="V40" s="6" t="s">
        <v>86</v>
      </c>
      <c r="W40" s="194">
        <f ca="1">IF($S$18=1,"",IF($S$18=2,HLOOKUP($S$28,Calibration!K77:Q102,25),IF($S$18=3,HLOOKUP($S$28,Calibration!S77:Y102,25),"")))</f>
        <v>0.38851920264737094</v>
      </c>
      <c r="X40" s="195"/>
    </row>
    <row r="41" spans="1:24" ht="15.75" thickBot="1">
      <c r="A41" s="190"/>
      <c r="B41" s="190"/>
      <c r="C41" s="6"/>
      <c r="D41" s="16"/>
      <c r="E41" s="16"/>
      <c r="F41" s="16"/>
      <c r="G41" s="254"/>
      <c r="H41" s="254"/>
      <c r="I41" s="254"/>
      <c r="J41" s="16"/>
      <c r="K41" s="16"/>
      <c r="L41" s="16"/>
      <c r="M41" s="16"/>
      <c r="N41" s="16"/>
      <c r="O41" s="39"/>
      <c r="V41" s="1" t="s">
        <v>87</v>
      </c>
      <c r="W41" s="197">
        <f ca="1">IF($S$18=1,"",IF($S$18=2,HLOOKUP($S$28,Calibration!K77:Q102,26),IF($S$18=3,HLOOKUP($S$28,Calibration!S77:Y102,26),"")))</f>
        <v>0.31969226016134039</v>
      </c>
      <c r="X41" s="195"/>
    </row>
    <row r="42" spans="1:24" ht="16.5" thickBot="1">
      <c r="A42" s="190"/>
      <c r="B42" s="190"/>
      <c r="C42" s="6"/>
      <c r="D42" s="300" t="s">
        <v>219</v>
      </c>
      <c r="E42" s="16"/>
      <c r="F42" s="16"/>
      <c r="G42" s="16"/>
      <c r="H42" s="16"/>
      <c r="I42" s="16"/>
      <c r="J42" s="16"/>
      <c r="K42" s="16"/>
      <c r="L42" s="16"/>
      <c r="M42" s="16"/>
      <c r="N42" s="260"/>
      <c r="O42" s="297"/>
      <c r="V42" s="1" t="s">
        <v>88</v>
      </c>
      <c r="W42" s="176">
        <f ca="1">SUM(W18:W41)</f>
        <v>3.5292162090094648</v>
      </c>
    </row>
    <row r="43" spans="1:24">
      <c r="A43" s="190"/>
      <c r="B43" s="190"/>
      <c r="C43" s="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260"/>
      <c r="O43" s="297"/>
    </row>
    <row r="44" spans="1:24">
      <c r="A44" s="190"/>
      <c r="B44" s="190"/>
      <c r="C44" s="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260"/>
      <c r="O44" s="297"/>
    </row>
    <row r="45" spans="1:24" ht="15.75" thickBot="1">
      <c r="A45" s="190"/>
      <c r="B45" s="190"/>
      <c r="C45" s="6"/>
      <c r="D45" s="480" t="s">
        <v>347</v>
      </c>
      <c r="E45" s="480"/>
      <c r="F45" s="480"/>
      <c r="G45" s="480"/>
      <c r="H45" s="480"/>
      <c r="I45" s="480"/>
      <c r="J45" s="16"/>
      <c r="K45" s="16"/>
      <c r="L45" s="16"/>
      <c r="M45" s="16"/>
      <c r="N45" s="260"/>
      <c r="O45" s="21"/>
      <c r="R45" t="s">
        <v>217</v>
      </c>
    </row>
    <row r="46" spans="1:24" ht="15.75" thickBot="1">
      <c r="A46" s="190"/>
      <c r="B46" s="190"/>
      <c r="C46" s="6"/>
      <c r="D46" s="480"/>
      <c r="E46" s="480"/>
      <c r="F46" s="480"/>
      <c r="G46" s="480"/>
      <c r="H46" s="480"/>
      <c r="I46" s="480"/>
      <c r="J46" s="16"/>
      <c r="K46" s="16"/>
      <c r="L46" s="16"/>
      <c r="M46" s="16"/>
      <c r="N46" s="260"/>
      <c r="O46" s="21"/>
      <c r="V46" s="193" t="s">
        <v>221</v>
      </c>
      <c r="W46" s="3" t="s">
        <v>222</v>
      </c>
    </row>
    <row r="47" spans="1:24" ht="15.75" thickBot="1">
      <c r="A47" s="190"/>
      <c r="B47" s="190"/>
      <c r="C47" s="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4"/>
      <c r="O47" s="21"/>
      <c r="R47" t="s">
        <v>218</v>
      </c>
      <c r="S47" s="8">
        <v>2</v>
      </c>
      <c r="V47" s="17" t="s">
        <v>64</v>
      </c>
      <c r="W47" s="196">
        <f ca="1">IF($S$47=1,"",IF($S$47=2,HLOOKUP($S$57,Calibration!K42:Q67,3),IF($S$47=3,HLOOKUP($S$57,Calibration!S42:Y67,3),"")))</f>
        <v>5.7752537503921433</v>
      </c>
    </row>
    <row r="48" spans="1:24" ht="15.75" thickBot="1">
      <c r="A48" s="190"/>
      <c r="B48" s="190"/>
      <c r="C48" s="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4"/>
      <c r="O48" s="21"/>
      <c r="V48" s="6" t="s">
        <v>65</v>
      </c>
      <c r="W48" s="194">
        <f ca="1">IF($S$47=1,"",IF($S$47=2,HLOOKUP($S$57,Calibration!K42:Q67,4),IF($S$47=3,HLOOKUP($S$57,Calibration!S42:Y67,4),"")))</f>
        <v>5.7752537503921433</v>
      </c>
    </row>
    <row r="49" spans="1:23" ht="15.75" thickBot="1">
      <c r="A49" s="190"/>
      <c r="B49" s="190"/>
      <c r="C49" s="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4"/>
      <c r="O49" s="21"/>
      <c r="R49" s="7" t="s">
        <v>217</v>
      </c>
      <c r="S49" s="8" t="s">
        <v>61</v>
      </c>
      <c r="V49" s="6" t="s">
        <v>66</v>
      </c>
      <c r="W49" s="194">
        <f ca="1">IF($S$47=1,"",IF($S$47=2,HLOOKUP($S$57,Calibration!K42:Q67,5),IF($S$47=3,HLOOKUP($S$57,Calibration!S42:Y67,5),"")))</f>
        <v>5.7752537503921433</v>
      </c>
    </row>
    <row r="50" spans="1:23" ht="30" customHeight="1">
      <c r="A50" s="190"/>
      <c r="B50" s="190"/>
      <c r="C50" s="6"/>
      <c r="D50" s="16"/>
      <c r="E50" s="16"/>
      <c r="F50" s="16"/>
      <c r="G50" s="16"/>
      <c r="H50" s="16"/>
      <c r="I50" s="16"/>
      <c r="J50" s="16"/>
      <c r="K50" s="491" t="s">
        <v>221</v>
      </c>
      <c r="L50" s="491" t="s">
        <v>224</v>
      </c>
      <c r="M50" s="491" t="s">
        <v>340</v>
      </c>
      <c r="N50" s="260"/>
      <c r="O50" s="21"/>
      <c r="R50" s="23" t="s">
        <v>223</v>
      </c>
      <c r="S50" s="18">
        <v>1</v>
      </c>
      <c r="V50" s="6" t="s">
        <v>67</v>
      </c>
      <c r="W50" s="194">
        <f ca="1">IF($S$47=1,"",IF($S$47=2,HLOOKUP($S$57,Calibration!K42:Q67,6),IF($S$47=3,HLOOKUP($S$57,Calibration!S42:Y67,6),"")))</f>
        <v>5.7752537503921433</v>
      </c>
    </row>
    <row r="51" spans="1:23" ht="15.75" thickBot="1">
      <c r="A51" s="190"/>
      <c r="B51" s="190"/>
      <c r="C51" s="6"/>
      <c r="D51" s="16"/>
      <c r="E51" s="16"/>
      <c r="F51" s="16"/>
      <c r="G51" s="16"/>
      <c r="H51" s="16"/>
      <c r="I51" s="16"/>
      <c r="J51" s="16"/>
      <c r="K51" s="492"/>
      <c r="L51" s="492"/>
      <c r="M51" s="492"/>
      <c r="N51" s="260"/>
      <c r="O51" s="21"/>
      <c r="R51" s="5" t="s">
        <v>215</v>
      </c>
      <c r="S51" s="39">
        <v>2</v>
      </c>
      <c r="V51" s="6" t="s">
        <v>68</v>
      </c>
      <c r="W51" s="194">
        <f ca="1">IF($S$47=1,"",IF($S$47=2,HLOOKUP($S$57,Calibration!K42:Q67,7),IF($S$47=3,HLOOKUP($S$57,Calibration!S42:Y67,7),"")))</f>
        <v>5.7752537503921433</v>
      </c>
    </row>
    <row r="52" spans="1:23" ht="15.75" thickBot="1">
      <c r="A52" s="190"/>
      <c r="B52" s="190"/>
      <c r="C52" s="6"/>
      <c r="D52" s="16"/>
      <c r="E52" s="16"/>
      <c r="F52" s="16"/>
      <c r="G52" s="16"/>
      <c r="H52" s="16"/>
      <c r="I52" s="16"/>
      <c r="J52" s="16"/>
      <c r="K52" s="17" t="s">
        <v>64</v>
      </c>
      <c r="L52" s="182">
        <f t="shared" ref="L52:L75" si="4">W76</f>
        <v>805.74317794617991</v>
      </c>
      <c r="M52" s="292">
        <f t="shared" ref="M52:M75" si="5">X76</f>
        <v>601.89015392579643</v>
      </c>
      <c r="N52" s="260"/>
      <c r="O52" s="21"/>
      <c r="R52" s="4" t="s">
        <v>216</v>
      </c>
      <c r="S52" s="40">
        <v>3</v>
      </c>
      <c r="V52" s="6" t="s">
        <v>69</v>
      </c>
      <c r="W52" s="194">
        <f ca="1">IF($S$47=1,"",IF($S$47=2,HLOOKUP($S$57,Calibration!K42:Q67,8),IF($S$47=3,HLOOKUP($S$57,Calibration!S42:Y67,8),"")))</f>
        <v>35.878926107662849</v>
      </c>
    </row>
    <row r="53" spans="1:23">
      <c r="A53" s="190"/>
      <c r="B53" s="190"/>
      <c r="C53" s="6"/>
      <c r="D53" s="16"/>
      <c r="E53" s="16"/>
      <c r="F53" s="16"/>
      <c r="G53" s="16"/>
      <c r="H53" s="16"/>
      <c r="I53" s="16"/>
      <c r="J53" s="16"/>
      <c r="K53" s="6" t="s">
        <v>65</v>
      </c>
      <c r="L53" s="183">
        <f t="shared" si="4"/>
        <v>805.74317794617991</v>
      </c>
      <c r="M53" s="293">
        <f t="shared" si="5"/>
        <v>601.89015392579643</v>
      </c>
      <c r="N53" s="260"/>
      <c r="O53" s="21"/>
      <c r="R53" s="16"/>
      <c r="S53" s="16"/>
      <c r="V53" s="6" t="s">
        <v>70</v>
      </c>
      <c r="W53" s="194">
        <f ca="1">IF($S$47=1,"",IF($S$47=2,HLOOKUP($S$57,Calibration!K42:Q67,9),IF($S$47=3,HLOOKUP($S$57,Calibration!S42:Y67,9),"")))</f>
        <v>43.597839729300759</v>
      </c>
    </row>
    <row r="54" spans="1:23">
      <c r="A54" s="190"/>
      <c r="B54" s="190"/>
      <c r="C54" s="6"/>
      <c r="D54" s="16"/>
      <c r="E54" s="16"/>
      <c r="F54" s="16"/>
      <c r="G54" s="16"/>
      <c r="H54" s="16"/>
      <c r="I54" s="16"/>
      <c r="J54" s="16"/>
      <c r="K54" s="6" t="s">
        <v>66</v>
      </c>
      <c r="L54" s="183">
        <f t="shared" si="4"/>
        <v>805.74317794617991</v>
      </c>
      <c r="M54" s="293">
        <f t="shared" si="5"/>
        <v>601.89015392579643</v>
      </c>
      <c r="N54" s="260"/>
      <c r="O54" s="21"/>
      <c r="V54" s="6" t="s">
        <v>71</v>
      </c>
      <c r="W54" s="194">
        <f ca="1">IF($S$47=1,"",IF($S$47=2,HLOOKUP($S$57,Calibration!K42:Q67,10),IF($S$47=3,HLOOKUP($S$57,Calibration!S42:Y67,10),"")))</f>
        <v>7.1703911282660702</v>
      </c>
    </row>
    <row r="55" spans="1:23">
      <c r="A55" s="190"/>
      <c r="B55" s="190"/>
      <c r="C55" s="6"/>
      <c r="D55" s="16"/>
      <c r="E55" s="16"/>
      <c r="F55" s="16"/>
      <c r="G55" s="16"/>
      <c r="H55" s="16"/>
      <c r="I55" s="16"/>
      <c r="J55" s="16"/>
      <c r="K55" s="6" t="s">
        <v>67</v>
      </c>
      <c r="L55" s="183">
        <f t="shared" si="4"/>
        <v>805.74317794617991</v>
      </c>
      <c r="M55" s="293">
        <f t="shared" si="5"/>
        <v>601.89015392579643</v>
      </c>
      <c r="N55" s="260"/>
      <c r="O55" s="21"/>
      <c r="R55" t="s">
        <v>219</v>
      </c>
      <c r="V55" s="6" t="s">
        <v>72</v>
      </c>
      <c r="W55" s="194">
        <f ca="1">IF($S$47=1,"",IF($S$47=2,HLOOKUP($S$57,Calibration!K42:Q67,11),IF($S$47=3,HLOOKUP($S$57,Calibration!S42:Y67,11),"")))</f>
        <v>6.8110375612379368</v>
      </c>
    </row>
    <row r="56" spans="1:23" ht="15.75" thickBot="1">
      <c r="A56" s="190"/>
      <c r="B56" s="190"/>
      <c r="C56" s="6"/>
      <c r="D56" s="16"/>
      <c r="E56" s="16"/>
      <c r="F56" s="16"/>
      <c r="G56" s="16"/>
      <c r="H56" s="16"/>
      <c r="I56" s="16"/>
      <c r="J56" s="16"/>
      <c r="K56" s="6" t="s">
        <v>68</v>
      </c>
      <c r="L56" s="183">
        <f t="shared" si="4"/>
        <v>805.74317794617991</v>
      </c>
      <c r="M56" s="293">
        <f t="shared" si="5"/>
        <v>601.89015392579643</v>
      </c>
      <c r="N56" s="260"/>
      <c r="O56" s="21"/>
      <c r="V56" s="6" t="s">
        <v>73</v>
      </c>
      <c r="W56" s="194">
        <f ca="1">IF($S$47=1,"",IF($S$47=2,HLOOKUP($S$57,Calibration!K42:Q67,12),IF($S$47=3,HLOOKUP($S$57,Calibration!S42:Y67,12),"")))</f>
        <v>5.7752537503921433</v>
      </c>
    </row>
    <row r="57" spans="1:23" ht="15.75" thickBot="1">
      <c r="A57" s="190"/>
      <c r="B57" s="190"/>
      <c r="C57" s="6"/>
      <c r="D57" s="16"/>
      <c r="E57" s="16"/>
      <c r="F57" s="16"/>
      <c r="G57" s="16"/>
      <c r="H57" s="16"/>
      <c r="I57" s="16"/>
      <c r="J57" s="16"/>
      <c r="K57" s="6" t="s">
        <v>69</v>
      </c>
      <c r="L57" s="183">
        <f t="shared" si="4"/>
        <v>3970.1163858802684</v>
      </c>
      <c r="M57" s="293">
        <f t="shared" si="5"/>
        <v>4299.6360459083307</v>
      </c>
      <c r="N57" s="260"/>
      <c r="O57" s="21"/>
      <c r="R57" t="s">
        <v>218</v>
      </c>
      <c r="S57" s="8">
        <v>7</v>
      </c>
      <c r="V57" s="6" t="s">
        <v>74</v>
      </c>
      <c r="W57" s="194">
        <f ca="1">IF($S$47=1,"",IF($S$47=2,HLOOKUP($S$57,Calibration!K42:Q67,13),IF($S$47=3,HLOOKUP($S$57,Calibration!S42:Y67,13),"")))</f>
        <v>5.7752537503921433</v>
      </c>
    </row>
    <row r="58" spans="1:23" ht="15.75" thickBot="1">
      <c r="A58" s="190"/>
      <c r="B58" s="190"/>
      <c r="C58" s="6"/>
      <c r="D58" s="16"/>
      <c r="E58" s="16"/>
      <c r="F58" s="16"/>
      <c r="G58" s="16"/>
      <c r="H58" s="16"/>
      <c r="I58" s="16"/>
      <c r="J58" s="16"/>
      <c r="K58" s="6" t="s">
        <v>70</v>
      </c>
      <c r="L58" s="183">
        <f t="shared" si="4"/>
        <v>4037.4423340028275</v>
      </c>
      <c r="M58" s="293">
        <f t="shared" si="5"/>
        <v>4372.5500477250616</v>
      </c>
      <c r="N58" s="14"/>
      <c r="O58" s="21"/>
      <c r="V58" s="6" t="s">
        <v>75</v>
      </c>
      <c r="W58" s="194">
        <f ca="1">IF($S$47=1,"",IF($S$47=2,HLOOKUP($S$57,Calibration!K42:Q67,14),IF($S$47=3,HLOOKUP($S$57,Calibration!S42:Y67,14),"")))</f>
        <v>5.7752537503921433</v>
      </c>
    </row>
    <row r="59" spans="1:23" ht="15.75" thickBot="1">
      <c r="A59" s="190"/>
      <c r="B59" s="190"/>
      <c r="C59" s="6"/>
      <c r="D59" s="16"/>
      <c r="E59" s="16"/>
      <c r="F59" s="16"/>
      <c r="G59" s="16"/>
      <c r="H59" s="16"/>
      <c r="I59" s="16"/>
      <c r="J59" s="16"/>
      <c r="K59" s="6" t="s">
        <v>71</v>
      </c>
      <c r="L59" s="183">
        <f t="shared" si="4"/>
        <v>951.6160655450584</v>
      </c>
      <c r="M59" s="293">
        <f t="shared" si="5"/>
        <v>1030.6001989852982</v>
      </c>
      <c r="N59" s="260"/>
      <c r="O59" s="21"/>
      <c r="R59" s="191" t="s">
        <v>4</v>
      </c>
      <c r="S59" s="8" t="s">
        <v>61</v>
      </c>
      <c r="V59" s="6" t="s">
        <v>76</v>
      </c>
      <c r="W59" s="194">
        <f ca="1">IF($S$47=1,"",IF($S$47=2,HLOOKUP($S$57,Calibration!K42:Q67,15),IF($S$47=3,HLOOKUP($S$57,Calibration!S42:Y67,15),"")))</f>
        <v>5.7752537503921433</v>
      </c>
    </row>
    <row r="60" spans="1:23">
      <c r="A60" s="190"/>
      <c r="B60" s="190"/>
      <c r="C60" s="6"/>
      <c r="D60" s="16"/>
      <c r="E60" s="16"/>
      <c r="F60" s="16"/>
      <c r="G60" s="16"/>
      <c r="H60" s="16"/>
      <c r="I60" s="16"/>
      <c r="J60" s="16"/>
      <c r="K60" s="6" t="s">
        <v>72</v>
      </c>
      <c r="L60" s="183">
        <f t="shared" si="4"/>
        <v>2989.9939782899064</v>
      </c>
      <c r="M60" s="293">
        <f t="shared" si="5"/>
        <v>3238.1634784879684</v>
      </c>
      <c r="N60" s="260"/>
      <c r="O60" s="21"/>
      <c r="R60" s="199" t="s">
        <v>225</v>
      </c>
      <c r="S60" s="18">
        <v>1</v>
      </c>
      <c r="V60" s="6" t="s">
        <v>77</v>
      </c>
      <c r="W60" s="194">
        <f ca="1">IF($S$47=1,"",IF($S$47=2,HLOOKUP($S$57,Calibration!K42:Q67,16),IF($S$47=3,HLOOKUP($S$57,Calibration!S42:Y67,16),"")))</f>
        <v>5.7752537503921433</v>
      </c>
    </row>
    <row r="61" spans="1:23" ht="22.5" customHeight="1">
      <c r="A61" s="190"/>
      <c r="B61" s="190"/>
      <c r="C61" s="6"/>
      <c r="D61" s="16"/>
      <c r="E61" s="16"/>
      <c r="F61" s="16"/>
      <c r="G61" s="16"/>
      <c r="H61" s="16"/>
      <c r="I61" s="16"/>
      <c r="J61" s="16"/>
      <c r="K61" s="6" t="s">
        <v>73</v>
      </c>
      <c r="L61" s="183">
        <f t="shared" si="4"/>
        <v>877.55752261024315</v>
      </c>
      <c r="M61" s="293">
        <f t="shared" si="5"/>
        <v>950.39479698689331</v>
      </c>
      <c r="N61" s="260"/>
      <c r="O61" s="21"/>
      <c r="R61" s="200" t="s">
        <v>202</v>
      </c>
      <c r="S61" s="39">
        <v>2</v>
      </c>
      <c r="V61" s="6" t="s">
        <v>78</v>
      </c>
      <c r="W61" s="194">
        <f ca="1">IF($S$47=1,"",IF($S$47=2,HLOOKUP($S$57,Calibration!K42:Q67,17),IF($S$47=3,HLOOKUP($S$57,Calibration!S42:Y67,17),"")))</f>
        <v>5.7752537503921433</v>
      </c>
    </row>
    <row r="62" spans="1:23">
      <c r="A62" s="190"/>
      <c r="B62" s="190"/>
      <c r="C62" s="6"/>
      <c r="D62" s="16"/>
      <c r="E62" s="16"/>
      <c r="F62" s="16"/>
      <c r="G62" s="16"/>
      <c r="H62" s="16"/>
      <c r="I62" s="16"/>
      <c r="J62" s="16"/>
      <c r="K62" s="6" t="s">
        <v>74</v>
      </c>
      <c r="L62" s="183">
        <f t="shared" si="4"/>
        <v>1320.7119596273903</v>
      </c>
      <c r="M62" s="293">
        <f t="shared" si="5"/>
        <v>1430.3310522764637</v>
      </c>
      <c r="N62" s="260"/>
      <c r="O62" s="21"/>
      <c r="R62" s="201" t="s">
        <v>173</v>
      </c>
      <c r="S62" s="39">
        <v>3</v>
      </c>
      <c r="V62" s="6" t="s">
        <v>79</v>
      </c>
      <c r="W62" s="194">
        <f ca="1">IF($S$47=1,"",IF($S$47=2,HLOOKUP($S$57,Calibration!K42:Q67,18),IF($S$47=3,HLOOKUP($S$57,Calibration!S42:Y67,18),"")))</f>
        <v>7.2972217989818811</v>
      </c>
    </row>
    <row r="63" spans="1:23" ht="33.75" customHeight="1">
      <c r="A63" s="190"/>
      <c r="B63" s="190"/>
      <c r="C63" s="6"/>
      <c r="D63" s="480" t="s">
        <v>348</v>
      </c>
      <c r="E63" s="480"/>
      <c r="F63" s="480"/>
      <c r="G63" s="480"/>
      <c r="H63" s="480"/>
      <c r="I63" s="480"/>
      <c r="J63" s="16"/>
      <c r="K63" s="6" t="s">
        <v>75</v>
      </c>
      <c r="L63" s="183">
        <f t="shared" si="4"/>
        <v>995.12949894842052</v>
      </c>
      <c r="M63" s="293">
        <f t="shared" si="5"/>
        <v>1077.7252473611393</v>
      </c>
      <c r="N63" s="260"/>
      <c r="O63" s="21"/>
      <c r="R63" s="201" t="s">
        <v>9</v>
      </c>
      <c r="S63" s="39">
        <v>4</v>
      </c>
      <c r="V63" s="6" t="s">
        <v>80</v>
      </c>
      <c r="W63" s="194">
        <f ca="1">IF($S$47=1,"",IF($S$47=2,HLOOKUP($S$57,Calibration!K42:Q67,19),IF($S$47=3,HLOOKUP($S$57,Calibration!S42:Y67,19),"")))</f>
        <v>18.488244338758303</v>
      </c>
    </row>
    <row r="64" spans="1:23" ht="18" customHeight="1">
      <c r="A64" s="190"/>
      <c r="B64" s="190"/>
      <c r="C64" s="6"/>
      <c r="D64" s="204"/>
      <c r="E64" s="204"/>
      <c r="F64" s="204"/>
      <c r="G64" s="204"/>
      <c r="H64" s="204"/>
      <c r="I64" s="204"/>
      <c r="J64" s="16"/>
      <c r="K64" s="6" t="s">
        <v>76</v>
      </c>
      <c r="L64" s="183">
        <f t="shared" si="4"/>
        <v>1125.7119497236381</v>
      </c>
      <c r="M64" s="293">
        <f t="shared" si="5"/>
        <v>1219.1460415506999</v>
      </c>
      <c r="N64" s="260"/>
      <c r="O64" s="21"/>
      <c r="R64" s="201" t="s">
        <v>220</v>
      </c>
      <c r="S64" s="39">
        <v>5</v>
      </c>
      <c r="V64" s="6" t="s">
        <v>81</v>
      </c>
      <c r="W64" s="194">
        <f ca="1">IF($S$47=1,"",IF($S$47=2,HLOOKUP($S$57,Calibration!K42:Q67,20),IF($S$47=3,HLOOKUP($S$57,Calibration!S42:Y67,20),"")))</f>
        <v>17.464300022240622</v>
      </c>
    </row>
    <row r="65" spans="1:24">
      <c r="A65" s="190"/>
      <c r="B65" s="190"/>
      <c r="C65" s="6"/>
      <c r="D65" s="16"/>
      <c r="E65" s="16"/>
      <c r="F65" s="16"/>
      <c r="G65" s="16"/>
      <c r="H65" s="16"/>
      <c r="I65" s="16"/>
      <c r="J65" s="16"/>
      <c r="K65" s="6" t="s">
        <v>77</v>
      </c>
      <c r="L65" s="183">
        <f t="shared" si="4"/>
        <v>3437.9663526304898</v>
      </c>
      <c r="M65" s="293">
        <f t="shared" si="5"/>
        <v>3723.3175598988205</v>
      </c>
      <c r="N65" s="260"/>
      <c r="O65" s="21"/>
      <c r="R65" s="201" t="s">
        <v>176</v>
      </c>
      <c r="S65" s="39">
        <v>6</v>
      </c>
      <c r="V65" s="6" t="s">
        <v>82</v>
      </c>
      <c r="W65" s="194">
        <f ca="1">IF($S$47=1,"",IF($S$47=2,HLOOKUP($S$57,Calibration!K42:Q67,21),IF($S$47=3,HLOOKUP($S$57,Calibration!S42:Y67,21),"")))</f>
        <v>47.331196529101291</v>
      </c>
    </row>
    <row r="66" spans="1:24" ht="15.75" thickBot="1">
      <c r="A66" s="190"/>
      <c r="B66" s="190"/>
      <c r="C66" s="6"/>
      <c r="D66" s="16"/>
      <c r="E66" s="16"/>
      <c r="F66" s="16"/>
      <c r="G66" s="16"/>
      <c r="H66" s="16"/>
      <c r="I66" s="16"/>
      <c r="J66" s="16"/>
      <c r="K66" s="6" t="s">
        <v>78</v>
      </c>
      <c r="L66" s="183">
        <f t="shared" si="4"/>
        <v>3513.6291716199789</v>
      </c>
      <c r="M66" s="293">
        <f t="shared" si="5"/>
        <v>3805.2603928644371</v>
      </c>
      <c r="N66" s="16"/>
      <c r="O66" s="39"/>
      <c r="R66" s="202" t="s">
        <v>177</v>
      </c>
      <c r="S66" s="40">
        <v>7</v>
      </c>
      <c r="V66" s="6" t="s">
        <v>83</v>
      </c>
      <c r="W66" s="194">
        <f ca="1">IF($S$47=1,"",IF($S$47=2,HLOOKUP($S$57,Calibration!K42:Q67,22),IF($S$47=3,HLOOKUP($S$57,Calibration!S42:Y67,22),"")))</f>
        <v>44.963372522957691</v>
      </c>
    </row>
    <row r="67" spans="1:24">
      <c r="A67" s="190"/>
      <c r="B67" s="190"/>
      <c r="C67" s="6"/>
      <c r="D67" s="16"/>
      <c r="E67" s="16"/>
      <c r="F67" s="16"/>
      <c r="G67" s="16"/>
      <c r="H67" s="16"/>
      <c r="I67" s="16"/>
      <c r="J67" s="16"/>
      <c r="K67" s="6" t="s">
        <v>79</v>
      </c>
      <c r="L67" s="183">
        <f t="shared" si="4"/>
        <v>984.4641286804756</v>
      </c>
      <c r="M67" s="293">
        <f t="shared" si="5"/>
        <v>735.39470412431524</v>
      </c>
      <c r="N67" s="16"/>
      <c r="O67" s="39"/>
      <c r="R67" s="381"/>
      <c r="S67" s="381"/>
      <c r="V67" s="6" t="s">
        <v>84</v>
      </c>
      <c r="W67" s="194">
        <f ca="1">IF($S$47=1,"",IF($S$47=2,HLOOKUP($S$57,Calibration!K42:Q67,23),IF($S$47=3,HLOOKUP($S$57,Calibration!S42:Y67,23),"")))</f>
        <v>46.381058979240755</v>
      </c>
    </row>
    <row r="68" spans="1:24">
      <c r="A68" s="190"/>
      <c r="B68" s="190"/>
      <c r="C68" s="6"/>
      <c r="D68" s="16"/>
      <c r="E68" s="16"/>
      <c r="F68" s="16"/>
      <c r="G68" s="16"/>
      <c r="H68" s="16"/>
      <c r="I68" s="16"/>
      <c r="J68" s="16"/>
      <c r="K68" s="6" t="s">
        <v>80</v>
      </c>
      <c r="L68" s="183">
        <f t="shared" si="4"/>
        <v>1003.2019708158949</v>
      </c>
      <c r="M68" s="293">
        <f t="shared" si="5"/>
        <v>1086.4677343936141</v>
      </c>
      <c r="N68" s="16"/>
      <c r="O68" s="39"/>
      <c r="R68" s="381"/>
      <c r="S68" s="381"/>
      <c r="V68" s="6" t="s">
        <v>85</v>
      </c>
      <c r="W68" s="194">
        <f ca="1">IF($S$47=1,"",IF($S$47=2,HLOOKUP($S$57,Calibration!K42:Q67,24),IF($S$47=3,HLOOKUP($S$57,Calibration!S42:Y67,24),"")))</f>
        <v>46.267983737619836</v>
      </c>
    </row>
    <row r="69" spans="1:24" ht="15" customHeight="1">
      <c r="A69" s="190"/>
      <c r="B69" s="190"/>
      <c r="C69" s="6"/>
      <c r="D69" s="16"/>
      <c r="E69" s="16"/>
      <c r="F69" s="16"/>
      <c r="G69" s="16"/>
      <c r="H69" s="16"/>
      <c r="I69" s="16"/>
      <c r="J69" s="16"/>
      <c r="K69" s="6" t="s">
        <v>81</v>
      </c>
      <c r="L69" s="183">
        <f t="shared" si="4"/>
        <v>1098.0407423601946</v>
      </c>
      <c r="M69" s="293">
        <f t="shared" si="5"/>
        <v>1189.1781239760908</v>
      </c>
      <c r="N69" s="16"/>
      <c r="O69" s="39"/>
      <c r="V69" s="6" t="s">
        <v>86</v>
      </c>
      <c r="W69" s="194">
        <f ca="1">IF($S$47=1,"",IF($S$47=2,HLOOKUP($S$57,Calibration!K42:Q67,25),IF($S$47=3,HLOOKUP($S$57,Calibration!S42:Y67,25),"")))</f>
        <v>44.925201207219345</v>
      </c>
    </row>
    <row r="70" spans="1:24" ht="15.75" thickBot="1">
      <c r="A70" s="190"/>
      <c r="B70" s="190"/>
      <c r="C70" s="6"/>
      <c r="D70" s="16"/>
      <c r="E70" s="16"/>
      <c r="F70" s="16"/>
      <c r="G70" s="16"/>
      <c r="H70" s="16"/>
      <c r="I70" s="16"/>
      <c r="J70" s="16"/>
      <c r="K70" s="6" t="s">
        <v>82</v>
      </c>
      <c r="L70" s="183">
        <f t="shared" si="4"/>
        <v>6423.2545822223337</v>
      </c>
      <c r="M70" s="293">
        <f t="shared" si="5"/>
        <v>17021.624642889183</v>
      </c>
      <c r="N70" s="16"/>
      <c r="O70" s="39"/>
      <c r="V70" s="1" t="s">
        <v>87</v>
      </c>
      <c r="W70" s="197">
        <f ca="1">IF($S$47=1,"",IF($S$47=2,HLOOKUP($S$57,Calibration!K42:Q67,26),IF($S$47=3,HLOOKUP($S$57,Calibration!S42:Y67,26),"")))</f>
        <v>36.96661326975498</v>
      </c>
    </row>
    <row r="71" spans="1:24" ht="15.75" thickBot="1">
      <c r="A71" s="190"/>
      <c r="B71" s="190"/>
      <c r="C71" s="6"/>
      <c r="D71" s="16"/>
      <c r="E71" s="16"/>
      <c r="F71" s="16"/>
      <c r="G71" s="16"/>
      <c r="H71" s="16"/>
      <c r="I71" s="16"/>
      <c r="J71" s="16"/>
      <c r="K71" s="6" t="s">
        <v>83</v>
      </c>
      <c r="L71" s="183">
        <f t="shared" si="4"/>
        <v>6255.8976793052725</v>
      </c>
      <c r="M71" s="293">
        <f t="shared" si="5"/>
        <v>16578.128850158973</v>
      </c>
      <c r="N71" s="16"/>
      <c r="O71" s="39"/>
      <c r="V71" s="1" t="s">
        <v>88</v>
      </c>
      <c r="W71" s="176">
        <f ca="1">SUM(W47:W70)</f>
        <v>467.07117818665597</v>
      </c>
    </row>
    <row r="72" spans="1:24">
      <c r="A72" s="190"/>
      <c r="B72" s="190"/>
      <c r="C72" s="6"/>
      <c r="D72" s="16"/>
      <c r="E72" s="16"/>
      <c r="F72" s="16"/>
      <c r="G72" s="16"/>
      <c r="H72" s="16"/>
      <c r="I72" s="16"/>
      <c r="J72" s="16"/>
      <c r="K72" s="6" t="s">
        <v>84</v>
      </c>
      <c r="L72" s="183">
        <f t="shared" si="4"/>
        <v>6291.2798855079463</v>
      </c>
      <c r="M72" s="293">
        <f t="shared" si="5"/>
        <v>16671.891696596056</v>
      </c>
      <c r="N72" s="16"/>
      <c r="O72" s="39"/>
    </row>
    <row r="73" spans="1:24">
      <c r="A73" s="190"/>
      <c r="B73" s="190"/>
      <c r="C73" s="6"/>
      <c r="D73" s="16"/>
      <c r="E73" s="16"/>
      <c r="F73" s="16"/>
      <c r="G73" s="16"/>
      <c r="H73" s="16"/>
      <c r="I73" s="16"/>
      <c r="J73" s="16"/>
      <c r="K73" s="6" t="s">
        <v>85</v>
      </c>
      <c r="L73" s="183">
        <f t="shared" si="4"/>
        <v>6163.8855502044407</v>
      </c>
      <c r="M73" s="293">
        <f t="shared" si="5"/>
        <v>16334.296708041767</v>
      </c>
      <c r="N73" s="16"/>
      <c r="O73" s="39"/>
    </row>
    <row r="74" spans="1:24" ht="15.75" thickBot="1">
      <c r="A74" s="190"/>
      <c r="B74" s="190"/>
      <c r="C74" s="6"/>
      <c r="D74" s="16"/>
      <c r="E74" s="16"/>
      <c r="F74" s="16"/>
      <c r="G74" s="16"/>
      <c r="H74" s="16"/>
      <c r="I74" s="16"/>
      <c r="J74" s="16"/>
      <c r="K74" s="6" t="s">
        <v>86</v>
      </c>
      <c r="L74" s="183">
        <f t="shared" si="4"/>
        <v>6154.3671862239944</v>
      </c>
      <c r="M74" s="293">
        <f t="shared" si="5"/>
        <v>6665.1796626805854</v>
      </c>
      <c r="N74" s="16"/>
      <c r="O74" s="39"/>
      <c r="R74" s="257" t="s">
        <v>217</v>
      </c>
      <c r="S74" s="257"/>
      <c r="T74" s="257"/>
      <c r="U74" s="257"/>
      <c r="V74" s="257"/>
      <c r="W74" s="257"/>
    </row>
    <row r="75" spans="1:24" ht="15.75" thickBot="1">
      <c r="A75" s="190"/>
      <c r="B75" s="190"/>
      <c r="C75" s="6"/>
      <c r="D75" s="16"/>
      <c r="E75" s="16"/>
      <c r="F75" s="16"/>
      <c r="G75" s="16"/>
      <c r="H75" s="16"/>
      <c r="I75" s="16"/>
      <c r="J75" s="16"/>
      <c r="K75" s="1" t="s">
        <v>87</v>
      </c>
      <c r="L75" s="287">
        <f t="shared" si="4"/>
        <v>3970.1163858802684</v>
      </c>
      <c r="M75" s="293">
        <f t="shared" si="5"/>
        <v>4299.6360459083307</v>
      </c>
      <c r="N75" s="16"/>
      <c r="O75" s="39"/>
      <c r="R75" s="257"/>
      <c r="S75" s="257"/>
      <c r="T75" s="257"/>
      <c r="U75" s="257"/>
      <c r="V75" s="203" t="s">
        <v>221</v>
      </c>
      <c r="W75" s="8" t="s">
        <v>224</v>
      </c>
      <c r="X75" s="8" t="s">
        <v>340</v>
      </c>
    </row>
    <row r="76" spans="1:24" ht="15.75" thickBot="1">
      <c r="A76" s="190"/>
      <c r="B76" s="190"/>
      <c r="C76" s="6"/>
      <c r="D76" s="16"/>
      <c r="E76" s="16"/>
      <c r="F76" s="16"/>
      <c r="G76" s="16"/>
      <c r="H76" s="16"/>
      <c r="I76" s="16"/>
      <c r="J76" s="16"/>
      <c r="K76" s="1" t="s">
        <v>178</v>
      </c>
      <c r="L76" s="494">
        <f>SUM(L52:L75)</f>
        <v>65593.099219809941</v>
      </c>
      <c r="M76" s="466">
        <f>SUM(M52:M75)</f>
        <v>108738.37380044302</v>
      </c>
      <c r="N76" s="16"/>
      <c r="O76" s="39"/>
      <c r="R76" s="257" t="s">
        <v>218</v>
      </c>
      <c r="S76" s="8">
        <v>2</v>
      </c>
      <c r="T76" s="257"/>
      <c r="U76" s="257"/>
      <c r="V76" s="17" t="s">
        <v>64</v>
      </c>
      <c r="W76" s="258">
        <f>IF($S$76=1,"",IF($S$76=2,HLOOKUP($S$86,Calibration!U138:AB163,3),IF($S$76=3,HLOOKUP($S$86,Calibration!K138:R163,3),"")))</f>
        <v>805.74317794617991</v>
      </c>
      <c r="X76" s="196">
        <f>IF($S$76=1,"",IF($S$76=2,HLOOKUP($S$86,Calibration!K108:R133,3),IF($S$76=3,HLOOKUP($S$86,Calibration!U108:AB133,3),"")))</f>
        <v>601.89015392579643</v>
      </c>
    </row>
    <row r="77" spans="1:24" ht="15.75" thickBot="1">
      <c r="A77" s="190"/>
      <c r="B77" s="190"/>
      <c r="C77" s="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39"/>
      <c r="R77" s="257"/>
      <c r="S77" s="257"/>
      <c r="T77" s="257"/>
      <c r="U77" s="257"/>
      <c r="V77" s="6" t="s">
        <v>65</v>
      </c>
      <c r="W77" s="5">
        <f>IF($S$76=1,"",IF($S$76=2,HLOOKUP($S$86,Calibration!U138:AB163,4),IF($S$76=3,HLOOKUP($S$86,Calibration!K138:R163,4),"")))</f>
        <v>805.74317794617991</v>
      </c>
      <c r="X77" s="194">
        <f>IF($S$76=1,"",IF($S$76=2,HLOOKUP($S$86,Calibration!K108:R133,4),IF($S$76=3,HLOOKUP($S$86,Calibration!U108:AB133,4),"")))</f>
        <v>601.89015392579643</v>
      </c>
    </row>
    <row r="78" spans="1:24" ht="15.75" thickBot="1">
      <c r="A78" s="190"/>
      <c r="B78" s="190"/>
      <c r="C78" s="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39"/>
      <c r="R78" s="7" t="s">
        <v>217</v>
      </c>
      <c r="S78" s="8" t="s">
        <v>61</v>
      </c>
      <c r="T78" s="257"/>
      <c r="U78" s="257"/>
      <c r="V78" s="6" t="s">
        <v>66</v>
      </c>
      <c r="W78" s="5">
        <f>IF($S$76=1,"",IF($S$76=2,HLOOKUP($S$86,Calibration!U138:AB163,5),IF($S$76=3,HLOOKUP($S$86,Calibration!K138:R163,5),"")))</f>
        <v>805.74317794617991</v>
      </c>
      <c r="X78" s="194">
        <f>IF($S$76=1,"",IF($S$76=2,HLOOKUP($S$86,Calibration!K108:R133,5),IF($S$76=3,HLOOKUP($S$86,Calibration!U108:AB133,5),"")))</f>
        <v>601.89015392579643</v>
      </c>
    </row>
    <row r="79" spans="1:24" ht="15.75" thickBot="1">
      <c r="A79" s="190"/>
      <c r="B79" s="190"/>
      <c r="C79" s="295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296"/>
      <c r="R79" s="23" t="s">
        <v>223</v>
      </c>
      <c r="S79" s="18">
        <v>1</v>
      </c>
      <c r="T79" s="257"/>
      <c r="U79" s="257"/>
      <c r="V79" s="6" t="s">
        <v>67</v>
      </c>
      <c r="W79" s="5">
        <f>IF($S$76=1,"",IF($S$76=2,HLOOKUP($S$86,Calibration!U138:AB163,6),IF($S$76=3,HLOOKUP($S$86,Calibration!K138:R163,6),"")))</f>
        <v>805.74317794617991</v>
      </c>
      <c r="X79" s="194">
        <f>IF($S$76=1,"",IF($S$76=2,HLOOKUP($S$86,Calibration!K108:R133,6),IF($S$76=3,HLOOKUP($S$86,Calibration!U108:AB133,6),"")))</f>
        <v>601.89015392579643</v>
      </c>
    </row>
    <row r="80" spans="1:24" ht="15.75" thickTop="1">
      <c r="A80" s="190"/>
      <c r="B80" s="190"/>
      <c r="C80" s="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39"/>
      <c r="R80" s="5" t="s">
        <v>215</v>
      </c>
      <c r="S80" s="39">
        <v>2</v>
      </c>
      <c r="T80" s="257"/>
      <c r="U80" s="257"/>
      <c r="V80" s="6" t="s">
        <v>68</v>
      </c>
      <c r="W80" s="5">
        <f>IF($S$76=1,"",IF($S$76=2,HLOOKUP($S$86,Calibration!U138:AB163,7),IF($S$76=3,HLOOKUP($S$86,Calibration!K138:R163,7),"")))</f>
        <v>805.74317794617991</v>
      </c>
      <c r="X80" s="194">
        <f>IF($S$76=1,"",IF($S$76=2,HLOOKUP($S$86,Calibration!K108:R133,7),IF($S$76=3,HLOOKUP($S$86,Calibration!U108:AB133,7),"")))</f>
        <v>601.89015392579643</v>
      </c>
    </row>
    <row r="81" spans="1:24" ht="16.5" thickBot="1">
      <c r="A81" s="190"/>
      <c r="B81" s="190"/>
      <c r="C81" s="6"/>
      <c r="D81" s="490" t="s">
        <v>345</v>
      </c>
      <c r="E81" s="490"/>
      <c r="F81" s="490"/>
      <c r="G81" s="490"/>
      <c r="H81" s="490"/>
      <c r="I81" s="16"/>
      <c r="J81" s="16"/>
      <c r="K81" s="16"/>
      <c r="L81" s="16"/>
      <c r="M81" s="16"/>
      <c r="N81" s="16"/>
      <c r="O81" s="39"/>
      <c r="R81" s="259" t="s">
        <v>216</v>
      </c>
      <c r="S81" s="40">
        <v>3</v>
      </c>
      <c r="T81" s="257"/>
      <c r="U81" s="257"/>
      <c r="V81" s="6" t="s">
        <v>69</v>
      </c>
      <c r="W81" s="5">
        <f>IF($S$76=1,"",IF($S$76=2,HLOOKUP($S$86,Calibration!U138:AB163,8),IF($S$76=3,HLOOKUP($S$86,Calibration!K138:R163,8),"")))</f>
        <v>3970.1163858802684</v>
      </c>
      <c r="X81" s="194">
        <f>IF($S$76=1,"",IF($S$76=2,HLOOKUP($S$86,Calibration!K108:R133,8),IF($S$76=3,HLOOKUP($S$86,Calibration!U108:AB133,8),"")))</f>
        <v>4299.6360459083307</v>
      </c>
    </row>
    <row r="82" spans="1:24" ht="15.75" thickBot="1">
      <c r="A82" s="190"/>
      <c r="B82" s="190"/>
      <c r="C82" s="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39"/>
      <c r="R82" s="16"/>
      <c r="S82" s="16"/>
      <c r="T82" s="257"/>
      <c r="U82" s="257"/>
      <c r="V82" s="6" t="s">
        <v>70</v>
      </c>
      <c r="W82" s="5">
        <f>IF($S$76=1,"",IF($S$76=2,HLOOKUP($S$86,Calibration!U138:AB163,9),IF($S$76=3,HLOOKUP($S$86,Calibration!K138:R163,9),"")))</f>
        <v>4037.4423340028275</v>
      </c>
      <c r="X82" s="194">
        <f>IF($S$76=1,"",IF($S$76=2,HLOOKUP($S$86,Calibration!K108:R133,9),IF($S$76=3,HLOOKUP($S$86,Calibration!U108:AB133,9),"")))</f>
        <v>4372.5500477250616</v>
      </c>
    </row>
    <row r="83" spans="1:24" ht="30" customHeight="1">
      <c r="A83" s="190"/>
      <c r="B83" s="190"/>
      <c r="C83" s="6"/>
      <c r="D83" s="16" t="s">
        <v>217</v>
      </c>
      <c r="E83" s="16"/>
      <c r="F83" s="16"/>
      <c r="G83" s="16"/>
      <c r="H83" s="16"/>
      <c r="I83" s="16"/>
      <c r="J83" s="16"/>
      <c r="K83" s="491" t="s">
        <v>221</v>
      </c>
      <c r="L83" s="491" t="s">
        <v>224</v>
      </c>
      <c r="M83" s="16"/>
      <c r="N83" s="16"/>
      <c r="O83" s="39"/>
      <c r="R83" s="257"/>
      <c r="S83" s="257"/>
      <c r="T83" s="257"/>
      <c r="U83" s="257"/>
      <c r="V83" s="6" t="s">
        <v>71</v>
      </c>
      <c r="W83" s="5">
        <f>IF($S$76=1,"",IF($S$76=2,HLOOKUP($S$86,Calibration!U138:AB163,10),IF($S$76=3,HLOOKUP($S$86,Calibration!K138:R163,10),"")))</f>
        <v>951.6160655450584</v>
      </c>
      <c r="X83" s="194">
        <f>IF($S$76=1,"",IF($S$76=2,HLOOKUP($S$86,Calibration!K108:R133,10),IF($S$76=3,HLOOKUP($S$86,Calibration!U108:AB133,10),"")))</f>
        <v>1030.6001989852982</v>
      </c>
    </row>
    <row r="84" spans="1:24" ht="15.75" thickBot="1">
      <c r="A84" s="190"/>
      <c r="B84" s="190"/>
      <c r="C84" s="6"/>
      <c r="D84" s="16"/>
      <c r="E84" s="16"/>
      <c r="F84" s="16"/>
      <c r="G84" s="16"/>
      <c r="H84" s="16"/>
      <c r="I84" s="16"/>
      <c r="J84" s="16"/>
      <c r="K84" s="492"/>
      <c r="L84" s="492"/>
      <c r="M84" s="16"/>
      <c r="N84" s="16"/>
      <c r="O84" s="39"/>
      <c r="R84" s="257" t="s">
        <v>219</v>
      </c>
      <c r="S84" s="257"/>
      <c r="T84" s="257"/>
      <c r="U84" s="257"/>
      <c r="V84" s="6" t="s">
        <v>72</v>
      </c>
      <c r="W84" s="5">
        <f>IF($S$76=1,"",IF($S$76=2,HLOOKUP($S$86,Calibration!U138:AB163,11),IF($S$76=3,HLOOKUP($S$86,Calibration!K138:R163,11),"")))</f>
        <v>2989.9939782899064</v>
      </c>
      <c r="X84" s="194">
        <f>IF($S$76=1,"",IF($S$76=2,HLOOKUP($S$86,Calibration!K108:R133,11),IF($S$76=3,HLOOKUP($S$86,Calibration!U108:AB133,11),"")))</f>
        <v>3238.1634784879684</v>
      </c>
    </row>
    <row r="85" spans="1:24" ht="15.75" thickBot="1">
      <c r="A85" s="190"/>
      <c r="B85" s="190"/>
      <c r="C85" s="6"/>
      <c r="D85" s="16"/>
      <c r="E85" s="16"/>
      <c r="F85" s="16"/>
      <c r="G85" s="16"/>
      <c r="H85" s="16"/>
      <c r="I85" s="16"/>
      <c r="J85" s="16"/>
      <c r="K85" s="17" t="str">
        <f t="shared" ref="K85:K108" si="6">V18</f>
        <v>00:00 - 01:00</v>
      </c>
      <c r="L85" s="71">
        <f t="shared" ref="L85:L108" ca="1" si="7">W18</f>
        <v>4.9945173797641733E-2</v>
      </c>
      <c r="M85" s="16"/>
      <c r="N85" s="16"/>
      <c r="O85" s="39"/>
      <c r="R85" s="257"/>
      <c r="S85" s="257"/>
      <c r="T85" s="257"/>
      <c r="U85" s="257"/>
      <c r="V85" s="6" t="s">
        <v>73</v>
      </c>
      <c r="W85" s="5">
        <f>IF($S$76=1,"",IF($S$76=2,HLOOKUP($S$86,Calibration!U138:AB163,12),IF($S$76=3,HLOOKUP($S$86,Calibration!K138:R163,12),"")))</f>
        <v>877.55752261024315</v>
      </c>
      <c r="X85" s="194">
        <f>IF($S$76=1,"",IF($S$76=2,HLOOKUP($S$86,Calibration!K108:R133,12),IF($S$76=3,HLOOKUP($S$86,Calibration!U108:AB133,12),"")))</f>
        <v>950.39479698689331</v>
      </c>
    </row>
    <row r="86" spans="1:24" ht="15.75" thickBot="1">
      <c r="A86" s="190"/>
      <c r="B86" s="190"/>
      <c r="C86" s="6"/>
      <c r="D86" s="16" t="s">
        <v>219</v>
      </c>
      <c r="E86" s="16"/>
      <c r="F86" s="16"/>
      <c r="G86" s="16"/>
      <c r="H86" s="16"/>
      <c r="I86" s="16"/>
      <c r="J86" s="16"/>
      <c r="K86" s="6" t="str">
        <f t="shared" si="6"/>
        <v>01:00 - 02:00</v>
      </c>
      <c r="L86" s="34">
        <f t="shared" ca="1" si="7"/>
        <v>4.9945173797641733E-2</v>
      </c>
      <c r="M86" s="16"/>
      <c r="N86" s="16"/>
      <c r="O86" s="39"/>
      <c r="R86" s="257" t="s">
        <v>218</v>
      </c>
      <c r="S86" s="8">
        <v>3</v>
      </c>
      <c r="T86" s="257"/>
      <c r="U86" s="257"/>
      <c r="V86" s="6" t="s">
        <v>74</v>
      </c>
      <c r="W86" s="5">
        <f>IF($S$76=1,"",IF($S$76=2,HLOOKUP($S$86,Calibration!U138:AB163,13),IF($S$76=3,HLOOKUP($S$86,Calibration!K138:R163,13),"")))</f>
        <v>1320.7119596273903</v>
      </c>
      <c r="X86" s="194">
        <f>IF($S$76=1,"",IF($S$76=2,HLOOKUP($S$86,Calibration!K108:R133,13),IF($S$76=3,HLOOKUP($S$86,Calibration!U108:AB133,13),"")))</f>
        <v>1430.3310522764637</v>
      </c>
    </row>
    <row r="87" spans="1:24" ht="15.75" thickBot="1">
      <c r="A87" s="190"/>
      <c r="B87" s="190"/>
      <c r="C87" s="6"/>
      <c r="D87" s="16"/>
      <c r="E87" s="16"/>
      <c r="F87" s="16"/>
      <c r="G87" s="16"/>
      <c r="H87" s="16"/>
      <c r="I87" s="16"/>
      <c r="J87" s="16"/>
      <c r="K87" s="6" t="str">
        <f t="shared" si="6"/>
        <v>02:00 - 03:00</v>
      </c>
      <c r="L87" s="34">
        <f t="shared" ca="1" si="7"/>
        <v>4.9945173797641733E-2</v>
      </c>
      <c r="M87" s="16"/>
      <c r="N87" s="16"/>
      <c r="O87" s="39"/>
      <c r="R87" s="257"/>
      <c r="S87" s="257"/>
      <c r="T87" s="257"/>
      <c r="U87" s="257"/>
      <c r="V87" s="6" t="s">
        <v>75</v>
      </c>
      <c r="W87" s="5">
        <f>IF($S$76=1,"",IF($S$76=2,HLOOKUP($S$86,Calibration!U138:AB163,14),IF($S$76=3,HLOOKUP($S$86,Calibration!K138:R163,14),"")))</f>
        <v>995.12949894842052</v>
      </c>
      <c r="X87" s="194">
        <f>IF($S$76=1,"",IF($S$76=2,HLOOKUP($S$86,Calibration!K108:R133,14),IF($S$76=3,HLOOKUP($S$86,Calibration!U108:AB133,14),"")))</f>
        <v>1077.7252473611393</v>
      </c>
    </row>
    <row r="88" spans="1:24" ht="15.75" thickBot="1">
      <c r="A88" s="190"/>
      <c r="B88" s="190"/>
      <c r="C88" s="6"/>
      <c r="D88" s="16"/>
      <c r="E88" s="16"/>
      <c r="F88" s="16"/>
      <c r="G88" s="16"/>
      <c r="H88" s="16"/>
      <c r="I88" s="16"/>
      <c r="J88" s="16"/>
      <c r="K88" s="6" t="str">
        <f t="shared" si="6"/>
        <v>03:00 - 04:00</v>
      </c>
      <c r="L88" s="34">
        <f t="shared" ca="1" si="7"/>
        <v>4.9945173797641733E-2</v>
      </c>
      <c r="M88" s="16"/>
      <c r="N88" s="16"/>
      <c r="O88" s="39"/>
      <c r="R88" s="191" t="s">
        <v>4</v>
      </c>
      <c r="S88" s="8" t="s">
        <v>61</v>
      </c>
      <c r="T88" s="257"/>
      <c r="U88" s="257"/>
      <c r="V88" s="6" t="s">
        <v>76</v>
      </c>
      <c r="W88" s="5">
        <f>IF($S$76=1,"",IF($S$76=2,HLOOKUP($S$86,Calibration!U138:AB163,15),IF($S$76=3,HLOOKUP($S$86,Calibration!K138:R163,15),"")))</f>
        <v>1125.7119497236381</v>
      </c>
      <c r="X88" s="194">
        <f>IF($S$76=1,"",IF($S$76=2,HLOOKUP($S$86,Calibration!K108:R133,15),IF($S$76=3,HLOOKUP($S$86,Calibration!U108:AB133,15),"")))</f>
        <v>1219.1460415506999</v>
      </c>
    </row>
    <row r="89" spans="1:24">
      <c r="A89" s="190"/>
      <c r="B89" s="190"/>
      <c r="C89" s="6"/>
      <c r="D89" s="16"/>
      <c r="E89" s="16"/>
      <c r="F89" s="16"/>
      <c r="G89" s="16"/>
      <c r="H89" s="16"/>
      <c r="I89" s="16"/>
      <c r="J89" s="16"/>
      <c r="K89" s="6" t="str">
        <f t="shared" si="6"/>
        <v>04:00 - 05:00</v>
      </c>
      <c r="L89" s="34">
        <f t="shared" ca="1" si="7"/>
        <v>4.9945173797641733E-2</v>
      </c>
      <c r="M89" s="16"/>
      <c r="N89" s="16"/>
      <c r="O89" s="39"/>
      <c r="R89" s="199" t="s">
        <v>339</v>
      </c>
      <c r="S89" s="258">
        <v>1</v>
      </c>
      <c r="T89" s="257"/>
      <c r="U89" s="257"/>
      <c r="V89" s="6" t="s">
        <v>77</v>
      </c>
      <c r="W89" s="5">
        <f>IF($S$76=1,"",IF($S$76=2,HLOOKUP($S$86,Calibration!U138:AB163,16),IF($S$76=3,HLOOKUP($S$86,Calibration!K138:R163,16),"")))</f>
        <v>3437.9663526304898</v>
      </c>
      <c r="X89" s="194">
        <f>IF($S$76=1,"",IF($S$76=2,HLOOKUP($S$86,Calibration!K108:R133,16),IF($S$76=3,HLOOKUP($S$86,Calibration!U108:AB133,16),"")))</f>
        <v>3723.3175598988205</v>
      </c>
    </row>
    <row r="90" spans="1:24">
      <c r="A90" s="190"/>
      <c r="B90" s="190"/>
      <c r="C90" s="6"/>
      <c r="D90" s="16"/>
      <c r="E90" s="16"/>
      <c r="F90" s="16"/>
      <c r="G90" s="16"/>
      <c r="H90" s="16"/>
      <c r="I90" s="16"/>
      <c r="J90" s="16"/>
      <c r="K90" s="6" t="str">
        <f t="shared" si="6"/>
        <v>05:00 - 06:00</v>
      </c>
      <c r="L90" s="34">
        <f t="shared" ca="1" si="7"/>
        <v>0.31028579480136081</v>
      </c>
      <c r="M90" s="16"/>
      <c r="N90" s="16"/>
      <c r="O90" s="39"/>
      <c r="R90" s="200" t="s">
        <v>202</v>
      </c>
      <c r="S90" s="5">
        <v>2</v>
      </c>
      <c r="T90" s="257"/>
      <c r="U90" s="257"/>
      <c r="V90" s="6" t="s">
        <v>78</v>
      </c>
      <c r="W90" s="5">
        <f>IF($S$76=1,"",IF($S$76=2,HLOOKUP($S$86,Calibration!U138:AB163,17),IF($S$76=3,HLOOKUP($S$86,Calibration!K138:R163,17),"")))</f>
        <v>3513.6291716199789</v>
      </c>
      <c r="X90" s="194">
        <f>IF($S$76=1,"",IF($S$76=2,HLOOKUP($S$86,Calibration!K108:R133,17),IF($S$76=3,HLOOKUP($S$86,Calibration!U108:AB133,17),"")))</f>
        <v>3805.2603928644371</v>
      </c>
    </row>
    <row r="91" spans="1:24">
      <c r="A91" s="190"/>
      <c r="B91" s="190"/>
      <c r="C91" s="6"/>
      <c r="D91" s="16"/>
      <c r="E91" s="16"/>
      <c r="F91" s="16"/>
      <c r="G91" s="16"/>
      <c r="H91" s="16"/>
      <c r="I91" s="16"/>
      <c r="J91" s="16"/>
      <c r="K91" s="6" t="str">
        <f t="shared" si="6"/>
        <v>06:00 - 07:00</v>
      </c>
      <c r="L91" s="34">
        <f t="shared" ca="1" si="7"/>
        <v>0.37704000146033445</v>
      </c>
      <c r="M91" s="16"/>
      <c r="N91" s="16"/>
      <c r="O91" s="39"/>
      <c r="R91" s="201" t="s">
        <v>173</v>
      </c>
      <c r="S91" s="5">
        <v>3</v>
      </c>
      <c r="T91" s="257"/>
      <c r="U91" s="257"/>
      <c r="V91" s="6" t="s">
        <v>79</v>
      </c>
      <c r="W91" s="5">
        <f>IF($S$76=1,"",IF($S$76=2,HLOOKUP($S$86,Calibration!U138:AB163,18),IF($S$76=3,HLOOKUP($S$86,Calibration!K138:R163,18),"")))</f>
        <v>984.4641286804756</v>
      </c>
      <c r="X91" s="194">
        <f>IF($S$76=1,"",IF($S$76=2,HLOOKUP($S$86,Calibration!K108:R133,18),IF($S$76=3,HLOOKUP($S$86,Calibration!U108:AB133,18),"")))</f>
        <v>735.39470412431524</v>
      </c>
    </row>
    <row r="92" spans="1:24">
      <c r="A92" s="190"/>
      <c r="B92" s="190"/>
      <c r="C92" s="6"/>
      <c r="D92" s="16"/>
      <c r="E92" s="16"/>
      <c r="F92" s="16"/>
      <c r="G92" s="16"/>
      <c r="H92" s="16"/>
      <c r="I92" s="16"/>
      <c r="J92" s="16"/>
      <c r="K92" s="6" t="str">
        <f t="shared" si="6"/>
        <v>07:00 - 08:00</v>
      </c>
      <c r="L92" s="34">
        <f t="shared" ca="1" si="7"/>
        <v>6.2010510113776424E-2</v>
      </c>
      <c r="M92" s="16"/>
      <c r="N92" s="16"/>
      <c r="O92" s="39"/>
      <c r="R92" s="201" t="s">
        <v>9</v>
      </c>
      <c r="S92" s="5">
        <v>4</v>
      </c>
      <c r="T92" s="257"/>
      <c r="U92" s="257"/>
      <c r="V92" s="6" t="s">
        <v>80</v>
      </c>
      <c r="W92" s="5">
        <f>IF($S$76=1,"",IF($S$76=2,HLOOKUP($S$86,Calibration!U138:AB163,19),IF($S$76=3,HLOOKUP($S$86,Calibration!K138:R163,19),"")))</f>
        <v>1003.2019708158949</v>
      </c>
      <c r="X92" s="194">
        <f>IF($S$76=1,"",IF($S$76=2,HLOOKUP($S$86,Calibration!K108:R133,19),IF($S$76=3,HLOOKUP($S$86,Calibration!U108:AB133,19),"")))</f>
        <v>1086.4677343936141</v>
      </c>
    </row>
    <row r="93" spans="1:24">
      <c r="A93" s="190"/>
      <c r="B93" s="190"/>
      <c r="C93" s="6"/>
      <c r="D93" s="16"/>
      <c r="E93" s="16"/>
      <c r="F93" s="16"/>
      <c r="G93" s="16"/>
      <c r="H93" s="16"/>
      <c r="I93" s="16"/>
      <c r="J93" s="16"/>
      <c r="K93" s="6" t="str">
        <f t="shared" si="6"/>
        <v>08:00 - 09:00</v>
      </c>
      <c r="L93" s="34">
        <f t="shared" ca="1" si="7"/>
        <v>5.8902771971741728E-2</v>
      </c>
      <c r="M93" s="16"/>
      <c r="N93" s="16"/>
      <c r="O93" s="39"/>
      <c r="R93" s="201" t="s">
        <v>220</v>
      </c>
      <c r="S93" s="5">
        <v>5</v>
      </c>
      <c r="T93" s="257"/>
      <c r="U93" s="257"/>
      <c r="V93" s="6" t="s">
        <v>81</v>
      </c>
      <c r="W93" s="5">
        <f>IF($S$76=1,"",IF($S$76=2,HLOOKUP($S$86,Calibration!U138:AB163,20),IF($S$76=3,HLOOKUP($S$86,Calibration!K138:R163,20),"")))</f>
        <v>1098.0407423601946</v>
      </c>
      <c r="X93" s="194">
        <f>IF($S$76=1,"",IF($S$76=2,HLOOKUP($S$86,Calibration!K108:R133,20),IF($S$76=3,HLOOKUP($S$86,Calibration!U108:AB133,20),"")))</f>
        <v>1189.1781239760908</v>
      </c>
    </row>
    <row r="94" spans="1:24">
      <c r="A94" s="190"/>
      <c r="B94" s="190"/>
      <c r="C94" s="6"/>
      <c r="D94" s="16"/>
      <c r="E94" s="16"/>
      <c r="F94" s="16"/>
      <c r="G94" s="16"/>
      <c r="H94" s="16"/>
      <c r="I94" s="16"/>
      <c r="J94" s="16"/>
      <c r="K94" s="6" t="str">
        <f t="shared" si="6"/>
        <v>09:00 - 10:00</v>
      </c>
      <c r="L94" s="34">
        <f t="shared" ca="1" si="7"/>
        <v>4.9945173797641733E-2</v>
      </c>
      <c r="M94" s="16"/>
      <c r="N94" s="16"/>
      <c r="O94" s="39"/>
      <c r="R94" s="201" t="s">
        <v>176</v>
      </c>
      <c r="S94" s="5">
        <v>6</v>
      </c>
      <c r="T94" s="257"/>
      <c r="U94" s="257"/>
      <c r="V94" s="6" t="s">
        <v>82</v>
      </c>
      <c r="W94" s="5">
        <f>IF($S$76=1,"",IF($S$76=2,HLOOKUP($S$86,Calibration!U138:AB163,21),IF($S$76=3,HLOOKUP($S$86,Calibration!K138:R163,21),"")))</f>
        <v>6423.2545822223337</v>
      </c>
      <c r="X94" s="194">
        <f>IF($S$76=1,"",IF($S$76=2,HLOOKUP($S$86,Calibration!K108:R133,21),IF($S$76=3,HLOOKUP($S$86,Calibration!U108:AB133,21),"")))</f>
        <v>17021.624642889183</v>
      </c>
    </row>
    <row r="95" spans="1:24">
      <c r="A95" s="190"/>
      <c r="B95" s="190"/>
      <c r="C95" s="6"/>
      <c r="D95" s="16"/>
      <c r="E95" s="16"/>
      <c r="F95" s="16"/>
      <c r="G95" s="16"/>
      <c r="H95" s="16"/>
      <c r="I95" s="16"/>
      <c r="J95" s="16"/>
      <c r="K95" s="6" t="str">
        <f t="shared" si="6"/>
        <v>10:00 - 11:00</v>
      </c>
      <c r="L95" s="34">
        <f t="shared" ca="1" si="7"/>
        <v>4.9945173797641733E-2</v>
      </c>
      <c r="M95" s="16"/>
      <c r="N95" s="16"/>
      <c r="O95" s="39"/>
      <c r="R95" s="201" t="s">
        <v>177</v>
      </c>
      <c r="S95" s="5">
        <v>7</v>
      </c>
      <c r="T95" s="257"/>
      <c r="U95" s="257"/>
      <c r="V95" s="6" t="s">
        <v>83</v>
      </c>
      <c r="W95" s="5">
        <f>IF($S$76=1,"",IF($S$76=2,HLOOKUP($S$86,Calibration!U138:AB163,22),IF($S$76=3,HLOOKUP($S$86,Calibration!K138:R163,22),"")))</f>
        <v>6255.8976793052725</v>
      </c>
      <c r="X95" s="194">
        <f>IF($S$76=1,"",IF($S$76=2,HLOOKUP($S$86,Calibration!K108:R133,22),IF($S$76=3,HLOOKUP($S$86,Calibration!U108:AB133,22),"")))</f>
        <v>16578.128850158973</v>
      </c>
    </row>
    <row r="96" spans="1:24" ht="15.75" thickBot="1">
      <c r="A96" s="190"/>
      <c r="B96" s="190"/>
      <c r="C96" s="6"/>
      <c r="D96" s="16"/>
      <c r="E96" s="16"/>
      <c r="F96" s="16"/>
      <c r="G96" s="16"/>
      <c r="H96" s="16"/>
      <c r="I96" s="16"/>
      <c r="J96" s="16"/>
      <c r="K96" s="6" t="str">
        <f t="shared" si="6"/>
        <v>11:00 - 12:00</v>
      </c>
      <c r="L96" s="34">
        <f t="shared" ca="1" si="7"/>
        <v>4.9945173797641733E-2</v>
      </c>
      <c r="M96" s="16"/>
      <c r="N96" s="16"/>
      <c r="O96" s="39"/>
      <c r="R96" s="279" t="s">
        <v>338</v>
      </c>
      <c r="S96" s="279">
        <v>8</v>
      </c>
      <c r="T96" s="257"/>
      <c r="U96" s="257"/>
      <c r="V96" s="6" t="s">
        <v>84</v>
      </c>
      <c r="W96" s="5">
        <f>IF($S$76=1,"",IF($S$76=2,HLOOKUP($S$86,Calibration!U138:AB163,23),IF($S$76=3,HLOOKUP($S$86,Calibration!K138:R163,23),"")))</f>
        <v>6291.2798855079463</v>
      </c>
      <c r="X96" s="194">
        <f>IF($S$76=1,"",IF($S$76=2,HLOOKUP($S$86,Calibration!K108:R133,23),IF($S$76=3,HLOOKUP($S$86,Calibration!U108:AB133,23),"")))</f>
        <v>16671.891696596056</v>
      </c>
    </row>
    <row r="97" spans="1:24">
      <c r="A97" s="190"/>
      <c r="B97" s="190"/>
      <c r="C97" s="6"/>
      <c r="D97" s="16"/>
      <c r="E97" s="16"/>
      <c r="F97" s="16"/>
      <c r="G97" s="16"/>
      <c r="H97" s="16"/>
      <c r="I97" s="16"/>
      <c r="J97" s="16"/>
      <c r="K97" s="6" t="str">
        <f t="shared" si="6"/>
        <v>12:00 - 13:00</v>
      </c>
      <c r="L97" s="34">
        <f t="shared" ca="1" si="7"/>
        <v>4.9945173797641733E-2</v>
      </c>
      <c r="M97" s="16"/>
      <c r="N97" s="16"/>
      <c r="O97" s="39"/>
      <c r="R97" s="381"/>
      <c r="S97" s="381"/>
      <c r="T97" s="257"/>
      <c r="U97" s="257"/>
      <c r="V97" s="6" t="s">
        <v>85</v>
      </c>
      <c r="W97" s="5">
        <f>IF($S$76=1,"",IF($S$76=2,HLOOKUP($S$86,Calibration!U138:AB163,24),IF($S$76=3,HLOOKUP($S$86,Calibration!K138:R163,24),"")))</f>
        <v>6163.8855502044407</v>
      </c>
      <c r="X97" s="194">
        <f>IF($S$76=1,"",IF($S$76=2,HLOOKUP($S$86,Calibration!K108:R133,24),IF($S$76=3,HLOOKUP($S$86,Calibration!U108:AB133,24),"")))</f>
        <v>16334.296708041767</v>
      </c>
    </row>
    <row r="98" spans="1:24">
      <c r="A98" s="190"/>
      <c r="B98" s="190"/>
      <c r="C98" s="6"/>
      <c r="D98" s="16"/>
      <c r="E98" s="16"/>
      <c r="F98" s="16"/>
      <c r="G98" s="16"/>
      <c r="H98" s="16"/>
      <c r="I98" s="16"/>
      <c r="J98" s="16"/>
      <c r="K98" s="6" t="str">
        <f t="shared" si="6"/>
        <v>13:00 - 14:00</v>
      </c>
      <c r="L98" s="34">
        <f t="shared" ca="1" si="7"/>
        <v>4.9945173797641733E-2</v>
      </c>
      <c r="M98" s="16"/>
      <c r="N98" s="16"/>
      <c r="O98" s="39"/>
      <c r="R98" s="257"/>
      <c r="S98" s="257"/>
      <c r="T98" s="257"/>
      <c r="U98" s="257"/>
      <c r="V98" s="6" t="s">
        <v>86</v>
      </c>
      <c r="W98" s="5">
        <f>IF($S$76=1,"",IF($S$76=2,HLOOKUP($S$86,Calibration!U138:AB163,25),IF($S$76=3,HLOOKUP($S$86,Calibration!K138:R163,25),"")))</f>
        <v>6154.3671862239944</v>
      </c>
      <c r="X98" s="194">
        <f>IF($S$76=1,"",IF($S$76=2,HLOOKUP($S$86,Calibration!K108:R133,25),IF($S$76=3,HLOOKUP($S$86,Calibration!U108:AB133,25),"")))</f>
        <v>6665.1796626805854</v>
      </c>
    </row>
    <row r="99" spans="1:24" ht="15.75" thickBot="1">
      <c r="A99" s="190"/>
      <c r="B99" s="190"/>
      <c r="C99" s="6"/>
      <c r="D99" s="16"/>
      <c r="E99" s="16"/>
      <c r="F99" s="16"/>
      <c r="G99" s="16"/>
      <c r="H99" s="16"/>
      <c r="I99" s="16"/>
      <c r="J99" s="16"/>
      <c r="K99" s="6" t="str">
        <f t="shared" si="6"/>
        <v>14:00 - 15:00</v>
      </c>
      <c r="L99" s="34">
        <f t="shared" ca="1" si="7"/>
        <v>4.9945173797641733E-2</v>
      </c>
      <c r="M99" s="16"/>
      <c r="N99" s="16"/>
      <c r="O99" s="39"/>
      <c r="R99" s="257"/>
      <c r="S99" s="257"/>
      <c r="T99" s="257"/>
      <c r="U99" s="257"/>
      <c r="V99" s="1" t="s">
        <v>87</v>
      </c>
      <c r="W99" s="5">
        <f>IF($S$76=1,"",IF($S$76=2,HLOOKUP($S$86,Calibration!U138:AB163,26),IF($S$76=3,HLOOKUP($S$86,Calibration!K138:R163,26),"")))</f>
        <v>3970.1163858802684</v>
      </c>
      <c r="X99" s="197">
        <f>IF($S$76=1,"",IF($S$76=2,HLOOKUP($S$86,Calibration!K108:R133,26),IF($S$76=3,HLOOKUP($S$86,Calibration!U108:AB133,26),"")))</f>
        <v>4299.6360459083307</v>
      </c>
    </row>
    <row r="100" spans="1:24" ht="15.75" thickBot="1">
      <c r="A100" s="190"/>
      <c r="B100" s="190"/>
      <c r="C100" s="6"/>
      <c r="D100" s="16"/>
      <c r="E100" s="16"/>
      <c r="F100" s="16"/>
      <c r="G100" s="16"/>
      <c r="H100" s="16"/>
      <c r="I100" s="16"/>
      <c r="J100" s="16"/>
      <c r="K100" s="6" t="str">
        <f t="shared" si="6"/>
        <v>15:00 - 16:00</v>
      </c>
      <c r="L100" s="34">
        <f t="shared" ca="1" si="7"/>
        <v>6.3107358869788674E-2</v>
      </c>
      <c r="M100" s="16"/>
      <c r="N100" s="16"/>
      <c r="O100" s="39"/>
      <c r="R100" s="257"/>
      <c r="S100" s="257"/>
      <c r="T100" s="257"/>
      <c r="U100" s="257"/>
      <c r="V100" s="1" t="s">
        <v>88</v>
      </c>
      <c r="W100" s="8">
        <f>SUM(W76:W99)</f>
        <v>65593.099219809941</v>
      </c>
      <c r="X100" s="176">
        <f>SUM(X76:X99)</f>
        <v>108738.37380044302</v>
      </c>
    </row>
    <row r="101" spans="1:24">
      <c r="A101" s="190"/>
      <c r="B101" s="190"/>
      <c r="C101" s="6"/>
      <c r="D101" s="16"/>
      <c r="E101" s="16"/>
      <c r="F101" s="16"/>
      <c r="G101" s="16"/>
      <c r="H101" s="16"/>
      <c r="I101" s="16"/>
      <c r="J101" s="16"/>
      <c r="K101" s="6" t="str">
        <f t="shared" si="6"/>
        <v>16:00 - 17:00</v>
      </c>
      <c r="L101" s="34">
        <f t="shared" ca="1" si="7"/>
        <v>0.15988883201016926</v>
      </c>
      <c r="M101" s="16"/>
      <c r="N101" s="16"/>
      <c r="O101" s="39"/>
    </row>
    <row r="102" spans="1:24">
      <c r="A102" s="190"/>
      <c r="B102" s="190"/>
      <c r="C102" s="6"/>
      <c r="D102" s="16"/>
      <c r="E102" s="16"/>
      <c r="F102" s="16"/>
      <c r="G102" s="16"/>
      <c r="H102" s="16"/>
      <c r="I102" s="16"/>
      <c r="J102" s="16"/>
      <c r="K102" s="6" t="str">
        <f t="shared" si="6"/>
        <v>17:00 - 18:00</v>
      </c>
      <c r="L102" s="34">
        <f t="shared" ca="1" si="7"/>
        <v>0.15103362338074572</v>
      </c>
      <c r="M102" s="16"/>
      <c r="N102" s="16"/>
      <c r="O102" s="39"/>
    </row>
    <row r="103" spans="1:24">
      <c r="A103" s="190"/>
      <c r="B103" s="190"/>
      <c r="C103" s="6"/>
      <c r="D103" s="16"/>
      <c r="E103" s="16"/>
      <c r="F103" s="16"/>
      <c r="G103" s="16"/>
      <c r="H103" s="16"/>
      <c r="I103" s="16"/>
      <c r="J103" s="16"/>
      <c r="K103" s="6" t="str">
        <f t="shared" si="6"/>
        <v>18:00 - 19:00</v>
      </c>
      <c r="L103" s="34">
        <f t="shared" ca="1" si="7"/>
        <v>0.15428738952781387</v>
      </c>
      <c r="M103" s="16"/>
      <c r="N103" s="16"/>
      <c r="O103" s="39"/>
    </row>
    <row r="104" spans="1:24">
      <c r="A104" s="190"/>
      <c r="B104" s="190"/>
      <c r="C104" s="6"/>
      <c r="D104" s="16"/>
      <c r="E104" s="16"/>
      <c r="F104" s="16"/>
      <c r="G104" s="16"/>
      <c r="H104" s="16"/>
      <c r="I104" s="16"/>
      <c r="J104" s="16"/>
      <c r="K104" s="6" t="str">
        <f t="shared" si="6"/>
        <v>19:00 - 20:00</v>
      </c>
      <c r="L104" s="34">
        <f t="shared" ca="1" si="7"/>
        <v>0.13381012798739406</v>
      </c>
      <c r="M104" s="16"/>
      <c r="N104" s="16"/>
      <c r="O104" s="39"/>
    </row>
    <row r="105" spans="1:24">
      <c r="A105" s="190"/>
      <c r="B105" s="190"/>
      <c r="C105" s="6"/>
      <c r="D105" s="16"/>
      <c r="E105" s="16"/>
      <c r="F105" s="16"/>
      <c r="G105" s="16"/>
      <c r="H105" s="16"/>
      <c r="I105" s="16"/>
      <c r="J105" s="16"/>
      <c r="K105" s="6" t="str">
        <f t="shared" si="6"/>
        <v>20:00 - 21:00</v>
      </c>
      <c r="L105" s="34">
        <f t="shared" ca="1" si="7"/>
        <v>0.40110965712624463</v>
      </c>
      <c r="M105" s="16"/>
      <c r="N105" s="16"/>
      <c r="O105" s="39"/>
    </row>
    <row r="106" spans="1:24">
      <c r="A106" s="190"/>
      <c r="B106" s="190"/>
      <c r="C106" s="6"/>
      <c r="D106" s="16"/>
      <c r="E106" s="16"/>
      <c r="F106" s="16"/>
      <c r="G106" s="16"/>
      <c r="H106" s="16"/>
      <c r="I106" s="16"/>
      <c r="J106" s="16"/>
      <c r="K106" s="6" t="str">
        <f t="shared" si="6"/>
        <v>21:00 - 22:00</v>
      </c>
      <c r="L106" s="34">
        <f t="shared" ca="1" si="7"/>
        <v>0.40013176717732535</v>
      </c>
      <c r="M106" s="16"/>
      <c r="N106" s="16"/>
      <c r="O106" s="39"/>
    </row>
    <row r="107" spans="1:24">
      <c r="A107" s="190"/>
      <c r="B107" s="190"/>
      <c r="C107" s="6"/>
      <c r="D107" s="16"/>
      <c r="E107" s="16"/>
      <c r="F107" s="16"/>
      <c r="G107" s="16"/>
      <c r="H107" s="16"/>
      <c r="I107" s="16"/>
      <c r="J107" s="16"/>
      <c r="K107" s="6" t="str">
        <f t="shared" si="6"/>
        <v>22:00 - 23:00</v>
      </c>
      <c r="L107" s="34">
        <f t="shared" ca="1" si="7"/>
        <v>0.38851920264737094</v>
      </c>
      <c r="M107" s="16"/>
      <c r="N107" s="16"/>
      <c r="O107" s="39"/>
    </row>
    <row r="108" spans="1:24" ht="15.75" thickBot="1">
      <c r="A108" s="190"/>
      <c r="B108" s="190"/>
      <c r="C108" s="6"/>
      <c r="D108" s="16"/>
      <c r="E108" s="16"/>
      <c r="F108" s="16"/>
      <c r="G108" s="16"/>
      <c r="H108" s="16"/>
      <c r="I108" s="16"/>
      <c r="J108" s="16"/>
      <c r="K108" s="1" t="str">
        <f t="shared" si="6"/>
        <v>23:00 - 24:00</v>
      </c>
      <c r="L108" s="82">
        <f t="shared" ca="1" si="7"/>
        <v>0.31969226016134039</v>
      </c>
      <c r="M108" s="16"/>
      <c r="N108" s="16"/>
      <c r="O108" s="39"/>
    </row>
    <row r="109" spans="1:24" ht="15.75" thickBot="1">
      <c r="A109" s="190"/>
      <c r="B109" s="190"/>
      <c r="C109" s="6"/>
      <c r="D109" s="16"/>
      <c r="E109" s="16"/>
      <c r="F109" s="16"/>
      <c r="G109" s="16"/>
      <c r="H109" s="16"/>
      <c r="I109" s="16"/>
      <c r="J109" s="16"/>
      <c r="K109" s="1" t="s">
        <v>178</v>
      </c>
      <c r="L109" s="493">
        <f ca="1">W42</f>
        <v>3.5292162090094648</v>
      </c>
      <c r="M109" s="16"/>
      <c r="N109" s="16"/>
      <c r="O109" s="39"/>
    </row>
    <row r="110" spans="1:24">
      <c r="A110" s="190"/>
      <c r="B110" s="190"/>
      <c r="C110" s="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39"/>
    </row>
    <row r="111" spans="1:24" ht="15.75" thickBot="1">
      <c r="A111" s="190"/>
      <c r="B111" s="190"/>
      <c r="C111" s="295"/>
      <c r="D111" s="189"/>
      <c r="E111" s="189"/>
      <c r="F111" s="189"/>
      <c r="G111" s="189"/>
      <c r="H111" s="189"/>
      <c r="I111" s="189"/>
      <c r="J111" s="189"/>
      <c r="K111" s="189"/>
      <c r="L111" s="189"/>
      <c r="M111" s="189"/>
      <c r="N111" s="189"/>
      <c r="O111" s="296"/>
    </row>
    <row r="112" spans="1:24" ht="15.75" thickTop="1">
      <c r="A112" s="190"/>
      <c r="B112" s="190"/>
      <c r="C112" s="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39"/>
    </row>
    <row r="113" spans="1:15" ht="15.75">
      <c r="A113" s="190"/>
      <c r="B113" s="190"/>
      <c r="C113" s="6"/>
      <c r="D113" s="490" t="s">
        <v>346</v>
      </c>
      <c r="E113" s="490"/>
      <c r="F113" s="490"/>
      <c r="G113" s="490"/>
      <c r="H113" s="16"/>
      <c r="I113" s="16"/>
      <c r="J113" s="16"/>
      <c r="K113" s="16"/>
      <c r="L113" s="16"/>
      <c r="M113" s="16"/>
      <c r="N113" s="16"/>
      <c r="O113" s="39"/>
    </row>
    <row r="114" spans="1:15" ht="15.75" thickBot="1">
      <c r="A114" s="190"/>
      <c r="B114" s="190"/>
      <c r="C114" s="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39"/>
    </row>
    <row r="115" spans="1:15" ht="30.75" thickBot="1">
      <c r="A115" s="190"/>
      <c r="B115" s="190"/>
      <c r="C115" s="6"/>
      <c r="D115" s="495" t="s">
        <v>40</v>
      </c>
      <c r="E115" s="496" t="s">
        <v>172</v>
      </c>
      <c r="F115" s="497" t="s">
        <v>173</v>
      </c>
      <c r="G115" s="496" t="s">
        <v>174</v>
      </c>
      <c r="H115" s="497" t="s">
        <v>175</v>
      </c>
      <c r="I115" s="496" t="s">
        <v>176</v>
      </c>
      <c r="J115" s="498" t="s">
        <v>177</v>
      </c>
      <c r="K115" s="16"/>
      <c r="L115" s="16"/>
      <c r="M115" s="16"/>
      <c r="N115" s="16"/>
      <c r="O115" s="39"/>
    </row>
    <row r="116" spans="1:15" ht="15.75" thickBot="1">
      <c r="A116" s="190"/>
      <c r="B116" s="190"/>
      <c r="C116" s="6"/>
      <c r="D116" s="499" t="s">
        <v>226</v>
      </c>
      <c r="E116" s="259">
        <f>F25</f>
        <v>196</v>
      </c>
      <c r="F116" s="2">
        <f>F26</f>
        <v>113</v>
      </c>
      <c r="G116" s="259">
        <f>F27</f>
        <v>220</v>
      </c>
      <c r="H116" s="2">
        <f>F28</f>
        <v>340</v>
      </c>
      <c r="I116" s="259">
        <f>F29</f>
        <v>234</v>
      </c>
      <c r="J116" s="40">
        <f>F30</f>
        <v>115</v>
      </c>
      <c r="K116" s="16"/>
      <c r="L116" s="16"/>
      <c r="M116" s="16"/>
      <c r="N116" s="16"/>
      <c r="O116" s="39"/>
    </row>
    <row r="117" spans="1:15">
      <c r="A117" s="190"/>
      <c r="B117" s="190"/>
      <c r="C117" s="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39"/>
    </row>
    <row r="118" spans="1:15">
      <c r="A118" s="190"/>
      <c r="B118" s="190"/>
      <c r="C118" s="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39"/>
    </row>
    <row r="119" spans="1:15" ht="15.75" thickBot="1">
      <c r="A119" s="190"/>
      <c r="B119" s="190"/>
      <c r="C119" s="6"/>
      <c r="D119" s="16" t="s">
        <v>217</v>
      </c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39"/>
    </row>
    <row r="120" spans="1:15" ht="30" customHeight="1">
      <c r="A120" s="190"/>
      <c r="B120" s="190"/>
      <c r="C120" s="6"/>
      <c r="D120" s="16"/>
      <c r="E120" s="16"/>
      <c r="F120" s="16"/>
      <c r="G120" s="16"/>
      <c r="H120" s="16"/>
      <c r="I120" s="16"/>
      <c r="J120" s="16"/>
      <c r="K120" s="491" t="s">
        <v>221</v>
      </c>
      <c r="L120" s="491" t="s">
        <v>224</v>
      </c>
      <c r="M120" s="16"/>
      <c r="N120" s="16"/>
      <c r="O120" s="39"/>
    </row>
    <row r="121" spans="1:15" ht="15.75" thickBot="1">
      <c r="A121" s="190"/>
      <c r="B121" s="190"/>
      <c r="C121" s="6"/>
      <c r="D121" s="16" t="s">
        <v>219</v>
      </c>
      <c r="E121" s="16"/>
      <c r="F121" s="16"/>
      <c r="G121" s="16"/>
      <c r="H121" s="16"/>
      <c r="I121" s="16"/>
      <c r="J121" s="16"/>
      <c r="K121" s="492"/>
      <c r="L121" s="492"/>
      <c r="M121" s="16"/>
      <c r="N121" s="16"/>
      <c r="O121" s="39"/>
    </row>
    <row r="122" spans="1:15">
      <c r="A122" s="190"/>
      <c r="B122" s="190"/>
      <c r="C122" s="6"/>
      <c r="D122" s="16"/>
      <c r="E122" s="16"/>
      <c r="F122" s="16"/>
      <c r="G122" s="16"/>
      <c r="H122" s="16"/>
      <c r="I122" s="16"/>
      <c r="J122" s="16"/>
      <c r="K122" s="17" t="s">
        <v>64</v>
      </c>
      <c r="L122" s="71">
        <f t="shared" ref="L122:L145" ca="1" si="8">W47</f>
        <v>5.7752537503921433</v>
      </c>
      <c r="M122" s="16"/>
      <c r="N122" s="16"/>
      <c r="O122" s="39"/>
    </row>
    <row r="123" spans="1:15">
      <c r="A123" s="190"/>
      <c r="B123" s="190"/>
      <c r="C123" s="6"/>
      <c r="D123" s="16"/>
      <c r="E123" s="16"/>
      <c r="F123" s="16"/>
      <c r="G123" s="16"/>
      <c r="H123" s="16"/>
      <c r="I123" s="16"/>
      <c r="J123" s="16"/>
      <c r="K123" s="6" t="s">
        <v>65</v>
      </c>
      <c r="L123" s="34">
        <f t="shared" ca="1" si="8"/>
        <v>5.7752537503921433</v>
      </c>
      <c r="M123" s="16"/>
      <c r="N123" s="16"/>
      <c r="O123" s="39"/>
    </row>
    <row r="124" spans="1:15">
      <c r="A124" s="190"/>
      <c r="B124" s="190"/>
      <c r="C124" s="6"/>
      <c r="D124" s="16"/>
      <c r="E124" s="16"/>
      <c r="F124" s="16"/>
      <c r="G124" s="16"/>
      <c r="H124" s="16"/>
      <c r="I124" s="16"/>
      <c r="J124" s="16"/>
      <c r="K124" s="6" t="s">
        <v>66</v>
      </c>
      <c r="L124" s="34">
        <f t="shared" ca="1" si="8"/>
        <v>5.7752537503921433</v>
      </c>
      <c r="M124" s="16"/>
      <c r="N124" s="16"/>
      <c r="O124" s="39"/>
    </row>
    <row r="125" spans="1:15">
      <c r="A125" s="190"/>
      <c r="B125" s="190"/>
      <c r="C125" s="6"/>
      <c r="D125" s="16"/>
      <c r="E125" s="16"/>
      <c r="F125" s="16"/>
      <c r="G125" s="16"/>
      <c r="H125" s="16"/>
      <c r="I125" s="16"/>
      <c r="J125" s="16"/>
      <c r="K125" s="6" t="s">
        <v>67</v>
      </c>
      <c r="L125" s="34">
        <f t="shared" ca="1" si="8"/>
        <v>5.7752537503921433</v>
      </c>
      <c r="M125" s="16"/>
      <c r="N125" s="16"/>
      <c r="O125" s="39"/>
    </row>
    <row r="126" spans="1:15">
      <c r="A126" s="190"/>
      <c r="B126" s="190"/>
      <c r="C126" s="6"/>
      <c r="D126" s="16"/>
      <c r="E126" s="16"/>
      <c r="F126" s="16"/>
      <c r="G126" s="16"/>
      <c r="H126" s="16"/>
      <c r="I126" s="16"/>
      <c r="J126" s="16"/>
      <c r="K126" s="6" t="s">
        <v>68</v>
      </c>
      <c r="L126" s="34">
        <f t="shared" ca="1" si="8"/>
        <v>5.7752537503921433</v>
      </c>
      <c r="M126" s="16"/>
      <c r="N126" s="16"/>
      <c r="O126" s="39"/>
    </row>
    <row r="127" spans="1:15">
      <c r="A127" s="190"/>
      <c r="B127" s="190"/>
      <c r="C127" s="6"/>
      <c r="D127" s="16"/>
      <c r="E127" s="16"/>
      <c r="F127" s="16"/>
      <c r="G127" s="16"/>
      <c r="H127" s="16"/>
      <c r="I127" s="16"/>
      <c r="J127" s="16"/>
      <c r="K127" s="6" t="s">
        <v>69</v>
      </c>
      <c r="L127" s="34">
        <f t="shared" ca="1" si="8"/>
        <v>35.878926107662849</v>
      </c>
      <c r="M127" s="16"/>
      <c r="N127" s="16"/>
      <c r="O127" s="39"/>
    </row>
    <row r="128" spans="1:15">
      <c r="A128" s="190"/>
      <c r="B128" s="190"/>
      <c r="C128" s="6"/>
      <c r="D128" s="16"/>
      <c r="E128" s="16"/>
      <c r="F128" s="16"/>
      <c r="G128" s="16"/>
      <c r="H128" s="16"/>
      <c r="I128" s="16"/>
      <c r="J128" s="16"/>
      <c r="K128" s="6" t="s">
        <v>70</v>
      </c>
      <c r="L128" s="34">
        <f t="shared" ca="1" si="8"/>
        <v>43.597839729300759</v>
      </c>
      <c r="M128" s="16"/>
      <c r="N128" s="16"/>
      <c r="O128" s="39"/>
    </row>
    <row r="129" spans="1:15">
      <c r="A129" s="190"/>
      <c r="B129" s="190"/>
      <c r="C129" s="6"/>
      <c r="D129" s="16"/>
      <c r="E129" s="16"/>
      <c r="F129" s="16"/>
      <c r="G129" s="16"/>
      <c r="H129" s="16"/>
      <c r="I129" s="16"/>
      <c r="J129" s="16"/>
      <c r="K129" s="6" t="s">
        <v>71</v>
      </c>
      <c r="L129" s="34">
        <f t="shared" ca="1" si="8"/>
        <v>7.1703911282660702</v>
      </c>
      <c r="M129" s="16"/>
      <c r="N129" s="16"/>
      <c r="O129" s="39"/>
    </row>
    <row r="130" spans="1:15">
      <c r="A130" s="190"/>
      <c r="B130" s="190"/>
      <c r="C130" s="6"/>
      <c r="D130" s="16"/>
      <c r="E130" s="16"/>
      <c r="F130" s="16"/>
      <c r="G130" s="16"/>
      <c r="H130" s="16"/>
      <c r="I130" s="16"/>
      <c r="J130" s="16"/>
      <c r="K130" s="6" t="s">
        <v>72</v>
      </c>
      <c r="L130" s="34">
        <f t="shared" ca="1" si="8"/>
        <v>6.8110375612379368</v>
      </c>
      <c r="M130" s="16"/>
      <c r="N130" s="16"/>
      <c r="O130" s="39"/>
    </row>
    <row r="131" spans="1:15">
      <c r="A131" s="190"/>
      <c r="B131" s="190"/>
      <c r="C131" s="6"/>
      <c r="D131" s="16"/>
      <c r="E131" s="16"/>
      <c r="F131" s="16"/>
      <c r="G131" s="16"/>
      <c r="H131" s="16"/>
      <c r="I131" s="16"/>
      <c r="J131" s="16"/>
      <c r="K131" s="6" t="s">
        <v>73</v>
      </c>
      <c r="L131" s="34">
        <f t="shared" ca="1" si="8"/>
        <v>5.7752537503921433</v>
      </c>
      <c r="M131" s="16"/>
      <c r="N131" s="16"/>
      <c r="O131" s="39"/>
    </row>
    <row r="132" spans="1:15">
      <c r="A132" s="190"/>
      <c r="B132" s="190"/>
      <c r="C132" s="6"/>
      <c r="D132" s="16"/>
      <c r="E132" s="16"/>
      <c r="F132" s="16"/>
      <c r="G132" s="16"/>
      <c r="H132" s="16"/>
      <c r="I132" s="16"/>
      <c r="J132" s="16"/>
      <c r="K132" s="6" t="s">
        <v>74</v>
      </c>
      <c r="L132" s="34">
        <f t="shared" ca="1" si="8"/>
        <v>5.7752537503921433</v>
      </c>
      <c r="M132" s="16"/>
      <c r="N132" s="16"/>
      <c r="O132" s="39"/>
    </row>
    <row r="133" spans="1:15">
      <c r="A133" s="190"/>
      <c r="B133" s="190"/>
      <c r="C133" s="6"/>
      <c r="D133" s="16"/>
      <c r="E133" s="16"/>
      <c r="F133" s="16"/>
      <c r="G133" s="16"/>
      <c r="H133" s="16"/>
      <c r="I133" s="16"/>
      <c r="J133" s="16"/>
      <c r="K133" s="6" t="s">
        <v>75</v>
      </c>
      <c r="L133" s="34">
        <f t="shared" ca="1" si="8"/>
        <v>5.7752537503921433</v>
      </c>
      <c r="M133" s="16"/>
      <c r="N133" s="16"/>
      <c r="O133" s="39"/>
    </row>
    <row r="134" spans="1:15">
      <c r="A134" s="190"/>
      <c r="B134" s="190"/>
      <c r="C134" s="6"/>
      <c r="D134" s="16"/>
      <c r="E134" s="16"/>
      <c r="F134" s="16"/>
      <c r="G134" s="16"/>
      <c r="H134" s="16"/>
      <c r="I134" s="16"/>
      <c r="J134" s="16"/>
      <c r="K134" s="6" t="s">
        <v>76</v>
      </c>
      <c r="L134" s="34">
        <f t="shared" ca="1" si="8"/>
        <v>5.7752537503921433</v>
      </c>
      <c r="M134" s="16"/>
      <c r="N134" s="16"/>
      <c r="O134" s="39"/>
    </row>
    <row r="135" spans="1:15">
      <c r="A135" s="190"/>
      <c r="B135" s="190"/>
      <c r="C135" s="6"/>
      <c r="D135" s="16"/>
      <c r="E135" s="16"/>
      <c r="F135" s="16"/>
      <c r="G135" s="16"/>
      <c r="H135" s="16"/>
      <c r="I135" s="16"/>
      <c r="J135" s="16"/>
      <c r="K135" s="6" t="s">
        <v>77</v>
      </c>
      <c r="L135" s="34">
        <f t="shared" ca="1" si="8"/>
        <v>5.7752537503921433</v>
      </c>
      <c r="M135" s="16"/>
      <c r="N135" s="16"/>
      <c r="O135" s="39"/>
    </row>
    <row r="136" spans="1:15">
      <c r="A136" s="190"/>
      <c r="B136" s="190"/>
      <c r="C136" s="6"/>
      <c r="D136" s="16"/>
      <c r="E136" s="16"/>
      <c r="F136" s="16"/>
      <c r="G136" s="16"/>
      <c r="H136" s="16"/>
      <c r="I136" s="16"/>
      <c r="J136" s="16"/>
      <c r="K136" s="6" t="s">
        <v>78</v>
      </c>
      <c r="L136" s="34">
        <f t="shared" ca="1" si="8"/>
        <v>5.7752537503921433</v>
      </c>
      <c r="M136" s="16"/>
      <c r="N136" s="16"/>
      <c r="O136" s="39"/>
    </row>
    <row r="137" spans="1:15">
      <c r="A137" s="190"/>
      <c r="B137" s="190"/>
      <c r="C137" s="6"/>
      <c r="D137" s="16"/>
      <c r="E137" s="16"/>
      <c r="F137" s="16"/>
      <c r="G137" s="16"/>
      <c r="H137" s="16"/>
      <c r="I137" s="16"/>
      <c r="J137" s="16"/>
      <c r="K137" s="6" t="s">
        <v>79</v>
      </c>
      <c r="L137" s="34">
        <f t="shared" ca="1" si="8"/>
        <v>7.2972217989818811</v>
      </c>
      <c r="M137" s="16"/>
      <c r="N137" s="16"/>
      <c r="O137" s="39"/>
    </row>
    <row r="138" spans="1:15">
      <c r="A138" s="190"/>
      <c r="B138" s="190"/>
      <c r="C138" s="6"/>
      <c r="D138" s="16"/>
      <c r="E138" s="16"/>
      <c r="F138" s="16"/>
      <c r="G138" s="16"/>
      <c r="H138" s="16"/>
      <c r="I138" s="16"/>
      <c r="J138" s="16"/>
      <c r="K138" s="6" t="s">
        <v>80</v>
      </c>
      <c r="L138" s="34">
        <f t="shared" ca="1" si="8"/>
        <v>18.488244338758303</v>
      </c>
      <c r="M138" s="16"/>
      <c r="N138" s="16"/>
      <c r="O138" s="39"/>
    </row>
    <row r="139" spans="1:15">
      <c r="A139" s="190"/>
      <c r="B139" s="190"/>
      <c r="C139" s="6"/>
      <c r="D139" s="16"/>
      <c r="E139" s="16"/>
      <c r="F139" s="16"/>
      <c r="G139" s="16"/>
      <c r="H139" s="16"/>
      <c r="I139" s="16"/>
      <c r="J139" s="16"/>
      <c r="K139" s="6" t="s">
        <v>81</v>
      </c>
      <c r="L139" s="34">
        <f t="shared" ca="1" si="8"/>
        <v>17.464300022240622</v>
      </c>
      <c r="M139" s="16"/>
      <c r="N139" s="16"/>
      <c r="O139" s="39"/>
    </row>
    <row r="140" spans="1:15">
      <c r="A140" s="190"/>
      <c r="B140" s="190"/>
      <c r="C140" s="6"/>
      <c r="D140" s="16"/>
      <c r="E140" s="16"/>
      <c r="F140" s="16"/>
      <c r="G140" s="16"/>
      <c r="H140" s="16"/>
      <c r="I140" s="16"/>
      <c r="J140" s="16"/>
      <c r="K140" s="6" t="s">
        <v>82</v>
      </c>
      <c r="L140" s="34">
        <f t="shared" ca="1" si="8"/>
        <v>47.331196529101291</v>
      </c>
      <c r="M140" s="16"/>
      <c r="N140" s="16"/>
      <c r="O140" s="39"/>
    </row>
    <row r="141" spans="1:15">
      <c r="A141" s="190"/>
      <c r="B141" s="190"/>
      <c r="C141" s="6"/>
      <c r="D141" s="16"/>
      <c r="E141" s="16"/>
      <c r="F141" s="16"/>
      <c r="G141" s="16"/>
      <c r="H141" s="16"/>
      <c r="I141" s="16"/>
      <c r="J141" s="16"/>
      <c r="K141" s="6" t="s">
        <v>83</v>
      </c>
      <c r="L141" s="34">
        <f t="shared" ca="1" si="8"/>
        <v>44.963372522957691</v>
      </c>
      <c r="M141" s="16"/>
      <c r="N141" s="16"/>
      <c r="O141" s="39"/>
    </row>
    <row r="142" spans="1:15">
      <c r="A142" s="190"/>
      <c r="B142" s="190"/>
      <c r="C142" s="6"/>
      <c r="D142" s="16"/>
      <c r="E142" s="16"/>
      <c r="F142" s="16"/>
      <c r="G142" s="16"/>
      <c r="H142" s="16"/>
      <c r="I142" s="16"/>
      <c r="J142" s="16"/>
      <c r="K142" s="6" t="s">
        <v>84</v>
      </c>
      <c r="L142" s="34">
        <f t="shared" ca="1" si="8"/>
        <v>46.381058979240755</v>
      </c>
      <c r="M142" s="16"/>
      <c r="N142" s="16"/>
      <c r="O142" s="39"/>
    </row>
    <row r="143" spans="1:15">
      <c r="A143" s="190"/>
      <c r="B143" s="190"/>
      <c r="C143" s="6"/>
      <c r="K143" s="6" t="s">
        <v>85</v>
      </c>
      <c r="L143" s="34">
        <f t="shared" ca="1" si="8"/>
        <v>46.267983737619836</v>
      </c>
      <c r="M143" s="16"/>
      <c r="N143" s="16"/>
      <c r="O143" s="39"/>
    </row>
    <row r="144" spans="1:15">
      <c r="A144" s="190"/>
      <c r="B144" s="190"/>
      <c r="C144" s="6"/>
      <c r="K144" s="6" t="s">
        <v>86</v>
      </c>
      <c r="L144" s="34">
        <f t="shared" ca="1" si="8"/>
        <v>44.925201207219345</v>
      </c>
      <c r="M144" s="16"/>
      <c r="N144" s="16"/>
      <c r="O144" s="39"/>
    </row>
    <row r="145" spans="1:15" ht="15.75" thickBot="1">
      <c r="A145" s="190"/>
      <c r="B145" s="190"/>
      <c r="C145" s="6"/>
      <c r="D145" s="16"/>
      <c r="E145" s="16"/>
      <c r="F145" s="16"/>
      <c r="G145" s="16"/>
      <c r="H145" s="16"/>
      <c r="I145" s="16"/>
      <c r="J145" s="16"/>
      <c r="K145" s="1" t="s">
        <v>87</v>
      </c>
      <c r="L145" s="34">
        <f t="shared" ca="1" si="8"/>
        <v>36.96661326975498</v>
      </c>
      <c r="M145" s="16"/>
      <c r="N145" s="16"/>
      <c r="O145" s="39"/>
    </row>
    <row r="146" spans="1:15" ht="15.75" thickBot="1">
      <c r="A146" s="190"/>
      <c r="B146" s="190"/>
      <c r="C146" s="6"/>
      <c r="D146" s="16"/>
      <c r="E146" s="16"/>
      <c r="F146" s="16"/>
      <c r="G146" s="16"/>
      <c r="H146" s="16"/>
      <c r="I146" s="16"/>
      <c r="J146" s="16"/>
      <c r="K146" s="1" t="s">
        <v>178</v>
      </c>
      <c r="L146" s="500">
        <f ca="1">SUM(L122:L145)</f>
        <v>467.07117818665597</v>
      </c>
      <c r="M146" s="16"/>
      <c r="N146" s="16"/>
      <c r="O146" s="39"/>
    </row>
    <row r="147" spans="1:15">
      <c r="A147" s="190"/>
      <c r="B147" s="190"/>
      <c r="C147" s="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39"/>
    </row>
    <row r="148" spans="1:15">
      <c r="A148" s="190"/>
      <c r="B148" s="190"/>
      <c r="C148" s="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39"/>
    </row>
    <row r="149" spans="1:15">
      <c r="A149" s="190"/>
      <c r="B149" s="190"/>
      <c r="C149" s="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39"/>
    </row>
    <row r="150" spans="1:15">
      <c r="A150" s="190"/>
      <c r="B150" s="190"/>
      <c r="C150" s="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39"/>
    </row>
    <row r="151" spans="1:15" ht="15.75" thickBot="1">
      <c r="A151" s="190"/>
      <c r="B151" s="190"/>
      <c r="C151" s="1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40"/>
    </row>
    <row r="152" spans="1:15">
      <c r="A152" s="190"/>
      <c r="B152" s="190"/>
    </row>
    <row r="153" spans="1:15">
      <c r="A153" s="190"/>
      <c r="B153" s="190"/>
    </row>
    <row r="154" spans="1:15">
      <c r="A154" s="190"/>
      <c r="B154" s="190"/>
    </row>
    <row r="155" spans="1:15">
      <c r="A155" s="190"/>
      <c r="B155" s="190"/>
    </row>
    <row r="156" spans="1:15">
      <c r="A156" s="190"/>
      <c r="B156" s="190"/>
    </row>
    <row r="157" spans="1:15">
      <c r="A157" s="190"/>
      <c r="B157" s="190"/>
    </row>
    <row r="158" spans="1:15">
      <c r="A158" s="190"/>
      <c r="B158" s="190"/>
    </row>
    <row r="159" spans="1:15">
      <c r="A159" s="190"/>
      <c r="B159" s="190"/>
    </row>
    <row r="160" spans="1:15">
      <c r="A160" s="190"/>
      <c r="B160" s="190"/>
    </row>
    <row r="161" spans="1:2">
      <c r="A161" s="190"/>
      <c r="B161" s="190"/>
    </row>
    <row r="162" spans="1:2">
      <c r="A162" s="190"/>
      <c r="B162" s="190"/>
    </row>
    <row r="163" spans="1:2">
      <c r="A163" s="190"/>
      <c r="B163" s="190"/>
    </row>
    <row r="164" spans="1:2">
      <c r="A164" s="190"/>
      <c r="B164" s="190"/>
    </row>
    <row r="165" spans="1:2">
      <c r="A165" s="190"/>
      <c r="B165" s="190"/>
    </row>
    <row r="166" spans="1:2">
      <c r="A166" s="190"/>
      <c r="B166" s="190"/>
    </row>
    <row r="167" spans="1:2">
      <c r="A167" s="190"/>
      <c r="B167" s="190"/>
    </row>
    <row r="168" spans="1:2">
      <c r="A168" s="190"/>
      <c r="B168" s="190"/>
    </row>
    <row r="169" spans="1:2">
      <c r="A169" s="190"/>
      <c r="B169" s="190"/>
    </row>
    <row r="170" spans="1:2">
      <c r="A170" s="190"/>
      <c r="B170" s="190"/>
    </row>
    <row r="171" spans="1:2">
      <c r="A171" s="190"/>
      <c r="B171" s="190"/>
    </row>
    <row r="172" spans="1:2">
      <c r="A172" s="190"/>
      <c r="B172" s="190"/>
    </row>
    <row r="173" spans="1:2">
      <c r="A173" s="190"/>
      <c r="B173" s="190"/>
    </row>
    <row r="174" spans="1:2">
      <c r="A174" s="190"/>
      <c r="B174" s="190"/>
    </row>
    <row r="175" spans="1:2">
      <c r="A175" s="190"/>
      <c r="B175" s="190"/>
    </row>
    <row r="176" spans="1:2">
      <c r="A176" s="190"/>
      <c r="B176" s="190"/>
    </row>
    <row r="177" spans="1:2">
      <c r="A177" s="190"/>
      <c r="B177" s="190"/>
    </row>
    <row r="178" spans="1:2">
      <c r="A178" s="190"/>
      <c r="B178" s="190"/>
    </row>
    <row r="179" spans="1:2">
      <c r="A179" s="190"/>
      <c r="B179" s="190"/>
    </row>
    <row r="180" spans="1:2">
      <c r="A180" s="190"/>
      <c r="B180" s="190"/>
    </row>
    <row r="181" spans="1:2">
      <c r="A181" s="190"/>
      <c r="B181" s="190"/>
    </row>
    <row r="182" spans="1:2">
      <c r="A182" s="190"/>
      <c r="B182" s="190"/>
    </row>
    <row r="183" spans="1:2">
      <c r="A183" s="190"/>
      <c r="B183" s="190"/>
    </row>
    <row r="184" spans="1:2">
      <c r="A184" s="190"/>
      <c r="B184" s="190"/>
    </row>
    <row r="185" spans="1:2">
      <c r="A185" s="190"/>
      <c r="B185" s="190"/>
    </row>
    <row r="186" spans="1:2">
      <c r="A186" s="190"/>
      <c r="B186" s="190"/>
    </row>
    <row r="187" spans="1:2">
      <c r="A187" s="190"/>
      <c r="B187" s="190"/>
    </row>
    <row r="188" spans="1:2">
      <c r="A188" s="190"/>
      <c r="B188" s="190"/>
    </row>
    <row r="189" spans="1:2">
      <c r="A189" s="190"/>
      <c r="B189" s="190"/>
    </row>
    <row r="190" spans="1:2">
      <c r="A190" s="190"/>
      <c r="B190" s="190"/>
    </row>
    <row r="191" spans="1:2">
      <c r="A191" s="190"/>
      <c r="B191" s="190"/>
    </row>
    <row r="192" spans="1:2">
      <c r="A192" s="190"/>
      <c r="B192" s="190"/>
    </row>
    <row r="193" spans="1:2">
      <c r="A193" s="190"/>
      <c r="B193" s="190"/>
    </row>
    <row r="194" spans="1:2">
      <c r="A194" s="190"/>
      <c r="B194" s="190"/>
    </row>
    <row r="195" spans="1:2">
      <c r="A195" s="190"/>
      <c r="B195" s="190"/>
    </row>
    <row r="196" spans="1:2">
      <c r="A196" s="190"/>
      <c r="B196" s="190"/>
    </row>
    <row r="197" spans="1:2">
      <c r="A197" s="190"/>
      <c r="B197" s="190"/>
    </row>
    <row r="198" spans="1:2">
      <c r="A198" s="190"/>
      <c r="B198" s="190"/>
    </row>
    <row r="199" spans="1:2">
      <c r="A199" s="190"/>
      <c r="B199" s="190"/>
    </row>
    <row r="200" spans="1:2">
      <c r="A200" s="190"/>
      <c r="B200" s="190"/>
    </row>
    <row r="201" spans="1:2">
      <c r="A201" s="190"/>
      <c r="B201" s="190"/>
    </row>
    <row r="202" spans="1:2">
      <c r="A202" s="190"/>
      <c r="B202" s="190"/>
    </row>
    <row r="203" spans="1:2">
      <c r="A203" s="190"/>
      <c r="B203" s="190"/>
    </row>
  </sheetData>
  <mergeCells count="23">
    <mergeCell ref="K120:K121"/>
    <mergeCell ref="L120:L121"/>
    <mergeCell ref="R38:S38"/>
    <mergeCell ref="R39:S39"/>
    <mergeCell ref="F5:J5"/>
    <mergeCell ref="D36:E36"/>
    <mergeCell ref="K50:K51"/>
    <mergeCell ref="L50:L51"/>
    <mergeCell ref="M50:M51"/>
    <mergeCell ref="R97:S97"/>
    <mergeCell ref="D45:I46"/>
    <mergeCell ref="D63:I63"/>
    <mergeCell ref="R67:S67"/>
    <mergeCell ref="R68:S68"/>
    <mergeCell ref="K83:K84"/>
    <mergeCell ref="L83:L84"/>
    <mergeCell ref="D29:E29"/>
    <mergeCell ref="D30:E30"/>
    <mergeCell ref="D3:N3"/>
    <mergeCell ref="D25:E25"/>
    <mergeCell ref="D26:E26"/>
    <mergeCell ref="D27:E27"/>
    <mergeCell ref="D28:E28"/>
  </mergeCells>
  <hyperlinks>
    <hyperlink ref="D19" r:id="rId1"/>
  </hyperlinks>
  <pageMargins left="0.7" right="0.7" top="0.75" bottom="0.75" header="0.3" footer="0.3"/>
  <pageSetup paperSize="9" orientation="portrait" horizontalDpi="300" verticalDpi="0" copies="0" r:id="rId2"/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>
  <sheetPr codeName="Hoja8"/>
  <dimension ref="A1:AE629"/>
  <sheetViews>
    <sheetView topLeftCell="A120" zoomScale="80" zoomScaleNormal="80" workbookViewId="0">
      <selection activeCell="B147" sqref="B123:B147"/>
    </sheetView>
  </sheetViews>
  <sheetFormatPr baseColWidth="10" defaultRowHeight="15"/>
  <cols>
    <col min="2" max="2" width="19" customWidth="1"/>
    <col min="3" max="3" width="21.28515625" customWidth="1"/>
    <col min="4" max="5" width="20.140625" customWidth="1"/>
    <col min="6" max="6" width="44.5703125" customWidth="1"/>
    <col min="7" max="7" width="12" customWidth="1"/>
    <col min="8" max="8" width="14.85546875" customWidth="1"/>
    <col min="12" max="12" width="31.85546875" customWidth="1"/>
    <col min="13" max="13" width="14.140625" customWidth="1"/>
    <col min="14" max="14" width="12" customWidth="1"/>
  </cols>
  <sheetData>
    <row r="1" spans="1:31">
      <c r="A1" t="s">
        <v>96</v>
      </c>
    </row>
    <row r="3" spans="1:31">
      <c r="B3" t="s">
        <v>97</v>
      </c>
      <c r="E3">
        <f>'Demand profile generator'!F28</f>
        <v>340</v>
      </c>
    </row>
    <row r="4" spans="1:31">
      <c r="B4" t="s">
        <v>98</v>
      </c>
      <c r="E4">
        <f>'Demand profile generator'!G28</f>
        <v>5</v>
      </c>
      <c r="M4" t="s">
        <v>113</v>
      </c>
    </row>
    <row r="5" spans="1:31" ht="15.75" thickBot="1"/>
    <row r="6" spans="1:31" ht="45" customHeight="1" thickBot="1">
      <c r="B6" s="25" t="s">
        <v>15</v>
      </c>
      <c r="C6" s="25" t="s">
        <v>16</v>
      </c>
      <c r="D6" s="30" t="s">
        <v>102</v>
      </c>
      <c r="E6" s="30" t="s">
        <v>101</v>
      </c>
      <c r="F6" s="26" t="s">
        <v>52</v>
      </c>
      <c r="G6" s="28" t="s">
        <v>99</v>
      </c>
      <c r="H6" s="27" t="s">
        <v>100</v>
      </c>
      <c r="M6" s="25" t="s">
        <v>53</v>
      </c>
      <c r="N6" s="450" t="s">
        <v>63</v>
      </c>
      <c r="O6" s="450"/>
      <c r="P6" s="449" t="s">
        <v>115</v>
      </c>
      <c r="Q6" s="451"/>
      <c r="R6" s="450" t="s">
        <v>116</v>
      </c>
      <c r="S6" s="450"/>
      <c r="T6" s="449" t="s">
        <v>144</v>
      </c>
      <c r="U6" s="451"/>
      <c r="V6" s="450" t="s">
        <v>153</v>
      </c>
      <c r="W6" s="450"/>
      <c r="X6" s="449" t="s">
        <v>110</v>
      </c>
      <c r="Y6" s="451"/>
      <c r="Z6" s="105" t="s">
        <v>54</v>
      </c>
      <c r="AA6" s="57"/>
      <c r="AB6" s="105" t="s">
        <v>34</v>
      </c>
      <c r="AC6" s="58"/>
      <c r="AD6" s="57" t="s">
        <v>112</v>
      </c>
      <c r="AE6" s="58"/>
    </row>
    <row r="7" spans="1:31" ht="30.75" customHeight="1" thickBot="1">
      <c r="B7" s="6" t="s">
        <v>32</v>
      </c>
      <c r="C7" s="5" t="s">
        <v>63</v>
      </c>
      <c r="D7" s="3">
        <v>7.0000000000000007E-2</v>
      </c>
      <c r="E7" s="3">
        <v>0.24</v>
      </c>
      <c r="F7" s="32" t="s">
        <v>148</v>
      </c>
      <c r="G7" s="21">
        <v>5</v>
      </c>
      <c r="H7" s="71">
        <f t="shared" ref="H7:H14" si="0">E7/G7</f>
        <v>4.8000000000000001E-2</v>
      </c>
      <c r="M7" s="17"/>
      <c r="N7" s="3" t="s">
        <v>55</v>
      </c>
      <c r="O7" s="17" t="s">
        <v>114</v>
      </c>
      <c r="P7" s="3" t="s">
        <v>55</v>
      </c>
      <c r="Q7" s="3" t="s">
        <v>114</v>
      </c>
      <c r="R7" s="18" t="s">
        <v>55</v>
      </c>
      <c r="S7" s="17" t="s">
        <v>114</v>
      </c>
      <c r="T7" s="3" t="s">
        <v>55</v>
      </c>
      <c r="U7" s="3" t="s">
        <v>114</v>
      </c>
      <c r="V7" s="18" t="s">
        <v>55</v>
      </c>
      <c r="W7" s="17" t="s">
        <v>114</v>
      </c>
      <c r="X7" s="3" t="s">
        <v>55</v>
      </c>
      <c r="Y7" s="3" t="s">
        <v>114</v>
      </c>
      <c r="Z7" s="3" t="s">
        <v>55</v>
      </c>
      <c r="AA7" s="17" t="s">
        <v>114</v>
      </c>
      <c r="AB7" s="3" t="s">
        <v>55</v>
      </c>
      <c r="AC7" s="3" t="s">
        <v>114</v>
      </c>
      <c r="AD7" s="19" t="s">
        <v>55</v>
      </c>
      <c r="AE7" s="8" t="s">
        <v>114</v>
      </c>
    </row>
    <row r="8" spans="1:31">
      <c r="B8" s="6" t="s">
        <v>24</v>
      </c>
      <c r="C8" s="5" t="s">
        <v>103</v>
      </c>
      <c r="D8" s="5">
        <v>1.1000000000000001</v>
      </c>
      <c r="E8" s="5">
        <v>2.82</v>
      </c>
      <c r="F8" s="10" t="s">
        <v>56</v>
      </c>
      <c r="G8" s="21">
        <v>24</v>
      </c>
      <c r="H8" s="34">
        <f t="shared" si="0"/>
        <v>0.11749999999999999</v>
      </c>
      <c r="M8" s="6"/>
      <c r="N8" s="17">
        <v>0</v>
      </c>
      <c r="O8" s="60">
        <v>1</v>
      </c>
      <c r="P8" s="17">
        <v>0</v>
      </c>
      <c r="Q8" s="18">
        <v>1</v>
      </c>
      <c r="R8" s="64">
        <v>0</v>
      </c>
      <c r="S8" s="60">
        <v>1</v>
      </c>
      <c r="T8" s="63">
        <v>0</v>
      </c>
      <c r="U8" s="18">
        <v>1</v>
      </c>
      <c r="V8" s="64">
        <v>0</v>
      </c>
      <c r="W8" s="60">
        <v>1</v>
      </c>
      <c r="X8" s="109">
        <v>0</v>
      </c>
      <c r="Y8" s="18">
        <v>1</v>
      </c>
      <c r="Z8" s="17">
        <v>0</v>
      </c>
      <c r="AA8" s="60">
        <v>1</v>
      </c>
      <c r="AB8" s="17">
        <v>0</v>
      </c>
      <c r="AC8" s="18">
        <v>1</v>
      </c>
      <c r="AD8" s="60">
        <v>0</v>
      </c>
      <c r="AE8" s="18">
        <v>1</v>
      </c>
    </row>
    <row r="9" spans="1:31" ht="45">
      <c r="B9" s="6" t="s">
        <v>26</v>
      </c>
      <c r="C9" s="5" t="s">
        <v>27</v>
      </c>
      <c r="D9" s="5">
        <v>0.25</v>
      </c>
      <c r="E9" s="5">
        <v>0.8</v>
      </c>
      <c r="F9" s="32" t="s">
        <v>150</v>
      </c>
      <c r="G9" s="21">
        <v>8</v>
      </c>
      <c r="H9" s="34">
        <f t="shared" si="0"/>
        <v>0.1</v>
      </c>
      <c r="M9" s="6"/>
      <c r="N9" s="6">
        <f>N8+O18</f>
        <v>0.2</v>
      </c>
      <c r="O9" s="16">
        <v>2</v>
      </c>
      <c r="P9" s="65">
        <f>P8+Q18</f>
        <v>0.3</v>
      </c>
      <c r="Q9" s="39">
        <v>2</v>
      </c>
      <c r="R9" s="52">
        <f>R8+S18</f>
        <v>0.5</v>
      </c>
      <c r="S9" s="16">
        <v>2</v>
      </c>
      <c r="T9" s="55">
        <f>T8+U18</f>
        <v>0.5</v>
      </c>
      <c r="U9" s="39">
        <v>2</v>
      </c>
      <c r="V9" s="52">
        <f>V8+W18</f>
        <v>0.6</v>
      </c>
      <c r="W9" s="16">
        <v>2</v>
      </c>
      <c r="X9" s="110">
        <f t="shared" ref="X9:X16" si="1">X8+Y18</f>
        <v>0.05</v>
      </c>
      <c r="Y9" s="39">
        <v>2</v>
      </c>
      <c r="Z9" s="6">
        <f t="shared" ref="Z9:Z16" si="2">Z8+AA18</f>
        <v>2.5000000000000001E-2</v>
      </c>
      <c r="AA9" s="16">
        <v>2</v>
      </c>
      <c r="AB9" s="6">
        <f>AB8+AC18</f>
        <v>0.5</v>
      </c>
      <c r="AC9" s="39">
        <v>2</v>
      </c>
      <c r="AD9" s="16">
        <f t="shared" ref="AD9:AD16" si="3">AD8+AE18</f>
        <v>0.05</v>
      </c>
      <c r="AE9" s="39">
        <v>2</v>
      </c>
    </row>
    <row r="10" spans="1:31">
      <c r="B10" s="6" t="s">
        <v>28</v>
      </c>
      <c r="C10" s="5" t="s">
        <v>29</v>
      </c>
      <c r="D10" s="5">
        <v>0.15</v>
      </c>
      <c r="E10" s="5">
        <v>0.6</v>
      </c>
      <c r="F10" s="10" t="s">
        <v>151</v>
      </c>
      <c r="G10" s="21">
        <v>1</v>
      </c>
      <c r="H10" s="34">
        <f t="shared" si="0"/>
        <v>0.6</v>
      </c>
      <c r="M10" s="6"/>
      <c r="N10" s="6"/>
      <c r="O10" s="16"/>
      <c r="P10" s="65"/>
      <c r="Q10" s="39"/>
      <c r="R10" s="52"/>
      <c r="S10" s="16"/>
      <c r="T10" s="55"/>
      <c r="U10" s="39"/>
      <c r="V10" s="52"/>
      <c r="W10" s="16"/>
      <c r="X10" s="110">
        <f t="shared" si="1"/>
        <v>0.1</v>
      </c>
      <c r="Y10" s="39">
        <v>3</v>
      </c>
      <c r="Z10" s="6">
        <f t="shared" si="2"/>
        <v>0.05</v>
      </c>
      <c r="AA10" s="16">
        <v>3</v>
      </c>
      <c r="AB10" s="6"/>
      <c r="AC10" s="39"/>
      <c r="AD10" s="16">
        <f t="shared" si="3"/>
        <v>0.1</v>
      </c>
      <c r="AE10" s="39">
        <v>3</v>
      </c>
    </row>
    <row r="11" spans="1:31">
      <c r="B11" s="6" t="s">
        <v>33</v>
      </c>
      <c r="C11" s="5" t="s">
        <v>30</v>
      </c>
      <c r="D11" s="5">
        <v>0.25</v>
      </c>
      <c r="E11" s="5">
        <v>0.5</v>
      </c>
      <c r="F11" s="33" t="s">
        <v>152</v>
      </c>
      <c r="G11" s="21">
        <v>3</v>
      </c>
      <c r="H11" s="34">
        <f t="shared" si="0"/>
        <v>0.16666666666666666</v>
      </c>
      <c r="M11" s="6"/>
      <c r="N11" s="6"/>
      <c r="O11" s="16"/>
      <c r="P11" s="6"/>
      <c r="Q11" s="66"/>
      <c r="R11" s="12"/>
      <c r="S11" s="13"/>
      <c r="T11" s="41"/>
      <c r="U11" s="101"/>
      <c r="V11" s="12"/>
      <c r="W11" s="13"/>
      <c r="X11" s="110">
        <f t="shared" si="1"/>
        <v>0.15000000000000002</v>
      </c>
      <c r="Y11" s="39">
        <v>4</v>
      </c>
      <c r="Z11" s="6">
        <f t="shared" si="2"/>
        <v>7.5000000000000011E-2</v>
      </c>
      <c r="AA11" s="12">
        <v>4</v>
      </c>
      <c r="AB11" s="6"/>
      <c r="AC11" s="21"/>
      <c r="AD11" s="16">
        <f t="shared" si="3"/>
        <v>0.15000000000000002</v>
      </c>
      <c r="AE11" s="21">
        <v>4</v>
      </c>
    </row>
    <row r="12" spans="1:31">
      <c r="B12" s="6"/>
      <c r="C12" s="5" t="s">
        <v>31</v>
      </c>
      <c r="D12" s="5">
        <v>0.08</v>
      </c>
      <c r="E12" s="5">
        <v>0.25</v>
      </c>
      <c r="F12" s="29" t="s">
        <v>151</v>
      </c>
      <c r="G12" s="21">
        <v>1</v>
      </c>
      <c r="H12" s="34">
        <f t="shared" si="0"/>
        <v>0.25</v>
      </c>
      <c r="M12" s="6"/>
      <c r="N12" s="6"/>
      <c r="O12" s="16"/>
      <c r="P12" s="6"/>
      <c r="Q12" s="39"/>
      <c r="R12" s="16"/>
      <c r="S12" s="16"/>
      <c r="T12" s="6"/>
      <c r="U12" s="39"/>
      <c r="V12" s="16"/>
      <c r="W12" s="16"/>
      <c r="X12" s="110">
        <f t="shared" si="1"/>
        <v>0.35000000000000003</v>
      </c>
      <c r="Y12" s="21">
        <v>5</v>
      </c>
      <c r="Z12" s="6">
        <f t="shared" si="2"/>
        <v>0.1</v>
      </c>
      <c r="AA12" s="12">
        <v>5</v>
      </c>
      <c r="AB12" s="6"/>
      <c r="AC12" s="21"/>
      <c r="AD12" s="16">
        <f t="shared" si="3"/>
        <v>0.2</v>
      </c>
      <c r="AE12" s="21">
        <v>5</v>
      </c>
    </row>
    <row r="13" spans="1:31">
      <c r="B13" s="6"/>
      <c r="C13" s="5" t="s">
        <v>34</v>
      </c>
      <c r="D13" s="5">
        <v>0.06</v>
      </c>
      <c r="E13" s="5">
        <v>0.15</v>
      </c>
      <c r="F13" s="29" t="s">
        <v>149</v>
      </c>
      <c r="G13" s="21">
        <v>2</v>
      </c>
      <c r="H13" s="34">
        <f t="shared" si="0"/>
        <v>7.4999999999999997E-2</v>
      </c>
      <c r="M13" s="6"/>
      <c r="N13" s="6"/>
      <c r="O13" s="16"/>
      <c r="P13" s="6"/>
      <c r="Q13" s="39"/>
      <c r="R13" s="16"/>
      <c r="S13" s="16"/>
      <c r="T13" s="6"/>
      <c r="U13" s="39"/>
      <c r="V13" s="16"/>
      <c r="W13" s="16"/>
      <c r="X13" s="110">
        <f t="shared" si="1"/>
        <v>0.55000000000000004</v>
      </c>
      <c r="Y13" s="21">
        <v>6</v>
      </c>
      <c r="Z13" s="6">
        <f t="shared" si="2"/>
        <v>0.125</v>
      </c>
      <c r="AA13" s="12">
        <v>6</v>
      </c>
      <c r="AB13" s="6"/>
      <c r="AC13" s="21"/>
      <c r="AD13" s="16">
        <f t="shared" si="3"/>
        <v>0.25</v>
      </c>
      <c r="AE13" s="21">
        <v>6</v>
      </c>
    </row>
    <row r="14" spans="1:31" ht="15.75" thickBot="1">
      <c r="B14" s="1"/>
      <c r="C14" s="4" t="s">
        <v>35</v>
      </c>
      <c r="D14" s="4">
        <v>0.06</v>
      </c>
      <c r="E14" s="4">
        <v>0.15</v>
      </c>
      <c r="F14" s="11" t="s">
        <v>151</v>
      </c>
      <c r="G14" s="22">
        <v>1</v>
      </c>
      <c r="H14" s="82">
        <f t="shared" si="0"/>
        <v>0.15</v>
      </c>
      <c r="M14" s="6"/>
      <c r="N14" s="6"/>
      <c r="O14" s="16"/>
      <c r="P14" s="6"/>
      <c r="Q14" s="39"/>
      <c r="R14" s="16"/>
      <c r="S14" s="16"/>
      <c r="T14" s="6"/>
      <c r="U14" s="39"/>
      <c r="V14" s="16"/>
      <c r="W14" s="16"/>
      <c r="X14" s="110">
        <f t="shared" si="1"/>
        <v>0.75</v>
      </c>
      <c r="Y14" s="21">
        <v>7</v>
      </c>
      <c r="Z14" s="6">
        <f t="shared" si="2"/>
        <v>0.32500000000000001</v>
      </c>
      <c r="AA14" s="12">
        <v>7</v>
      </c>
      <c r="AB14" s="6"/>
      <c r="AC14" s="21"/>
      <c r="AD14" s="16">
        <f t="shared" si="3"/>
        <v>0.35</v>
      </c>
      <c r="AE14" s="21">
        <v>7</v>
      </c>
    </row>
    <row r="15" spans="1:31">
      <c r="M15" s="6"/>
      <c r="N15" s="6"/>
      <c r="O15" s="16"/>
      <c r="P15" s="6"/>
      <c r="Q15" s="39"/>
      <c r="R15" s="16"/>
      <c r="S15" s="16"/>
      <c r="T15" s="6"/>
      <c r="U15" s="39"/>
      <c r="V15" s="16"/>
      <c r="W15" s="16"/>
      <c r="X15" s="110">
        <f t="shared" si="1"/>
        <v>0.85</v>
      </c>
      <c r="Y15" s="21">
        <v>8</v>
      </c>
      <c r="Z15" s="6">
        <f t="shared" si="2"/>
        <v>0.52500000000000002</v>
      </c>
      <c r="AA15" s="16">
        <v>8</v>
      </c>
      <c r="AB15" s="6"/>
      <c r="AC15" s="39"/>
      <c r="AD15" s="16">
        <f t="shared" si="3"/>
        <v>0.5</v>
      </c>
      <c r="AE15" s="39">
        <v>8</v>
      </c>
    </row>
    <row r="16" spans="1:31" ht="15.75" thickBot="1">
      <c r="B16" t="s">
        <v>107</v>
      </c>
      <c r="M16" s="1"/>
      <c r="N16" s="2"/>
      <c r="O16" s="2"/>
      <c r="P16" s="2"/>
      <c r="Q16" s="2"/>
      <c r="R16" s="2"/>
      <c r="S16" s="2"/>
      <c r="T16" s="2"/>
      <c r="U16" s="2"/>
      <c r="V16" s="2"/>
      <c r="W16" s="2"/>
      <c r="X16" s="110">
        <f t="shared" si="1"/>
        <v>0.92499999999999993</v>
      </c>
      <c r="Y16" s="2">
        <v>9</v>
      </c>
      <c r="Z16" s="6">
        <f t="shared" si="2"/>
        <v>0.72500000000000009</v>
      </c>
      <c r="AA16" s="2">
        <v>9</v>
      </c>
      <c r="AB16" s="2"/>
      <c r="AC16" s="2"/>
      <c r="AD16" s="16">
        <f t="shared" si="3"/>
        <v>0.7</v>
      </c>
      <c r="AE16" s="39">
        <v>9</v>
      </c>
    </row>
    <row r="17" spans="2:31" ht="15.75" thickBot="1">
      <c r="D17" s="31"/>
      <c r="E17" s="31"/>
      <c r="F17" s="35"/>
      <c r="G17" s="36"/>
      <c r="H17" s="35"/>
      <c r="I17" s="36"/>
      <c r="M17" s="4" t="s">
        <v>57</v>
      </c>
      <c r="N17" s="40" t="s">
        <v>58</v>
      </c>
      <c r="O17" s="4" t="s">
        <v>59</v>
      </c>
      <c r="P17" s="40" t="s">
        <v>58</v>
      </c>
      <c r="Q17" s="4" t="s">
        <v>59</v>
      </c>
      <c r="R17" s="40" t="s">
        <v>58</v>
      </c>
      <c r="S17" s="4" t="s">
        <v>59</v>
      </c>
      <c r="T17" s="40" t="s">
        <v>58</v>
      </c>
      <c r="U17" s="4" t="s">
        <v>59</v>
      </c>
      <c r="V17" s="40" t="s">
        <v>58</v>
      </c>
      <c r="W17" s="4" t="s">
        <v>59</v>
      </c>
      <c r="X17" s="4" t="s">
        <v>58</v>
      </c>
      <c r="Y17" s="4" t="s">
        <v>59</v>
      </c>
      <c r="Z17" s="5" t="s">
        <v>58</v>
      </c>
      <c r="AA17" s="6" t="s">
        <v>59</v>
      </c>
      <c r="AB17" s="5" t="s">
        <v>58</v>
      </c>
      <c r="AC17" s="5" t="s">
        <v>59</v>
      </c>
      <c r="AD17" s="39" t="s">
        <v>58</v>
      </c>
      <c r="AE17" s="5" t="s">
        <v>59</v>
      </c>
    </row>
    <row r="18" spans="2:31" ht="30.75" thickBot="1">
      <c r="B18" s="25" t="s">
        <v>94</v>
      </c>
      <c r="C18" s="25" t="s">
        <v>63</v>
      </c>
      <c r="D18" s="30" t="s">
        <v>108</v>
      </c>
      <c r="E18" s="30" t="s">
        <v>109</v>
      </c>
      <c r="F18" s="26" t="s">
        <v>110</v>
      </c>
      <c r="G18" s="28" t="s">
        <v>111</v>
      </c>
      <c r="H18" s="27" t="s">
        <v>54</v>
      </c>
      <c r="I18" s="37" t="s">
        <v>34</v>
      </c>
      <c r="J18" s="8" t="s">
        <v>112</v>
      </c>
      <c r="M18" s="3">
        <v>1</v>
      </c>
      <c r="N18" s="70">
        <f ca="1">C52/$E$3</f>
        <v>7.6369168356997974E-2</v>
      </c>
      <c r="O18" s="3">
        <f>C24</f>
        <v>0.2</v>
      </c>
      <c r="P18" s="71">
        <f ca="1">C60/$E$3</f>
        <v>0.19637786148942332</v>
      </c>
      <c r="Q18" s="72">
        <f>C26</f>
        <v>0.3</v>
      </c>
      <c r="R18" s="73">
        <f ca="1">C66/$E$3</f>
        <v>0.22668308702791459</v>
      </c>
      <c r="S18" s="59">
        <f>C32</f>
        <v>0.5</v>
      </c>
      <c r="T18" s="73">
        <f>E66/$E$3</f>
        <v>0.74548440065681443</v>
      </c>
      <c r="U18" s="59">
        <f>C34</f>
        <v>0.5</v>
      </c>
      <c r="V18" s="73">
        <f>G66/$E$3</f>
        <v>4.5977011494252873E-2</v>
      </c>
      <c r="W18" s="59">
        <f>C38</f>
        <v>0.6</v>
      </c>
      <c r="X18" s="74">
        <f t="shared" ref="X18:X26" ca="1" si="4">F63/$E$3</f>
        <v>5.0354969574036519E-2</v>
      </c>
      <c r="Y18" s="60">
        <f>F32</f>
        <v>0.05</v>
      </c>
      <c r="Z18" s="74">
        <f t="shared" ref="Z18:Z26" ca="1" si="5">H63/$E$3</f>
        <v>1.1648797450014488E-2</v>
      </c>
      <c r="AA18" s="60">
        <f>H32</f>
        <v>2.5000000000000001E-2</v>
      </c>
      <c r="AB18" s="74">
        <f>I63/$E$3</f>
        <v>0</v>
      </c>
      <c r="AC18" s="60">
        <f>I32</f>
        <v>0.5</v>
      </c>
      <c r="AD18" s="74">
        <f t="shared" ref="AD18:AD26" ca="1" si="6">J63/$E$3</f>
        <v>1.2387713706172125E-3</v>
      </c>
      <c r="AE18" s="18">
        <f>J32</f>
        <v>0.05</v>
      </c>
    </row>
    <row r="19" spans="2:31" ht="15.75" thickBot="1">
      <c r="B19" s="17" t="s">
        <v>64</v>
      </c>
      <c r="C19" s="3"/>
      <c r="D19" s="3">
        <v>1</v>
      </c>
      <c r="E19" s="3"/>
      <c r="F19" s="44"/>
      <c r="G19" s="23"/>
      <c r="H19" s="44"/>
      <c r="I19" s="48"/>
      <c r="J19" s="18"/>
      <c r="M19" s="42">
        <v>2</v>
      </c>
      <c r="N19" s="56">
        <f ca="1">C53/$E$3</f>
        <v>0.33578189896648314</v>
      </c>
      <c r="O19" s="5">
        <f>C25</f>
        <v>0.8</v>
      </c>
      <c r="P19" s="34">
        <f ca="1">C61/$E$3</f>
        <v>0.21577320583405774</v>
      </c>
      <c r="Q19" s="52">
        <f>C27</f>
        <v>0.7</v>
      </c>
      <c r="R19" s="54">
        <f ca="1">C67/$E$3</f>
        <v>0.18546798029556649</v>
      </c>
      <c r="S19" s="53">
        <f>C33</f>
        <v>0.5</v>
      </c>
      <c r="T19" s="54">
        <f>E67/$E$3</f>
        <v>0.74548440065681443</v>
      </c>
      <c r="U19" s="53">
        <f>C35</f>
        <v>0.5</v>
      </c>
      <c r="V19" s="54">
        <f>G67/$E$3</f>
        <v>4.5977011494252873E-2</v>
      </c>
      <c r="W19" s="53">
        <f>C39</f>
        <v>0.4</v>
      </c>
      <c r="X19" s="69">
        <f t="shared" ca="1" si="4"/>
        <v>5.195354003670434E-2</v>
      </c>
      <c r="Y19" s="60">
        <f t="shared" ref="Y19:Y26" si="7">F33</f>
        <v>0.05</v>
      </c>
      <c r="Z19" s="69">
        <f t="shared" ca="1" si="5"/>
        <v>3.8829324833381629E-3</v>
      </c>
      <c r="AA19" s="60">
        <f t="shared" ref="AA19:AA26" si="8">H33</f>
        <v>2.5000000000000001E-2</v>
      </c>
      <c r="AB19" s="69">
        <f>I64/$E$3</f>
        <v>0</v>
      </c>
      <c r="AC19" s="60">
        <f>I33</f>
        <v>0.5</v>
      </c>
      <c r="AD19" s="69">
        <f t="shared" ca="1" si="6"/>
        <v>1.1083743842364533E-3</v>
      </c>
      <c r="AE19" s="18">
        <f t="shared" ref="AE19:AE26" si="9">J33</f>
        <v>0.05</v>
      </c>
    </row>
    <row r="20" spans="2:31" ht="15.75" thickBot="1">
      <c r="B20" s="6" t="s">
        <v>65</v>
      </c>
      <c r="C20" s="5"/>
      <c r="D20" s="5">
        <v>1</v>
      </c>
      <c r="E20" s="5"/>
      <c r="F20" s="13"/>
      <c r="G20" s="42"/>
      <c r="H20" s="13"/>
      <c r="I20" s="47"/>
      <c r="J20" s="39"/>
      <c r="M20" s="42">
        <v>3</v>
      </c>
      <c r="N20" s="56"/>
      <c r="O20" s="5"/>
      <c r="P20" s="34"/>
      <c r="Q20" s="52"/>
      <c r="R20" s="54"/>
      <c r="S20" s="53"/>
      <c r="T20" s="54"/>
      <c r="U20" s="53"/>
      <c r="V20" s="54"/>
      <c r="W20" s="53"/>
      <c r="X20" s="69">
        <f t="shared" ca="1" si="4"/>
        <v>6.0745677581377382E-2</v>
      </c>
      <c r="Y20" s="60">
        <f t="shared" si="7"/>
        <v>0.05</v>
      </c>
      <c r="Z20" s="69">
        <f t="shared" ca="1" si="5"/>
        <v>3.4946392350043466E-2</v>
      </c>
      <c r="AA20" s="60">
        <f t="shared" si="8"/>
        <v>2.5000000000000001E-2</v>
      </c>
      <c r="AB20" s="69"/>
      <c r="AC20" s="16"/>
      <c r="AD20" s="69">
        <f t="shared" ca="1" si="6"/>
        <v>2.4123442480440452E-3</v>
      </c>
      <c r="AE20" s="18">
        <f t="shared" si="9"/>
        <v>0.05</v>
      </c>
    </row>
    <row r="21" spans="2:31" ht="15.75" thickBot="1">
      <c r="B21" s="6" t="s">
        <v>66</v>
      </c>
      <c r="C21" s="5"/>
      <c r="D21" s="5">
        <v>1</v>
      </c>
      <c r="E21" s="5"/>
      <c r="F21" s="45"/>
      <c r="G21" s="42"/>
      <c r="H21" s="13"/>
      <c r="I21" s="47"/>
      <c r="J21" s="39"/>
      <c r="M21" s="42">
        <v>4</v>
      </c>
      <c r="N21" s="56"/>
      <c r="O21" s="5"/>
      <c r="P21" s="43"/>
      <c r="Q21" s="38"/>
      <c r="R21" s="47"/>
      <c r="S21" s="38"/>
      <c r="T21" s="47"/>
      <c r="U21" s="38"/>
      <c r="V21" s="47"/>
      <c r="W21" s="38"/>
      <c r="X21" s="69">
        <f t="shared" ca="1" si="4"/>
        <v>2.8774268328020866E-2</v>
      </c>
      <c r="Y21" s="60">
        <f t="shared" si="7"/>
        <v>0.2</v>
      </c>
      <c r="Z21" s="69">
        <f t="shared" ca="1" si="5"/>
        <v>3.8182169419491929E-2</v>
      </c>
      <c r="AA21" s="60">
        <f t="shared" si="8"/>
        <v>2.5000000000000001E-2</v>
      </c>
      <c r="AB21" s="69"/>
      <c r="AC21" s="16"/>
      <c r="AD21" s="69">
        <f t="shared" ca="1" si="6"/>
        <v>3.6511156186612576E-3</v>
      </c>
      <c r="AE21" s="18">
        <f t="shared" si="9"/>
        <v>0.05</v>
      </c>
    </row>
    <row r="22" spans="2:31" ht="15.75" thickBot="1">
      <c r="B22" s="6" t="s">
        <v>67</v>
      </c>
      <c r="C22" s="5"/>
      <c r="D22" s="5">
        <v>1</v>
      </c>
      <c r="E22" s="5"/>
      <c r="F22" s="13"/>
      <c r="G22" s="42"/>
      <c r="H22" s="13"/>
      <c r="I22" s="47"/>
      <c r="J22" s="39"/>
      <c r="M22" s="42">
        <v>5</v>
      </c>
      <c r="N22" s="56"/>
      <c r="O22" s="5"/>
      <c r="P22" s="43"/>
      <c r="Q22" s="38"/>
      <c r="R22" s="47"/>
      <c r="S22" s="38"/>
      <c r="T22" s="47"/>
      <c r="U22" s="38"/>
      <c r="V22" s="47"/>
      <c r="W22" s="38"/>
      <c r="X22" s="69">
        <f t="shared" ca="1" si="4"/>
        <v>1.8383560320679993E-2</v>
      </c>
      <c r="Y22" s="60">
        <f t="shared" si="7"/>
        <v>0.2</v>
      </c>
      <c r="Z22" s="69">
        <f t="shared" ca="1" si="5"/>
        <v>4.7242345213947649E-2</v>
      </c>
      <c r="AA22" s="60">
        <f t="shared" si="8"/>
        <v>2.5000000000000001E-2</v>
      </c>
      <c r="AB22" s="69"/>
      <c r="AC22" s="16"/>
      <c r="AD22" s="69">
        <f t="shared" ca="1" si="6"/>
        <v>4.8246884960880905E-3</v>
      </c>
      <c r="AE22" s="18">
        <f t="shared" si="9"/>
        <v>0.05</v>
      </c>
    </row>
    <row r="23" spans="2:31" ht="15.75" thickBot="1">
      <c r="B23" s="6" t="s">
        <v>68</v>
      </c>
      <c r="C23" s="5"/>
      <c r="D23" s="5">
        <v>1</v>
      </c>
      <c r="E23" s="5"/>
      <c r="F23" s="46"/>
      <c r="G23" s="42"/>
      <c r="H23" s="13"/>
      <c r="I23" s="47"/>
      <c r="J23" s="39"/>
      <c r="M23" s="42">
        <v>6</v>
      </c>
      <c r="N23" s="56"/>
      <c r="O23" s="5"/>
      <c r="P23" s="43"/>
      <c r="Q23" s="38"/>
      <c r="R23" s="47"/>
      <c r="S23" s="38"/>
      <c r="T23" s="47"/>
      <c r="U23" s="38"/>
      <c r="V23" s="47"/>
      <c r="W23" s="38"/>
      <c r="X23" s="69">
        <f t="shared" ca="1" si="4"/>
        <v>2.3179271708683474E-2</v>
      </c>
      <c r="Y23" s="60">
        <f t="shared" si="7"/>
        <v>0.2</v>
      </c>
      <c r="Z23" s="69">
        <f t="shared" ca="1" si="5"/>
        <v>6.3421230561189992E-2</v>
      </c>
      <c r="AA23" s="60">
        <f t="shared" si="8"/>
        <v>0.2</v>
      </c>
      <c r="AB23" s="69"/>
      <c r="AC23" s="16"/>
      <c r="AD23" s="69">
        <f t="shared" ca="1" si="6"/>
        <v>5.672268907563025E-3</v>
      </c>
      <c r="AE23" s="18">
        <f t="shared" si="9"/>
        <v>0.1</v>
      </c>
    </row>
    <row r="24" spans="2:31" ht="15.75" thickBot="1">
      <c r="B24" s="6" t="s">
        <v>69</v>
      </c>
      <c r="C24" s="5">
        <v>0.2</v>
      </c>
      <c r="D24" s="5">
        <v>1</v>
      </c>
      <c r="E24" s="5"/>
      <c r="F24" s="14"/>
      <c r="G24" s="42"/>
      <c r="H24" s="13"/>
      <c r="I24" s="47"/>
      <c r="J24" s="39"/>
      <c r="M24" s="42">
        <v>7</v>
      </c>
      <c r="N24" s="56"/>
      <c r="O24" s="5"/>
      <c r="P24" s="42"/>
      <c r="Q24" s="52"/>
      <c r="R24" s="42"/>
      <c r="S24" s="12"/>
      <c r="T24" s="42"/>
      <c r="U24" s="12"/>
      <c r="V24" s="42"/>
      <c r="W24" s="12"/>
      <c r="X24" s="69">
        <f t="shared" si="4"/>
        <v>0</v>
      </c>
      <c r="Y24" s="60">
        <f t="shared" si="7"/>
        <v>0.1</v>
      </c>
      <c r="Z24" s="69">
        <f t="shared" si="5"/>
        <v>0</v>
      </c>
      <c r="AA24" s="60">
        <f t="shared" si="8"/>
        <v>0.2</v>
      </c>
      <c r="AB24" s="69"/>
      <c r="AC24" s="16"/>
      <c r="AD24" s="69">
        <f t="shared" si="6"/>
        <v>0</v>
      </c>
      <c r="AE24" s="18">
        <f t="shared" si="9"/>
        <v>0.15</v>
      </c>
    </row>
    <row r="25" spans="2:31" ht="15.75" thickBot="1">
      <c r="B25" s="6" t="s">
        <v>70</v>
      </c>
      <c r="C25" s="5">
        <v>0.8</v>
      </c>
      <c r="D25" s="5">
        <v>1</v>
      </c>
      <c r="E25" s="5">
        <v>1</v>
      </c>
      <c r="F25" s="14"/>
      <c r="G25" s="42"/>
      <c r="H25" s="13"/>
      <c r="I25" s="47"/>
      <c r="J25" s="39"/>
      <c r="M25" s="5">
        <v>8</v>
      </c>
      <c r="N25" s="56"/>
      <c r="O25" s="5"/>
      <c r="P25" s="5"/>
      <c r="Q25" s="53"/>
      <c r="R25" s="5"/>
      <c r="S25" s="16"/>
      <c r="T25" s="5"/>
      <c r="U25" s="16"/>
      <c r="V25" s="5"/>
      <c r="W25" s="16"/>
      <c r="X25" s="69">
        <f t="shared" si="4"/>
        <v>0</v>
      </c>
      <c r="Y25" s="60">
        <f t="shared" si="7"/>
        <v>7.4999999999999997E-2</v>
      </c>
      <c r="Z25" s="69">
        <f t="shared" si="5"/>
        <v>0</v>
      </c>
      <c r="AA25" s="60">
        <f t="shared" si="8"/>
        <v>0.2</v>
      </c>
      <c r="AB25" s="69"/>
      <c r="AC25" s="16"/>
      <c r="AD25" s="69">
        <f t="shared" si="6"/>
        <v>0</v>
      </c>
      <c r="AE25" s="18">
        <f t="shared" si="9"/>
        <v>0.2</v>
      </c>
    </row>
    <row r="26" spans="2:31" ht="15.75" thickBot="1">
      <c r="B26" s="41" t="s">
        <v>71</v>
      </c>
      <c r="C26" s="42">
        <v>0.3</v>
      </c>
      <c r="D26" s="5">
        <v>1</v>
      </c>
      <c r="E26" s="42">
        <v>1</v>
      </c>
      <c r="F26" s="14"/>
      <c r="G26" s="42"/>
      <c r="H26" s="14"/>
      <c r="I26" s="47"/>
      <c r="J26" s="21"/>
      <c r="M26" s="83">
        <v>9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69">
        <f t="shared" si="4"/>
        <v>0</v>
      </c>
      <c r="Y26" s="60">
        <f t="shared" si="7"/>
        <v>7.4999999999999997E-2</v>
      </c>
      <c r="Z26" s="69">
        <f t="shared" si="5"/>
        <v>0</v>
      </c>
      <c r="AA26" s="60">
        <f t="shared" si="8"/>
        <v>0.27500000000000002</v>
      </c>
      <c r="AB26" s="2"/>
      <c r="AC26" s="2"/>
      <c r="AD26" s="69">
        <f t="shared" si="6"/>
        <v>0</v>
      </c>
      <c r="AE26" s="18">
        <f t="shared" si="9"/>
        <v>0.3</v>
      </c>
    </row>
    <row r="27" spans="2:31" ht="15.75" thickBot="1">
      <c r="B27" s="41" t="s">
        <v>72</v>
      </c>
      <c r="C27" s="42">
        <v>0.7</v>
      </c>
      <c r="D27" s="5">
        <v>1</v>
      </c>
      <c r="E27" s="43"/>
      <c r="F27" s="38"/>
      <c r="G27" s="47"/>
      <c r="H27" s="38"/>
      <c r="I27" s="69">
        <v>1</v>
      </c>
      <c r="J27" s="21"/>
      <c r="M27" s="4" t="s">
        <v>60</v>
      </c>
      <c r="N27" s="40" t="s">
        <v>61</v>
      </c>
      <c r="O27" s="4" t="s">
        <v>62</v>
      </c>
      <c r="P27" s="40" t="s">
        <v>61</v>
      </c>
      <c r="Q27" s="4" t="s">
        <v>62</v>
      </c>
      <c r="R27" s="40" t="s">
        <v>61</v>
      </c>
      <c r="S27" s="4" t="s">
        <v>62</v>
      </c>
      <c r="T27" s="40" t="s">
        <v>61</v>
      </c>
      <c r="U27" s="4" t="s">
        <v>62</v>
      </c>
      <c r="V27" s="40" t="s">
        <v>61</v>
      </c>
      <c r="W27" s="4" t="s">
        <v>62</v>
      </c>
      <c r="X27" s="40" t="s">
        <v>61</v>
      </c>
      <c r="Y27" s="4" t="s">
        <v>62</v>
      </c>
      <c r="Z27" s="40" t="s">
        <v>61</v>
      </c>
      <c r="AA27" s="1" t="s">
        <v>62</v>
      </c>
      <c r="AB27" s="4" t="s">
        <v>61</v>
      </c>
      <c r="AC27" s="4" t="s">
        <v>62</v>
      </c>
      <c r="AD27" s="40" t="s">
        <v>61</v>
      </c>
      <c r="AE27" s="4" t="s">
        <v>62</v>
      </c>
    </row>
    <row r="28" spans="2:31">
      <c r="B28" s="41" t="s">
        <v>73</v>
      </c>
      <c r="C28" s="42"/>
      <c r="D28" s="5">
        <v>1</v>
      </c>
      <c r="E28" s="43"/>
      <c r="F28" s="38"/>
      <c r="G28" s="47"/>
      <c r="H28" s="38"/>
      <c r="I28" s="47"/>
      <c r="J28" s="21"/>
      <c r="M28" s="3">
        <v>1</v>
      </c>
      <c r="N28" s="39">
        <f ca="1">VLOOKUP(O28,N$8:O$16,2)</f>
        <v>2</v>
      </c>
      <c r="O28" s="34">
        <f ca="1">RAND()</f>
        <v>0.86494118946560383</v>
      </c>
      <c r="P28" s="5">
        <f ca="1">VLOOKUP(Q28,P$8:Q$16,2)</f>
        <v>1</v>
      </c>
      <c r="Q28" s="53">
        <f ca="1">RAND()</f>
        <v>1.6992486878464774E-2</v>
      </c>
      <c r="R28" s="5">
        <f ca="1">VLOOKUP(S28,R$8:S$16,2)</f>
        <v>2</v>
      </c>
      <c r="S28" s="53">
        <f ca="1">RAND()</f>
        <v>0.89119856596069624</v>
      </c>
      <c r="T28" s="5">
        <f ca="1">VLOOKUP(U28,T$8:U$16,2)</f>
        <v>2</v>
      </c>
      <c r="U28" s="53">
        <f ca="1">RAND()</f>
        <v>0.81409413714977052</v>
      </c>
      <c r="V28" s="5">
        <f ca="1">VLOOKUP(W28,V$8:W$16,2)</f>
        <v>2</v>
      </c>
      <c r="W28" s="53">
        <f ca="1">RAND()</f>
        <v>0.94021468662723207</v>
      </c>
      <c r="X28" s="5">
        <f ca="1">VLOOKUP(Y28,X$8:Y$16,2)</f>
        <v>6</v>
      </c>
      <c r="Y28" s="56">
        <f ca="1">RAND()</f>
        <v>0.59511093695971606</v>
      </c>
      <c r="Z28" s="16">
        <f ca="1">VLOOKUP(AA28,Z$8:AA$16,2)</f>
        <v>9</v>
      </c>
      <c r="AA28" s="71">
        <f ca="1">RAND()</f>
        <v>0.75655644300142288</v>
      </c>
      <c r="AB28" s="6">
        <f ca="1">VLOOKUP(AC28,AB$8:AC$16,2)</f>
        <v>1</v>
      </c>
      <c r="AC28" s="71">
        <f ca="1">RAND()</f>
        <v>0.44186502301439945</v>
      </c>
      <c r="AD28" s="16">
        <f ca="1">VLOOKUP(AE28,AD$8:AE$16,2)</f>
        <v>6</v>
      </c>
      <c r="AE28" s="71">
        <f ca="1">RAND()</f>
        <v>0.34095095153013433</v>
      </c>
    </row>
    <row r="29" spans="2:31">
      <c r="B29" s="41" t="s">
        <v>74</v>
      </c>
      <c r="C29" s="42"/>
      <c r="D29" s="5">
        <v>1</v>
      </c>
      <c r="E29" s="43"/>
      <c r="F29" s="38"/>
      <c r="G29" s="47"/>
      <c r="H29" s="38"/>
      <c r="I29" s="47"/>
      <c r="J29" s="21"/>
      <c r="M29" s="5">
        <f>M28+1</f>
        <v>2</v>
      </c>
      <c r="N29" s="39">
        <f t="shared" ref="N29:N92" ca="1" si="10">VLOOKUP(O29,N$8:O$16,2)</f>
        <v>2</v>
      </c>
      <c r="O29" s="34">
        <f t="shared" ref="O29:O92" ca="1" si="11">RAND()</f>
        <v>0.77234337733967928</v>
      </c>
      <c r="P29" s="5">
        <f t="shared" ref="P29:P92" ca="1" si="12">VLOOKUP(Q29,P$8:Q$16,2)</f>
        <v>2</v>
      </c>
      <c r="Q29" s="53">
        <f t="shared" ref="Q29:Q92" ca="1" si="13">RAND()</f>
        <v>0.656184032295136</v>
      </c>
      <c r="R29" s="5">
        <f t="shared" ref="R29:R92" ca="1" si="14">VLOOKUP(S29,R$8:S$16,2)</f>
        <v>1</v>
      </c>
      <c r="S29" s="53">
        <f t="shared" ref="S29:W92" ca="1" si="15">RAND()</f>
        <v>0.39918934195729161</v>
      </c>
      <c r="T29" s="5">
        <f t="shared" ref="T29:T92" ca="1" si="16">VLOOKUP(U29,T$8:U$16,2)</f>
        <v>1</v>
      </c>
      <c r="U29" s="53">
        <f t="shared" ca="1" si="15"/>
        <v>6.0671898082604869E-3</v>
      </c>
      <c r="V29" s="5">
        <f t="shared" ref="V29:V92" ca="1" si="17">VLOOKUP(W29,V$8:W$16,2)</f>
        <v>1</v>
      </c>
      <c r="W29" s="53">
        <f t="shared" ca="1" si="15"/>
        <v>0.28195262179969838</v>
      </c>
      <c r="X29" s="5">
        <f t="shared" ref="X29:X92" ca="1" si="18">VLOOKUP(Y29,X$8:Y$16,2)</f>
        <v>3</v>
      </c>
      <c r="Y29" s="56">
        <f t="shared" ref="Y29:Y92" ca="1" si="19">RAND()</f>
        <v>0.1497325643908145</v>
      </c>
      <c r="Z29" s="16">
        <f t="shared" ref="Z29:Z92" ca="1" si="20">VLOOKUP(AA29,Z$8:AA$16,2)</f>
        <v>4</v>
      </c>
      <c r="AA29" s="34">
        <f t="shared" ref="AA29:AA92" ca="1" si="21">RAND()</f>
        <v>9.5635436228020509E-2</v>
      </c>
      <c r="AB29" s="6">
        <f t="shared" ref="AB29:AB92" ca="1" si="22">VLOOKUP(AC29,AB$8:AC$16,2)</f>
        <v>1</v>
      </c>
      <c r="AC29" s="34">
        <f t="shared" ref="AC29:AC92" ca="1" si="23">RAND()</f>
        <v>5.56090915353602E-2</v>
      </c>
      <c r="AD29" s="16">
        <f t="shared" ref="AD29:AD92" ca="1" si="24">VLOOKUP(AE29,AD$8:AE$16,2)</f>
        <v>3</v>
      </c>
      <c r="AE29" s="34">
        <f t="shared" ref="AE29:AE92" ca="1" si="25">RAND()</f>
        <v>0.14285325661330006</v>
      </c>
    </row>
    <row r="30" spans="2:31">
      <c r="B30" s="41" t="s">
        <v>75</v>
      </c>
      <c r="C30" s="42"/>
      <c r="D30" s="5">
        <v>1</v>
      </c>
      <c r="E30" s="43"/>
      <c r="F30" s="38"/>
      <c r="G30" s="47"/>
      <c r="H30" s="38"/>
      <c r="I30" s="47"/>
      <c r="J30" s="21"/>
      <c r="M30" s="5">
        <f t="shared" ref="M30:M93" si="26">M29+1</f>
        <v>3</v>
      </c>
      <c r="N30" s="39">
        <f t="shared" ca="1" si="10"/>
        <v>2</v>
      </c>
      <c r="O30" s="34">
        <f t="shared" ca="1" si="11"/>
        <v>0.97685470840132127</v>
      </c>
      <c r="P30" s="5">
        <f t="shared" ca="1" si="12"/>
        <v>2</v>
      </c>
      <c r="Q30" s="53">
        <f t="shared" ca="1" si="13"/>
        <v>0.54089487559672156</v>
      </c>
      <c r="R30" s="5">
        <f t="shared" ca="1" si="14"/>
        <v>2</v>
      </c>
      <c r="S30" s="53">
        <f t="shared" ca="1" si="15"/>
        <v>0.95838080394344694</v>
      </c>
      <c r="T30" s="5">
        <f t="shared" ca="1" si="16"/>
        <v>2</v>
      </c>
      <c r="U30" s="53">
        <f t="shared" ca="1" si="15"/>
        <v>0.91084505679700811</v>
      </c>
      <c r="V30" s="5">
        <f t="shared" ca="1" si="17"/>
        <v>1</v>
      </c>
      <c r="W30" s="53">
        <f t="shared" ca="1" si="15"/>
        <v>0.35901948071510437</v>
      </c>
      <c r="X30" s="5">
        <f t="shared" ca="1" si="18"/>
        <v>4</v>
      </c>
      <c r="Y30" s="56">
        <f t="shared" ca="1" si="19"/>
        <v>0.23702543943253662</v>
      </c>
      <c r="Z30" s="16">
        <f t="shared" ca="1" si="20"/>
        <v>9</v>
      </c>
      <c r="AA30" s="34">
        <f t="shared" ca="1" si="21"/>
        <v>0.93658070767159707</v>
      </c>
      <c r="AB30" s="6">
        <f t="shared" ca="1" si="22"/>
        <v>1</v>
      </c>
      <c r="AC30" s="34">
        <f t="shared" ca="1" si="23"/>
        <v>0.20659008959244485</v>
      </c>
      <c r="AD30" s="16">
        <f t="shared" ca="1" si="24"/>
        <v>1</v>
      </c>
      <c r="AE30" s="34">
        <f t="shared" ca="1" si="25"/>
        <v>1.3267323723325397E-2</v>
      </c>
    </row>
    <row r="31" spans="2:31">
      <c r="B31" s="41" t="s">
        <v>76</v>
      </c>
      <c r="C31" s="42"/>
      <c r="D31" s="5">
        <v>1</v>
      </c>
      <c r="E31" s="42"/>
      <c r="F31" s="12"/>
      <c r="G31" s="42"/>
      <c r="H31" s="12"/>
      <c r="I31" s="42"/>
      <c r="J31" s="21"/>
      <c r="M31" s="5">
        <f t="shared" si="26"/>
        <v>4</v>
      </c>
      <c r="N31" s="39">
        <f t="shared" ca="1" si="10"/>
        <v>2</v>
      </c>
      <c r="O31" s="34">
        <f t="shared" ca="1" si="11"/>
        <v>0.95896076146483544</v>
      </c>
      <c r="P31" s="5">
        <f t="shared" ca="1" si="12"/>
        <v>1</v>
      </c>
      <c r="Q31" s="53">
        <f t="shared" ca="1" si="13"/>
        <v>0.26631886027176233</v>
      </c>
      <c r="R31" s="5">
        <f t="shared" ca="1" si="14"/>
        <v>1</v>
      </c>
      <c r="S31" s="53">
        <f t="shared" ca="1" si="15"/>
        <v>0.48037577808780607</v>
      </c>
      <c r="T31" s="5">
        <f t="shared" ca="1" si="16"/>
        <v>1</v>
      </c>
      <c r="U31" s="53">
        <f t="shared" ca="1" si="15"/>
        <v>0.28592331206401322</v>
      </c>
      <c r="V31" s="5">
        <f t="shared" ca="1" si="17"/>
        <v>1</v>
      </c>
      <c r="W31" s="53">
        <f t="shared" ca="1" si="15"/>
        <v>0.15138619061837244</v>
      </c>
      <c r="X31" s="5">
        <f t="shared" ca="1" si="18"/>
        <v>5</v>
      </c>
      <c r="Y31" s="56">
        <f t="shared" ca="1" si="19"/>
        <v>0.43694517427608415</v>
      </c>
      <c r="Z31" s="16">
        <f t="shared" ca="1" si="20"/>
        <v>6</v>
      </c>
      <c r="AA31" s="34">
        <f t="shared" ca="1" si="21"/>
        <v>0.27406842608541537</v>
      </c>
      <c r="AB31" s="6">
        <f t="shared" ca="1" si="22"/>
        <v>2</v>
      </c>
      <c r="AC31" s="34">
        <f t="shared" ca="1" si="23"/>
        <v>0.52796826714622846</v>
      </c>
      <c r="AD31" s="16">
        <f t="shared" ca="1" si="24"/>
        <v>9</v>
      </c>
      <c r="AE31" s="34">
        <f t="shared" ca="1" si="25"/>
        <v>0.83390271627603729</v>
      </c>
    </row>
    <row r="32" spans="2:31">
      <c r="B32" s="6" t="s">
        <v>77</v>
      </c>
      <c r="C32" s="5">
        <v>0.5</v>
      </c>
      <c r="D32" s="5">
        <v>1</v>
      </c>
      <c r="E32" s="5">
        <v>1</v>
      </c>
      <c r="F32" s="16">
        <v>0.05</v>
      </c>
      <c r="G32" s="5">
        <v>1</v>
      </c>
      <c r="H32" s="42">
        <v>2.5000000000000001E-2</v>
      </c>
      <c r="I32" s="5">
        <v>0.5</v>
      </c>
      <c r="J32" s="39">
        <v>0.05</v>
      </c>
      <c r="M32" s="5">
        <f t="shared" si="26"/>
        <v>5</v>
      </c>
      <c r="N32" s="39">
        <f t="shared" ca="1" si="10"/>
        <v>2</v>
      </c>
      <c r="O32" s="34">
        <f t="shared" ca="1" si="11"/>
        <v>0.83524362815786724</v>
      </c>
      <c r="P32" s="5">
        <f t="shared" ca="1" si="12"/>
        <v>1</v>
      </c>
      <c r="Q32" s="53">
        <f t="shared" ca="1" si="13"/>
        <v>0.28382116769622501</v>
      </c>
      <c r="R32" s="5">
        <f t="shared" ca="1" si="14"/>
        <v>2</v>
      </c>
      <c r="S32" s="53">
        <f t="shared" ca="1" si="15"/>
        <v>0.69143172307649792</v>
      </c>
      <c r="T32" s="5">
        <f t="shared" ca="1" si="16"/>
        <v>1</v>
      </c>
      <c r="U32" s="53">
        <f t="shared" ca="1" si="15"/>
        <v>0.29024975229589778</v>
      </c>
      <c r="V32" s="5">
        <f t="shared" ca="1" si="17"/>
        <v>2</v>
      </c>
      <c r="W32" s="53">
        <f t="shared" ca="1" si="15"/>
        <v>0.6890900174119361</v>
      </c>
      <c r="X32" s="5">
        <f t="shared" ca="1" si="18"/>
        <v>5</v>
      </c>
      <c r="Y32" s="56">
        <f t="shared" ca="1" si="19"/>
        <v>0.49590484282818048</v>
      </c>
      <c r="Z32" s="16">
        <f t="shared" ca="1" si="20"/>
        <v>2</v>
      </c>
      <c r="AA32" s="34">
        <f t="shared" ca="1" si="21"/>
        <v>2.6369092487974477E-2</v>
      </c>
      <c r="AB32" s="6">
        <f t="shared" ca="1" si="22"/>
        <v>2</v>
      </c>
      <c r="AC32" s="34">
        <f t="shared" ca="1" si="23"/>
        <v>0.59918899816136983</v>
      </c>
      <c r="AD32" s="16">
        <f t="shared" ca="1" si="24"/>
        <v>9</v>
      </c>
      <c r="AE32" s="34">
        <f t="shared" ca="1" si="25"/>
        <v>0.80924377120249691</v>
      </c>
    </row>
    <row r="33" spans="2:31">
      <c r="B33" s="6" t="s">
        <v>78</v>
      </c>
      <c r="C33" s="5">
        <v>0.5</v>
      </c>
      <c r="D33" s="5">
        <v>1</v>
      </c>
      <c r="E33" s="5">
        <v>1</v>
      </c>
      <c r="F33" s="16">
        <v>0.05</v>
      </c>
      <c r="G33" s="5">
        <v>1</v>
      </c>
      <c r="H33" s="42">
        <v>2.5000000000000001E-2</v>
      </c>
      <c r="I33" s="5">
        <v>0.5</v>
      </c>
      <c r="J33" s="39">
        <v>0.05</v>
      </c>
      <c r="M33" s="5">
        <f t="shared" si="26"/>
        <v>6</v>
      </c>
      <c r="N33" s="39">
        <f t="shared" ca="1" si="10"/>
        <v>2</v>
      </c>
      <c r="O33" s="34">
        <f t="shared" ca="1" si="11"/>
        <v>0.76145789711668077</v>
      </c>
      <c r="P33" s="5">
        <f t="shared" ca="1" si="12"/>
        <v>2</v>
      </c>
      <c r="Q33" s="53">
        <f t="shared" ca="1" si="13"/>
        <v>0.71240304339743332</v>
      </c>
      <c r="R33" s="5">
        <f t="shared" ca="1" si="14"/>
        <v>2</v>
      </c>
      <c r="S33" s="53">
        <f t="shared" ca="1" si="15"/>
        <v>0.90905841787052077</v>
      </c>
      <c r="T33" s="5">
        <f t="shared" ca="1" si="16"/>
        <v>1</v>
      </c>
      <c r="U33" s="53">
        <f t="shared" ca="1" si="15"/>
        <v>2.5011914619688991E-2</v>
      </c>
      <c r="V33" s="5">
        <f t="shared" ca="1" si="17"/>
        <v>2</v>
      </c>
      <c r="W33" s="53">
        <f t="shared" ca="1" si="15"/>
        <v>0.60634609500681669</v>
      </c>
      <c r="X33" s="5">
        <f t="shared" ca="1" si="18"/>
        <v>7</v>
      </c>
      <c r="Y33" s="56">
        <f t="shared" ca="1" si="19"/>
        <v>0.75426310736200364</v>
      </c>
      <c r="Z33" s="16">
        <f t="shared" ca="1" si="20"/>
        <v>9</v>
      </c>
      <c r="AA33" s="34">
        <f t="shared" ca="1" si="21"/>
        <v>0.97346788098495929</v>
      </c>
      <c r="AB33" s="6">
        <f t="shared" ca="1" si="22"/>
        <v>2</v>
      </c>
      <c r="AC33" s="34">
        <f t="shared" ca="1" si="23"/>
        <v>0.97799889398762452</v>
      </c>
      <c r="AD33" s="16">
        <f t="shared" ca="1" si="24"/>
        <v>2</v>
      </c>
      <c r="AE33" s="34">
        <f t="shared" ca="1" si="25"/>
        <v>7.6747764802573837E-2</v>
      </c>
    </row>
    <row r="34" spans="2:31">
      <c r="B34" s="6" t="s">
        <v>79</v>
      </c>
      <c r="C34" s="5">
        <v>0.5</v>
      </c>
      <c r="D34" s="5">
        <v>1</v>
      </c>
      <c r="E34" s="5"/>
      <c r="F34" s="16">
        <v>0.05</v>
      </c>
      <c r="G34" s="5"/>
      <c r="H34" s="16">
        <v>2.5000000000000001E-2</v>
      </c>
      <c r="I34" s="5"/>
      <c r="J34" s="39">
        <v>0.05</v>
      </c>
      <c r="M34" s="5">
        <f t="shared" si="26"/>
        <v>7</v>
      </c>
      <c r="N34" s="39">
        <f t="shared" ca="1" si="10"/>
        <v>2</v>
      </c>
      <c r="O34" s="34">
        <f t="shared" ca="1" si="11"/>
        <v>0.7769366125768713</v>
      </c>
      <c r="P34" s="5">
        <f t="shared" ca="1" si="12"/>
        <v>1</v>
      </c>
      <c r="Q34" s="53">
        <f t="shared" ca="1" si="13"/>
        <v>2.6937343761382238E-2</v>
      </c>
      <c r="R34" s="5">
        <f t="shared" ca="1" si="14"/>
        <v>1</v>
      </c>
      <c r="S34" s="53">
        <f t="shared" ca="1" si="15"/>
        <v>0.35423950417761185</v>
      </c>
      <c r="T34" s="5">
        <f t="shared" ca="1" si="16"/>
        <v>2</v>
      </c>
      <c r="U34" s="53">
        <f t="shared" ca="1" si="15"/>
        <v>0.66356013196681207</v>
      </c>
      <c r="V34" s="5">
        <f t="shared" ca="1" si="17"/>
        <v>1</v>
      </c>
      <c r="W34" s="53">
        <f t="shared" ca="1" si="15"/>
        <v>0.25912609406374187</v>
      </c>
      <c r="X34" s="5">
        <f t="shared" ca="1" si="18"/>
        <v>6</v>
      </c>
      <c r="Y34" s="56">
        <f t="shared" ca="1" si="19"/>
        <v>0.57900326842842209</v>
      </c>
      <c r="Z34" s="16">
        <f t="shared" ca="1" si="20"/>
        <v>2</v>
      </c>
      <c r="AA34" s="34">
        <f t="shared" ca="1" si="21"/>
        <v>4.3832523573814175E-2</v>
      </c>
      <c r="AB34" s="6">
        <f t="shared" ca="1" si="22"/>
        <v>1</v>
      </c>
      <c r="AC34" s="34">
        <f t="shared" ca="1" si="23"/>
        <v>3.6902933411529837E-2</v>
      </c>
      <c r="AD34" s="16">
        <f t="shared" ca="1" si="24"/>
        <v>7</v>
      </c>
      <c r="AE34" s="34">
        <f t="shared" ca="1" si="25"/>
        <v>0.45903837173106998</v>
      </c>
    </row>
    <row r="35" spans="2:31">
      <c r="B35" s="6" t="s">
        <v>80</v>
      </c>
      <c r="C35" s="5">
        <v>0.5</v>
      </c>
      <c r="D35" s="5">
        <v>1</v>
      </c>
      <c r="E35" s="5"/>
      <c r="F35" s="21">
        <v>0.2</v>
      </c>
      <c r="G35" s="5"/>
      <c r="H35" s="42">
        <v>2.5000000000000001E-2</v>
      </c>
      <c r="I35" s="5"/>
      <c r="J35" s="39">
        <v>0.05</v>
      </c>
      <c r="M35" s="5">
        <f t="shared" si="26"/>
        <v>8</v>
      </c>
      <c r="N35" s="39">
        <f t="shared" ca="1" si="10"/>
        <v>2</v>
      </c>
      <c r="O35" s="34">
        <f t="shared" ca="1" si="11"/>
        <v>0.63416379826982094</v>
      </c>
      <c r="P35" s="5">
        <f t="shared" ca="1" si="12"/>
        <v>1</v>
      </c>
      <c r="Q35" s="53">
        <f t="shared" ca="1" si="13"/>
        <v>5.4583255998629454E-2</v>
      </c>
      <c r="R35" s="5">
        <f t="shared" ca="1" si="14"/>
        <v>1</v>
      </c>
      <c r="S35" s="53">
        <f t="shared" ca="1" si="15"/>
        <v>8.7903941451508594E-2</v>
      </c>
      <c r="T35" s="5">
        <f t="shared" ca="1" si="16"/>
        <v>1</v>
      </c>
      <c r="U35" s="53">
        <f t="shared" ca="1" si="15"/>
        <v>0.24008800544487996</v>
      </c>
      <c r="V35" s="5">
        <f t="shared" ca="1" si="17"/>
        <v>2</v>
      </c>
      <c r="W35" s="53">
        <f t="shared" ca="1" si="15"/>
        <v>0.88899438645913342</v>
      </c>
      <c r="X35" s="5">
        <f t="shared" ca="1" si="18"/>
        <v>9</v>
      </c>
      <c r="Y35" s="56">
        <f t="shared" ca="1" si="19"/>
        <v>0.94299112731418733</v>
      </c>
      <c r="Z35" s="16">
        <f t="shared" ca="1" si="20"/>
        <v>8</v>
      </c>
      <c r="AA35" s="34">
        <f t="shared" ca="1" si="21"/>
        <v>0.70057747113965241</v>
      </c>
      <c r="AB35" s="6">
        <f t="shared" ca="1" si="22"/>
        <v>2</v>
      </c>
      <c r="AC35" s="34">
        <f t="shared" ca="1" si="23"/>
        <v>0.57594302179283141</v>
      </c>
      <c r="AD35" s="16">
        <f t="shared" ca="1" si="24"/>
        <v>9</v>
      </c>
      <c r="AE35" s="34">
        <f t="shared" ca="1" si="25"/>
        <v>0.76405782133677214</v>
      </c>
    </row>
    <row r="36" spans="2:31">
      <c r="B36" s="6" t="s">
        <v>81</v>
      </c>
      <c r="C36" s="5"/>
      <c r="D36" s="5">
        <v>1</v>
      </c>
      <c r="E36" s="5"/>
      <c r="F36" s="21">
        <v>0.2</v>
      </c>
      <c r="G36" s="5">
        <v>1</v>
      </c>
      <c r="H36" s="42">
        <v>2.5000000000000001E-2</v>
      </c>
      <c r="I36" s="5"/>
      <c r="J36" s="39">
        <v>0.05</v>
      </c>
      <c r="M36" s="6">
        <f t="shared" si="26"/>
        <v>9</v>
      </c>
      <c r="N36" s="39">
        <f t="shared" ca="1" si="10"/>
        <v>2</v>
      </c>
      <c r="O36" s="34">
        <f t="shared" ca="1" si="11"/>
        <v>0.55889417175006484</v>
      </c>
      <c r="P36" s="5">
        <f t="shared" ca="1" si="12"/>
        <v>2</v>
      </c>
      <c r="Q36" s="53">
        <f t="shared" ca="1" si="13"/>
        <v>0.40563463685564338</v>
      </c>
      <c r="R36" s="5">
        <f t="shared" ca="1" si="14"/>
        <v>1</v>
      </c>
      <c r="S36" s="53">
        <f t="shared" ca="1" si="15"/>
        <v>0.30987566348316009</v>
      </c>
      <c r="T36" s="5">
        <f t="shared" ca="1" si="16"/>
        <v>1</v>
      </c>
      <c r="U36" s="53">
        <f t="shared" ca="1" si="15"/>
        <v>0.49704597653120608</v>
      </c>
      <c r="V36" s="5">
        <f t="shared" ca="1" si="17"/>
        <v>1</v>
      </c>
      <c r="W36" s="53">
        <f t="shared" ca="1" si="15"/>
        <v>0.14304663639138693</v>
      </c>
      <c r="X36" s="5">
        <f t="shared" ca="1" si="18"/>
        <v>3</v>
      </c>
      <c r="Y36" s="56">
        <f t="shared" ca="1" si="19"/>
        <v>0.11608493670808961</v>
      </c>
      <c r="Z36" s="16">
        <f t="shared" ca="1" si="20"/>
        <v>8</v>
      </c>
      <c r="AA36" s="34">
        <f t="shared" ca="1" si="21"/>
        <v>0.69756847291984525</v>
      </c>
      <c r="AB36" s="6">
        <f t="shared" ca="1" si="22"/>
        <v>2</v>
      </c>
      <c r="AC36" s="34">
        <f t="shared" ca="1" si="23"/>
        <v>0.79061803800810204</v>
      </c>
      <c r="AD36" s="16">
        <f t="shared" ca="1" si="24"/>
        <v>6</v>
      </c>
      <c r="AE36" s="34">
        <f t="shared" ca="1" si="25"/>
        <v>0.33273523764164192</v>
      </c>
    </row>
    <row r="37" spans="2:31">
      <c r="B37" s="6" t="s">
        <v>82</v>
      </c>
      <c r="C37" s="5"/>
      <c r="D37" s="5">
        <v>1</v>
      </c>
      <c r="E37" s="5">
        <v>1</v>
      </c>
      <c r="F37" s="21">
        <v>0.2</v>
      </c>
      <c r="G37" s="5">
        <v>1</v>
      </c>
      <c r="H37" s="42">
        <v>0.2</v>
      </c>
      <c r="I37" s="5"/>
      <c r="J37" s="39">
        <v>0.1</v>
      </c>
      <c r="M37" s="5">
        <f t="shared" si="26"/>
        <v>10</v>
      </c>
      <c r="N37" s="39">
        <f t="shared" ca="1" si="10"/>
        <v>2</v>
      </c>
      <c r="O37" s="34">
        <f t="shared" ca="1" si="11"/>
        <v>0.62130680782769598</v>
      </c>
      <c r="P37" s="5">
        <f t="shared" ca="1" si="12"/>
        <v>2</v>
      </c>
      <c r="Q37" s="53">
        <f t="shared" ca="1" si="13"/>
        <v>0.54600849961726716</v>
      </c>
      <c r="R37" s="5">
        <f t="shared" ca="1" si="14"/>
        <v>2</v>
      </c>
      <c r="S37" s="53">
        <f t="shared" ca="1" si="15"/>
        <v>0.51755736484828407</v>
      </c>
      <c r="T37" s="5">
        <f t="shared" ca="1" si="16"/>
        <v>2</v>
      </c>
      <c r="U37" s="53">
        <f t="shared" ca="1" si="15"/>
        <v>0.75193825597207931</v>
      </c>
      <c r="V37" s="5">
        <f t="shared" ca="1" si="17"/>
        <v>1</v>
      </c>
      <c r="W37" s="53">
        <f t="shared" ca="1" si="15"/>
        <v>0.31635811594126517</v>
      </c>
      <c r="X37" s="5">
        <f t="shared" ca="1" si="18"/>
        <v>7</v>
      </c>
      <c r="Y37" s="56">
        <f t="shared" ca="1" si="19"/>
        <v>0.76871953308036556</v>
      </c>
      <c r="Z37" s="16">
        <f t="shared" ca="1" si="20"/>
        <v>8</v>
      </c>
      <c r="AA37" s="34">
        <f t="shared" ca="1" si="21"/>
        <v>0.68495474925445077</v>
      </c>
      <c r="AB37" s="6">
        <f t="shared" ca="1" si="22"/>
        <v>2</v>
      </c>
      <c r="AC37" s="34">
        <f t="shared" ca="1" si="23"/>
        <v>0.88522224413530659</v>
      </c>
      <c r="AD37" s="16">
        <f t="shared" ca="1" si="24"/>
        <v>1</v>
      </c>
      <c r="AE37" s="34">
        <f t="shared" ca="1" si="25"/>
        <v>3.7335727111413419E-2</v>
      </c>
    </row>
    <row r="38" spans="2:31">
      <c r="B38" s="6" t="s">
        <v>83</v>
      </c>
      <c r="C38" s="5">
        <v>0.6</v>
      </c>
      <c r="D38" s="5">
        <v>1</v>
      </c>
      <c r="E38" s="5">
        <v>1</v>
      </c>
      <c r="F38" s="21">
        <v>0.1</v>
      </c>
      <c r="G38" s="5">
        <v>1</v>
      </c>
      <c r="H38" s="42">
        <v>0.2</v>
      </c>
      <c r="I38" s="5"/>
      <c r="J38" s="39">
        <v>0.15</v>
      </c>
      <c r="M38" s="5">
        <f t="shared" si="26"/>
        <v>11</v>
      </c>
      <c r="N38" s="39">
        <f t="shared" ca="1" si="10"/>
        <v>2</v>
      </c>
      <c r="O38" s="34">
        <f t="shared" ca="1" si="11"/>
        <v>0.36884308235626051</v>
      </c>
      <c r="P38" s="5">
        <f t="shared" ca="1" si="12"/>
        <v>2</v>
      </c>
      <c r="Q38" s="53">
        <f t="shared" ca="1" si="13"/>
        <v>0.4420762689813813</v>
      </c>
      <c r="R38" s="5">
        <f t="shared" ca="1" si="14"/>
        <v>2</v>
      </c>
      <c r="S38" s="53">
        <f t="shared" ca="1" si="15"/>
        <v>0.85534870828507881</v>
      </c>
      <c r="T38" s="5">
        <f t="shared" ca="1" si="16"/>
        <v>1</v>
      </c>
      <c r="U38" s="53">
        <f t="shared" ca="1" si="15"/>
        <v>1.2154449051304583E-2</v>
      </c>
      <c r="V38" s="5">
        <f t="shared" ca="1" si="17"/>
        <v>2</v>
      </c>
      <c r="W38" s="53">
        <f t="shared" ca="1" si="15"/>
        <v>0.74141395851695524</v>
      </c>
      <c r="X38" s="5">
        <f t="shared" ca="1" si="18"/>
        <v>5</v>
      </c>
      <c r="Y38" s="56">
        <f t="shared" ca="1" si="19"/>
        <v>0.46586734232223415</v>
      </c>
      <c r="Z38" s="16">
        <f t="shared" ca="1" si="20"/>
        <v>7</v>
      </c>
      <c r="AA38" s="34">
        <f t="shared" ca="1" si="21"/>
        <v>0.44930261491214507</v>
      </c>
      <c r="AB38" s="6">
        <f t="shared" ca="1" si="22"/>
        <v>2</v>
      </c>
      <c r="AC38" s="34">
        <f t="shared" ca="1" si="23"/>
        <v>0.66301478149845039</v>
      </c>
      <c r="AD38" s="16">
        <f t="shared" ca="1" si="24"/>
        <v>2</v>
      </c>
      <c r="AE38" s="34">
        <f t="shared" ca="1" si="25"/>
        <v>5.5585975665110698E-2</v>
      </c>
    </row>
    <row r="39" spans="2:31">
      <c r="B39" s="6" t="s">
        <v>84</v>
      </c>
      <c r="C39" s="5">
        <v>0.4</v>
      </c>
      <c r="D39" s="5">
        <v>1</v>
      </c>
      <c r="E39" s="5">
        <v>1</v>
      </c>
      <c r="F39" s="21">
        <v>7.4999999999999997E-2</v>
      </c>
      <c r="G39" s="5">
        <v>1</v>
      </c>
      <c r="H39" s="42">
        <v>0.2</v>
      </c>
      <c r="I39" s="5"/>
      <c r="J39" s="39">
        <v>0.2</v>
      </c>
      <c r="M39" s="5">
        <f t="shared" si="26"/>
        <v>12</v>
      </c>
      <c r="N39" s="39">
        <f t="shared" ca="1" si="10"/>
        <v>1</v>
      </c>
      <c r="O39" s="34">
        <f t="shared" ca="1" si="11"/>
        <v>0.19957597645254399</v>
      </c>
      <c r="P39" s="5">
        <f t="shared" ca="1" si="12"/>
        <v>1</v>
      </c>
      <c r="Q39" s="53">
        <f t="shared" ca="1" si="13"/>
        <v>0.27724271693377012</v>
      </c>
      <c r="R39" s="5">
        <f t="shared" ca="1" si="14"/>
        <v>2</v>
      </c>
      <c r="S39" s="53">
        <f t="shared" ca="1" si="15"/>
        <v>0.90381220254778172</v>
      </c>
      <c r="T39" s="5">
        <f t="shared" ca="1" si="16"/>
        <v>1</v>
      </c>
      <c r="U39" s="53">
        <f t="shared" ca="1" si="15"/>
        <v>0.15557854344525524</v>
      </c>
      <c r="V39" s="5">
        <f t="shared" ca="1" si="17"/>
        <v>2</v>
      </c>
      <c r="W39" s="53">
        <f t="shared" ca="1" si="15"/>
        <v>0.68458623663395635</v>
      </c>
      <c r="X39" s="5">
        <f t="shared" ca="1" si="18"/>
        <v>6</v>
      </c>
      <c r="Y39" s="56">
        <f t="shared" ca="1" si="19"/>
        <v>0.73325844735962975</v>
      </c>
      <c r="Z39" s="16">
        <f t="shared" ca="1" si="20"/>
        <v>6</v>
      </c>
      <c r="AA39" s="34">
        <f t="shared" ca="1" si="21"/>
        <v>0.24979221700838927</v>
      </c>
      <c r="AB39" s="6">
        <f t="shared" ca="1" si="22"/>
        <v>2</v>
      </c>
      <c r="AC39" s="34">
        <f t="shared" ca="1" si="23"/>
        <v>0.80891346196060931</v>
      </c>
      <c r="AD39" s="16">
        <f t="shared" ca="1" si="24"/>
        <v>9</v>
      </c>
      <c r="AE39" s="34">
        <f t="shared" ca="1" si="25"/>
        <v>0.85311136936315268</v>
      </c>
    </row>
    <row r="40" spans="2:31">
      <c r="B40" s="6" t="s">
        <v>85</v>
      </c>
      <c r="C40" s="5"/>
      <c r="D40" s="5">
        <v>1</v>
      </c>
      <c r="E40" s="5">
        <v>1</v>
      </c>
      <c r="F40" s="21">
        <v>7.4999999999999997E-2</v>
      </c>
      <c r="G40" s="5">
        <v>1</v>
      </c>
      <c r="H40" s="42">
        <v>0.27500000000000002</v>
      </c>
      <c r="I40" s="5"/>
      <c r="J40" s="39">
        <v>0.3</v>
      </c>
      <c r="M40" s="5">
        <f t="shared" si="26"/>
        <v>13</v>
      </c>
      <c r="N40" s="39">
        <f t="shared" ca="1" si="10"/>
        <v>2</v>
      </c>
      <c r="O40" s="34">
        <f t="shared" ca="1" si="11"/>
        <v>0.99943443600016391</v>
      </c>
      <c r="P40" s="5">
        <f t="shared" ca="1" si="12"/>
        <v>2</v>
      </c>
      <c r="Q40" s="53">
        <f t="shared" ca="1" si="13"/>
        <v>0.5258033144147769</v>
      </c>
      <c r="R40" s="5">
        <f t="shared" ca="1" si="14"/>
        <v>2</v>
      </c>
      <c r="S40" s="53">
        <f t="shared" ca="1" si="15"/>
        <v>0.6364975955486103</v>
      </c>
      <c r="T40" s="5">
        <f t="shared" ca="1" si="16"/>
        <v>1</v>
      </c>
      <c r="U40" s="53">
        <f t="shared" ca="1" si="15"/>
        <v>0.39222641867202324</v>
      </c>
      <c r="V40" s="5">
        <f t="shared" ca="1" si="17"/>
        <v>1</v>
      </c>
      <c r="W40" s="53">
        <f t="shared" ca="1" si="15"/>
        <v>3.8749864240695375E-2</v>
      </c>
      <c r="X40" s="5">
        <f t="shared" ca="1" si="18"/>
        <v>8</v>
      </c>
      <c r="Y40" s="56">
        <f t="shared" ca="1" si="19"/>
        <v>0.90352258597827184</v>
      </c>
      <c r="Z40" s="16">
        <f t="shared" ca="1" si="20"/>
        <v>1</v>
      </c>
      <c r="AA40" s="34">
        <f t="shared" ca="1" si="21"/>
        <v>2.4400477797815512E-2</v>
      </c>
      <c r="AB40" s="6">
        <f t="shared" ca="1" si="22"/>
        <v>1</v>
      </c>
      <c r="AC40" s="34">
        <f t="shared" ca="1" si="23"/>
        <v>0.31947467977481825</v>
      </c>
      <c r="AD40" s="16">
        <f t="shared" ca="1" si="24"/>
        <v>9</v>
      </c>
      <c r="AE40" s="34">
        <f t="shared" ca="1" si="25"/>
        <v>0.72816200959726762</v>
      </c>
    </row>
    <row r="41" spans="2:31">
      <c r="B41" s="6" t="s">
        <v>86</v>
      </c>
      <c r="C41" s="5"/>
      <c r="D41" s="5">
        <v>1</v>
      </c>
      <c r="E41" s="5">
        <v>1</v>
      </c>
      <c r="F41" s="21"/>
      <c r="G41" s="5">
        <v>1</v>
      </c>
      <c r="H41" s="42"/>
      <c r="I41" s="5"/>
      <c r="J41" s="39"/>
      <c r="M41" s="5">
        <f t="shared" si="26"/>
        <v>14</v>
      </c>
      <c r="N41" s="39">
        <f t="shared" ca="1" si="10"/>
        <v>2</v>
      </c>
      <c r="O41" s="34">
        <f t="shared" ca="1" si="11"/>
        <v>0.63777443472540041</v>
      </c>
      <c r="P41" s="5">
        <f t="shared" ca="1" si="12"/>
        <v>2</v>
      </c>
      <c r="Q41" s="53">
        <f t="shared" ca="1" si="13"/>
        <v>0.72241919083307282</v>
      </c>
      <c r="R41" s="5">
        <f t="shared" ca="1" si="14"/>
        <v>1</v>
      </c>
      <c r="S41" s="53">
        <f t="shared" ca="1" si="15"/>
        <v>0.43955338062688476</v>
      </c>
      <c r="T41" s="5">
        <f t="shared" ca="1" si="16"/>
        <v>1</v>
      </c>
      <c r="U41" s="53">
        <f t="shared" ca="1" si="15"/>
        <v>0.26626634039914698</v>
      </c>
      <c r="V41" s="5">
        <f t="shared" ca="1" si="17"/>
        <v>1</v>
      </c>
      <c r="W41" s="53">
        <f t="shared" ca="1" si="15"/>
        <v>0.21595726401159032</v>
      </c>
      <c r="X41" s="5">
        <f t="shared" ca="1" si="18"/>
        <v>5</v>
      </c>
      <c r="Y41" s="56">
        <f t="shared" ca="1" si="19"/>
        <v>0.45786137011115491</v>
      </c>
      <c r="Z41" s="16">
        <f t="shared" ca="1" si="20"/>
        <v>4</v>
      </c>
      <c r="AA41" s="34">
        <f t="shared" ca="1" si="21"/>
        <v>8.3072179783219013E-2</v>
      </c>
      <c r="AB41" s="6">
        <f t="shared" ca="1" si="22"/>
        <v>1</v>
      </c>
      <c r="AC41" s="34">
        <f t="shared" ca="1" si="23"/>
        <v>0.46742183760594558</v>
      </c>
      <c r="AD41" s="16">
        <f t="shared" ca="1" si="24"/>
        <v>9</v>
      </c>
      <c r="AE41" s="34">
        <f t="shared" ca="1" si="25"/>
        <v>0.70633133111275037</v>
      </c>
    </row>
    <row r="42" spans="2:31" ht="15.75" thickBot="1">
      <c r="B42" s="1" t="s">
        <v>87</v>
      </c>
      <c r="C42" s="4"/>
      <c r="D42" s="4">
        <v>1</v>
      </c>
      <c r="E42" s="4"/>
      <c r="F42" s="2"/>
      <c r="G42" s="4"/>
      <c r="H42" s="2"/>
      <c r="I42" s="4"/>
      <c r="J42" s="40"/>
      <c r="M42" s="5">
        <f t="shared" si="26"/>
        <v>15</v>
      </c>
      <c r="N42" s="39">
        <f t="shared" ca="1" si="10"/>
        <v>1</v>
      </c>
      <c r="O42" s="34">
        <f t="shared" ca="1" si="11"/>
        <v>4.1772020478489269E-2</v>
      </c>
      <c r="P42" s="5">
        <f t="shared" ca="1" si="12"/>
        <v>1</v>
      </c>
      <c r="Q42" s="53">
        <f t="shared" ca="1" si="13"/>
        <v>0.15592074918429555</v>
      </c>
      <c r="R42" s="5">
        <f t="shared" ca="1" si="14"/>
        <v>2</v>
      </c>
      <c r="S42" s="53">
        <f t="shared" ca="1" si="15"/>
        <v>0.86805225548043463</v>
      </c>
      <c r="T42" s="5">
        <f t="shared" ca="1" si="16"/>
        <v>1</v>
      </c>
      <c r="U42" s="53">
        <f t="shared" ca="1" si="15"/>
        <v>0.29051016899473581</v>
      </c>
      <c r="V42" s="5">
        <f t="shared" ca="1" si="17"/>
        <v>1</v>
      </c>
      <c r="W42" s="53">
        <f t="shared" ca="1" si="15"/>
        <v>0.31953227055339717</v>
      </c>
      <c r="X42" s="5">
        <f t="shared" ca="1" si="18"/>
        <v>6</v>
      </c>
      <c r="Y42" s="56">
        <f t="shared" ca="1" si="19"/>
        <v>0.6695662028178484</v>
      </c>
      <c r="Z42" s="16">
        <f t="shared" ca="1" si="20"/>
        <v>8</v>
      </c>
      <c r="AA42" s="34">
        <f t="shared" ca="1" si="21"/>
        <v>0.70354397259928492</v>
      </c>
      <c r="AB42" s="6">
        <f t="shared" ca="1" si="22"/>
        <v>2</v>
      </c>
      <c r="AC42" s="34">
        <f t="shared" ca="1" si="23"/>
        <v>0.73941432068830171</v>
      </c>
      <c r="AD42" s="16">
        <f t="shared" ca="1" si="24"/>
        <v>8</v>
      </c>
      <c r="AE42" s="34">
        <f t="shared" ca="1" si="25"/>
        <v>0.67467748958558715</v>
      </c>
    </row>
    <row r="43" spans="2:31">
      <c r="M43" s="5">
        <f t="shared" si="26"/>
        <v>16</v>
      </c>
      <c r="N43" s="39">
        <f t="shared" ca="1" si="10"/>
        <v>1</v>
      </c>
      <c r="O43" s="34">
        <f t="shared" ca="1" si="11"/>
        <v>0.17612365488780579</v>
      </c>
      <c r="P43" s="5">
        <f t="shared" ca="1" si="12"/>
        <v>2</v>
      </c>
      <c r="Q43" s="53">
        <f t="shared" ca="1" si="13"/>
        <v>0.81297264031077177</v>
      </c>
      <c r="R43" s="5">
        <f t="shared" ca="1" si="14"/>
        <v>1</v>
      </c>
      <c r="S43" s="53">
        <f t="shared" ca="1" si="15"/>
        <v>0.35228777747669815</v>
      </c>
      <c r="T43" s="5">
        <f t="shared" ca="1" si="16"/>
        <v>1</v>
      </c>
      <c r="U43" s="53">
        <f t="shared" ca="1" si="15"/>
        <v>0.38684774240242814</v>
      </c>
      <c r="V43" s="5">
        <f t="shared" ca="1" si="17"/>
        <v>2</v>
      </c>
      <c r="W43" s="53">
        <f t="shared" ca="1" si="15"/>
        <v>0.98459819791988945</v>
      </c>
      <c r="X43" s="5">
        <f t="shared" ca="1" si="18"/>
        <v>7</v>
      </c>
      <c r="Y43" s="56">
        <f t="shared" ca="1" si="19"/>
        <v>0.78654088122108079</v>
      </c>
      <c r="Z43" s="16">
        <f t="shared" ca="1" si="20"/>
        <v>8</v>
      </c>
      <c r="AA43" s="34">
        <f t="shared" ca="1" si="21"/>
        <v>0.55713917630978926</v>
      </c>
      <c r="AB43" s="6">
        <f t="shared" ca="1" si="22"/>
        <v>2</v>
      </c>
      <c r="AC43" s="34">
        <f t="shared" ca="1" si="23"/>
        <v>0.66091399185778554</v>
      </c>
      <c r="AD43" s="16">
        <f t="shared" ca="1" si="24"/>
        <v>4</v>
      </c>
      <c r="AE43" s="34">
        <f t="shared" ca="1" si="25"/>
        <v>0.16218437814179687</v>
      </c>
    </row>
    <row r="44" spans="2:31">
      <c r="B44" t="s">
        <v>117</v>
      </c>
      <c r="M44" s="5">
        <f t="shared" si="26"/>
        <v>17</v>
      </c>
      <c r="N44" s="39">
        <f t="shared" ca="1" si="10"/>
        <v>2</v>
      </c>
      <c r="O44" s="34">
        <f t="shared" ca="1" si="11"/>
        <v>0.84253309521622821</v>
      </c>
      <c r="P44" s="5">
        <f t="shared" ca="1" si="12"/>
        <v>2</v>
      </c>
      <c r="Q44" s="53">
        <f t="shared" ca="1" si="13"/>
        <v>0.87861347243141186</v>
      </c>
      <c r="R44" s="5">
        <f t="shared" ca="1" si="14"/>
        <v>2</v>
      </c>
      <c r="S44" s="53">
        <f t="shared" ca="1" si="15"/>
        <v>0.70872804238093767</v>
      </c>
      <c r="T44" s="5">
        <f t="shared" ca="1" si="16"/>
        <v>1</v>
      </c>
      <c r="U44" s="53">
        <f t="shared" ca="1" si="15"/>
        <v>4.6122362630728553E-2</v>
      </c>
      <c r="V44" s="5">
        <f t="shared" ca="1" si="17"/>
        <v>1</v>
      </c>
      <c r="W44" s="53">
        <f t="shared" ca="1" si="15"/>
        <v>3.4394566973675822E-2</v>
      </c>
      <c r="X44" s="5">
        <f t="shared" ca="1" si="18"/>
        <v>5</v>
      </c>
      <c r="Y44" s="56">
        <f t="shared" ca="1" si="19"/>
        <v>0.35545080431907228</v>
      </c>
      <c r="Z44" s="16">
        <f t="shared" ca="1" si="20"/>
        <v>6</v>
      </c>
      <c r="AA44" s="34">
        <f t="shared" ca="1" si="21"/>
        <v>0.12546724149923705</v>
      </c>
      <c r="AB44" s="6">
        <f t="shared" ca="1" si="22"/>
        <v>1</v>
      </c>
      <c r="AC44" s="34">
        <f t="shared" ca="1" si="23"/>
        <v>0.17706232250860676</v>
      </c>
      <c r="AD44" s="16">
        <f t="shared" ca="1" si="24"/>
        <v>9</v>
      </c>
      <c r="AE44" s="34">
        <f t="shared" ca="1" si="25"/>
        <v>0.94717896545327318</v>
      </c>
    </row>
    <row r="45" spans="2:31" ht="15.75" thickBot="1">
      <c r="M45" s="5">
        <f t="shared" si="26"/>
        <v>18</v>
      </c>
      <c r="N45" s="39">
        <f t="shared" ca="1" si="10"/>
        <v>2</v>
      </c>
      <c r="O45" s="34">
        <f t="shared" ca="1" si="11"/>
        <v>0.36960847613208636</v>
      </c>
      <c r="P45" s="5">
        <f t="shared" ca="1" si="12"/>
        <v>2</v>
      </c>
      <c r="Q45" s="53">
        <f t="shared" ca="1" si="13"/>
        <v>0.65291945652225625</v>
      </c>
      <c r="R45" s="5">
        <f t="shared" ca="1" si="14"/>
        <v>2</v>
      </c>
      <c r="S45" s="53">
        <f t="shared" ca="1" si="15"/>
        <v>0.51367737216205001</v>
      </c>
      <c r="T45" s="5">
        <f t="shared" ca="1" si="16"/>
        <v>1</v>
      </c>
      <c r="U45" s="53">
        <f t="shared" ca="1" si="15"/>
        <v>0.17008272172755223</v>
      </c>
      <c r="V45" s="5">
        <f t="shared" ca="1" si="17"/>
        <v>2</v>
      </c>
      <c r="W45" s="53">
        <f t="shared" ca="1" si="15"/>
        <v>0.68025472258550157</v>
      </c>
      <c r="X45" s="5">
        <f t="shared" ca="1" si="18"/>
        <v>6</v>
      </c>
      <c r="Y45" s="56">
        <f t="shared" ca="1" si="19"/>
        <v>0.71620396310057011</v>
      </c>
      <c r="Z45" s="16">
        <f t="shared" ca="1" si="20"/>
        <v>4</v>
      </c>
      <c r="AA45" s="34">
        <f t="shared" ca="1" si="21"/>
        <v>8.9329039702114699E-2</v>
      </c>
      <c r="AB45" s="6">
        <f t="shared" ca="1" si="22"/>
        <v>1</v>
      </c>
      <c r="AC45" s="34">
        <f t="shared" ca="1" si="23"/>
        <v>8.5919731675607736E-2</v>
      </c>
      <c r="AD45" s="16">
        <f t="shared" ca="1" si="24"/>
        <v>9</v>
      </c>
      <c r="AE45" s="34">
        <f t="shared" ca="1" si="25"/>
        <v>0.87736328988403378</v>
      </c>
    </row>
    <row r="46" spans="2:31" ht="30.75" thickBot="1">
      <c r="B46" s="25" t="s">
        <v>94</v>
      </c>
      <c r="C46" s="25" t="s">
        <v>63</v>
      </c>
      <c r="D46" s="88" t="s">
        <v>108</v>
      </c>
      <c r="E46" s="30" t="s">
        <v>109</v>
      </c>
      <c r="F46" s="26" t="s">
        <v>110</v>
      </c>
      <c r="G46" s="28" t="s">
        <v>111</v>
      </c>
      <c r="H46" s="27" t="s">
        <v>54</v>
      </c>
      <c r="I46" s="37" t="s">
        <v>34</v>
      </c>
      <c r="J46" s="8" t="s">
        <v>112</v>
      </c>
      <c r="M46" s="5">
        <f t="shared" si="26"/>
        <v>19</v>
      </c>
      <c r="N46" s="39">
        <f t="shared" ca="1" si="10"/>
        <v>2</v>
      </c>
      <c r="O46" s="34">
        <f t="shared" ca="1" si="11"/>
        <v>0.90969241633291564</v>
      </c>
      <c r="P46" s="5">
        <f t="shared" ca="1" si="12"/>
        <v>2</v>
      </c>
      <c r="Q46" s="53">
        <f t="shared" ca="1" si="13"/>
        <v>0.69217400555220454</v>
      </c>
      <c r="R46" s="5">
        <f t="shared" ca="1" si="14"/>
        <v>1</v>
      </c>
      <c r="S46" s="53">
        <f t="shared" ca="1" si="15"/>
        <v>0.23899816257981499</v>
      </c>
      <c r="T46" s="5">
        <f t="shared" ca="1" si="16"/>
        <v>2</v>
      </c>
      <c r="U46" s="53">
        <f t="shared" ca="1" si="15"/>
        <v>0.8820470691997484</v>
      </c>
      <c r="V46" s="5">
        <f t="shared" ca="1" si="17"/>
        <v>2</v>
      </c>
      <c r="W46" s="53">
        <f t="shared" ca="1" si="15"/>
        <v>0.77359446628722006</v>
      </c>
      <c r="X46" s="5">
        <f t="shared" ca="1" si="18"/>
        <v>6</v>
      </c>
      <c r="Y46" s="56">
        <f t="shared" ca="1" si="19"/>
        <v>0.61561399747841539</v>
      </c>
      <c r="Z46" s="16">
        <f t="shared" ca="1" si="20"/>
        <v>9</v>
      </c>
      <c r="AA46" s="34">
        <f t="shared" ca="1" si="21"/>
        <v>0.77822706072590631</v>
      </c>
      <c r="AB46" s="6">
        <f t="shared" ca="1" si="22"/>
        <v>1</v>
      </c>
      <c r="AC46" s="34">
        <f t="shared" ca="1" si="23"/>
        <v>0.38714827342007485</v>
      </c>
      <c r="AD46" s="16">
        <f t="shared" ca="1" si="24"/>
        <v>8</v>
      </c>
      <c r="AE46" s="34">
        <f t="shared" ca="1" si="25"/>
        <v>0.64146552560764025</v>
      </c>
    </row>
    <row r="47" spans="2:31" ht="15.75" thickBot="1">
      <c r="B47" s="17" t="s">
        <v>64</v>
      </c>
      <c r="C47" s="124"/>
      <c r="D47" s="114">
        <f>$E$3/$E$3*Data!$D$51</f>
        <v>170</v>
      </c>
      <c r="E47" s="116"/>
      <c r="F47" s="115"/>
      <c r="G47" s="127"/>
      <c r="H47" s="115"/>
      <c r="I47" s="128"/>
      <c r="J47" s="116"/>
      <c r="M47" s="5">
        <f t="shared" si="26"/>
        <v>20</v>
      </c>
      <c r="N47" s="39">
        <f t="shared" ca="1" si="10"/>
        <v>2</v>
      </c>
      <c r="O47" s="34">
        <f t="shared" ca="1" si="11"/>
        <v>0.36938509120972896</v>
      </c>
      <c r="P47" s="5">
        <f t="shared" ca="1" si="12"/>
        <v>2</v>
      </c>
      <c r="Q47" s="53">
        <f t="shared" ca="1" si="13"/>
        <v>0.3705746357815336</v>
      </c>
      <c r="R47" s="5">
        <f t="shared" ca="1" si="14"/>
        <v>1</v>
      </c>
      <c r="S47" s="53">
        <f t="shared" ca="1" si="15"/>
        <v>0.42362177074745055</v>
      </c>
      <c r="T47" s="5">
        <f t="shared" ca="1" si="16"/>
        <v>1</v>
      </c>
      <c r="U47" s="53">
        <f t="shared" ca="1" si="15"/>
        <v>0.13000186034600802</v>
      </c>
      <c r="V47" s="5">
        <f t="shared" ca="1" si="17"/>
        <v>2</v>
      </c>
      <c r="W47" s="53">
        <f t="shared" ca="1" si="15"/>
        <v>0.83523363653571914</v>
      </c>
      <c r="X47" s="5">
        <f t="shared" ca="1" si="18"/>
        <v>5</v>
      </c>
      <c r="Y47" s="56">
        <f t="shared" ca="1" si="19"/>
        <v>0.38470565007864299</v>
      </c>
      <c r="Z47" s="16">
        <f t="shared" ca="1" si="20"/>
        <v>6</v>
      </c>
      <c r="AA47" s="34">
        <f t="shared" ca="1" si="21"/>
        <v>0.21290449605708606</v>
      </c>
      <c r="AB47" s="6">
        <f t="shared" ca="1" si="22"/>
        <v>2</v>
      </c>
      <c r="AC47" s="34">
        <f t="shared" ca="1" si="23"/>
        <v>0.86147711752928302</v>
      </c>
      <c r="AD47" s="16">
        <f t="shared" ca="1" si="24"/>
        <v>5</v>
      </c>
      <c r="AE47" s="34">
        <f t="shared" ca="1" si="25"/>
        <v>0.22358605247398877</v>
      </c>
    </row>
    <row r="48" spans="2:31" ht="15.75" thickBot="1">
      <c r="B48" s="6" t="s">
        <v>65</v>
      </c>
      <c r="C48" s="125"/>
      <c r="D48" s="114">
        <f>$E$3/$E$3*Data!$D$51</f>
        <v>170</v>
      </c>
      <c r="E48" s="119"/>
      <c r="F48" s="118"/>
      <c r="G48" s="129"/>
      <c r="H48" s="118"/>
      <c r="I48" s="130"/>
      <c r="J48" s="119"/>
      <c r="M48" s="5">
        <f t="shared" si="26"/>
        <v>21</v>
      </c>
      <c r="N48" s="39">
        <f t="shared" ca="1" si="10"/>
        <v>2</v>
      </c>
      <c r="O48" s="34">
        <f t="shared" ca="1" si="11"/>
        <v>0.27019517972138019</v>
      </c>
      <c r="P48" s="5">
        <f t="shared" ca="1" si="12"/>
        <v>2</v>
      </c>
      <c r="Q48" s="53">
        <f t="shared" ca="1" si="13"/>
        <v>0.31674690946223238</v>
      </c>
      <c r="R48" s="5">
        <f t="shared" ca="1" si="14"/>
        <v>1</v>
      </c>
      <c r="S48" s="53">
        <f t="shared" ca="1" si="15"/>
        <v>0.37337657363016508</v>
      </c>
      <c r="T48" s="5">
        <f t="shared" ca="1" si="16"/>
        <v>1</v>
      </c>
      <c r="U48" s="53">
        <f t="shared" ca="1" si="15"/>
        <v>0.42987265038037137</v>
      </c>
      <c r="V48" s="5">
        <f t="shared" ca="1" si="17"/>
        <v>2</v>
      </c>
      <c r="W48" s="53">
        <f t="shared" ca="1" si="15"/>
        <v>0.82958629142373042</v>
      </c>
      <c r="X48" s="5">
        <f t="shared" ca="1" si="18"/>
        <v>4</v>
      </c>
      <c r="Y48" s="56">
        <f t="shared" ca="1" si="19"/>
        <v>0.333885961469502</v>
      </c>
      <c r="Z48" s="16">
        <f t="shared" ca="1" si="20"/>
        <v>6</v>
      </c>
      <c r="AA48" s="34">
        <f t="shared" ca="1" si="21"/>
        <v>0.23135779458715167</v>
      </c>
      <c r="AB48" s="6">
        <f t="shared" ca="1" si="22"/>
        <v>1</v>
      </c>
      <c r="AC48" s="34">
        <f t="shared" ca="1" si="23"/>
        <v>0.39812683327568577</v>
      </c>
      <c r="AD48" s="16">
        <f t="shared" ca="1" si="24"/>
        <v>8</v>
      </c>
      <c r="AE48" s="34">
        <f t="shared" ca="1" si="25"/>
        <v>0.54702829581612722</v>
      </c>
    </row>
    <row r="49" spans="2:31" ht="15.75" thickBot="1">
      <c r="B49" s="6" t="s">
        <v>66</v>
      </c>
      <c r="C49" s="125"/>
      <c r="D49" s="114">
        <f>$E$3/$E$3*Data!$D$51</f>
        <v>170</v>
      </c>
      <c r="E49" s="119"/>
      <c r="F49" s="131"/>
      <c r="G49" s="129"/>
      <c r="H49" s="118"/>
      <c r="I49" s="130"/>
      <c r="J49" s="119"/>
      <c r="M49" s="5">
        <f t="shared" si="26"/>
        <v>22</v>
      </c>
      <c r="N49" s="39">
        <f t="shared" ca="1" si="10"/>
        <v>2</v>
      </c>
      <c r="O49" s="34">
        <f t="shared" ca="1" si="11"/>
        <v>0.92174947327217804</v>
      </c>
      <c r="P49" s="5">
        <f t="shared" ca="1" si="12"/>
        <v>2</v>
      </c>
      <c r="Q49" s="53">
        <f t="shared" ca="1" si="13"/>
        <v>0.83609743580307061</v>
      </c>
      <c r="R49" s="5">
        <f t="shared" ca="1" si="14"/>
        <v>2</v>
      </c>
      <c r="S49" s="53">
        <f t="shared" ca="1" si="15"/>
        <v>0.9021988960815126</v>
      </c>
      <c r="T49" s="5">
        <f t="shared" ca="1" si="16"/>
        <v>2</v>
      </c>
      <c r="U49" s="53">
        <f t="shared" ca="1" si="15"/>
        <v>0.53854985958402213</v>
      </c>
      <c r="V49" s="5">
        <f t="shared" ca="1" si="17"/>
        <v>2</v>
      </c>
      <c r="W49" s="53">
        <f t="shared" ca="1" si="15"/>
        <v>0.67021219687371669</v>
      </c>
      <c r="X49" s="5">
        <f t="shared" ca="1" si="18"/>
        <v>5</v>
      </c>
      <c r="Y49" s="56">
        <f t="shared" ca="1" si="19"/>
        <v>0.5394854726904601</v>
      </c>
      <c r="Z49" s="16">
        <f t="shared" ca="1" si="20"/>
        <v>7</v>
      </c>
      <c r="AA49" s="34">
        <f t="shared" ca="1" si="21"/>
        <v>0.3633104218651626</v>
      </c>
      <c r="AB49" s="6">
        <f t="shared" ca="1" si="22"/>
        <v>2</v>
      </c>
      <c r="AC49" s="34">
        <f t="shared" ca="1" si="23"/>
        <v>0.71459289971668505</v>
      </c>
      <c r="AD49" s="16">
        <f t="shared" ca="1" si="24"/>
        <v>2</v>
      </c>
      <c r="AE49" s="34">
        <f t="shared" ca="1" si="25"/>
        <v>9.6244392982926641E-2</v>
      </c>
    </row>
    <row r="50" spans="2:31" ht="15.75" thickBot="1">
      <c r="B50" s="6" t="s">
        <v>67</v>
      </c>
      <c r="C50" s="125"/>
      <c r="D50" s="114">
        <f>$E$3/$E$3*Data!$D$51</f>
        <v>170</v>
      </c>
      <c r="E50" s="119"/>
      <c r="F50" s="118"/>
      <c r="G50" s="129"/>
      <c r="H50" s="118"/>
      <c r="I50" s="130"/>
      <c r="J50" s="119"/>
      <c r="M50" s="5">
        <f t="shared" si="26"/>
        <v>23</v>
      </c>
      <c r="N50" s="39">
        <f t="shared" ca="1" si="10"/>
        <v>1</v>
      </c>
      <c r="O50" s="34">
        <f t="shared" ca="1" si="11"/>
        <v>8.2910736184812706E-2</v>
      </c>
      <c r="P50" s="5">
        <f t="shared" ca="1" si="12"/>
        <v>1</v>
      </c>
      <c r="Q50" s="53">
        <f t="shared" ca="1" si="13"/>
        <v>1.9941980383382685E-2</v>
      </c>
      <c r="R50" s="5">
        <f t="shared" ca="1" si="14"/>
        <v>1</v>
      </c>
      <c r="S50" s="53">
        <f t="shared" ca="1" si="15"/>
        <v>0.11175830506854201</v>
      </c>
      <c r="T50" s="5">
        <f t="shared" ca="1" si="16"/>
        <v>1</v>
      </c>
      <c r="U50" s="53">
        <f t="shared" ca="1" si="15"/>
        <v>0.40075992999862731</v>
      </c>
      <c r="V50" s="5">
        <f t="shared" ca="1" si="17"/>
        <v>1</v>
      </c>
      <c r="W50" s="53">
        <f t="shared" ca="1" si="15"/>
        <v>0.37667162785868791</v>
      </c>
      <c r="X50" s="5">
        <f t="shared" ca="1" si="18"/>
        <v>6</v>
      </c>
      <c r="Y50" s="56">
        <f t="shared" ca="1" si="19"/>
        <v>0.58569437017925008</v>
      </c>
      <c r="Z50" s="16">
        <f t="shared" ca="1" si="20"/>
        <v>9</v>
      </c>
      <c r="AA50" s="34">
        <f t="shared" ca="1" si="21"/>
        <v>0.78925930794344645</v>
      </c>
      <c r="AB50" s="6">
        <f t="shared" ca="1" si="22"/>
        <v>1</v>
      </c>
      <c r="AC50" s="34">
        <f t="shared" ca="1" si="23"/>
        <v>0.39758253151365341</v>
      </c>
      <c r="AD50" s="16">
        <f t="shared" ca="1" si="24"/>
        <v>9</v>
      </c>
      <c r="AE50" s="34">
        <f t="shared" ca="1" si="25"/>
        <v>0.97808554276053705</v>
      </c>
    </row>
    <row r="51" spans="2:31" ht="15.75" thickBot="1">
      <c r="B51" s="6" t="s">
        <v>68</v>
      </c>
      <c r="C51" s="125"/>
      <c r="D51" s="114">
        <f>$E$3/$E$3*Data!$D$51</f>
        <v>170</v>
      </c>
      <c r="E51" s="119"/>
      <c r="F51" s="62"/>
      <c r="G51" s="129"/>
      <c r="H51" s="118"/>
      <c r="I51" s="130"/>
      <c r="J51" s="119"/>
      <c r="M51" s="5">
        <f t="shared" si="26"/>
        <v>24</v>
      </c>
      <c r="N51" s="39">
        <f t="shared" ca="1" si="10"/>
        <v>2</v>
      </c>
      <c r="O51" s="34">
        <f t="shared" ca="1" si="11"/>
        <v>0.32928804916972365</v>
      </c>
      <c r="P51" s="5">
        <f t="shared" ca="1" si="12"/>
        <v>2</v>
      </c>
      <c r="Q51" s="53">
        <f t="shared" ca="1" si="13"/>
        <v>0.41866517540105175</v>
      </c>
      <c r="R51" s="5">
        <f t="shared" ca="1" si="14"/>
        <v>2</v>
      </c>
      <c r="S51" s="53">
        <f t="shared" ca="1" si="15"/>
        <v>0.64321739447228943</v>
      </c>
      <c r="T51" s="5">
        <f t="shared" ca="1" si="16"/>
        <v>1</v>
      </c>
      <c r="U51" s="53">
        <f t="shared" ca="1" si="15"/>
        <v>0.33479532296241565</v>
      </c>
      <c r="V51" s="5">
        <f t="shared" ca="1" si="17"/>
        <v>1</v>
      </c>
      <c r="W51" s="53">
        <f t="shared" ca="1" si="15"/>
        <v>0.38486421068851229</v>
      </c>
      <c r="X51" s="5">
        <f t="shared" ca="1" si="18"/>
        <v>6</v>
      </c>
      <c r="Y51" s="56">
        <f t="shared" ca="1" si="19"/>
        <v>0.71794506785287049</v>
      </c>
      <c r="Z51" s="16">
        <f t="shared" ca="1" si="20"/>
        <v>8</v>
      </c>
      <c r="AA51" s="34">
        <f t="shared" ca="1" si="21"/>
        <v>0.61042736998256864</v>
      </c>
      <c r="AB51" s="6">
        <f t="shared" ca="1" si="22"/>
        <v>2</v>
      </c>
      <c r="AC51" s="34">
        <f t="shared" ca="1" si="23"/>
        <v>0.5027945561467897</v>
      </c>
      <c r="AD51" s="16">
        <f t="shared" ca="1" si="24"/>
        <v>8</v>
      </c>
      <c r="AE51" s="34">
        <f t="shared" ca="1" si="25"/>
        <v>0.5278209358055217</v>
      </c>
    </row>
    <row r="52" spans="2:31" ht="15.75" thickBot="1">
      <c r="B52" s="6" t="s">
        <v>69</v>
      </c>
      <c r="C52" s="125">
        <f ca="1">COUNTIF($N$28:$N$617,1)/$E$3*Data!$C$51</f>
        <v>25.96551724137931</v>
      </c>
      <c r="D52" s="114">
        <f>$E$3/$E$3*Data!$D$51</f>
        <v>170</v>
      </c>
      <c r="E52" s="119"/>
      <c r="F52" s="132"/>
      <c r="G52" s="129"/>
      <c r="H52" s="118"/>
      <c r="I52" s="130"/>
      <c r="J52" s="119"/>
      <c r="M52" s="5">
        <f t="shared" si="26"/>
        <v>25</v>
      </c>
      <c r="N52" s="39">
        <f t="shared" ca="1" si="10"/>
        <v>2</v>
      </c>
      <c r="O52" s="34">
        <f t="shared" ca="1" si="11"/>
        <v>0.21117784217625957</v>
      </c>
      <c r="P52" s="5">
        <f t="shared" ca="1" si="12"/>
        <v>2</v>
      </c>
      <c r="Q52" s="53">
        <f t="shared" ca="1" si="13"/>
        <v>0.658044107570805</v>
      </c>
      <c r="R52" s="5">
        <f t="shared" ca="1" si="14"/>
        <v>2</v>
      </c>
      <c r="S52" s="53">
        <f t="shared" ca="1" si="15"/>
        <v>0.90742549791095328</v>
      </c>
      <c r="T52" s="5">
        <f t="shared" ca="1" si="16"/>
        <v>1</v>
      </c>
      <c r="U52" s="53">
        <f t="shared" ca="1" si="15"/>
        <v>0.40651060761805979</v>
      </c>
      <c r="V52" s="5">
        <f t="shared" ca="1" si="17"/>
        <v>2</v>
      </c>
      <c r="W52" s="53">
        <f t="shared" ca="1" si="15"/>
        <v>0.64056677773174453</v>
      </c>
      <c r="X52" s="5">
        <f t="shared" ca="1" si="18"/>
        <v>7</v>
      </c>
      <c r="Y52" s="56">
        <f t="shared" ca="1" si="19"/>
        <v>0.78784313869527534</v>
      </c>
      <c r="Z52" s="16">
        <f t="shared" ca="1" si="20"/>
        <v>9</v>
      </c>
      <c r="AA52" s="34">
        <f t="shared" ca="1" si="21"/>
        <v>0.8286120696452286</v>
      </c>
      <c r="AB52" s="6">
        <f t="shared" ca="1" si="22"/>
        <v>1</v>
      </c>
      <c r="AC52" s="34">
        <f t="shared" ca="1" si="23"/>
        <v>0.47654087503707387</v>
      </c>
      <c r="AD52" s="16">
        <f t="shared" ca="1" si="24"/>
        <v>7</v>
      </c>
      <c r="AE52" s="34">
        <f t="shared" ca="1" si="25"/>
        <v>0.35525487681448276</v>
      </c>
    </row>
    <row r="53" spans="2:31" ht="15.75" thickBot="1">
      <c r="B53" s="6" t="s">
        <v>70</v>
      </c>
      <c r="C53" s="125">
        <f ca="1">COUNTIF($N$28:$N$617,2)/$E$3*Data!$C$51</f>
        <v>114.16584564860426</v>
      </c>
      <c r="D53" s="114">
        <f>$E$3/$E$3*Data!$D$51</f>
        <v>170</v>
      </c>
      <c r="E53" s="119">
        <f>$E$3/$E$3*Data!$E$51</f>
        <v>253.46469622331691</v>
      </c>
      <c r="F53" s="132"/>
      <c r="G53" s="129"/>
      <c r="H53" s="118"/>
      <c r="I53" s="130"/>
      <c r="J53" s="119"/>
      <c r="M53" s="5">
        <f t="shared" si="26"/>
        <v>26</v>
      </c>
      <c r="N53" s="39">
        <f t="shared" ca="1" si="10"/>
        <v>2</v>
      </c>
      <c r="O53" s="34">
        <f t="shared" ca="1" si="11"/>
        <v>0.72055556482654848</v>
      </c>
      <c r="P53" s="5">
        <f t="shared" ca="1" si="12"/>
        <v>2</v>
      </c>
      <c r="Q53" s="53">
        <f t="shared" ca="1" si="13"/>
        <v>0.6167477594620645</v>
      </c>
      <c r="R53" s="5">
        <f t="shared" ca="1" si="14"/>
        <v>2</v>
      </c>
      <c r="S53" s="53">
        <f t="shared" ca="1" si="15"/>
        <v>0.78437572589133797</v>
      </c>
      <c r="T53" s="5">
        <f t="shared" ca="1" si="16"/>
        <v>1</v>
      </c>
      <c r="U53" s="53">
        <f t="shared" ca="1" si="15"/>
        <v>0.10998404591426181</v>
      </c>
      <c r="V53" s="5">
        <f t="shared" ca="1" si="17"/>
        <v>2</v>
      </c>
      <c r="W53" s="53">
        <f t="shared" ca="1" si="15"/>
        <v>0.66895953373865513</v>
      </c>
      <c r="X53" s="5">
        <f t="shared" ca="1" si="18"/>
        <v>2</v>
      </c>
      <c r="Y53" s="56">
        <f t="shared" ca="1" si="19"/>
        <v>6.4353620382452625E-2</v>
      </c>
      <c r="Z53" s="16">
        <f t="shared" ca="1" si="20"/>
        <v>9</v>
      </c>
      <c r="AA53" s="34">
        <f t="shared" ca="1" si="21"/>
        <v>0.93042705498567568</v>
      </c>
      <c r="AB53" s="6">
        <f t="shared" ca="1" si="22"/>
        <v>2</v>
      </c>
      <c r="AC53" s="34">
        <f t="shared" ca="1" si="23"/>
        <v>0.86068843404281492</v>
      </c>
      <c r="AD53" s="16">
        <f t="shared" ca="1" si="24"/>
        <v>8</v>
      </c>
      <c r="AE53" s="34">
        <f t="shared" ca="1" si="25"/>
        <v>0.54909101493446677</v>
      </c>
    </row>
    <row r="54" spans="2:31" ht="15.75" thickBot="1">
      <c r="B54" s="41" t="s">
        <v>71</v>
      </c>
      <c r="C54" s="125">
        <f ca="1">COUNTIF($P$28:$P$617,1)/$E$3*Data!$C$51</f>
        <v>41.215106732348112</v>
      </c>
      <c r="D54" s="114">
        <f>$E$3/$E$3*Data!$D$51</f>
        <v>170</v>
      </c>
      <c r="E54" s="133">
        <f>$E$3/$E$3*Data!$E$51</f>
        <v>253.46469622331691</v>
      </c>
      <c r="F54" s="132"/>
      <c r="G54" s="129"/>
      <c r="H54" s="132"/>
      <c r="I54" s="130"/>
      <c r="J54" s="133"/>
      <c r="M54" s="5">
        <f t="shared" si="26"/>
        <v>27</v>
      </c>
      <c r="N54" s="39">
        <f t="shared" ca="1" si="10"/>
        <v>2</v>
      </c>
      <c r="O54" s="34">
        <f t="shared" ca="1" si="11"/>
        <v>0.48797904559751881</v>
      </c>
      <c r="P54" s="5">
        <f t="shared" ca="1" si="12"/>
        <v>2</v>
      </c>
      <c r="Q54" s="53">
        <f t="shared" ca="1" si="13"/>
        <v>0.44911514724461021</v>
      </c>
      <c r="R54" s="5">
        <f t="shared" ca="1" si="14"/>
        <v>2</v>
      </c>
      <c r="S54" s="53">
        <f t="shared" ca="1" si="15"/>
        <v>0.89122086410488599</v>
      </c>
      <c r="T54" s="5">
        <f t="shared" ca="1" si="16"/>
        <v>2</v>
      </c>
      <c r="U54" s="53">
        <f t="shared" ca="1" si="15"/>
        <v>0.73694476668347519</v>
      </c>
      <c r="V54" s="5">
        <f t="shared" ca="1" si="17"/>
        <v>1</v>
      </c>
      <c r="W54" s="53">
        <f t="shared" ca="1" si="15"/>
        <v>0.1350141138949299</v>
      </c>
      <c r="X54" s="5">
        <f t="shared" ca="1" si="18"/>
        <v>9</v>
      </c>
      <c r="Y54" s="56">
        <f t="shared" ca="1" si="19"/>
        <v>0.97423877541424897</v>
      </c>
      <c r="Z54" s="16">
        <f t="shared" ca="1" si="20"/>
        <v>7</v>
      </c>
      <c r="AA54" s="34">
        <f t="shared" ca="1" si="21"/>
        <v>0.39799689856256215</v>
      </c>
      <c r="AB54" s="6">
        <f t="shared" ca="1" si="22"/>
        <v>2</v>
      </c>
      <c r="AC54" s="34">
        <f t="shared" ca="1" si="23"/>
        <v>0.95556783148711055</v>
      </c>
      <c r="AD54" s="16">
        <f t="shared" ca="1" si="24"/>
        <v>9</v>
      </c>
      <c r="AE54" s="34">
        <f t="shared" ca="1" si="25"/>
        <v>0.76496490926248506</v>
      </c>
    </row>
    <row r="55" spans="2:31" ht="15.75" thickBot="1">
      <c r="B55" s="41" t="s">
        <v>72</v>
      </c>
      <c r="C55" s="125">
        <f ca="1">COUNTIF($P$28:$P$617,2)/$E$3*Data!$C$51</f>
        <v>98.916256157635459</v>
      </c>
      <c r="D55" s="114">
        <f>$E$3/$E$3*Data!$D$51</f>
        <v>170</v>
      </c>
      <c r="E55" s="135"/>
      <c r="F55" s="136"/>
      <c r="G55" s="130"/>
      <c r="H55" s="136"/>
      <c r="I55" s="152">
        <f>$E$3/$E$3*Data!$I$51</f>
        <v>162.74220032840722</v>
      </c>
      <c r="J55" s="133"/>
      <c r="M55" s="5">
        <f t="shared" si="26"/>
        <v>28</v>
      </c>
      <c r="N55" s="39">
        <f t="shared" ca="1" si="10"/>
        <v>2</v>
      </c>
      <c r="O55" s="34">
        <f t="shared" ca="1" si="11"/>
        <v>0.9780356294003798</v>
      </c>
      <c r="P55" s="5">
        <f t="shared" ca="1" si="12"/>
        <v>2</v>
      </c>
      <c r="Q55" s="53">
        <f t="shared" ca="1" si="13"/>
        <v>0.63029599286937921</v>
      </c>
      <c r="R55" s="5">
        <f t="shared" ca="1" si="14"/>
        <v>2</v>
      </c>
      <c r="S55" s="53">
        <f t="shared" ca="1" si="15"/>
        <v>0.90885407056715106</v>
      </c>
      <c r="T55" s="5">
        <f t="shared" ca="1" si="16"/>
        <v>1</v>
      </c>
      <c r="U55" s="53">
        <f t="shared" ca="1" si="15"/>
        <v>0.15703107338530042</v>
      </c>
      <c r="V55" s="5">
        <f t="shared" ca="1" si="17"/>
        <v>2</v>
      </c>
      <c r="W55" s="53">
        <f t="shared" ca="1" si="15"/>
        <v>0.65240093561759327</v>
      </c>
      <c r="X55" s="5">
        <f t="shared" ca="1" si="18"/>
        <v>1</v>
      </c>
      <c r="Y55" s="56">
        <f t="shared" ca="1" si="19"/>
        <v>4.9070715819508059E-2</v>
      </c>
      <c r="Z55" s="16">
        <f t="shared" ca="1" si="20"/>
        <v>6</v>
      </c>
      <c r="AA55" s="34">
        <f t="shared" ca="1" si="21"/>
        <v>0.17907955855221891</v>
      </c>
      <c r="AB55" s="6">
        <f t="shared" ca="1" si="22"/>
        <v>2</v>
      </c>
      <c r="AC55" s="34">
        <f t="shared" ca="1" si="23"/>
        <v>0.60190108301154321</v>
      </c>
      <c r="AD55" s="16">
        <f t="shared" ca="1" si="24"/>
        <v>9</v>
      </c>
      <c r="AE55" s="34">
        <f t="shared" ca="1" si="25"/>
        <v>0.86686584969270108</v>
      </c>
    </row>
    <row r="56" spans="2:31" ht="15.75" thickBot="1">
      <c r="B56" s="41" t="s">
        <v>73</v>
      </c>
      <c r="C56" s="134"/>
      <c r="D56" s="114">
        <f>$E$3/$E$3*Data!$D$51</f>
        <v>170</v>
      </c>
      <c r="E56" s="135"/>
      <c r="F56" s="136"/>
      <c r="G56" s="130"/>
      <c r="H56" s="136"/>
      <c r="I56" s="130"/>
      <c r="J56" s="133"/>
      <c r="M56" s="5">
        <f t="shared" si="26"/>
        <v>29</v>
      </c>
      <c r="N56" s="39">
        <f t="shared" ca="1" si="10"/>
        <v>2</v>
      </c>
      <c r="O56" s="34">
        <f t="shared" ca="1" si="11"/>
        <v>0.74058992285877601</v>
      </c>
      <c r="P56" s="5">
        <f t="shared" ca="1" si="12"/>
        <v>2</v>
      </c>
      <c r="Q56" s="53">
        <f t="shared" ca="1" si="13"/>
        <v>0.63389860437686996</v>
      </c>
      <c r="R56" s="5">
        <f t="shared" ca="1" si="14"/>
        <v>2</v>
      </c>
      <c r="S56" s="53">
        <f t="shared" ca="1" si="15"/>
        <v>0.89570786479516151</v>
      </c>
      <c r="T56" s="5">
        <f t="shared" ca="1" si="16"/>
        <v>1</v>
      </c>
      <c r="U56" s="53">
        <f t="shared" ca="1" si="15"/>
        <v>0.4264100179295125</v>
      </c>
      <c r="V56" s="5">
        <f t="shared" ca="1" si="17"/>
        <v>2</v>
      </c>
      <c r="W56" s="53">
        <f t="shared" ca="1" si="15"/>
        <v>0.83309811032734959</v>
      </c>
      <c r="X56" s="5">
        <f t="shared" ca="1" si="18"/>
        <v>5</v>
      </c>
      <c r="Y56" s="56">
        <f t="shared" ca="1" si="19"/>
        <v>0.52394132420852313</v>
      </c>
      <c r="Z56" s="16">
        <f t="shared" ca="1" si="20"/>
        <v>6</v>
      </c>
      <c r="AA56" s="34">
        <f t="shared" ca="1" si="21"/>
        <v>0.1785262036966726</v>
      </c>
      <c r="AB56" s="6">
        <f t="shared" ca="1" si="22"/>
        <v>1</v>
      </c>
      <c r="AC56" s="34">
        <f t="shared" ca="1" si="23"/>
        <v>2.8382382851234622E-2</v>
      </c>
      <c r="AD56" s="16">
        <f t="shared" ca="1" si="24"/>
        <v>1</v>
      </c>
      <c r="AE56" s="34">
        <f t="shared" ca="1" si="25"/>
        <v>6.2946998292143785E-3</v>
      </c>
    </row>
    <row r="57" spans="2:31" ht="15.75" thickBot="1">
      <c r="B57" s="41" t="s">
        <v>74</v>
      </c>
      <c r="C57" s="134"/>
      <c r="D57" s="114">
        <f>$E$3/$E$3*Data!$D$51</f>
        <v>170</v>
      </c>
      <c r="E57" s="135"/>
      <c r="F57" s="136"/>
      <c r="G57" s="130"/>
      <c r="H57" s="136"/>
      <c r="I57" s="130"/>
      <c r="J57" s="133"/>
      <c r="M57" s="5">
        <f t="shared" si="26"/>
        <v>30</v>
      </c>
      <c r="N57" s="39">
        <f t="shared" ca="1" si="10"/>
        <v>2</v>
      </c>
      <c r="O57" s="34">
        <f t="shared" ca="1" si="11"/>
        <v>0.4697749237467983</v>
      </c>
      <c r="P57" s="5">
        <f t="shared" ca="1" si="12"/>
        <v>1</v>
      </c>
      <c r="Q57" s="53">
        <f t="shared" ca="1" si="13"/>
        <v>8.3770179038786807E-2</v>
      </c>
      <c r="R57" s="5">
        <f t="shared" ca="1" si="14"/>
        <v>2</v>
      </c>
      <c r="S57" s="53">
        <f t="shared" ca="1" si="15"/>
        <v>0.63325022766030825</v>
      </c>
      <c r="T57" s="5">
        <f t="shared" ca="1" si="16"/>
        <v>1</v>
      </c>
      <c r="U57" s="53">
        <f t="shared" ca="1" si="15"/>
        <v>0.40353049958805354</v>
      </c>
      <c r="V57" s="5">
        <f t="shared" ca="1" si="17"/>
        <v>1</v>
      </c>
      <c r="W57" s="53">
        <f t="shared" ca="1" si="15"/>
        <v>0.43594195665201774</v>
      </c>
      <c r="X57" s="5">
        <f t="shared" ca="1" si="18"/>
        <v>8</v>
      </c>
      <c r="Y57" s="56">
        <f t="shared" ca="1" si="19"/>
        <v>0.87649728906648017</v>
      </c>
      <c r="Z57" s="16">
        <f t="shared" ca="1" si="20"/>
        <v>4</v>
      </c>
      <c r="AA57" s="34">
        <f t="shared" ca="1" si="21"/>
        <v>9.3060097713822287E-2</v>
      </c>
      <c r="AB57" s="6">
        <f t="shared" ca="1" si="22"/>
        <v>1</v>
      </c>
      <c r="AC57" s="34">
        <f t="shared" ca="1" si="23"/>
        <v>0.34380841321439792</v>
      </c>
      <c r="AD57" s="16">
        <f t="shared" ca="1" si="24"/>
        <v>8</v>
      </c>
      <c r="AE57" s="34">
        <f t="shared" ca="1" si="25"/>
        <v>0.65460041626983423</v>
      </c>
    </row>
    <row r="58" spans="2:31" ht="15.75" thickBot="1">
      <c r="B58" s="41" t="s">
        <v>75</v>
      </c>
      <c r="C58" s="134"/>
      <c r="D58" s="114">
        <f>$E$3/$E$3*Data!$D$51</f>
        <v>170</v>
      </c>
      <c r="E58" s="135"/>
      <c r="F58" s="136"/>
      <c r="G58" s="130"/>
      <c r="H58" s="136"/>
      <c r="I58" s="130"/>
      <c r="J58" s="133"/>
      <c r="M58" s="5">
        <f t="shared" si="26"/>
        <v>31</v>
      </c>
      <c r="N58" s="39">
        <f t="shared" ca="1" si="10"/>
        <v>1</v>
      </c>
      <c r="O58" s="34">
        <f t="shared" ca="1" si="11"/>
        <v>3.1264361120156403E-2</v>
      </c>
      <c r="P58" s="5">
        <f t="shared" ca="1" si="12"/>
        <v>2</v>
      </c>
      <c r="Q58" s="53">
        <f t="shared" ca="1" si="13"/>
        <v>0.39915161981461145</v>
      </c>
      <c r="R58" s="5">
        <f t="shared" ca="1" si="14"/>
        <v>2</v>
      </c>
      <c r="S58" s="53">
        <f t="shared" ca="1" si="15"/>
        <v>0.76438819911633549</v>
      </c>
      <c r="T58" s="5">
        <f t="shared" ca="1" si="16"/>
        <v>1</v>
      </c>
      <c r="U58" s="53">
        <f t="shared" ca="1" si="15"/>
        <v>0.31139626603376747</v>
      </c>
      <c r="V58" s="5">
        <f t="shared" ca="1" si="17"/>
        <v>1</v>
      </c>
      <c r="W58" s="53">
        <f t="shared" ca="1" si="15"/>
        <v>0.16038696347390324</v>
      </c>
      <c r="X58" s="5">
        <f t="shared" ca="1" si="18"/>
        <v>6</v>
      </c>
      <c r="Y58" s="56">
        <f t="shared" ca="1" si="19"/>
        <v>0.61028678421242866</v>
      </c>
      <c r="Z58" s="16">
        <f t="shared" ca="1" si="20"/>
        <v>5</v>
      </c>
      <c r="AA58" s="34">
        <f t="shared" ca="1" si="21"/>
        <v>0.11262102967291576</v>
      </c>
      <c r="AB58" s="6">
        <f t="shared" ca="1" si="22"/>
        <v>1</v>
      </c>
      <c r="AC58" s="34">
        <f t="shared" ca="1" si="23"/>
        <v>6.7097190536698825E-2</v>
      </c>
      <c r="AD58" s="16">
        <f t="shared" ca="1" si="24"/>
        <v>7</v>
      </c>
      <c r="AE58" s="34">
        <f t="shared" ca="1" si="25"/>
        <v>0.4998859500395767</v>
      </c>
    </row>
    <row r="59" spans="2:31" ht="15.75" thickBot="1">
      <c r="B59" s="41" t="s">
        <v>76</v>
      </c>
      <c r="C59" s="134"/>
      <c r="D59" s="114">
        <f>$E$3/$E$3*Data!$D$51</f>
        <v>170</v>
      </c>
      <c r="E59" s="133"/>
      <c r="F59" s="132"/>
      <c r="G59" s="129"/>
      <c r="H59" s="132"/>
      <c r="I59" s="129"/>
      <c r="J59" s="133"/>
      <c r="M59" s="5">
        <f t="shared" si="26"/>
        <v>32</v>
      </c>
      <c r="N59" s="39">
        <f t="shared" ca="1" si="10"/>
        <v>2</v>
      </c>
      <c r="O59" s="34">
        <f t="shared" ca="1" si="11"/>
        <v>0.29213052488204028</v>
      </c>
      <c r="P59" s="5">
        <f t="shared" ca="1" si="12"/>
        <v>2</v>
      </c>
      <c r="Q59" s="53">
        <f t="shared" ca="1" si="13"/>
        <v>0.30701099340067994</v>
      </c>
      <c r="R59" s="5">
        <f t="shared" ca="1" si="14"/>
        <v>1</v>
      </c>
      <c r="S59" s="53">
        <f t="shared" ca="1" si="15"/>
        <v>0.21131908253881737</v>
      </c>
      <c r="T59" s="5">
        <f t="shared" ca="1" si="16"/>
        <v>2</v>
      </c>
      <c r="U59" s="53">
        <f t="shared" ca="1" si="15"/>
        <v>0.99387066672855706</v>
      </c>
      <c r="V59" s="5">
        <f t="shared" ca="1" si="17"/>
        <v>1</v>
      </c>
      <c r="W59" s="53">
        <f t="shared" ca="1" si="15"/>
        <v>0.56377287466372272</v>
      </c>
      <c r="X59" s="5">
        <f t="shared" ca="1" si="18"/>
        <v>6</v>
      </c>
      <c r="Y59" s="56">
        <f t="shared" ca="1" si="19"/>
        <v>0.69808597056604871</v>
      </c>
      <c r="Z59" s="16">
        <f t="shared" ca="1" si="20"/>
        <v>6</v>
      </c>
      <c r="AA59" s="34">
        <f t="shared" ca="1" si="21"/>
        <v>0.13875191378019824</v>
      </c>
      <c r="AB59" s="6">
        <f t="shared" ca="1" si="22"/>
        <v>2</v>
      </c>
      <c r="AC59" s="34">
        <f t="shared" ca="1" si="23"/>
        <v>0.97405270537134303</v>
      </c>
      <c r="AD59" s="16">
        <f t="shared" ca="1" si="24"/>
        <v>6</v>
      </c>
      <c r="AE59" s="34">
        <f t="shared" ca="1" si="25"/>
        <v>0.25863411907173983</v>
      </c>
    </row>
    <row r="60" spans="2:31" ht="15.75" thickBot="1">
      <c r="B60" s="6" t="s">
        <v>77</v>
      </c>
      <c r="C60" s="125">
        <f ca="1">COUNTIF($R$28:$R$617,1)/$E$3*Data!$C$51</f>
        <v>66.768472906403929</v>
      </c>
      <c r="D60" s="114">
        <f>$E$3/$E$3*Data!$D$51</f>
        <v>170</v>
      </c>
      <c r="E60" s="119">
        <f>$E$3/$E$3*Data!$E$51</f>
        <v>253.46469622331691</v>
      </c>
      <c r="F60" s="118">
        <f ca="1">COUNTIF($X$28:$X$617,1)/$E$3*Data!$F$51</f>
        <v>4.8916256157635472</v>
      </c>
      <c r="G60" s="117">
        <f>$E$3/$E$3*Data!$G$51</f>
        <v>15.632183908045977</v>
      </c>
      <c r="H60" s="129">
        <f ca="1">COUNTIF($Z$28:$Z$617,1)/$E$3*Data!$H$51</f>
        <v>2.2003284072249589</v>
      </c>
      <c r="I60" s="129">
        <f ca="1">COUNTIF($AB$28:$AB$617,1)/$E$3*Data!$I$51</f>
        <v>80.413793103448285</v>
      </c>
      <c r="J60" s="129">
        <f ca="1">COUNTIF($AD$28:$AD$617,1)/$E$3*Data!$J$51</f>
        <v>0.48768472906403942</v>
      </c>
      <c r="M60" s="5">
        <f t="shared" si="26"/>
        <v>33</v>
      </c>
      <c r="N60" s="39">
        <f t="shared" ca="1" si="10"/>
        <v>2</v>
      </c>
      <c r="O60" s="34">
        <f t="shared" ca="1" si="11"/>
        <v>0.6821776454171562</v>
      </c>
      <c r="P60" s="5">
        <f t="shared" ca="1" si="12"/>
        <v>1</v>
      </c>
      <c r="Q60" s="53">
        <f t="shared" ca="1" si="13"/>
        <v>4.8849151842381033E-2</v>
      </c>
      <c r="R60" s="5">
        <f t="shared" ca="1" si="14"/>
        <v>2</v>
      </c>
      <c r="S60" s="53">
        <f t="shared" ca="1" si="15"/>
        <v>0.65566719800063922</v>
      </c>
      <c r="T60" s="5">
        <f t="shared" ca="1" si="16"/>
        <v>2</v>
      </c>
      <c r="U60" s="53">
        <f t="shared" ca="1" si="15"/>
        <v>0.67162799641020943</v>
      </c>
      <c r="V60" s="5">
        <f t="shared" ca="1" si="17"/>
        <v>1</v>
      </c>
      <c r="W60" s="53">
        <f t="shared" ca="1" si="15"/>
        <v>0.32260861624269666</v>
      </c>
      <c r="X60" s="5">
        <f t="shared" ca="1" si="18"/>
        <v>4</v>
      </c>
      <c r="Y60" s="56">
        <f t="shared" ca="1" si="19"/>
        <v>0.19163999616190353</v>
      </c>
      <c r="Z60" s="16">
        <f t="shared" ca="1" si="20"/>
        <v>8</v>
      </c>
      <c r="AA60" s="34">
        <f t="shared" ca="1" si="21"/>
        <v>0.68085411419022135</v>
      </c>
      <c r="AB60" s="6">
        <f t="shared" ca="1" si="22"/>
        <v>1</v>
      </c>
      <c r="AC60" s="34">
        <f t="shared" ca="1" si="23"/>
        <v>0.25279249165494289</v>
      </c>
      <c r="AD60" s="16">
        <f t="shared" ca="1" si="24"/>
        <v>6</v>
      </c>
      <c r="AE60" s="34">
        <f t="shared" ca="1" si="25"/>
        <v>0.26743963399269255</v>
      </c>
    </row>
    <row r="61" spans="2:31" ht="15.75" thickBot="1">
      <c r="B61" s="6" t="s">
        <v>78</v>
      </c>
      <c r="C61" s="125">
        <f ca="1">COUNTIF($R$28:$R$617,2)/$E$3*Data!$C$51</f>
        <v>73.362889983579635</v>
      </c>
      <c r="D61" s="114">
        <f>$E$3/$E$3*Data!$D$51</f>
        <v>170</v>
      </c>
      <c r="E61" s="119">
        <f>$E$3/$E$3*Data!$E$51</f>
        <v>253.46469622331691</v>
      </c>
      <c r="F61" s="118">
        <f ca="1">COUNTIF($X$28:$X$617,2)/$E$3*Data!$F$51</f>
        <v>3.8045977011494254</v>
      </c>
      <c r="G61" s="117">
        <f>$E$3/$E$3*Data!$G$51</f>
        <v>15.632183908045977</v>
      </c>
      <c r="H61" s="129">
        <f ca="1">COUNTIF($Z$28:$Z$617,2)/$E$3*Data!$H$51</f>
        <v>2.4203612479474552</v>
      </c>
      <c r="I61" s="129">
        <f ca="1">COUNTIF($AB$27:$AB$616,2)/$E$3*Data!$I$51</f>
        <v>82.328407224958937</v>
      </c>
      <c r="J61" s="129">
        <f ca="1">COUNTIF($AD$28:$AD$617,2)/$E$3*Data!$J$51</f>
        <v>0.46551724137931033</v>
      </c>
      <c r="M61" s="5">
        <f t="shared" si="26"/>
        <v>34</v>
      </c>
      <c r="N61" s="39">
        <f t="shared" ca="1" si="10"/>
        <v>1</v>
      </c>
      <c r="O61" s="34">
        <f t="shared" ca="1" si="11"/>
        <v>0.18839825869137616</v>
      </c>
      <c r="P61" s="5">
        <f t="shared" ca="1" si="12"/>
        <v>1</v>
      </c>
      <c r="Q61" s="53">
        <f t="shared" ca="1" si="13"/>
        <v>0.29774169812745521</v>
      </c>
      <c r="R61" s="5">
        <f t="shared" ca="1" si="14"/>
        <v>1</v>
      </c>
      <c r="S61" s="53">
        <f t="shared" ca="1" si="15"/>
        <v>7.3390646775219892E-2</v>
      </c>
      <c r="T61" s="5">
        <f t="shared" ca="1" si="16"/>
        <v>1</v>
      </c>
      <c r="U61" s="53">
        <f t="shared" ca="1" si="15"/>
        <v>0.48549809068801597</v>
      </c>
      <c r="V61" s="5">
        <f t="shared" ca="1" si="17"/>
        <v>1</v>
      </c>
      <c r="W61" s="53">
        <f t="shared" ca="1" si="15"/>
        <v>0.26724961965760041</v>
      </c>
      <c r="X61" s="5">
        <f t="shared" ca="1" si="18"/>
        <v>2</v>
      </c>
      <c r="Y61" s="56">
        <f t="shared" ca="1" si="19"/>
        <v>9.680429212649222E-2</v>
      </c>
      <c r="Z61" s="16">
        <f t="shared" ca="1" si="20"/>
        <v>6</v>
      </c>
      <c r="AA61" s="34">
        <f t="shared" ca="1" si="21"/>
        <v>0.21061401569944227</v>
      </c>
      <c r="AB61" s="6">
        <f t="shared" ca="1" si="22"/>
        <v>2</v>
      </c>
      <c r="AC61" s="34">
        <f t="shared" ca="1" si="23"/>
        <v>0.5346628451967137</v>
      </c>
      <c r="AD61" s="16">
        <f t="shared" ca="1" si="24"/>
        <v>6</v>
      </c>
      <c r="AE61" s="34">
        <f t="shared" ca="1" si="25"/>
        <v>0.26171514799140483</v>
      </c>
    </row>
    <row r="62" spans="2:31" ht="15.75" thickBot="1">
      <c r="B62" s="6" t="s">
        <v>79</v>
      </c>
      <c r="C62" s="125">
        <f ca="1">COUNTIF($T$28:$T$617,1)/$E$3*Data!$C$51</f>
        <v>77.072249589490966</v>
      </c>
      <c r="D62" s="114">
        <f>$E$3/$E$3*Data!$D$51</f>
        <v>170</v>
      </c>
      <c r="E62" s="119"/>
      <c r="F62" s="118">
        <f ca="1">COUNTIF($X$28:$X$617,3)/$E$3*Data!$F$51</f>
        <v>4.3481116584564861</v>
      </c>
      <c r="G62" s="117"/>
      <c r="H62" s="129">
        <f ca="1">COUNTIF($Z$28:$Z$617,3)/$E$3*Data!$H$51</f>
        <v>2.4203612479474552</v>
      </c>
      <c r="I62" s="117"/>
      <c r="J62" s="129">
        <f ca="1">COUNTIF($AD$28:$AD$617,3)/$E$3*Data!$J$51</f>
        <v>0.15517241379310345</v>
      </c>
      <c r="M62" s="5">
        <f t="shared" si="26"/>
        <v>35</v>
      </c>
      <c r="N62" s="39">
        <f t="shared" ca="1" si="10"/>
        <v>2</v>
      </c>
      <c r="O62" s="34">
        <f t="shared" ca="1" si="11"/>
        <v>0.85765583700172154</v>
      </c>
      <c r="P62" s="5">
        <f t="shared" ca="1" si="12"/>
        <v>2</v>
      </c>
      <c r="Q62" s="53">
        <f t="shared" ca="1" si="13"/>
        <v>0.83974736301124331</v>
      </c>
      <c r="R62" s="5">
        <f t="shared" ca="1" si="14"/>
        <v>1</v>
      </c>
      <c r="S62" s="53">
        <f t="shared" ca="1" si="15"/>
        <v>0.37152810092562394</v>
      </c>
      <c r="T62" s="5">
        <f t="shared" ca="1" si="16"/>
        <v>1</v>
      </c>
      <c r="U62" s="53">
        <f t="shared" ca="1" si="15"/>
        <v>0.37308934264296179</v>
      </c>
      <c r="V62" s="5">
        <f t="shared" ca="1" si="17"/>
        <v>1</v>
      </c>
      <c r="W62" s="53">
        <f t="shared" ca="1" si="15"/>
        <v>2.3617524468211526E-2</v>
      </c>
      <c r="X62" s="5">
        <f t="shared" ca="1" si="18"/>
        <v>6</v>
      </c>
      <c r="Y62" s="56">
        <f t="shared" ca="1" si="19"/>
        <v>0.64938265189209954</v>
      </c>
      <c r="Z62" s="16">
        <f t="shared" ca="1" si="20"/>
        <v>5</v>
      </c>
      <c r="AA62" s="34">
        <f t="shared" ca="1" si="21"/>
        <v>0.11338425279084285</v>
      </c>
      <c r="AB62" s="6">
        <f t="shared" ca="1" si="22"/>
        <v>1</v>
      </c>
      <c r="AC62" s="34">
        <f t="shared" ca="1" si="23"/>
        <v>0.16139322330012185</v>
      </c>
      <c r="AD62" s="16">
        <f t="shared" ca="1" si="24"/>
        <v>1</v>
      </c>
      <c r="AE62" s="34">
        <f t="shared" ca="1" si="25"/>
        <v>3.0296789711753647E-2</v>
      </c>
    </row>
    <row r="63" spans="2:31" ht="15.75" thickBot="1">
      <c r="B63" s="6" t="s">
        <v>80</v>
      </c>
      <c r="C63" s="125">
        <f ca="1">COUNTIF($T$28:$T$617,2)/$E$3*Data!$C$51</f>
        <v>63.059113300492605</v>
      </c>
      <c r="D63" s="114">
        <f>$E$3/$E$3*Data!$D$51</f>
        <v>170</v>
      </c>
      <c r="E63" s="119"/>
      <c r="F63" s="118">
        <f ca="1">COUNTIF($X$28:$X$617,4)/$E$3*Data!$F$51</f>
        <v>17.120689655172416</v>
      </c>
      <c r="G63" s="117"/>
      <c r="H63" s="129">
        <f ca="1">COUNTIF($Z$28:$Z$617,4)/$E$3*Data!$H$51</f>
        <v>3.9605911330049262</v>
      </c>
      <c r="I63" s="117"/>
      <c r="J63" s="129">
        <f ca="1">COUNTIF($AD$28:$AD$617,4)/$E$3*Data!$J$51</f>
        <v>0.42118226600985226</v>
      </c>
      <c r="M63" s="5">
        <f t="shared" si="26"/>
        <v>36</v>
      </c>
      <c r="N63" s="39">
        <f t="shared" ca="1" si="10"/>
        <v>2</v>
      </c>
      <c r="O63" s="34">
        <f t="shared" ca="1" si="11"/>
        <v>0.55734405248226437</v>
      </c>
      <c r="P63" s="5">
        <f t="shared" ca="1" si="12"/>
        <v>2</v>
      </c>
      <c r="Q63" s="53">
        <f t="shared" ca="1" si="13"/>
        <v>0.83203784731504404</v>
      </c>
      <c r="R63" s="5">
        <f t="shared" ca="1" si="14"/>
        <v>2</v>
      </c>
      <c r="S63" s="53">
        <f t="shared" ca="1" si="15"/>
        <v>0.62867953136233279</v>
      </c>
      <c r="T63" s="5">
        <f t="shared" ca="1" si="16"/>
        <v>1</v>
      </c>
      <c r="U63" s="53">
        <f t="shared" ca="1" si="15"/>
        <v>0.40797657452749791</v>
      </c>
      <c r="V63" s="5">
        <f t="shared" ca="1" si="17"/>
        <v>1</v>
      </c>
      <c r="W63" s="53">
        <f t="shared" ca="1" si="15"/>
        <v>0.55655069103874233</v>
      </c>
      <c r="X63" s="5">
        <f t="shared" ca="1" si="18"/>
        <v>4</v>
      </c>
      <c r="Y63" s="56">
        <f t="shared" ca="1" si="19"/>
        <v>0.19175123018944262</v>
      </c>
      <c r="Z63" s="16">
        <f t="shared" ca="1" si="20"/>
        <v>3</v>
      </c>
      <c r="AA63" s="34">
        <f t="shared" ca="1" si="21"/>
        <v>6.2601945495942779E-2</v>
      </c>
      <c r="AB63" s="6">
        <f t="shared" ca="1" si="22"/>
        <v>1</v>
      </c>
      <c r="AC63" s="34">
        <f t="shared" ca="1" si="23"/>
        <v>0.29771012494072968</v>
      </c>
      <c r="AD63" s="16">
        <f t="shared" ca="1" si="24"/>
        <v>7</v>
      </c>
      <c r="AE63" s="34">
        <f t="shared" ca="1" si="25"/>
        <v>0.40517970827354244</v>
      </c>
    </row>
    <row r="64" spans="2:31" ht="15.75" thickBot="1">
      <c r="B64" s="6" t="s">
        <v>81</v>
      </c>
      <c r="C64" s="125"/>
      <c r="D64" s="114">
        <f>$E$3/$E$3*Data!$D$51</f>
        <v>170</v>
      </c>
      <c r="E64" s="119"/>
      <c r="F64" s="118">
        <f ca="1">COUNTIF($X$28:$X$617,5)/$E$3*Data!$F$51</f>
        <v>17.664203612479476</v>
      </c>
      <c r="G64" s="117">
        <f>$E$3/$E$3*Data!$G$51</f>
        <v>15.632183908045977</v>
      </c>
      <c r="H64" s="129">
        <f ca="1">COUNTIF($Z$28:$Z$617,5)/$E$3*Data!$H$51</f>
        <v>1.3201970443349753</v>
      </c>
      <c r="I64" s="117"/>
      <c r="J64" s="129">
        <f ca="1">COUNTIF($AD$28:$AD$617,5)/$E$3*Data!$J$51</f>
        <v>0.37684729064039413</v>
      </c>
      <c r="M64" s="5">
        <f t="shared" si="26"/>
        <v>37</v>
      </c>
      <c r="N64" s="39">
        <f t="shared" ca="1" si="10"/>
        <v>2</v>
      </c>
      <c r="O64" s="34">
        <f t="shared" ca="1" si="11"/>
        <v>0.6134736392765392</v>
      </c>
      <c r="P64" s="5">
        <f t="shared" ca="1" si="12"/>
        <v>1</v>
      </c>
      <c r="Q64" s="53">
        <f t="shared" ca="1" si="13"/>
        <v>9.7090640618497259E-2</v>
      </c>
      <c r="R64" s="5">
        <f t="shared" ca="1" si="14"/>
        <v>2</v>
      </c>
      <c r="S64" s="53">
        <f t="shared" ca="1" si="15"/>
        <v>0.51856777045527314</v>
      </c>
      <c r="T64" s="5">
        <f t="shared" ca="1" si="16"/>
        <v>2</v>
      </c>
      <c r="U64" s="53">
        <f t="shared" ca="1" si="15"/>
        <v>0.58683448862263399</v>
      </c>
      <c r="V64" s="5">
        <f t="shared" ca="1" si="17"/>
        <v>2</v>
      </c>
      <c r="W64" s="53">
        <f t="shared" ca="1" si="15"/>
        <v>0.65498776410070825</v>
      </c>
      <c r="X64" s="5">
        <f t="shared" ca="1" si="18"/>
        <v>6</v>
      </c>
      <c r="Y64" s="56">
        <f t="shared" ca="1" si="19"/>
        <v>0.56359972419605708</v>
      </c>
      <c r="Z64" s="16">
        <f t="shared" ca="1" si="20"/>
        <v>8</v>
      </c>
      <c r="AA64" s="34">
        <f t="shared" ca="1" si="21"/>
        <v>0.53702086264284565</v>
      </c>
      <c r="AB64" s="6">
        <f t="shared" ca="1" si="22"/>
        <v>1</v>
      </c>
      <c r="AC64" s="34">
        <f t="shared" ca="1" si="23"/>
        <v>0.38311950017997587</v>
      </c>
      <c r="AD64" s="16">
        <f t="shared" ca="1" si="24"/>
        <v>9</v>
      </c>
      <c r="AE64" s="34">
        <f t="shared" ca="1" si="25"/>
        <v>0.7668373181051682</v>
      </c>
    </row>
    <row r="65" spans="2:31" ht="15.75" thickBot="1">
      <c r="B65" s="6" t="s">
        <v>82</v>
      </c>
      <c r="C65" s="125"/>
      <c r="D65" s="114">
        <f>$E$3/$E$3*Data!$D$51</f>
        <v>170</v>
      </c>
      <c r="E65" s="119">
        <f>$E$3/$E$3*Data!$E$51</f>
        <v>253.46469622331691</v>
      </c>
      <c r="F65" s="118">
        <f ca="1">COUNTIF($X$28:$X$617,6)/$E$3*Data!$F$51</f>
        <v>20.653530377668311</v>
      </c>
      <c r="G65" s="117">
        <f>$E$3/$E$3*Data!$G$51</f>
        <v>15.632183908045977</v>
      </c>
      <c r="H65" s="129">
        <f ca="1">COUNTIF($Z$28:$Z$617,6)/$E$3*Data!$H$51</f>
        <v>11.881773399014778</v>
      </c>
      <c r="I65" s="117"/>
      <c r="J65" s="129">
        <f ca="1">COUNTIF($AD$28:$AD$617,6)/$E$3*Data!$J$51</f>
        <v>0.82019704433497542</v>
      </c>
      <c r="M65" s="5">
        <f t="shared" si="26"/>
        <v>38</v>
      </c>
      <c r="N65" s="39">
        <f t="shared" ca="1" si="10"/>
        <v>2</v>
      </c>
      <c r="O65" s="34">
        <f t="shared" ca="1" si="11"/>
        <v>0.84499032226911552</v>
      </c>
      <c r="P65" s="5">
        <f t="shared" ca="1" si="12"/>
        <v>2</v>
      </c>
      <c r="Q65" s="53">
        <f t="shared" ca="1" si="13"/>
        <v>0.36296612885317292</v>
      </c>
      <c r="R65" s="5">
        <f t="shared" ca="1" si="14"/>
        <v>2</v>
      </c>
      <c r="S65" s="53">
        <f t="shared" ca="1" si="15"/>
        <v>0.69895907919018407</v>
      </c>
      <c r="T65" s="5">
        <f t="shared" ca="1" si="16"/>
        <v>2</v>
      </c>
      <c r="U65" s="53">
        <f t="shared" ca="1" si="15"/>
        <v>0.60581289366425928</v>
      </c>
      <c r="V65" s="5">
        <f t="shared" ca="1" si="17"/>
        <v>2</v>
      </c>
      <c r="W65" s="53">
        <f t="shared" ca="1" si="15"/>
        <v>0.93817801062454587</v>
      </c>
      <c r="X65" s="5">
        <f t="shared" ca="1" si="18"/>
        <v>4</v>
      </c>
      <c r="Y65" s="56">
        <f t="shared" ca="1" si="19"/>
        <v>0.24411196290864012</v>
      </c>
      <c r="Z65" s="16">
        <f t="shared" ca="1" si="20"/>
        <v>7</v>
      </c>
      <c r="AA65" s="34">
        <f t="shared" ca="1" si="21"/>
        <v>0.39818064612534876</v>
      </c>
      <c r="AB65" s="6">
        <f t="shared" ca="1" si="22"/>
        <v>1</v>
      </c>
      <c r="AC65" s="34">
        <f t="shared" ca="1" si="23"/>
        <v>0.27198247086493765</v>
      </c>
      <c r="AD65" s="16">
        <f t="shared" ca="1" si="24"/>
        <v>7</v>
      </c>
      <c r="AE65" s="34">
        <f t="shared" ca="1" si="25"/>
        <v>0.47949674329050951</v>
      </c>
    </row>
    <row r="66" spans="2:31" ht="15.75" thickBot="1">
      <c r="B66" s="6" t="s">
        <v>83</v>
      </c>
      <c r="C66" s="125">
        <f ca="1">COUNTIF($V$28:$V$617,1)/$E$3*Data!$C$51</f>
        <v>77.072249589490966</v>
      </c>
      <c r="D66" s="114">
        <f>$E$3/$E$3*Data!$D$51</f>
        <v>170</v>
      </c>
      <c r="E66" s="119">
        <f>$E$3/$E$3*Data!$E$51</f>
        <v>253.46469622331691</v>
      </c>
      <c r="F66" s="118">
        <f ca="1">COUNTIF($X$28:$X$617,7)/$E$3*Data!$F$51</f>
        <v>9.7832512315270943</v>
      </c>
      <c r="G66" s="117">
        <f>$E$3/$E$3*Data!$G$51</f>
        <v>15.632183908045977</v>
      </c>
      <c r="H66" s="129">
        <f ca="1">COUNTIF($Z$28:$Z$617,7)/$E$3*Data!$H$51</f>
        <v>12.981937602627257</v>
      </c>
      <c r="I66" s="117"/>
      <c r="J66" s="129">
        <f ca="1">COUNTIF($AD$28:$AD$617,7)/$E$3*Data!$J$51</f>
        <v>1.2413793103448276</v>
      </c>
      <c r="M66" s="5">
        <f t="shared" si="26"/>
        <v>39</v>
      </c>
      <c r="N66" s="39">
        <f t="shared" ca="1" si="10"/>
        <v>2</v>
      </c>
      <c r="O66" s="34">
        <f t="shared" ca="1" si="11"/>
        <v>0.90669754970558669</v>
      </c>
      <c r="P66" s="5">
        <f t="shared" ca="1" si="12"/>
        <v>2</v>
      </c>
      <c r="Q66" s="53">
        <f t="shared" ca="1" si="13"/>
        <v>0.77729299532147866</v>
      </c>
      <c r="R66" s="5">
        <f t="shared" ca="1" si="14"/>
        <v>1</v>
      </c>
      <c r="S66" s="53">
        <f t="shared" ca="1" si="15"/>
        <v>0.36221401211605286</v>
      </c>
      <c r="T66" s="5">
        <f t="shared" ca="1" si="16"/>
        <v>2</v>
      </c>
      <c r="U66" s="53">
        <f t="shared" ca="1" si="15"/>
        <v>0.73499600055202441</v>
      </c>
      <c r="V66" s="5">
        <f t="shared" ca="1" si="17"/>
        <v>1</v>
      </c>
      <c r="W66" s="53">
        <f t="shared" ca="1" si="15"/>
        <v>0.22888200839911077</v>
      </c>
      <c r="X66" s="5">
        <f t="shared" ca="1" si="18"/>
        <v>4</v>
      </c>
      <c r="Y66" s="56">
        <f t="shared" ca="1" si="19"/>
        <v>0.2358197563123019</v>
      </c>
      <c r="Z66" s="16">
        <f t="shared" ca="1" si="20"/>
        <v>9</v>
      </c>
      <c r="AA66" s="34">
        <f t="shared" ca="1" si="21"/>
        <v>0.73705757488705448</v>
      </c>
      <c r="AB66" s="6">
        <f t="shared" ca="1" si="22"/>
        <v>2</v>
      </c>
      <c r="AC66" s="34">
        <f t="shared" ca="1" si="23"/>
        <v>0.91965670467455651</v>
      </c>
      <c r="AD66" s="16">
        <f t="shared" ca="1" si="24"/>
        <v>6</v>
      </c>
      <c r="AE66" s="34">
        <f t="shared" ca="1" si="25"/>
        <v>0.34176423284337609</v>
      </c>
    </row>
    <row r="67" spans="2:31" ht="15.75" thickBot="1">
      <c r="B67" s="6" t="s">
        <v>84</v>
      </c>
      <c r="C67" s="125">
        <f ca="1">COUNTIF($V$28:$V$617,2)/$E$3*Data!$C$51</f>
        <v>63.059113300492605</v>
      </c>
      <c r="D67" s="114">
        <f>$E$3/$E$3*Data!$D$51</f>
        <v>170</v>
      </c>
      <c r="E67" s="119">
        <f>$E$3/$E$3*Data!$E$51</f>
        <v>253.46469622331691</v>
      </c>
      <c r="F67" s="118">
        <f ca="1">COUNTIF($X$28:$X$617,8)/$E$3*Data!$F$51</f>
        <v>6.2504105090311981</v>
      </c>
      <c r="G67" s="117">
        <f>$E$3/$E$3*Data!$G$51</f>
        <v>15.632183908045977</v>
      </c>
      <c r="H67" s="129">
        <f ca="1">COUNTIF($Z$28:$Z$617,8)/$E$3*Data!$H$51</f>
        <v>16.0623973727422</v>
      </c>
      <c r="I67" s="117"/>
      <c r="J67" s="129">
        <f ca="1">COUNTIF($AD$28:$AD$617,8)/$E$3*Data!$J$51</f>
        <v>1.6403940886699508</v>
      </c>
      <c r="M67" s="5">
        <f t="shared" si="26"/>
        <v>40</v>
      </c>
      <c r="N67" s="39">
        <f t="shared" ca="1" si="10"/>
        <v>2</v>
      </c>
      <c r="O67" s="34">
        <f t="shared" ca="1" si="11"/>
        <v>0.77641748746440342</v>
      </c>
      <c r="P67" s="5">
        <f t="shared" ca="1" si="12"/>
        <v>1</v>
      </c>
      <c r="Q67" s="53">
        <f t="shared" ca="1" si="13"/>
        <v>0.25580127516221052</v>
      </c>
      <c r="R67" s="5">
        <f t="shared" ca="1" si="14"/>
        <v>2</v>
      </c>
      <c r="S67" s="53">
        <f t="shared" ca="1" si="15"/>
        <v>0.77104344365160138</v>
      </c>
      <c r="T67" s="5">
        <f t="shared" ca="1" si="16"/>
        <v>1</v>
      </c>
      <c r="U67" s="53">
        <f t="shared" ca="1" si="15"/>
        <v>6.1439856716177133E-2</v>
      </c>
      <c r="V67" s="5">
        <f t="shared" ca="1" si="17"/>
        <v>1</v>
      </c>
      <c r="W67" s="53">
        <f t="shared" ca="1" si="15"/>
        <v>9.5912974179898969E-2</v>
      </c>
      <c r="X67" s="5">
        <f t="shared" ca="1" si="18"/>
        <v>9</v>
      </c>
      <c r="Y67" s="56">
        <f t="shared" ca="1" si="19"/>
        <v>0.97105255872530005</v>
      </c>
      <c r="Z67" s="16">
        <f t="shared" ca="1" si="20"/>
        <v>6</v>
      </c>
      <c r="AA67" s="34">
        <f t="shared" ca="1" si="21"/>
        <v>0.15456368536747966</v>
      </c>
      <c r="AB67" s="6">
        <f t="shared" ca="1" si="22"/>
        <v>2</v>
      </c>
      <c r="AC67" s="34">
        <f t="shared" ca="1" si="23"/>
        <v>0.66014135625168358</v>
      </c>
      <c r="AD67" s="16">
        <f t="shared" ca="1" si="24"/>
        <v>8</v>
      </c>
      <c r="AE67" s="34">
        <f t="shared" ca="1" si="25"/>
        <v>0.55431599764941497</v>
      </c>
    </row>
    <row r="68" spans="2:31" ht="15.75" thickBot="1">
      <c r="B68" s="6" t="s">
        <v>85</v>
      </c>
      <c r="C68" s="125"/>
      <c r="D68" s="114">
        <f>$E$3/$E$3*Data!$D$51</f>
        <v>170</v>
      </c>
      <c r="E68" s="119">
        <f>$E$3/$E$3*Data!$E$51</f>
        <v>253.46469622331691</v>
      </c>
      <c r="F68" s="118">
        <f ca="1">COUNTIF($X$28:$X$617,9)/$E$3*Data!$F$51</f>
        <v>7.8809523809523814</v>
      </c>
      <c r="G68" s="117">
        <f>$E$3/$E$3*Data!$G$51</f>
        <v>15.632183908045977</v>
      </c>
      <c r="H68" s="129">
        <f ca="1">COUNTIF($Z$28:$Z$617,9)/$E$3*Data!$H$51</f>
        <v>21.563218390804597</v>
      </c>
      <c r="I68" s="117"/>
      <c r="J68" s="129">
        <f ca="1">COUNTIF($AD$28:$AD$617,9)/$E$3*Data!$J$51</f>
        <v>1.9285714285714284</v>
      </c>
      <c r="M68" s="5">
        <f t="shared" si="26"/>
        <v>41</v>
      </c>
      <c r="N68" s="39">
        <f t="shared" ca="1" si="10"/>
        <v>2</v>
      </c>
      <c r="O68" s="34">
        <f t="shared" ca="1" si="11"/>
        <v>0.42429638972879036</v>
      </c>
      <c r="P68" s="5">
        <f t="shared" ca="1" si="12"/>
        <v>1</v>
      </c>
      <c r="Q68" s="53">
        <f t="shared" ca="1" si="13"/>
        <v>0.29085477073904098</v>
      </c>
      <c r="R68" s="5">
        <f t="shared" ca="1" si="14"/>
        <v>1</v>
      </c>
      <c r="S68" s="53">
        <f t="shared" ca="1" si="15"/>
        <v>0.17923218907857752</v>
      </c>
      <c r="T68" s="5">
        <f t="shared" ca="1" si="16"/>
        <v>1</v>
      </c>
      <c r="U68" s="53">
        <f t="shared" ca="1" si="15"/>
        <v>0.24964084743799031</v>
      </c>
      <c r="V68" s="5">
        <f t="shared" ca="1" si="17"/>
        <v>2</v>
      </c>
      <c r="W68" s="53">
        <f t="shared" ca="1" si="15"/>
        <v>0.70816516719008238</v>
      </c>
      <c r="X68" s="5">
        <f t="shared" ca="1" si="18"/>
        <v>6</v>
      </c>
      <c r="Y68" s="56">
        <f t="shared" ca="1" si="19"/>
        <v>0.59696111477825253</v>
      </c>
      <c r="Z68" s="16">
        <f t="shared" ca="1" si="20"/>
        <v>4</v>
      </c>
      <c r="AA68" s="34">
        <f t="shared" ca="1" si="21"/>
        <v>9.8046189386378213E-2</v>
      </c>
      <c r="AB68" s="6">
        <f t="shared" ca="1" si="22"/>
        <v>1</v>
      </c>
      <c r="AC68" s="34">
        <f t="shared" ca="1" si="23"/>
        <v>0.25860490881907339</v>
      </c>
      <c r="AD68" s="16">
        <f t="shared" ca="1" si="24"/>
        <v>8</v>
      </c>
      <c r="AE68" s="34">
        <f t="shared" ca="1" si="25"/>
        <v>0.58948032436065656</v>
      </c>
    </row>
    <row r="69" spans="2:31" ht="15.75" thickBot="1">
      <c r="B69" s="6" t="s">
        <v>86</v>
      </c>
      <c r="C69" s="125"/>
      <c r="D69" s="114">
        <f>$E$3/$E$3*Data!$D$51</f>
        <v>170</v>
      </c>
      <c r="E69" s="119">
        <f>$E$3/$E$3*Data!$E$51</f>
        <v>253.46469622331691</v>
      </c>
      <c r="F69" s="133"/>
      <c r="G69" s="117">
        <f>$E$3/$E$3*Data!$G$51</f>
        <v>15.632183908045977</v>
      </c>
      <c r="H69" s="129"/>
      <c r="I69" s="117"/>
      <c r="J69" s="119"/>
      <c r="M69" s="5">
        <f t="shared" si="26"/>
        <v>42</v>
      </c>
      <c r="N69" s="39">
        <f t="shared" ca="1" si="10"/>
        <v>2</v>
      </c>
      <c r="O69" s="34">
        <f t="shared" ca="1" si="11"/>
        <v>0.96921654126558132</v>
      </c>
      <c r="P69" s="5">
        <f t="shared" ca="1" si="12"/>
        <v>2</v>
      </c>
      <c r="Q69" s="53">
        <f t="shared" ca="1" si="13"/>
        <v>0.4432427496159328</v>
      </c>
      <c r="R69" s="5">
        <f t="shared" ca="1" si="14"/>
        <v>1</v>
      </c>
      <c r="S69" s="53">
        <f t="shared" ca="1" si="15"/>
        <v>0.35770889770260172</v>
      </c>
      <c r="T69" s="5">
        <f t="shared" ca="1" si="16"/>
        <v>1</v>
      </c>
      <c r="U69" s="53">
        <f t="shared" ca="1" si="15"/>
        <v>0.39930385668452839</v>
      </c>
      <c r="V69" s="5">
        <f t="shared" ca="1" si="17"/>
        <v>2</v>
      </c>
      <c r="W69" s="53">
        <f t="shared" ca="1" si="15"/>
        <v>0.85829830334851409</v>
      </c>
      <c r="X69" s="5">
        <f t="shared" ca="1" si="18"/>
        <v>7</v>
      </c>
      <c r="Y69" s="56">
        <f t="shared" ca="1" si="19"/>
        <v>0.77427356677653236</v>
      </c>
      <c r="Z69" s="16">
        <f t="shared" ca="1" si="20"/>
        <v>9</v>
      </c>
      <c r="AA69" s="34">
        <f t="shared" ca="1" si="21"/>
        <v>0.75384106257299388</v>
      </c>
      <c r="AB69" s="6">
        <f t="shared" ca="1" si="22"/>
        <v>1</v>
      </c>
      <c r="AC69" s="34">
        <f t="shared" ca="1" si="23"/>
        <v>0.38316673275752677</v>
      </c>
      <c r="AD69" s="16">
        <f t="shared" ca="1" si="24"/>
        <v>6</v>
      </c>
      <c r="AE69" s="34">
        <f t="shared" ca="1" si="25"/>
        <v>0.30135940032554531</v>
      </c>
    </row>
    <row r="70" spans="2:31" ht="15.75" thickBot="1">
      <c r="B70" s="1" t="s">
        <v>87</v>
      </c>
      <c r="C70" s="126"/>
      <c r="D70" s="114">
        <f>$E$3/$E$3*Data!$D$51</f>
        <v>170</v>
      </c>
      <c r="E70" s="122"/>
      <c r="F70" s="120"/>
      <c r="G70" s="121"/>
      <c r="H70" s="120"/>
      <c r="I70" s="121"/>
      <c r="J70" s="122"/>
      <c r="M70" s="5">
        <f t="shared" si="26"/>
        <v>43</v>
      </c>
      <c r="N70" s="39">
        <f t="shared" ca="1" si="10"/>
        <v>2</v>
      </c>
      <c r="O70" s="34">
        <f t="shared" ca="1" si="11"/>
        <v>0.88681690915258127</v>
      </c>
      <c r="P70" s="5">
        <f t="shared" ca="1" si="12"/>
        <v>2</v>
      </c>
      <c r="Q70" s="53">
        <f t="shared" ca="1" si="13"/>
        <v>0.40407729022347016</v>
      </c>
      <c r="R70" s="5">
        <f t="shared" ca="1" si="14"/>
        <v>1</v>
      </c>
      <c r="S70" s="53">
        <f t="shared" ca="1" si="15"/>
        <v>0.34980196872717517</v>
      </c>
      <c r="T70" s="5">
        <f t="shared" ca="1" si="16"/>
        <v>1</v>
      </c>
      <c r="U70" s="53">
        <f t="shared" ca="1" si="15"/>
        <v>4.6352469402414886E-2</v>
      </c>
      <c r="V70" s="5">
        <f t="shared" ca="1" si="17"/>
        <v>1</v>
      </c>
      <c r="W70" s="53">
        <f t="shared" ca="1" si="15"/>
        <v>0.12419638100079422</v>
      </c>
      <c r="X70" s="5">
        <f t="shared" ca="1" si="18"/>
        <v>3</v>
      </c>
      <c r="Y70" s="56">
        <f t="shared" ca="1" si="19"/>
        <v>0.13673970805361635</v>
      </c>
      <c r="Z70" s="16">
        <f t="shared" ca="1" si="20"/>
        <v>6</v>
      </c>
      <c r="AA70" s="34">
        <f t="shared" ca="1" si="21"/>
        <v>0.16445791884540473</v>
      </c>
      <c r="AB70" s="6">
        <f t="shared" ca="1" si="22"/>
        <v>1</v>
      </c>
      <c r="AC70" s="34">
        <f t="shared" ca="1" si="23"/>
        <v>0.13872178304822236</v>
      </c>
      <c r="AD70" s="16">
        <f t="shared" ca="1" si="24"/>
        <v>8</v>
      </c>
      <c r="AE70" s="34">
        <f t="shared" ca="1" si="25"/>
        <v>0.55500116218270712</v>
      </c>
    </row>
    <row r="71" spans="2:31">
      <c r="M71" s="5">
        <f t="shared" si="26"/>
        <v>44</v>
      </c>
      <c r="N71" s="39">
        <f t="shared" ca="1" si="10"/>
        <v>1</v>
      </c>
      <c r="O71" s="34">
        <f t="shared" ca="1" si="11"/>
        <v>0.17928454182728526</v>
      </c>
      <c r="P71" s="5">
        <f t="shared" ca="1" si="12"/>
        <v>2</v>
      </c>
      <c r="Q71" s="53">
        <f t="shared" ca="1" si="13"/>
        <v>0.9286995680406207</v>
      </c>
      <c r="R71" s="5">
        <f t="shared" ca="1" si="14"/>
        <v>1</v>
      </c>
      <c r="S71" s="53">
        <f t="shared" ca="1" si="15"/>
        <v>0.36226496083889326</v>
      </c>
      <c r="T71" s="5">
        <f t="shared" ca="1" si="16"/>
        <v>1</v>
      </c>
      <c r="U71" s="53">
        <f t="shared" ca="1" si="15"/>
        <v>0.46416283313755491</v>
      </c>
      <c r="V71" s="5">
        <f t="shared" ca="1" si="17"/>
        <v>2</v>
      </c>
      <c r="W71" s="53">
        <f t="shared" ca="1" si="15"/>
        <v>0.89563586373247639</v>
      </c>
      <c r="X71" s="5">
        <f t="shared" ca="1" si="18"/>
        <v>7</v>
      </c>
      <c r="Y71" s="56">
        <f t="shared" ca="1" si="19"/>
        <v>0.75919509232137283</v>
      </c>
      <c r="Z71" s="16">
        <f t="shared" ca="1" si="20"/>
        <v>8</v>
      </c>
      <c r="AA71" s="34">
        <f t="shared" ca="1" si="21"/>
        <v>0.70808426937190561</v>
      </c>
      <c r="AB71" s="6">
        <f t="shared" ca="1" si="22"/>
        <v>1</v>
      </c>
      <c r="AC71" s="34">
        <f t="shared" ca="1" si="23"/>
        <v>0.26268249133699761</v>
      </c>
      <c r="AD71" s="16">
        <f t="shared" ca="1" si="24"/>
        <v>9</v>
      </c>
      <c r="AE71" s="34">
        <f t="shared" ca="1" si="25"/>
        <v>0.816186667925618</v>
      </c>
    </row>
    <row r="72" spans="2:31">
      <c r="B72" t="s">
        <v>89</v>
      </c>
      <c r="M72" s="5">
        <f t="shared" si="26"/>
        <v>45</v>
      </c>
      <c r="N72" s="39">
        <f t="shared" ca="1" si="10"/>
        <v>1</v>
      </c>
      <c r="O72" s="34">
        <f t="shared" ca="1" si="11"/>
        <v>0.10336128559267377</v>
      </c>
      <c r="P72" s="5">
        <f t="shared" ca="1" si="12"/>
        <v>2</v>
      </c>
      <c r="Q72" s="53">
        <f t="shared" ca="1" si="13"/>
        <v>0.84574189033827185</v>
      </c>
      <c r="R72" s="5">
        <f t="shared" ca="1" si="14"/>
        <v>1</v>
      </c>
      <c r="S72" s="53">
        <f t="shared" ca="1" si="15"/>
        <v>9.0718737188020704E-2</v>
      </c>
      <c r="T72" s="5">
        <f t="shared" ca="1" si="16"/>
        <v>1</v>
      </c>
      <c r="U72" s="53">
        <f t="shared" ca="1" si="15"/>
        <v>0.42303373047918691</v>
      </c>
      <c r="V72" s="5">
        <f t="shared" ca="1" si="17"/>
        <v>1</v>
      </c>
      <c r="W72" s="53">
        <f t="shared" ca="1" si="15"/>
        <v>0.20788011923163818</v>
      </c>
      <c r="X72" s="5">
        <f t="shared" ca="1" si="18"/>
        <v>9</v>
      </c>
      <c r="Y72" s="56">
        <f t="shared" ca="1" si="19"/>
        <v>0.96212672603269689</v>
      </c>
      <c r="Z72" s="16">
        <f t="shared" ca="1" si="20"/>
        <v>8</v>
      </c>
      <c r="AA72" s="34">
        <f t="shared" ca="1" si="21"/>
        <v>0.6945223298598453</v>
      </c>
      <c r="AB72" s="6">
        <f t="shared" ca="1" si="22"/>
        <v>2</v>
      </c>
      <c r="AC72" s="34">
        <f t="shared" ca="1" si="23"/>
        <v>0.86339768918871274</v>
      </c>
      <c r="AD72" s="16">
        <f t="shared" ca="1" si="24"/>
        <v>6</v>
      </c>
      <c r="AE72" s="34">
        <f t="shared" ca="1" si="25"/>
        <v>0.28287378606322289</v>
      </c>
    </row>
    <row r="73" spans="2:31">
      <c r="M73" s="5">
        <f t="shared" si="26"/>
        <v>46</v>
      </c>
      <c r="N73" s="39">
        <f t="shared" ca="1" si="10"/>
        <v>2</v>
      </c>
      <c r="O73" s="34">
        <f t="shared" ca="1" si="11"/>
        <v>0.43887194415636266</v>
      </c>
      <c r="P73" s="5">
        <f t="shared" ca="1" si="12"/>
        <v>1</v>
      </c>
      <c r="Q73" s="53">
        <f t="shared" ca="1" si="13"/>
        <v>0.22354576183801367</v>
      </c>
      <c r="R73" s="5">
        <f t="shared" ca="1" si="14"/>
        <v>1</v>
      </c>
      <c r="S73" s="53">
        <f t="shared" ca="1" si="15"/>
        <v>3.181920103586755E-2</v>
      </c>
      <c r="T73" s="5">
        <f t="shared" ca="1" si="16"/>
        <v>1</v>
      </c>
      <c r="U73" s="53">
        <f t="shared" ca="1" si="15"/>
        <v>0.29763395086443722</v>
      </c>
      <c r="V73" s="5">
        <f t="shared" ca="1" si="17"/>
        <v>2</v>
      </c>
      <c r="W73" s="53">
        <f t="shared" ca="1" si="15"/>
        <v>0.78394785988035931</v>
      </c>
      <c r="X73" s="5">
        <f t="shared" ca="1" si="18"/>
        <v>6</v>
      </c>
      <c r="Y73" s="56">
        <f t="shared" ca="1" si="19"/>
        <v>0.6691308289382345</v>
      </c>
      <c r="Z73" s="16">
        <f t="shared" ca="1" si="20"/>
        <v>9</v>
      </c>
      <c r="AA73" s="34">
        <f t="shared" ca="1" si="21"/>
        <v>0.77260280779561175</v>
      </c>
      <c r="AB73" s="6">
        <f t="shared" ca="1" si="22"/>
        <v>1</v>
      </c>
      <c r="AC73" s="34">
        <f t="shared" ca="1" si="23"/>
        <v>0.39101973158436465</v>
      </c>
      <c r="AD73" s="16">
        <f t="shared" ca="1" si="24"/>
        <v>9</v>
      </c>
      <c r="AE73" s="34">
        <f t="shared" ca="1" si="25"/>
        <v>0.73779711338414966</v>
      </c>
    </row>
    <row r="74" spans="2:31" ht="15.75" thickBot="1">
      <c r="M74" s="5">
        <f t="shared" si="26"/>
        <v>47</v>
      </c>
      <c r="N74" s="39">
        <f t="shared" ca="1" si="10"/>
        <v>1</v>
      </c>
      <c r="O74" s="34">
        <f t="shared" ca="1" si="11"/>
        <v>9.3221487086753596E-2</v>
      </c>
      <c r="P74" s="5">
        <f t="shared" ca="1" si="12"/>
        <v>2</v>
      </c>
      <c r="Q74" s="53">
        <f t="shared" ca="1" si="13"/>
        <v>0.96625224469910176</v>
      </c>
      <c r="R74" s="5">
        <f t="shared" ca="1" si="14"/>
        <v>1</v>
      </c>
      <c r="S74" s="53">
        <f t="shared" ca="1" si="15"/>
        <v>0.15375979837824971</v>
      </c>
      <c r="T74" s="5">
        <f t="shared" ca="1" si="16"/>
        <v>1</v>
      </c>
      <c r="U74" s="53">
        <f t="shared" ca="1" si="15"/>
        <v>0.27714873476134327</v>
      </c>
      <c r="V74" s="5">
        <f t="shared" ca="1" si="17"/>
        <v>2</v>
      </c>
      <c r="W74" s="53">
        <f t="shared" ca="1" si="15"/>
        <v>0.64928988276680677</v>
      </c>
      <c r="X74" s="5">
        <f t="shared" ca="1" si="18"/>
        <v>7</v>
      </c>
      <c r="Y74" s="56">
        <f t="shared" ca="1" si="19"/>
        <v>0.78174594167772682</v>
      </c>
      <c r="Z74" s="16">
        <f t="shared" ca="1" si="20"/>
        <v>7</v>
      </c>
      <c r="AA74" s="34">
        <f t="shared" ca="1" si="21"/>
        <v>0.49422198972640174</v>
      </c>
      <c r="AB74" s="6">
        <f t="shared" ca="1" si="22"/>
        <v>2</v>
      </c>
      <c r="AC74" s="34">
        <f t="shared" ca="1" si="23"/>
        <v>0.50814533314035693</v>
      </c>
      <c r="AD74" s="16">
        <f t="shared" ca="1" si="24"/>
        <v>7</v>
      </c>
      <c r="AE74" s="34">
        <f t="shared" ca="1" si="25"/>
        <v>0.3605690021484329</v>
      </c>
    </row>
    <row r="75" spans="2:31" ht="30.75" thickBot="1">
      <c r="B75" s="25" t="s">
        <v>94</v>
      </c>
      <c r="C75" s="25" t="s">
        <v>63</v>
      </c>
      <c r="D75" s="30" t="s">
        <v>108</v>
      </c>
      <c r="E75" s="30" t="s">
        <v>109</v>
      </c>
      <c r="F75" s="26" t="s">
        <v>110</v>
      </c>
      <c r="G75" s="28" t="s">
        <v>111</v>
      </c>
      <c r="H75" s="27" t="s">
        <v>54</v>
      </c>
      <c r="I75" s="37" t="s">
        <v>34</v>
      </c>
      <c r="J75" s="8" t="s">
        <v>112</v>
      </c>
      <c r="K75" s="3" t="s">
        <v>88</v>
      </c>
      <c r="M75" s="5">
        <f t="shared" si="26"/>
        <v>48</v>
      </c>
      <c r="N75" s="39">
        <f t="shared" ca="1" si="10"/>
        <v>2</v>
      </c>
      <c r="O75" s="34">
        <f t="shared" ca="1" si="11"/>
        <v>0.34127495813641051</v>
      </c>
      <c r="P75" s="5">
        <f t="shared" ca="1" si="12"/>
        <v>1</v>
      </c>
      <c r="Q75" s="53">
        <f t="shared" ca="1" si="13"/>
        <v>0.18638988030122605</v>
      </c>
      <c r="R75" s="5">
        <f t="shared" ca="1" si="14"/>
        <v>1</v>
      </c>
      <c r="S75" s="53">
        <f t="shared" ca="1" si="15"/>
        <v>0.24709716221754974</v>
      </c>
      <c r="T75" s="5">
        <f t="shared" ca="1" si="16"/>
        <v>1</v>
      </c>
      <c r="U75" s="53">
        <f t="shared" ca="1" si="15"/>
        <v>1.6922104502641311E-2</v>
      </c>
      <c r="V75" s="5">
        <f t="shared" ca="1" si="17"/>
        <v>1</v>
      </c>
      <c r="W75" s="53">
        <f t="shared" ca="1" si="15"/>
        <v>0.19917645541686113</v>
      </c>
      <c r="X75" s="5">
        <f t="shared" ca="1" si="18"/>
        <v>9</v>
      </c>
      <c r="Y75" s="56">
        <f t="shared" ca="1" si="19"/>
        <v>0.95847639403134921</v>
      </c>
      <c r="Z75" s="16">
        <f t="shared" ca="1" si="20"/>
        <v>2</v>
      </c>
      <c r="AA75" s="34">
        <f t="shared" ca="1" si="21"/>
        <v>3.1544736079987423E-2</v>
      </c>
      <c r="AB75" s="6">
        <f t="shared" ca="1" si="22"/>
        <v>2</v>
      </c>
      <c r="AC75" s="34">
        <f t="shared" ca="1" si="23"/>
        <v>0.65693545460657266</v>
      </c>
      <c r="AD75" s="16">
        <f t="shared" ca="1" si="24"/>
        <v>8</v>
      </c>
      <c r="AE75" s="34">
        <f t="shared" ca="1" si="25"/>
        <v>0.68659794560012966</v>
      </c>
    </row>
    <row r="76" spans="2:31" ht="30.75" thickBot="1">
      <c r="B76" s="84" t="s">
        <v>118</v>
      </c>
      <c r="C76" s="71">
        <f>H7</f>
        <v>4.8000000000000001E-2</v>
      </c>
      <c r="D76" s="71">
        <f>H8</f>
        <v>0.11749999999999999</v>
      </c>
      <c r="E76" s="71">
        <f>H9</f>
        <v>0.1</v>
      </c>
      <c r="F76" s="71">
        <f>H10</f>
        <v>0.6</v>
      </c>
      <c r="G76" s="71">
        <f>H11</f>
        <v>0.16666666666666666</v>
      </c>
      <c r="H76" s="71">
        <f>H12</f>
        <v>0.25</v>
      </c>
      <c r="I76" s="71">
        <f>H13</f>
        <v>7.4999999999999997E-2</v>
      </c>
      <c r="J76" s="71">
        <f>H14</f>
        <v>0.15</v>
      </c>
      <c r="K76" s="8"/>
      <c r="M76" s="5">
        <f t="shared" si="26"/>
        <v>49</v>
      </c>
      <c r="N76" s="39">
        <f t="shared" ca="1" si="10"/>
        <v>2</v>
      </c>
      <c r="O76" s="34">
        <f t="shared" ca="1" si="11"/>
        <v>0.70835194833001136</v>
      </c>
      <c r="P76" s="5">
        <f t="shared" ca="1" si="12"/>
        <v>2</v>
      </c>
      <c r="Q76" s="53">
        <f t="shared" ca="1" si="13"/>
        <v>0.44046473044061285</v>
      </c>
      <c r="R76" s="5">
        <f t="shared" ca="1" si="14"/>
        <v>1</v>
      </c>
      <c r="S76" s="53">
        <f t="shared" ca="1" si="15"/>
        <v>0.43856274061452805</v>
      </c>
      <c r="T76" s="5">
        <f t="shared" ca="1" si="16"/>
        <v>2</v>
      </c>
      <c r="U76" s="53">
        <f t="shared" ca="1" si="15"/>
        <v>0.72769414497454932</v>
      </c>
      <c r="V76" s="5">
        <f t="shared" ca="1" si="17"/>
        <v>1</v>
      </c>
      <c r="W76" s="53">
        <f t="shared" ca="1" si="15"/>
        <v>8.6230628807667742E-2</v>
      </c>
      <c r="X76" s="5">
        <f t="shared" ca="1" si="18"/>
        <v>5</v>
      </c>
      <c r="Y76" s="56">
        <f t="shared" ca="1" si="19"/>
        <v>0.54506220813306872</v>
      </c>
      <c r="Z76" s="16">
        <f t="shared" ca="1" si="20"/>
        <v>8</v>
      </c>
      <c r="AA76" s="34">
        <f t="shared" ca="1" si="21"/>
        <v>0.56365889756864473</v>
      </c>
      <c r="AB76" s="6">
        <f t="shared" ca="1" si="22"/>
        <v>2</v>
      </c>
      <c r="AC76" s="34">
        <f t="shared" ca="1" si="23"/>
        <v>0.6413587555703324</v>
      </c>
      <c r="AD76" s="16">
        <f t="shared" ca="1" si="24"/>
        <v>8</v>
      </c>
      <c r="AE76" s="34">
        <f t="shared" ca="1" si="25"/>
        <v>0.65090125952299083</v>
      </c>
    </row>
    <row r="77" spans="2:31">
      <c r="B77" s="17" t="s">
        <v>64</v>
      </c>
      <c r="C77" s="71">
        <f>C47*$C$76</f>
        <v>0</v>
      </c>
      <c r="D77" s="59">
        <f>D47*$D$76</f>
        <v>19.974999999999998</v>
      </c>
      <c r="E77" s="86">
        <f>E47*$E$76</f>
        <v>0</v>
      </c>
      <c r="F77" s="86">
        <f>F47*$F$76</f>
        <v>0</v>
      </c>
      <c r="G77" s="61">
        <f>G47*$G$76</f>
        <v>0</v>
      </c>
      <c r="H77" s="61">
        <f>H47*$H$76</f>
        <v>0</v>
      </c>
      <c r="I77" s="67">
        <f>I47*$I$76</f>
        <v>0</v>
      </c>
      <c r="J77" s="71">
        <f>J47*$J$76</f>
        <v>0</v>
      </c>
      <c r="K77" s="71">
        <f>SUM(C77:J77)</f>
        <v>19.974999999999998</v>
      </c>
      <c r="M77" s="5">
        <f t="shared" si="26"/>
        <v>50</v>
      </c>
      <c r="N77" s="39">
        <f t="shared" ca="1" si="10"/>
        <v>2</v>
      </c>
      <c r="O77" s="34">
        <f t="shared" ca="1" si="11"/>
        <v>0.464602965916183</v>
      </c>
      <c r="P77" s="5">
        <f t="shared" ca="1" si="12"/>
        <v>2</v>
      </c>
      <c r="Q77" s="53">
        <f t="shared" ca="1" si="13"/>
        <v>0.66500225709825678</v>
      </c>
      <c r="R77" s="5">
        <f t="shared" ca="1" si="14"/>
        <v>1</v>
      </c>
      <c r="S77" s="53">
        <f t="shared" ca="1" si="15"/>
        <v>0.17044678235531086</v>
      </c>
      <c r="T77" s="5">
        <f t="shared" ca="1" si="16"/>
        <v>1</v>
      </c>
      <c r="U77" s="53">
        <f t="shared" ca="1" si="15"/>
        <v>0.19232216049283934</v>
      </c>
      <c r="V77" s="5">
        <f t="shared" ca="1" si="17"/>
        <v>1</v>
      </c>
      <c r="W77" s="53">
        <f t="shared" ca="1" si="15"/>
        <v>0.46514824230937757</v>
      </c>
      <c r="X77" s="5">
        <f t="shared" ca="1" si="18"/>
        <v>9</v>
      </c>
      <c r="Y77" s="56">
        <f t="shared" ca="1" si="19"/>
        <v>0.95997628960515735</v>
      </c>
      <c r="Z77" s="16">
        <f t="shared" ca="1" si="20"/>
        <v>9</v>
      </c>
      <c r="AA77" s="34">
        <f t="shared" ca="1" si="21"/>
        <v>0.8857890861300326</v>
      </c>
      <c r="AB77" s="6">
        <f t="shared" ca="1" si="22"/>
        <v>1</v>
      </c>
      <c r="AC77" s="34">
        <f t="shared" ca="1" si="23"/>
        <v>8.1160026055569823E-2</v>
      </c>
      <c r="AD77" s="16">
        <f t="shared" ca="1" si="24"/>
        <v>8</v>
      </c>
      <c r="AE77" s="34">
        <f t="shared" ca="1" si="25"/>
        <v>0.58099313713930134</v>
      </c>
    </row>
    <row r="78" spans="2:31">
      <c r="B78" s="6" t="s">
        <v>65</v>
      </c>
      <c r="C78" s="34">
        <f t="shared" ref="C78:C100" si="27">C48*$C$76</f>
        <v>0</v>
      </c>
      <c r="D78" s="53">
        <f t="shared" ref="D78:D100" si="28">D48*$D$76</f>
        <v>19.974999999999998</v>
      </c>
      <c r="E78" s="65">
        <f t="shared" ref="E78:E100" si="29">E48*$E$76</f>
        <v>0</v>
      </c>
      <c r="F78" s="65">
        <f t="shared" ref="F78:F100" si="30">F48*$F$76</f>
        <v>0</v>
      </c>
      <c r="G78" s="55">
        <f t="shared" ref="G78:G100" si="31">G48*$G$76</f>
        <v>0</v>
      </c>
      <c r="H78" s="55">
        <f t="shared" ref="H78:H100" si="32">H48*$H$76</f>
        <v>0</v>
      </c>
      <c r="I78" s="68">
        <f t="shared" ref="I78:I100" si="33">I48*$I$76</f>
        <v>0</v>
      </c>
      <c r="J78" s="34">
        <f t="shared" ref="J78:J100" si="34">J48*$J$76</f>
        <v>0</v>
      </c>
      <c r="K78" s="34">
        <f t="shared" ref="K78:K100" si="35">SUM(C78:J78)</f>
        <v>19.974999999999998</v>
      </c>
      <c r="M78" s="5">
        <f t="shared" si="26"/>
        <v>51</v>
      </c>
      <c r="N78" s="39">
        <f t="shared" ca="1" si="10"/>
        <v>2</v>
      </c>
      <c r="O78" s="34">
        <f t="shared" ca="1" si="11"/>
        <v>0.26460488972080309</v>
      </c>
      <c r="P78" s="5">
        <f t="shared" ca="1" si="12"/>
        <v>2</v>
      </c>
      <c r="Q78" s="53">
        <f t="shared" ca="1" si="13"/>
        <v>0.50537190665595411</v>
      </c>
      <c r="R78" s="5">
        <f t="shared" ca="1" si="14"/>
        <v>2</v>
      </c>
      <c r="S78" s="53">
        <f t="shared" ca="1" si="15"/>
        <v>0.85719016656695035</v>
      </c>
      <c r="T78" s="5">
        <f t="shared" ca="1" si="16"/>
        <v>2</v>
      </c>
      <c r="U78" s="53">
        <f t="shared" ca="1" si="15"/>
        <v>0.65174657055699226</v>
      </c>
      <c r="V78" s="5">
        <f t="shared" ca="1" si="17"/>
        <v>1</v>
      </c>
      <c r="W78" s="53">
        <f t="shared" ca="1" si="15"/>
        <v>0.35755756452098009</v>
      </c>
      <c r="X78" s="5">
        <f t="shared" ca="1" si="18"/>
        <v>5</v>
      </c>
      <c r="Y78" s="56">
        <f t="shared" ca="1" si="19"/>
        <v>0.50422461150565923</v>
      </c>
      <c r="Z78" s="16">
        <f t="shared" ca="1" si="20"/>
        <v>9</v>
      </c>
      <c r="AA78" s="34">
        <f t="shared" ca="1" si="21"/>
        <v>0.86672448389314827</v>
      </c>
      <c r="AB78" s="6">
        <f t="shared" ca="1" si="22"/>
        <v>2</v>
      </c>
      <c r="AC78" s="34">
        <f t="shared" ca="1" si="23"/>
        <v>0.68220878305049437</v>
      </c>
      <c r="AD78" s="16">
        <f t="shared" ca="1" si="24"/>
        <v>3</v>
      </c>
      <c r="AE78" s="34">
        <f t="shared" ca="1" si="25"/>
        <v>0.10347499142544536</v>
      </c>
    </row>
    <row r="79" spans="2:31">
      <c r="B79" s="6" t="s">
        <v>66</v>
      </c>
      <c r="C79" s="34">
        <f t="shared" si="27"/>
        <v>0</v>
      </c>
      <c r="D79" s="53">
        <f t="shared" si="28"/>
        <v>19.974999999999998</v>
      </c>
      <c r="E79" s="65">
        <f t="shared" si="29"/>
        <v>0</v>
      </c>
      <c r="F79" s="65">
        <f t="shared" si="30"/>
        <v>0</v>
      </c>
      <c r="G79" s="55">
        <f t="shared" si="31"/>
        <v>0</v>
      </c>
      <c r="H79" s="55">
        <f t="shared" si="32"/>
        <v>0</v>
      </c>
      <c r="I79" s="68">
        <f t="shared" si="33"/>
        <v>0</v>
      </c>
      <c r="J79" s="34">
        <f t="shared" si="34"/>
        <v>0</v>
      </c>
      <c r="K79" s="34">
        <f t="shared" si="35"/>
        <v>19.974999999999998</v>
      </c>
      <c r="M79" s="5">
        <f t="shared" si="26"/>
        <v>52</v>
      </c>
      <c r="N79" s="39">
        <f t="shared" ca="1" si="10"/>
        <v>2</v>
      </c>
      <c r="O79" s="34">
        <f t="shared" ca="1" si="11"/>
        <v>0.77164252686674195</v>
      </c>
      <c r="P79" s="5">
        <f t="shared" ca="1" si="12"/>
        <v>2</v>
      </c>
      <c r="Q79" s="53">
        <f t="shared" ca="1" si="13"/>
        <v>0.49688752953518911</v>
      </c>
      <c r="R79" s="5">
        <f t="shared" ca="1" si="14"/>
        <v>2</v>
      </c>
      <c r="S79" s="53">
        <f t="shared" ca="1" si="15"/>
        <v>0.61049069426978075</v>
      </c>
      <c r="T79" s="5">
        <f t="shared" ca="1" si="16"/>
        <v>1</v>
      </c>
      <c r="U79" s="53">
        <f t="shared" ca="1" si="15"/>
        <v>8.5224164862513607E-2</v>
      </c>
      <c r="V79" s="5">
        <f t="shared" ca="1" si="17"/>
        <v>1</v>
      </c>
      <c r="W79" s="53">
        <f t="shared" ca="1" si="15"/>
        <v>0.1071028653778372</v>
      </c>
      <c r="X79" s="5">
        <f t="shared" ca="1" si="18"/>
        <v>9</v>
      </c>
      <c r="Y79" s="56">
        <f t="shared" ca="1" si="19"/>
        <v>0.97076655201673656</v>
      </c>
      <c r="Z79" s="16">
        <f t="shared" ca="1" si="20"/>
        <v>8</v>
      </c>
      <c r="AA79" s="34">
        <f t="shared" ca="1" si="21"/>
        <v>0.59908514884835218</v>
      </c>
      <c r="AB79" s="6">
        <f t="shared" ca="1" si="22"/>
        <v>2</v>
      </c>
      <c r="AC79" s="34">
        <f t="shared" ca="1" si="23"/>
        <v>0.8431775149774452</v>
      </c>
      <c r="AD79" s="16">
        <f t="shared" ca="1" si="24"/>
        <v>6</v>
      </c>
      <c r="AE79" s="34">
        <f t="shared" ca="1" si="25"/>
        <v>0.32303331087206755</v>
      </c>
    </row>
    <row r="80" spans="2:31">
      <c r="B80" s="6" t="s">
        <v>67</v>
      </c>
      <c r="C80" s="34">
        <f t="shared" si="27"/>
        <v>0</v>
      </c>
      <c r="D80" s="53">
        <f t="shared" si="28"/>
        <v>19.974999999999998</v>
      </c>
      <c r="E80" s="65">
        <f t="shared" si="29"/>
        <v>0</v>
      </c>
      <c r="F80" s="65">
        <f t="shared" si="30"/>
        <v>0</v>
      </c>
      <c r="G80" s="55">
        <f t="shared" si="31"/>
        <v>0</v>
      </c>
      <c r="H80" s="55">
        <f t="shared" si="32"/>
        <v>0</v>
      </c>
      <c r="I80" s="68">
        <f t="shared" si="33"/>
        <v>0</v>
      </c>
      <c r="J80" s="34">
        <f t="shared" si="34"/>
        <v>0</v>
      </c>
      <c r="K80" s="34">
        <f t="shared" si="35"/>
        <v>19.974999999999998</v>
      </c>
      <c r="M80" s="5">
        <f t="shared" si="26"/>
        <v>53</v>
      </c>
      <c r="N80" s="39">
        <f t="shared" ca="1" si="10"/>
        <v>2</v>
      </c>
      <c r="O80" s="34">
        <f t="shared" ca="1" si="11"/>
        <v>0.78770868695448115</v>
      </c>
      <c r="P80" s="5">
        <f t="shared" ca="1" si="12"/>
        <v>2</v>
      </c>
      <c r="Q80" s="53">
        <f t="shared" ca="1" si="13"/>
        <v>0.46533481913660424</v>
      </c>
      <c r="R80" s="5">
        <f t="shared" ca="1" si="14"/>
        <v>1</v>
      </c>
      <c r="S80" s="53">
        <f t="shared" ca="1" si="15"/>
        <v>0.16902430667764734</v>
      </c>
      <c r="T80" s="5">
        <f t="shared" ca="1" si="16"/>
        <v>2</v>
      </c>
      <c r="U80" s="53">
        <f t="shared" ca="1" si="15"/>
        <v>0.58938355577278134</v>
      </c>
      <c r="V80" s="5">
        <f t="shared" ca="1" si="17"/>
        <v>2</v>
      </c>
      <c r="W80" s="53">
        <f t="shared" ca="1" si="15"/>
        <v>0.92780625689939344</v>
      </c>
      <c r="X80" s="5">
        <f t="shared" ca="1" si="18"/>
        <v>5</v>
      </c>
      <c r="Y80" s="56">
        <f t="shared" ca="1" si="19"/>
        <v>0.41863956186874884</v>
      </c>
      <c r="Z80" s="16">
        <f t="shared" ca="1" si="20"/>
        <v>9</v>
      </c>
      <c r="AA80" s="34">
        <f t="shared" ca="1" si="21"/>
        <v>0.93396115066381302</v>
      </c>
      <c r="AB80" s="6">
        <f t="shared" ca="1" si="22"/>
        <v>2</v>
      </c>
      <c r="AC80" s="34">
        <f t="shared" ca="1" si="23"/>
        <v>0.70931374135178249</v>
      </c>
      <c r="AD80" s="16">
        <f t="shared" ca="1" si="24"/>
        <v>5</v>
      </c>
      <c r="AE80" s="34">
        <f t="shared" ca="1" si="25"/>
        <v>0.2297613040116171</v>
      </c>
    </row>
    <row r="81" spans="2:31">
      <c r="B81" s="6" t="s">
        <v>68</v>
      </c>
      <c r="C81" s="34">
        <f t="shared" si="27"/>
        <v>0</v>
      </c>
      <c r="D81" s="53">
        <f t="shared" si="28"/>
        <v>19.974999999999998</v>
      </c>
      <c r="E81" s="65">
        <f t="shared" si="29"/>
        <v>0</v>
      </c>
      <c r="F81" s="65">
        <f t="shared" si="30"/>
        <v>0</v>
      </c>
      <c r="G81" s="55">
        <f t="shared" si="31"/>
        <v>0</v>
      </c>
      <c r="H81" s="55">
        <f t="shared" si="32"/>
        <v>0</v>
      </c>
      <c r="I81" s="68">
        <f t="shared" si="33"/>
        <v>0</v>
      </c>
      <c r="J81" s="34">
        <f t="shared" si="34"/>
        <v>0</v>
      </c>
      <c r="K81" s="34">
        <f t="shared" si="35"/>
        <v>19.974999999999998</v>
      </c>
      <c r="M81" s="5">
        <f t="shared" si="26"/>
        <v>54</v>
      </c>
      <c r="N81" s="39">
        <f t="shared" ca="1" si="10"/>
        <v>1</v>
      </c>
      <c r="O81" s="34">
        <f t="shared" ca="1" si="11"/>
        <v>9.8119568164486637E-2</v>
      </c>
      <c r="P81" s="5">
        <f t="shared" ca="1" si="12"/>
        <v>2</v>
      </c>
      <c r="Q81" s="53">
        <f t="shared" ca="1" si="13"/>
        <v>0.40247291412846486</v>
      </c>
      <c r="R81" s="5">
        <f t="shared" ca="1" si="14"/>
        <v>2</v>
      </c>
      <c r="S81" s="53">
        <f t="shared" ca="1" si="15"/>
        <v>0.96914252508103438</v>
      </c>
      <c r="T81" s="5">
        <f t="shared" ca="1" si="16"/>
        <v>2</v>
      </c>
      <c r="U81" s="53">
        <f t="shared" ca="1" si="15"/>
        <v>0.96192483852000032</v>
      </c>
      <c r="V81" s="5">
        <f t="shared" ca="1" si="17"/>
        <v>2</v>
      </c>
      <c r="W81" s="53">
        <f t="shared" ca="1" si="15"/>
        <v>0.70046328808115055</v>
      </c>
      <c r="X81" s="5">
        <f t="shared" ca="1" si="18"/>
        <v>5</v>
      </c>
      <c r="Y81" s="56">
        <f t="shared" ca="1" si="19"/>
        <v>0.4569492161084403</v>
      </c>
      <c r="Z81" s="16">
        <f t="shared" ca="1" si="20"/>
        <v>9</v>
      </c>
      <c r="AA81" s="34">
        <f t="shared" ca="1" si="21"/>
        <v>0.77439630368196255</v>
      </c>
      <c r="AB81" s="6">
        <f t="shared" ca="1" si="22"/>
        <v>1</v>
      </c>
      <c r="AC81" s="34">
        <f t="shared" ca="1" si="23"/>
        <v>0.22010988369873186</v>
      </c>
      <c r="AD81" s="16">
        <f t="shared" ca="1" si="24"/>
        <v>6</v>
      </c>
      <c r="AE81" s="34">
        <f t="shared" ca="1" si="25"/>
        <v>0.27997303527184236</v>
      </c>
    </row>
    <row r="82" spans="2:31">
      <c r="B82" s="6" t="s">
        <v>69</v>
      </c>
      <c r="C82" s="34">
        <f t="shared" ca="1" si="27"/>
        <v>1.2463448275862068</v>
      </c>
      <c r="D82" s="53">
        <f t="shared" si="28"/>
        <v>19.974999999999998</v>
      </c>
      <c r="E82" s="65">
        <f t="shared" si="29"/>
        <v>0</v>
      </c>
      <c r="F82" s="65">
        <f t="shared" si="30"/>
        <v>0</v>
      </c>
      <c r="G82" s="55">
        <f t="shared" si="31"/>
        <v>0</v>
      </c>
      <c r="H82" s="55">
        <f t="shared" si="32"/>
        <v>0</v>
      </c>
      <c r="I82" s="68">
        <f t="shared" si="33"/>
        <v>0</v>
      </c>
      <c r="J82" s="34">
        <f t="shared" si="34"/>
        <v>0</v>
      </c>
      <c r="K82" s="34">
        <f t="shared" ca="1" si="35"/>
        <v>21.221344827586204</v>
      </c>
      <c r="M82" s="5">
        <f t="shared" si="26"/>
        <v>55</v>
      </c>
      <c r="N82" s="39">
        <f t="shared" ca="1" si="10"/>
        <v>2</v>
      </c>
      <c r="O82" s="34">
        <f t="shared" ca="1" si="11"/>
        <v>0.80385680354250977</v>
      </c>
      <c r="P82" s="5">
        <f t="shared" ca="1" si="12"/>
        <v>2</v>
      </c>
      <c r="Q82" s="53">
        <f t="shared" ca="1" si="13"/>
        <v>0.47028317078569182</v>
      </c>
      <c r="R82" s="5">
        <f t="shared" ca="1" si="14"/>
        <v>2</v>
      </c>
      <c r="S82" s="53">
        <f t="shared" ca="1" si="15"/>
        <v>0.81673705386878126</v>
      </c>
      <c r="T82" s="5">
        <f t="shared" ca="1" si="16"/>
        <v>2</v>
      </c>
      <c r="U82" s="53">
        <f t="shared" ca="1" si="15"/>
        <v>0.99376852821316852</v>
      </c>
      <c r="V82" s="5">
        <f t="shared" ca="1" si="17"/>
        <v>2</v>
      </c>
      <c r="W82" s="53">
        <f t="shared" ca="1" si="15"/>
        <v>0.79428910292530586</v>
      </c>
      <c r="X82" s="5">
        <f t="shared" ca="1" si="18"/>
        <v>4</v>
      </c>
      <c r="Y82" s="56">
        <f t="shared" ca="1" si="19"/>
        <v>0.16287138593135753</v>
      </c>
      <c r="Z82" s="16">
        <f t="shared" ca="1" si="20"/>
        <v>9</v>
      </c>
      <c r="AA82" s="34">
        <f t="shared" ca="1" si="21"/>
        <v>0.93403722057986127</v>
      </c>
      <c r="AB82" s="6">
        <f t="shared" ca="1" si="22"/>
        <v>2</v>
      </c>
      <c r="AC82" s="34">
        <f t="shared" ca="1" si="23"/>
        <v>0.54245369786079833</v>
      </c>
      <c r="AD82" s="16">
        <f t="shared" ca="1" si="24"/>
        <v>5</v>
      </c>
      <c r="AE82" s="34">
        <f t="shared" ca="1" si="25"/>
        <v>0.20442159625618928</v>
      </c>
    </row>
    <row r="83" spans="2:31">
      <c r="B83" s="6" t="s">
        <v>70</v>
      </c>
      <c r="C83" s="34">
        <f t="shared" ca="1" si="27"/>
        <v>5.4799605911330049</v>
      </c>
      <c r="D83" s="53">
        <f t="shared" si="28"/>
        <v>19.974999999999998</v>
      </c>
      <c r="E83" s="65">
        <f t="shared" si="29"/>
        <v>25.346469622331693</v>
      </c>
      <c r="F83" s="65">
        <f t="shared" si="30"/>
        <v>0</v>
      </c>
      <c r="G83" s="55">
        <f t="shared" si="31"/>
        <v>0</v>
      </c>
      <c r="H83" s="55">
        <f t="shared" si="32"/>
        <v>0</v>
      </c>
      <c r="I83" s="68">
        <f t="shared" si="33"/>
        <v>0</v>
      </c>
      <c r="J83" s="34">
        <f t="shared" si="34"/>
        <v>0</v>
      </c>
      <c r="K83" s="34">
        <f t="shared" ca="1" si="35"/>
        <v>50.801430213464698</v>
      </c>
      <c r="M83" s="5">
        <f t="shared" si="26"/>
        <v>56</v>
      </c>
      <c r="N83" s="39">
        <f t="shared" ca="1" si="10"/>
        <v>2</v>
      </c>
      <c r="O83" s="34">
        <f t="shared" ca="1" si="11"/>
        <v>0.85108993639163044</v>
      </c>
      <c r="P83" s="5">
        <f t="shared" ca="1" si="12"/>
        <v>1</v>
      </c>
      <c r="Q83" s="53">
        <f t="shared" ca="1" si="13"/>
        <v>9.7255355178274883E-2</v>
      </c>
      <c r="R83" s="5">
        <f t="shared" ca="1" si="14"/>
        <v>2</v>
      </c>
      <c r="S83" s="53">
        <f t="shared" ca="1" si="15"/>
        <v>0.60969651637617606</v>
      </c>
      <c r="T83" s="5">
        <f t="shared" ca="1" si="16"/>
        <v>1</v>
      </c>
      <c r="U83" s="53">
        <f t="shared" ca="1" si="15"/>
        <v>5.8068993545168368E-2</v>
      </c>
      <c r="V83" s="5">
        <f t="shared" ca="1" si="17"/>
        <v>2</v>
      </c>
      <c r="W83" s="53">
        <f t="shared" ca="1" si="15"/>
        <v>0.71056519362190418</v>
      </c>
      <c r="X83" s="5">
        <f t="shared" ca="1" si="18"/>
        <v>2</v>
      </c>
      <c r="Y83" s="56">
        <f t="shared" ca="1" si="19"/>
        <v>6.6563589939661272E-2</v>
      </c>
      <c r="Z83" s="16">
        <f t="shared" ca="1" si="20"/>
        <v>2</v>
      </c>
      <c r="AA83" s="34">
        <f t="shared" ca="1" si="21"/>
        <v>2.7067930201047918E-2</v>
      </c>
      <c r="AB83" s="6">
        <f t="shared" ca="1" si="22"/>
        <v>2</v>
      </c>
      <c r="AC83" s="34">
        <f t="shared" ca="1" si="23"/>
        <v>0.81963949707617978</v>
      </c>
      <c r="AD83" s="16">
        <f t="shared" ca="1" si="24"/>
        <v>7</v>
      </c>
      <c r="AE83" s="34">
        <f t="shared" ca="1" si="25"/>
        <v>0.40708340786303165</v>
      </c>
    </row>
    <row r="84" spans="2:31">
      <c r="B84" s="41" t="s">
        <v>71</v>
      </c>
      <c r="C84" s="34">
        <f t="shared" ca="1" si="27"/>
        <v>1.9783251231527095</v>
      </c>
      <c r="D84" s="53">
        <f t="shared" si="28"/>
        <v>19.974999999999998</v>
      </c>
      <c r="E84" s="65">
        <f t="shared" si="29"/>
        <v>25.346469622331693</v>
      </c>
      <c r="F84" s="65">
        <f t="shared" si="30"/>
        <v>0</v>
      </c>
      <c r="G84" s="55">
        <f t="shared" si="31"/>
        <v>0</v>
      </c>
      <c r="H84" s="55">
        <f t="shared" si="32"/>
        <v>0</v>
      </c>
      <c r="I84" s="68">
        <f t="shared" si="33"/>
        <v>0</v>
      </c>
      <c r="J84" s="34">
        <f t="shared" si="34"/>
        <v>0</v>
      </c>
      <c r="K84" s="34">
        <f t="shared" ca="1" si="35"/>
        <v>47.299794745484405</v>
      </c>
      <c r="M84" s="5">
        <f t="shared" si="26"/>
        <v>57</v>
      </c>
      <c r="N84" s="39">
        <f t="shared" ca="1" si="10"/>
        <v>1</v>
      </c>
      <c r="O84" s="34">
        <f t="shared" ca="1" si="11"/>
        <v>1.62608556805246E-2</v>
      </c>
      <c r="P84" s="5">
        <f t="shared" ca="1" si="12"/>
        <v>2</v>
      </c>
      <c r="Q84" s="53">
        <f t="shared" ca="1" si="13"/>
        <v>0.64070672841161191</v>
      </c>
      <c r="R84" s="5">
        <f t="shared" ca="1" si="14"/>
        <v>2</v>
      </c>
      <c r="S84" s="53">
        <f t="shared" ca="1" si="15"/>
        <v>0.78155370620309039</v>
      </c>
      <c r="T84" s="5">
        <f t="shared" ca="1" si="16"/>
        <v>1</v>
      </c>
      <c r="U84" s="53">
        <f t="shared" ca="1" si="15"/>
        <v>0.33548119099064966</v>
      </c>
      <c r="V84" s="5">
        <f t="shared" ca="1" si="17"/>
        <v>1</v>
      </c>
      <c r="W84" s="53">
        <f t="shared" ca="1" si="15"/>
        <v>2.7886839985233891E-3</v>
      </c>
      <c r="X84" s="5">
        <f t="shared" ca="1" si="18"/>
        <v>3</v>
      </c>
      <c r="Y84" s="56">
        <f t="shared" ca="1" si="19"/>
        <v>0.11071788363978197</v>
      </c>
      <c r="Z84" s="16">
        <f t="shared" ca="1" si="20"/>
        <v>1</v>
      </c>
      <c r="AA84" s="34">
        <f t="shared" ca="1" si="21"/>
        <v>2.4271425466520391E-2</v>
      </c>
      <c r="AB84" s="6">
        <f t="shared" ca="1" si="22"/>
        <v>1</v>
      </c>
      <c r="AC84" s="34">
        <f t="shared" ca="1" si="23"/>
        <v>3.0073752383896313E-2</v>
      </c>
      <c r="AD84" s="16">
        <f t="shared" ca="1" si="24"/>
        <v>6</v>
      </c>
      <c r="AE84" s="34">
        <f t="shared" ca="1" si="25"/>
        <v>0.28599428330439647</v>
      </c>
    </row>
    <row r="85" spans="2:31">
      <c r="B85" s="41" t="s">
        <v>72</v>
      </c>
      <c r="C85" s="34">
        <f t="shared" ca="1" si="27"/>
        <v>4.747980295566502</v>
      </c>
      <c r="D85" s="53">
        <f t="shared" si="28"/>
        <v>19.974999999999998</v>
      </c>
      <c r="E85" s="65">
        <f t="shared" si="29"/>
        <v>0</v>
      </c>
      <c r="F85" s="65">
        <f t="shared" si="30"/>
        <v>0</v>
      </c>
      <c r="G85" s="55">
        <f t="shared" si="31"/>
        <v>0</v>
      </c>
      <c r="H85" s="55">
        <f t="shared" si="32"/>
        <v>0</v>
      </c>
      <c r="I85" s="68">
        <f t="shared" si="33"/>
        <v>12.205665024630541</v>
      </c>
      <c r="J85" s="34">
        <f t="shared" si="34"/>
        <v>0</v>
      </c>
      <c r="K85" s="34">
        <f t="shared" ca="1" si="35"/>
        <v>36.928645320197042</v>
      </c>
      <c r="M85" s="5">
        <f t="shared" si="26"/>
        <v>58</v>
      </c>
      <c r="N85" s="39">
        <f t="shared" ca="1" si="10"/>
        <v>1</v>
      </c>
      <c r="O85" s="34">
        <f t="shared" ca="1" si="11"/>
        <v>6.1213324793797597E-2</v>
      </c>
      <c r="P85" s="5">
        <f t="shared" ca="1" si="12"/>
        <v>1</v>
      </c>
      <c r="Q85" s="53">
        <f t="shared" ca="1" si="13"/>
        <v>1.9288332615871262E-2</v>
      </c>
      <c r="R85" s="5">
        <f t="shared" ca="1" si="14"/>
        <v>2</v>
      </c>
      <c r="S85" s="53">
        <f t="shared" ca="1" si="15"/>
        <v>0.80403917158244798</v>
      </c>
      <c r="T85" s="5">
        <f t="shared" ca="1" si="16"/>
        <v>2</v>
      </c>
      <c r="U85" s="53">
        <f t="shared" ca="1" si="15"/>
        <v>0.88906782974049525</v>
      </c>
      <c r="V85" s="5">
        <f t="shared" ca="1" si="17"/>
        <v>1</v>
      </c>
      <c r="W85" s="53">
        <f t="shared" ca="1" si="15"/>
        <v>0.39816594229538937</v>
      </c>
      <c r="X85" s="5">
        <f t="shared" ca="1" si="18"/>
        <v>4</v>
      </c>
      <c r="Y85" s="56">
        <f t="shared" ca="1" si="19"/>
        <v>0.16371192271637725</v>
      </c>
      <c r="Z85" s="16">
        <f t="shared" ca="1" si="20"/>
        <v>7</v>
      </c>
      <c r="AA85" s="34">
        <f t="shared" ca="1" si="21"/>
        <v>0.42949917947707128</v>
      </c>
      <c r="AB85" s="6">
        <f t="shared" ca="1" si="22"/>
        <v>2</v>
      </c>
      <c r="AC85" s="34">
        <f t="shared" ca="1" si="23"/>
        <v>0.93195941097658519</v>
      </c>
      <c r="AD85" s="16">
        <f t="shared" ca="1" si="24"/>
        <v>9</v>
      </c>
      <c r="AE85" s="34">
        <f t="shared" ca="1" si="25"/>
        <v>0.89228540355573704</v>
      </c>
    </row>
    <row r="86" spans="2:31">
      <c r="B86" s="41" t="s">
        <v>73</v>
      </c>
      <c r="C86" s="34">
        <f t="shared" si="27"/>
        <v>0</v>
      </c>
      <c r="D86" s="53">
        <f t="shared" si="28"/>
        <v>19.974999999999998</v>
      </c>
      <c r="E86" s="65">
        <f t="shared" si="29"/>
        <v>0</v>
      </c>
      <c r="F86" s="65">
        <f t="shared" si="30"/>
        <v>0</v>
      </c>
      <c r="G86" s="55">
        <f t="shared" si="31"/>
        <v>0</v>
      </c>
      <c r="H86" s="55">
        <f t="shared" si="32"/>
        <v>0</v>
      </c>
      <c r="I86" s="68">
        <f t="shared" si="33"/>
        <v>0</v>
      </c>
      <c r="J86" s="34">
        <f t="shared" si="34"/>
        <v>0</v>
      </c>
      <c r="K86" s="34">
        <f t="shared" si="35"/>
        <v>19.974999999999998</v>
      </c>
      <c r="M86" s="5">
        <f t="shared" si="26"/>
        <v>59</v>
      </c>
      <c r="N86" s="39">
        <f t="shared" ca="1" si="10"/>
        <v>2</v>
      </c>
      <c r="O86" s="34">
        <f t="shared" ca="1" si="11"/>
        <v>0.81270344858247157</v>
      </c>
      <c r="P86" s="5">
        <f t="shared" ca="1" si="12"/>
        <v>1</v>
      </c>
      <c r="Q86" s="53">
        <f t="shared" ca="1" si="13"/>
        <v>0.2454756752204057</v>
      </c>
      <c r="R86" s="5">
        <f t="shared" ca="1" si="14"/>
        <v>2</v>
      </c>
      <c r="S86" s="53">
        <f t="shared" ca="1" si="15"/>
        <v>0.68438118292991135</v>
      </c>
      <c r="T86" s="5">
        <f t="shared" ca="1" si="16"/>
        <v>1</v>
      </c>
      <c r="U86" s="53">
        <f t="shared" ca="1" si="15"/>
        <v>0.47339511402904133</v>
      </c>
      <c r="V86" s="5">
        <f t="shared" ca="1" si="17"/>
        <v>2</v>
      </c>
      <c r="W86" s="53">
        <f t="shared" ca="1" si="15"/>
        <v>0.67677678755230453</v>
      </c>
      <c r="X86" s="5">
        <f t="shared" ca="1" si="18"/>
        <v>6</v>
      </c>
      <c r="Y86" s="56">
        <f t="shared" ca="1" si="19"/>
        <v>0.59006185949184631</v>
      </c>
      <c r="Z86" s="16">
        <f t="shared" ca="1" si="20"/>
        <v>9</v>
      </c>
      <c r="AA86" s="34">
        <f t="shared" ca="1" si="21"/>
        <v>0.88912270927574588</v>
      </c>
      <c r="AB86" s="6">
        <f t="shared" ca="1" si="22"/>
        <v>2</v>
      </c>
      <c r="AC86" s="34">
        <f t="shared" ca="1" si="23"/>
        <v>0.53463594358754829</v>
      </c>
      <c r="AD86" s="16">
        <f t="shared" ca="1" si="24"/>
        <v>4</v>
      </c>
      <c r="AE86" s="34">
        <f t="shared" ca="1" si="25"/>
        <v>0.17716125136131788</v>
      </c>
    </row>
    <row r="87" spans="2:31">
      <c r="B87" s="41" t="s">
        <v>74</v>
      </c>
      <c r="C87" s="34">
        <f t="shared" si="27"/>
        <v>0</v>
      </c>
      <c r="D87" s="53">
        <f t="shared" si="28"/>
        <v>19.974999999999998</v>
      </c>
      <c r="E87" s="65">
        <f t="shared" si="29"/>
        <v>0</v>
      </c>
      <c r="F87" s="65">
        <f t="shared" si="30"/>
        <v>0</v>
      </c>
      <c r="G87" s="55">
        <f t="shared" si="31"/>
        <v>0</v>
      </c>
      <c r="H87" s="55">
        <f t="shared" si="32"/>
        <v>0</v>
      </c>
      <c r="I87" s="68">
        <f t="shared" si="33"/>
        <v>0</v>
      </c>
      <c r="J87" s="34">
        <f t="shared" si="34"/>
        <v>0</v>
      </c>
      <c r="K87" s="34">
        <f t="shared" si="35"/>
        <v>19.974999999999998</v>
      </c>
      <c r="M87" s="5">
        <f t="shared" si="26"/>
        <v>60</v>
      </c>
      <c r="N87" s="39">
        <f t="shared" ca="1" si="10"/>
        <v>1</v>
      </c>
      <c r="O87" s="34">
        <f t="shared" ca="1" si="11"/>
        <v>6.3898355114961447E-2</v>
      </c>
      <c r="P87" s="5">
        <f t="shared" ca="1" si="12"/>
        <v>2</v>
      </c>
      <c r="Q87" s="53">
        <f t="shared" ca="1" si="13"/>
        <v>0.34589382624999576</v>
      </c>
      <c r="R87" s="5">
        <f t="shared" ca="1" si="14"/>
        <v>1</v>
      </c>
      <c r="S87" s="53">
        <f t="shared" ca="1" si="15"/>
        <v>6.6146525404700451E-2</v>
      </c>
      <c r="T87" s="5">
        <f t="shared" ca="1" si="16"/>
        <v>1</v>
      </c>
      <c r="U87" s="53">
        <f t="shared" ca="1" si="15"/>
        <v>0.46635486006055005</v>
      </c>
      <c r="V87" s="5">
        <f t="shared" ca="1" si="17"/>
        <v>1</v>
      </c>
      <c r="W87" s="53">
        <f t="shared" ca="1" si="15"/>
        <v>0.1501876503463162</v>
      </c>
      <c r="X87" s="5">
        <f t="shared" ca="1" si="18"/>
        <v>9</v>
      </c>
      <c r="Y87" s="56">
        <f t="shared" ca="1" si="19"/>
        <v>0.97327248797699317</v>
      </c>
      <c r="Z87" s="16">
        <f t="shared" ca="1" si="20"/>
        <v>3</v>
      </c>
      <c r="AA87" s="34">
        <f t="shared" ca="1" si="21"/>
        <v>5.0828144379297058E-2</v>
      </c>
      <c r="AB87" s="6">
        <f t="shared" ca="1" si="22"/>
        <v>2</v>
      </c>
      <c r="AC87" s="34">
        <f t="shared" ca="1" si="23"/>
        <v>0.77217575827606244</v>
      </c>
      <c r="AD87" s="16">
        <f t="shared" ca="1" si="24"/>
        <v>8</v>
      </c>
      <c r="AE87" s="34">
        <f t="shared" ca="1" si="25"/>
        <v>0.59673514594094001</v>
      </c>
    </row>
    <row r="88" spans="2:31">
      <c r="B88" s="41" t="s">
        <v>75</v>
      </c>
      <c r="C88" s="34">
        <f t="shared" si="27"/>
        <v>0</v>
      </c>
      <c r="D88" s="53">
        <f t="shared" si="28"/>
        <v>19.974999999999998</v>
      </c>
      <c r="E88" s="65">
        <f t="shared" si="29"/>
        <v>0</v>
      </c>
      <c r="F88" s="65">
        <f t="shared" si="30"/>
        <v>0</v>
      </c>
      <c r="G88" s="55">
        <f t="shared" si="31"/>
        <v>0</v>
      </c>
      <c r="H88" s="55">
        <f t="shared" si="32"/>
        <v>0</v>
      </c>
      <c r="I88" s="68">
        <f t="shared" si="33"/>
        <v>0</v>
      </c>
      <c r="J88" s="34">
        <f t="shared" si="34"/>
        <v>0</v>
      </c>
      <c r="K88" s="34">
        <f t="shared" si="35"/>
        <v>19.974999999999998</v>
      </c>
      <c r="M88" s="5">
        <f t="shared" si="26"/>
        <v>61</v>
      </c>
      <c r="N88" s="39">
        <f t="shared" ca="1" si="10"/>
        <v>2</v>
      </c>
      <c r="O88" s="34">
        <f t="shared" ca="1" si="11"/>
        <v>0.44411549613956725</v>
      </c>
      <c r="P88" s="5">
        <f t="shared" ca="1" si="12"/>
        <v>1</v>
      </c>
      <c r="Q88" s="53">
        <f t="shared" ca="1" si="13"/>
        <v>7.4076193666566814E-2</v>
      </c>
      <c r="R88" s="5">
        <f t="shared" ca="1" si="14"/>
        <v>2</v>
      </c>
      <c r="S88" s="53">
        <f t="shared" ca="1" si="15"/>
        <v>0.63366044168322766</v>
      </c>
      <c r="T88" s="5">
        <f t="shared" ca="1" si="16"/>
        <v>1</v>
      </c>
      <c r="U88" s="53">
        <f t="shared" ca="1" si="15"/>
        <v>0.23189173476811398</v>
      </c>
      <c r="V88" s="5">
        <f t="shared" ca="1" si="17"/>
        <v>2</v>
      </c>
      <c r="W88" s="53">
        <f t="shared" ca="1" si="15"/>
        <v>0.98614456845251142</v>
      </c>
      <c r="X88" s="5">
        <f t="shared" ca="1" si="18"/>
        <v>5</v>
      </c>
      <c r="Y88" s="56">
        <f t="shared" ca="1" si="19"/>
        <v>0.47631815680246814</v>
      </c>
      <c r="Z88" s="16">
        <f t="shared" ca="1" si="20"/>
        <v>9</v>
      </c>
      <c r="AA88" s="34">
        <f t="shared" ca="1" si="21"/>
        <v>0.78524369952345152</v>
      </c>
      <c r="AB88" s="6">
        <f t="shared" ca="1" si="22"/>
        <v>2</v>
      </c>
      <c r="AC88" s="34">
        <f t="shared" ca="1" si="23"/>
        <v>0.85396338546107353</v>
      </c>
      <c r="AD88" s="16">
        <f t="shared" ca="1" si="24"/>
        <v>9</v>
      </c>
      <c r="AE88" s="34">
        <f t="shared" ca="1" si="25"/>
        <v>0.74314636884366436</v>
      </c>
    </row>
    <row r="89" spans="2:31">
      <c r="B89" s="41" t="s">
        <v>76</v>
      </c>
      <c r="C89" s="34">
        <f t="shared" si="27"/>
        <v>0</v>
      </c>
      <c r="D89" s="53">
        <f t="shared" si="28"/>
        <v>19.974999999999998</v>
      </c>
      <c r="E89" s="65">
        <f t="shared" si="29"/>
        <v>0</v>
      </c>
      <c r="F89" s="65">
        <f t="shared" si="30"/>
        <v>0</v>
      </c>
      <c r="G89" s="55">
        <f t="shared" si="31"/>
        <v>0</v>
      </c>
      <c r="H89" s="55">
        <f t="shared" si="32"/>
        <v>0</v>
      </c>
      <c r="I89" s="68">
        <f t="shared" si="33"/>
        <v>0</v>
      </c>
      <c r="J89" s="34">
        <f t="shared" si="34"/>
        <v>0</v>
      </c>
      <c r="K89" s="34">
        <f t="shared" si="35"/>
        <v>19.974999999999998</v>
      </c>
      <c r="M89" s="5">
        <f t="shared" si="26"/>
        <v>62</v>
      </c>
      <c r="N89" s="39">
        <f t="shared" ca="1" si="10"/>
        <v>2</v>
      </c>
      <c r="O89" s="34">
        <f t="shared" ca="1" si="11"/>
        <v>0.4563397168124661</v>
      </c>
      <c r="P89" s="5">
        <f t="shared" ca="1" si="12"/>
        <v>2</v>
      </c>
      <c r="Q89" s="53">
        <f t="shared" ca="1" si="13"/>
        <v>0.40674119698853173</v>
      </c>
      <c r="R89" s="5">
        <f t="shared" ca="1" si="14"/>
        <v>2</v>
      </c>
      <c r="S89" s="53">
        <f t="shared" ca="1" si="15"/>
        <v>0.50863583522012612</v>
      </c>
      <c r="T89" s="5">
        <f t="shared" ca="1" si="16"/>
        <v>2</v>
      </c>
      <c r="U89" s="53">
        <f t="shared" ca="1" si="15"/>
        <v>0.50679679761047614</v>
      </c>
      <c r="V89" s="5">
        <f t="shared" ca="1" si="17"/>
        <v>2</v>
      </c>
      <c r="W89" s="53">
        <f t="shared" ca="1" si="15"/>
        <v>0.8413213098179777</v>
      </c>
      <c r="X89" s="5">
        <f t="shared" ca="1" si="18"/>
        <v>6</v>
      </c>
      <c r="Y89" s="56">
        <f t="shared" ca="1" si="19"/>
        <v>0.72551003951727733</v>
      </c>
      <c r="Z89" s="16">
        <f t="shared" ca="1" si="20"/>
        <v>7</v>
      </c>
      <c r="AA89" s="34">
        <f t="shared" ca="1" si="21"/>
        <v>0.33110448125044378</v>
      </c>
      <c r="AB89" s="6">
        <f t="shared" ca="1" si="22"/>
        <v>2</v>
      </c>
      <c r="AC89" s="34">
        <f t="shared" ca="1" si="23"/>
        <v>0.6528908442120116</v>
      </c>
      <c r="AD89" s="16">
        <f t="shared" ca="1" si="24"/>
        <v>9</v>
      </c>
      <c r="AE89" s="34">
        <f t="shared" ca="1" si="25"/>
        <v>0.88872385986702174</v>
      </c>
    </row>
    <row r="90" spans="2:31">
      <c r="B90" s="6" t="s">
        <v>77</v>
      </c>
      <c r="C90" s="34">
        <f t="shared" ca="1" si="27"/>
        <v>3.2048866995073886</v>
      </c>
      <c r="D90" s="53">
        <f t="shared" si="28"/>
        <v>19.974999999999998</v>
      </c>
      <c r="E90" s="65">
        <f t="shared" si="29"/>
        <v>25.346469622331693</v>
      </c>
      <c r="F90" s="65">
        <f t="shared" ca="1" si="30"/>
        <v>2.9349753694581282</v>
      </c>
      <c r="G90" s="55">
        <f t="shared" si="31"/>
        <v>2.6053639846743293</v>
      </c>
      <c r="H90" s="55">
        <f t="shared" ca="1" si="32"/>
        <v>0.55008210180623973</v>
      </c>
      <c r="I90" s="68">
        <f t="shared" ca="1" si="33"/>
        <v>6.0310344827586215</v>
      </c>
      <c r="J90" s="34">
        <f t="shared" ca="1" si="34"/>
        <v>7.3152709359605911E-2</v>
      </c>
      <c r="K90" s="34">
        <f t="shared" ca="1" si="35"/>
        <v>60.720964969895995</v>
      </c>
      <c r="M90" s="5">
        <f t="shared" si="26"/>
        <v>63</v>
      </c>
      <c r="N90" s="39">
        <f t="shared" ca="1" si="10"/>
        <v>2</v>
      </c>
      <c r="O90" s="34">
        <f t="shared" ca="1" si="11"/>
        <v>0.20646444680676002</v>
      </c>
      <c r="P90" s="5">
        <f t="shared" ca="1" si="12"/>
        <v>2</v>
      </c>
      <c r="Q90" s="53">
        <f t="shared" ca="1" si="13"/>
        <v>0.74996206095034346</v>
      </c>
      <c r="R90" s="5">
        <f t="shared" ca="1" si="14"/>
        <v>1</v>
      </c>
      <c r="S90" s="53">
        <f t="shared" ca="1" si="15"/>
        <v>0.39959592978098168</v>
      </c>
      <c r="T90" s="5">
        <f t="shared" ca="1" si="16"/>
        <v>1</v>
      </c>
      <c r="U90" s="53">
        <f t="shared" ca="1" si="15"/>
        <v>0.21078106836584243</v>
      </c>
      <c r="V90" s="5">
        <f t="shared" ca="1" si="17"/>
        <v>2</v>
      </c>
      <c r="W90" s="53">
        <f t="shared" ca="1" si="15"/>
        <v>0.87778602075067536</v>
      </c>
      <c r="X90" s="5">
        <f t="shared" ca="1" si="18"/>
        <v>4</v>
      </c>
      <c r="Y90" s="56">
        <f t="shared" ca="1" si="19"/>
        <v>0.20899782024103608</v>
      </c>
      <c r="Z90" s="16">
        <f t="shared" ca="1" si="20"/>
        <v>7</v>
      </c>
      <c r="AA90" s="34">
        <f t="shared" ca="1" si="21"/>
        <v>0.43163014875337069</v>
      </c>
      <c r="AB90" s="6">
        <f t="shared" ca="1" si="22"/>
        <v>1</v>
      </c>
      <c r="AC90" s="34">
        <f t="shared" ca="1" si="23"/>
        <v>8.2524741805232615E-2</v>
      </c>
      <c r="AD90" s="16">
        <f t="shared" ca="1" si="24"/>
        <v>8</v>
      </c>
      <c r="AE90" s="34">
        <f t="shared" ca="1" si="25"/>
        <v>0.6066374533343506</v>
      </c>
    </row>
    <row r="91" spans="2:31">
      <c r="B91" s="6" t="s">
        <v>78</v>
      </c>
      <c r="C91" s="34">
        <f t="shared" ca="1" si="27"/>
        <v>3.5214187192118227</v>
      </c>
      <c r="D91" s="53">
        <f t="shared" si="28"/>
        <v>19.974999999999998</v>
      </c>
      <c r="E91" s="65">
        <f t="shared" si="29"/>
        <v>25.346469622331693</v>
      </c>
      <c r="F91" s="65">
        <f t="shared" ca="1" si="30"/>
        <v>2.2827586206896551</v>
      </c>
      <c r="G91" s="55">
        <f t="shared" si="31"/>
        <v>2.6053639846743293</v>
      </c>
      <c r="H91" s="55">
        <f t="shared" ca="1" si="32"/>
        <v>0.6050903119868638</v>
      </c>
      <c r="I91" s="68">
        <f t="shared" ca="1" si="33"/>
        <v>6.1746305418719203</v>
      </c>
      <c r="J91" s="34">
        <f t="shared" ca="1" si="34"/>
        <v>6.9827586206896552E-2</v>
      </c>
      <c r="K91" s="34">
        <f t="shared" ca="1" si="35"/>
        <v>60.580559386973178</v>
      </c>
      <c r="M91" s="5">
        <f t="shared" si="26"/>
        <v>64</v>
      </c>
      <c r="N91" s="39">
        <f t="shared" ca="1" si="10"/>
        <v>2</v>
      </c>
      <c r="O91" s="34">
        <f t="shared" ca="1" si="11"/>
        <v>0.63736348198314996</v>
      </c>
      <c r="P91" s="5">
        <f t="shared" ca="1" si="12"/>
        <v>2</v>
      </c>
      <c r="Q91" s="53">
        <f t="shared" ca="1" si="13"/>
        <v>0.46381682234833654</v>
      </c>
      <c r="R91" s="5">
        <f t="shared" ca="1" si="14"/>
        <v>2</v>
      </c>
      <c r="S91" s="53">
        <f t="shared" ca="1" si="15"/>
        <v>0.51013586683292456</v>
      </c>
      <c r="T91" s="5">
        <f t="shared" ca="1" si="16"/>
        <v>2</v>
      </c>
      <c r="U91" s="53">
        <f t="shared" ca="1" si="15"/>
        <v>0.52083226434096375</v>
      </c>
      <c r="V91" s="5">
        <f t="shared" ca="1" si="17"/>
        <v>2</v>
      </c>
      <c r="W91" s="53">
        <f t="shared" ca="1" si="15"/>
        <v>0.60835420103335203</v>
      </c>
      <c r="X91" s="5">
        <f t="shared" ca="1" si="18"/>
        <v>6</v>
      </c>
      <c r="Y91" s="56">
        <f t="shared" ca="1" si="19"/>
        <v>0.68492862013752021</v>
      </c>
      <c r="Z91" s="16">
        <f t="shared" ca="1" si="20"/>
        <v>6</v>
      </c>
      <c r="AA91" s="34">
        <f t="shared" ca="1" si="21"/>
        <v>0.22037856470361206</v>
      </c>
      <c r="AB91" s="6">
        <f t="shared" ca="1" si="22"/>
        <v>1</v>
      </c>
      <c r="AC91" s="34">
        <f t="shared" ca="1" si="23"/>
        <v>0.25276494037419273</v>
      </c>
      <c r="AD91" s="16">
        <f t="shared" ca="1" si="24"/>
        <v>7</v>
      </c>
      <c r="AE91" s="34">
        <f t="shared" ca="1" si="25"/>
        <v>0.41442577749920417</v>
      </c>
    </row>
    <row r="92" spans="2:31">
      <c r="B92" s="6" t="s">
        <v>79</v>
      </c>
      <c r="C92" s="34">
        <f t="shared" ca="1" si="27"/>
        <v>3.6994679802955663</v>
      </c>
      <c r="D92" s="53">
        <f t="shared" si="28"/>
        <v>19.974999999999998</v>
      </c>
      <c r="E92" s="65">
        <f t="shared" si="29"/>
        <v>0</v>
      </c>
      <c r="F92" s="65">
        <f t="shared" ca="1" si="30"/>
        <v>2.6088669950738916</v>
      </c>
      <c r="G92" s="55">
        <f t="shared" si="31"/>
        <v>0</v>
      </c>
      <c r="H92" s="55">
        <f t="shared" ca="1" si="32"/>
        <v>0.6050903119868638</v>
      </c>
      <c r="I92" s="68">
        <f t="shared" si="33"/>
        <v>0</v>
      </c>
      <c r="J92" s="34">
        <f t="shared" ca="1" si="34"/>
        <v>2.3275862068965519E-2</v>
      </c>
      <c r="K92" s="34">
        <f t="shared" ca="1" si="35"/>
        <v>26.911701149425287</v>
      </c>
      <c r="M92" s="5">
        <f t="shared" si="26"/>
        <v>65</v>
      </c>
      <c r="N92" s="39">
        <f t="shared" ca="1" si="10"/>
        <v>2</v>
      </c>
      <c r="O92" s="34">
        <f t="shared" ca="1" si="11"/>
        <v>0.25601749803052876</v>
      </c>
      <c r="P92" s="5">
        <f t="shared" ca="1" si="12"/>
        <v>2</v>
      </c>
      <c r="Q92" s="53">
        <f t="shared" ca="1" si="13"/>
        <v>0.89151844843268413</v>
      </c>
      <c r="R92" s="5">
        <f t="shared" ca="1" si="14"/>
        <v>2</v>
      </c>
      <c r="S92" s="53">
        <f t="shared" ca="1" si="15"/>
        <v>0.97159135331197755</v>
      </c>
      <c r="T92" s="5">
        <f t="shared" ca="1" si="16"/>
        <v>1</v>
      </c>
      <c r="U92" s="53">
        <f t="shared" ca="1" si="15"/>
        <v>0.46779563595406937</v>
      </c>
      <c r="V92" s="5">
        <f t="shared" ca="1" si="17"/>
        <v>2</v>
      </c>
      <c r="W92" s="53">
        <f t="shared" ca="1" si="15"/>
        <v>0.76111344957536287</v>
      </c>
      <c r="X92" s="5">
        <f t="shared" ca="1" si="18"/>
        <v>5</v>
      </c>
      <c r="Y92" s="56">
        <f t="shared" ca="1" si="19"/>
        <v>0.45616195643280477</v>
      </c>
      <c r="Z92" s="16">
        <f t="shared" ca="1" si="20"/>
        <v>9</v>
      </c>
      <c r="AA92" s="34">
        <f t="shared" ca="1" si="21"/>
        <v>0.88085270172647423</v>
      </c>
      <c r="AB92" s="6">
        <f t="shared" ca="1" si="22"/>
        <v>1</v>
      </c>
      <c r="AC92" s="34">
        <f t="shared" ca="1" si="23"/>
        <v>8.6988138879731114E-2</v>
      </c>
      <c r="AD92" s="16">
        <f t="shared" ca="1" si="24"/>
        <v>1</v>
      </c>
      <c r="AE92" s="34">
        <f t="shared" ca="1" si="25"/>
        <v>8.5287265767164389E-3</v>
      </c>
    </row>
    <row r="93" spans="2:31">
      <c r="B93" s="6" t="s">
        <v>80</v>
      </c>
      <c r="C93" s="34">
        <f t="shared" ca="1" si="27"/>
        <v>3.0268374384236449</v>
      </c>
      <c r="D93" s="53">
        <f t="shared" si="28"/>
        <v>19.974999999999998</v>
      </c>
      <c r="E93" s="65">
        <f t="shared" si="29"/>
        <v>0</v>
      </c>
      <c r="F93" s="65">
        <f t="shared" ca="1" si="30"/>
        <v>10.27241379310345</v>
      </c>
      <c r="G93" s="55">
        <f t="shared" si="31"/>
        <v>0</v>
      </c>
      <c r="H93" s="55">
        <f t="shared" ca="1" si="32"/>
        <v>0.99014778325123154</v>
      </c>
      <c r="I93" s="68">
        <f t="shared" si="33"/>
        <v>0</v>
      </c>
      <c r="J93" s="34">
        <f t="shared" ca="1" si="34"/>
        <v>6.3177339901477836E-2</v>
      </c>
      <c r="K93" s="34">
        <f t="shared" ca="1" si="35"/>
        <v>34.327576354679799</v>
      </c>
      <c r="M93" s="5">
        <f t="shared" si="26"/>
        <v>66</v>
      </c>
      <c r="N93" s="39">
        <f t="shared" ref="N93:N156" ca="1" si="36">VLOOKUP(O93,N$8:O$16,2)</f>
        <v>1</v>
      </c>
      <c r="O93" s="34">
        <f t="shared" ref="O93:O156" ca="1" si="37">RAND()</f>
        <v>0.12234357029171949</v>
      </c>
      <c r="P93" s="5">
        <f t="shared" ref="P93:P156" ca="1" si="38">VLOOKUP(Q93,P$8:Q$16,2)</f>
        <v>2</v>
      </c>
      <c r="Q93" s="53">
        <f t="shared" ref="Q93:Q156" ca="1" si="39">RAND()</f>
        <v>0.79530023384669235</v>
      </c>
      <c r="R93" s="5">
        <f t="shared" ref="R93:R156" ca="1" si="40">VLOOKUP(S93,R$8:S$16,2)</f>
        <v>1</v>
      </c>
      <c r="S93" s="53">
        <f t="shared" ref="S93:W108" ca="1" si="41">RAND()</f>
        <v>0.4147488527651304</v>
      </c>
      <c r="T93" s="5">
        <f t="shared" ref="T93:T156" ca="1" si="42">VLOOKUP(U93,T$8:U$16,2)</f>
        <v>2</v>
      </c>
      <c r="U93" s="53">
        <f t="shared" ca="1" si="41"/>
        <v>0.8546326891112237</v>
      </c>
      <c r="V93" s="5">
        <f t="shared" ref="V93:V156" ca="1" si="43">VLOOKUP(W93,V$8:W$16,2)</f>
        <v>2</v>
      </c>
      <c r="W93" s="53">
        <f t="shared" ca="1" si="41"/>
        <v>0.96414046868844006</v>
      </c>
      <c r="X93" s="5">
        <f t="shared" ref="X93:X156" ca="1" si="44">VLOOKUP(Y93,X$8:Y$16,2)</f>
        <v>6</v>
      </c>
      <c r="Y93" s="56">
        <f t="shared" ref="Y93:Y156" ca="1" si="45">RAND()</f>
        <v>0.6061766160453459</v>
      </c>
      <c r="Z93" s="16">
        <f t="shared" ref="Z93:Z156" ca="1" si="46">VLOOKUP(AA93,Z$8:AA$16,2)</f>
        <v>7</v>
      </c>
      <c r="AA93" s="34">
        <f t="shared" ref="AA93:AA156" ca="1" si="47">RAND()</f>
        <v>0.48651160370603441</v>
      </c>
      <c r="AB93" s="6">
        <f t="shared" ref="AB93:AB156" ca="1" si="48">VLOOKUP(AC93,AB$8:AC$16,2)</f>
        <v>1</v>
      </c>
      <c r="AC93" s="34">
        <f t="shared" ref="AC93:AC108" ca="1" si="49">RAND()</f>
        <v>0.4529027684977267</v>
      </c>
      <c r="AD93" s="16">
        <f t="shared" ref="AD93:AD156" ca="1" si="50">VLOOKUP(AE93,AD$8:AE$16,2)</f>
        <v>4</v>
      </c>
      <c r="AE93" s="34">
        <f t="shared" ref="AE93:AE156" ca="1" si="51">RAND()</f>
        <v>0.16870768908462752</v>
      </c>
    </row>
    <row r="94" spans="2:31">
      <c r="B94" s="6" t="s">
        <v>81</v>
      </c>
      <c r="C94" s="34">
        <f t="shared" si="27"/>
        <v>0</v>
      </c>
      <c r="D94" s="53">
        <f t="shared" si="28"/>
        <v>19.974999999999998</v>
      </c>
      <c r="E94" s="65">
        <f t="shared" si="29"/>
        <v>0</v>
      </c>
      <c r="F94" s="65">
        <f t="shared" ca="1" si="30"/>
        <v>10.598522167487685</v>
      </c>
      <c r="G94" s="55">
        <f t="shared" si="31"/>
        <v>2.6053639846743293</v>
      </c>
      <c r="H94" s="55">
        <f t="shared" ca="1" si="32"/>
        <v>0.33004926108374383</v>
      </c>
      <c r="I94" s="68">
        <f t="shared" si="33"/>
        <v>0</v>
      </c>
      <c r="J94" s="34">
        <f t="shared" ca="1" si="34"/>
        <v>5.6527093596059119E-2</v>
      </c>
      <c r="K94" s="34">
        <f t="shared" ca="1" si="35"/>
        <v>33.565462506841811</v>
      </c>
      <c r="M94" s="5">
        <f t="shared" ref="M94:M95" si="52">M93+1</f>
        <v>67</v>
      </c>
      <c r="N94" s="39">
        <f t="shared" ca="1" si="36"/>
        <v>2</v>
      </c>
      <c r="O94" s="34">
        <f t="shared" ca="1" si="37"/>
        <v>0.99043001510385786</v>
      </c>
      <c r="P94" s="5">
        <f t="shared" ca="1" si="38"/>
        <v>2</v>
      </c>
      <c r="Q94" s="53">
        <f t="shared" ca="1" si="39"/>
        <v>0.81498926092803292</v>
      </c>
      <c r="R94" s="5">
        <f t="shared" ca="1" si="40"/>
        <v>2</v>
      </c>
      <c r="S94" s="53">
        <f t="shared" ca="1" si="41"/>
        <v>0.99357809306385714</v>
      </c>
      <c r="T94" s="5">
        <f t="shared" ca="1" si="42"/>
        <v>1</v>
      </c>
      <c r="U94" s="53">
        <f t="shared" ca="1" si="41"/>
        <v>0.24487554424672231</v>
      </c>
      <c r="V94" s="5">
        <f t="shared" ca="1" si="43"/>
        <v>2</v>
      </c>
      <c r="W94" s="53">
        <f t="shared" ca="1" si="41"/>
        <v>0.88833198969831173</v>
      </c>
      <c r="X94" s="5">
        <f t="shared" ca="1" si="44"/>
        <v>4</v>
      </c>
      <c r="Y94" s="56">
        <f t="shared" ca="1" si="45"/>
        <v>0.18906784601781923</v>
      </c>
      <c r="Z94" s="16">
        <f t="shared" ca="1" si="46"/>
        <v>9</v>
      </c>
      <c r="AA94" s="34">
        <f t="shared" ca="1" si="47"/>
        <v>0.7313403328455772</v>
      </c>
      <c r="AB94" s="6">
        <f t="shared" ca="1" si="48"/>
        <v>1</v>
      </c>
      <c r="AC94" s="34">
        <f t="shared" ca="1" si="49"/>
        <v>0.10136451160489135</v>
      </c>
      <c r="AD94" s="16">
        <f t="shared" ca="1" si="50"/>
        <v>4</v>
      </c>
      <c r="AE94" s="34">
        <f t="shared" ca="1" si="51"/>
        <v>0.15475705461457023</v>
      </c>
    </row>
    <row r="95" spans="2:31">
      <c r="B95" s="6" t="s">
        <v>82</v>
      </c>
      <c r="C95" s="34">
        <f t="shared" si="27"/>
        <v>0</v>
      </c>
      <c r="D95" s="53">
        <f t="shared" si="28"/>
        <v>19.974999999999998</v>
      </c>
      <c r="E95" s="65">
        <f t="shared" si="29"/>
        <v>25.346469622331693</v>
      </c>
      <c r="F95" s="65">
        <f t="shared" ca="1" si="30"/>
        <v>12.392118226600987</v>
      </c>
      <c r="G95" s="55">
        <f t="shared" si="31"/>
        <v>2.6053639846743293</v>
      </c>
      <c r="H95" s="55">
        <f t="shared" ca="1" si="32"/>
        <v>2.9704433497536944</v>
      </c>
      <c r="I95" s="68">
        <f t="shared" si="33"/>
        <v>0</v>
      </c>
      <c r="J95" s="34">
        <f t="shared" ca="1" si="34"/>
        <v>0.12302955665024631</v>
      </c>
      <c r="K95" s="34">
        <f t="shared" ca="1" si="35"/>
        <v>63.412424740010941</v>
      </c>
      <c r="M95" s="5">
        <f t="shared" si="52"/>
        <v>68</v>
      </c>
      <c r="N95" s="39">
        <f t="shared" ca="1" si="36"/>
        <v>2</v>
      </c>
      <c r="O95" s="34">
        <f t="shared" ca="1" si="37"/>
        <v>0.79434777311417459</v>
      </c>
      <c r="P95" s="5">
        <f t="shared" ca="1" si="38"/>
        <v>2</v>
      </c>
      <c r="Q95" s="53">
        <f t="shared" ca="1" si="39"/>
        <v>0.84755529939606777</v>
      </c>
      <c r="R95" s="5">
        <f t="shared" ca="1" si="40"/>
        <v>2</v>
      </c>
      <c r="S95" s="53">
        <f t="shared" ca="1" si="41"/>
        <v>0.77853928529371785</v>
      </c>
      <c r="T95" s="5">
        <f t="shared" ca="1" si="42"/>
        <v>2</v>
      </c>
      <c r="U95" s="53">
        <f t="shared" ca="1" si="41"/>
        <v>0.55017808170581883</v>
      </c>
      <c r="V95" s="5">
        <f t="shared" ca="1" si="43"/>
        <v>1</v>
      </c>
      <c r="W95" s="53">
        <f t="shared" ca="1" si="41"/>
        <v>0.4797924066790662</v>
      </c>
      <c r="X95" s="5">
        <f t="shared" ca="1" si="44"/>
        <v>7</v>
      </c>
      <c r="Y95" s="56">
        <f t="shared" ca="1" si="45"/>
        <v>0.78683710634051218</v>
      </c>
      <c r="Z95" s="16">
        <f t="shared" ca="1" si="46"/>
        <v>1</v>
      </c>
      <c r="AA95" s="34">
        <f t="shared" ca="1" si="47"/>
        <v>6.0672403416255349E-3</v>
      </c>
      <c r="AB95" s="6">
        <f t="shared" ca="1" si="48"/>
        <v>1</v>
      </c>
      <c r="AC95" s="34">
        <f t="shared" ca="1" si="49"/>
        <v>0.12785220784653539</v>
      </c>
      <c r="AD95" s="16">
        <f t="shared" ca="1" si="50"/>
        <v>5</v>
      </c>
      <c r="AE95" s="34">
        <f t="shared" ca="1" si="51"/>
        <v>0.24740182572682912</v>
      </c>
    </row>
    <row r="96" spans="2:31" ht="15.75" thickBot="1">
      <c r="B96" s="6" t="s">
        <v>83</v>
      </c>
      <c r="C96" s="34">
        <f t="shared" ca="1" si="27"/>
        <v>3.6994679802955663</v>
      </c>
      <c r="D96" s="53">
        <f t="shared" si="28"/>
        <v>19.974999999999998</v>
      </c>
      <c r="E96" s="65">
        <f t="shared" si="29"/>
        <v>25.346469622331693</v>
      </c>
      <c r="F96" s="65">
        <f t="shared" ca="1" si="30"/>
        <v>5.8699507389162564</v>
      </c>
      <c r="G96" s="55">
        <f t="shared" si="31"/>
        <v>2.6053639846743293</v>
      </c>
      <c r="H96" s="55">
        <f t="shared" ca="1" si="32"/>
        <v>3.2454844006568142</v>
      </c>
      <c r="I96" s="68">
        <f t="shared" si="33"/>
        <v>0</v>
      </c>
      <c r="J96" s="34">
        <f t="shared" ca="1" si="34"/>
        <v>0.18620689655172415</v>
      </c>
      <c r="K96" s="34">
        <f t="shared" ca="1" si="35"/>
        <v>60.92794362342638</v>
      </c>
      <c r="M96" s="4">
        <f t="shared" ref="M96:M127" si="53">M95+1</f>
        <v>69</v>
      </c>
      <c r="N96" s="39">
        <f t="shared" ca="1" si="36"/>
        <v>2</v>
      </c>
      <c r="O96" s="82">
        <f t="shared" ca="1" si="37"/>
        <v>0.61489927070981687</v>
      </c>
      <c r="P96" s="5">
        <f t="shared" ca="1" si="38"/>
        <v>1</v>
      </c>
      <c r="Q96" s="76">
        <f t="shared" ca="1" si="39"/>
        <v>0.11325500555281742</v>
      </c>
      <c r="R96" s="5">
        <f t="shared" ca="1" si="40"/>
        <v>1</v>
      </c>
      <c r="S96" s="76">
        <f t="shared" ca="1" si="41"/>
        <v>0.2338397137424213</v>
      </c>
      <c r="T96" s="5">
        <f t="shared" ca="1" si="42"/>
        <v>1</v>
      </c>
      <c r="U96" s="76">
        <f t="shared" ca="1" si="41"/>
        <v>0.19906448589789982</v>
      </c>
      <c r="V96" s="5">
        <f t="shared" ca="1" si="43"/>
        <v>1</v>
      </c>
      <c r="W96" s="76">
        <f t="shared" ca="1" si="41"/>
        <v>9.1967244489938871E-2</v>
      </c>
      <c r="X96" s="5">
        <f t="shared" ca="1" si="44"/>
        <v>4</v>
      </c>
      <c r="Y96" s="75">
        <f t="shared" ca="1" si="45"/>
        <v>0.25831790464622006</v>
      </c>
      <c r="Z96" s="16">
        <f t="shared" ca="1" si="46"/>
        <v>3</v>
      </c>
      <c r="AA96" s="82">
        <f t="shared" ca="1" si="47"/>
        <v>6.5919985452656427E-2</v>
      </c>
      <c r="AB96" s="6">
        <f t="shared" ca="1" si="48"/>
        <v>2</v>
      </c>
      <c r="AC96" s="82">
        <f t="shared" ca="1" si="49"/>
        <v>0.84854326387809476</v>
      </c>
      <c r="AD96" s="16">
        <f t="shared" ca="1" si="50"/>
        <v>2</v>
      </c>
      <c r="AE96" s="82">
        <f t="shared" ca="1" si="51"/>
        <v>6.7387950383801076E-2</v>
      </c>
    </row>
    <row r="97" spans="2:31" ht="15.75" thickBot="1">
      <c r="B97" s="6" t="s">
        <v>84</v>
      </c>
      <c r="C97" s="34">
        <f t="shared" ca="1" si="27"/>
        <v>3.0268374384236449</v>
      </c>
      <c r="D97" s="53">
        <f t="shared" si="28"/>
        <v>19.974999999999998</v>
      </c>
      <c r="E97" s="65">
        <f t="shared" si="29"/>
        <v>25.346469622331693</v>
      </c>
      <c r="F97" s="65">
        <f t="shared" ca="1" si="30"/>
        <v>3.7502463054187185</v>
      </c>
      <c r="G97" s="55">
        <f t="shared" si="31"/>
        <v>2.6053639846743293</v>
      </c>
      <c r="H97" s="55">
        <f t="shared" ca="1" si="32"/>
        <v>4.0155993431855501</v>
      </c>
      <c r="I97" s="68">
        <f t="shared" si="33"/>
        <v>0</v>
      </c>
      <c r="J97" s="34">
        <f t="shared" ca="1" si="34"/>
        <v>0.24605911330049263</v>
      </c>
      <c r="K97" s="34">
        <f t="shared" ca="1" si="35"/>
        <v>58.965575807334417</v>
      </c>
      <c r="M97" s="4">
        <f t="shared" si="53"/>
        <v>70</v>
      </c>
      <c r="N97" s="39">
        <f t="shared" ca="1" si="36"/>
        <v>2</v>
      </c>
      <c r="O97" s="82">
        <f t="shared" ca="1" si="37"/>
        <v>0.27478252896914523</v>
      </c>
      <c r="P97" s="5">
        <f t="shared" ca="1" si="38"/>
        <v>2</v>
      </c>
      <c r="Q97" s="76">
        <f t="shared" ca="1" si="39"/>
        <v>0.33068306019762783</v>
      </c>
      <c r="R97" s="5">
        <f t="shared" ca="1" si="40"/>
        <v>1</v>
      </c>
      <c r="S97" s="76">
        <f t="shared" ca="1" si="41"/>
        <v>0.3999760252916662</v>
      </c>
      <c r="T97" s="5">
        <f t="shared" ca="1" si="42"/>
        <v>2</v>
      </c>
      <c r="U97" s="76">
        <f t="shared" ca="1" si="41"/>
        <v>0.97594577749035105</v>
      </c>
      <c r="V97" s="5">
        <f t="shared" ca="1" si="43"/>
        <v>1</v>
      </c>
      <c r="W97" s="76">
        <f t="shared" ca="1" si="41"/>
        <v>0.25373301900990519</v>
      </c>
      <c r="X97" s="5">
        <f t="shared" ca="1" si="44"/>
        <v>7</v>
      </c>
      <c r="Y97" s="75">
        <f t="shared" ca="1" si="45"/>
        <v>0.83028220235327943</v>
      </c>
      <c r="Z97" s="16">
        <f t="shared" ca="1" si="46"/>
        <v>9</v>
      </c>
      <c r="AA97" s="82">
        <f t="shared" ca="1" si="47"/>
        <v>0.85934102470197349</v>
      </c>
      <c r="AB97" s="6">
        <f t="shared" ca="1" si="48"/>
        <v>2</v>
      </c>
      <c r="AC97" s="82">
        <f t="shared" ca="1" si="49"/>
        <v>0.87957707751601877</v>
      </c>
      <c r="AD97" s="16">
        <f t="shared" ca="1" si="50"/>
        <v>8</v>
      </c>
      <c r="AE97" s="82">
        <f t="shared" ca="1" si="51"/>
        <v>0.68894887004814631</v>
      </c>
    </row>
    <row r="98" spans="2:31" ht="15.75" thickBot="1">
      <c r="B98" s="6" t="s">
        <v>85</v>
      </c>
      <c r="C98" s="34">
        <f t="shared" si="27"/>
        <v>0</v>
      </c>
      <c r="D98" s="53">
        <f t="shared" si="28"/>
        <v>19.974999999999998</v>
      </c>
      <c r="E98" s="65">
        <f t="shared" si="29"/>
        <v>25.346469622331693</v>
      </c>
      <c r="F98" s="65">
        <f t="shared" ca="1" si="30"/>
        <v>4.7285714285714286</v>
      </c>
      <c r="G98" s="55">
        <f t="shared" si="31"/>
        <v>2.6053639846743293</v>
      </c>
      <c r="H98" s="55">
        <f t="shared" ca="1" si="32"/>
        <v>5.3908045977011492</v>
      </c>
      <c r="I98" s="68">
        <f t="shared" si="33"/>
        <v>0</v>
      </c>
      <c r="J98" s="34">
        <f t="shared" ca="1" si="34"/>
        <v>0.28928571428571426</v>
      </c>
      <c r="K98" s="34">
        <f t="shared" ca="1" si="35"/>
        <v>58.335495347564304</v>
      </c>
      <c r="M98" s="4">
        <f t="shared" si="53"/>
        <v>71</v>
      </c>
      <c r="N98" s="39">
        <f t="shared" ca="1" si="36"/>
        <v>2</v>
      </c>
      <c r="O98" s="82">
        <f t="shared" ca="1" si="37"/>
        <v>0.41710161993741313</v>
      </c>
      <c r="P98" s="5">
        <f t="shared" ca="1" si="38"/>
        <v>1</v>
      </c>
      <c r="Q98" s="76">
        <f t="shared" ca="1" si="39"/>
        <v>0.2672746206894312</v>
      </c>
      <c r="R98" s="5">
        <f t="shared" ca="1" si="40"/>
        <v>2</v>
      </c>
      <c r="S98" s="76">
        <f t="shared" ca="1" si="41"/>
        <v>0.75240173283822465</v>
      </c>
      <c r="T98" s="5">
        <f t="shared" ca="1" si="42"/>
        <v>2</v>
      </c>
      <c r="U98" s="76">
        <f t="shared" ca="1" si="41"/>
        <v>0.58483824597104306</v>
      </c>
      <c r="V98" s="5">
        <f t="shared" ca="1" si="43"/>
        <v>1</v>
      </c>
      <c r="W98" s="76">
        <f t="shared" ca="1" si="41"/>
        <v>0.52943949295543913</v>
      </c>
      <c r="X98" s="5">
        <f t="shared" ca="1" si="44"/>
        <v>4</v>
      </c>
      <c r="Y98" s="75">
        <f t="shared" ca="1" si="45"/>
        <v>0.28320663227913778</v>
      </c>
      <c r="Z98" s="16">
        <f t="shared" ca="1" si="46"/>
        <v>6</v>
      </c>
      <c r="AA98" s="82">
        <f t="shared" ca="1" si="47"/>
        <v>0.19426925501768721</v>
      </c>
      <c r="AB98" s="6">
        <f t="shared" ca="1" si="48"/>
        <v>1</v>
      </c>
      <c r="AC98" s="82">
        <f t="shared" ca="1" si="49"/>
        <v>0.28051178053222459</v>
      </c>
      <c r="AD98" s="16">
        <f t="shared" ca="1" si="50"/>
        <v>9</v>
      </c>
      <c r="AE98" s="82">
        <f t="shared" ca="1" si="51"/>
        <v>0.87026915507219194</v>
      </c>
    </row>
    <row r="99" spans="2:31" ht="15.75" thickBot="1">
      <c r="B99" s="6" t="s">
        <v>86</v>
      </c>
      <c r="C99" s="34">
        <f t="shared" si="27"/>
        <v>0</v>
      </c>
      <c r="D99" s="53">
        <f t="shared" si="28"/>
        <v>19.974999999999998</v>
      </c>
      <c r="E99" s="65">
        <f t="shared" si="29"/>
        <v>25.346469622331693</v>
      </c>
      <c r="F99" s="65">
        <f t="shared" si="30"/>
        <v>0</v>
      </c>
      <c r="G99" s="55">
        <f t="shared" si="31"/>
        <v>2.6053639846743293</v>
      </c>
      <c r="H99" s="55">
        <f t="shared" si="32"/>
        <v>0</v>
      </c>
      <c r="I99" s="68">
        <f t="shared" si="33"/>
        <v>0</v>
      </c>
      <c r="J99" s="34">
        <f t="shared" si="34"/>
        <v>0</v>
      </c>
      <c r="K99" s="34">
        <f t="shared" si="35"/>
        <v>47.926833607006017</v>
      </c>
      <c r="M99" s="4">
        <f t="shared" si="53"/>
        <v>72</v>
      </c>
      <c r="N99" s="39">
        <f t="shared" ca="1" si="36"/>
        <v>2</v>
      </c>
      <c r="O99" s="82">
        <f t="shared" ca="1" si="37"/>
        <v>0.73194666125418362</v>
      </c>
      <c r="P99" s="5">
        <f t="shared" ca="1" si="38"/>
        <v>2</v>
      </c>
      <c r="Q99" s="76">
        <f t="shared" ca="1" si="39"/>
        <v>0.44721754311912054</v>
      </c>
      <c r="R99" s="5">
        <f t="shared" ca="1" si="40"/>
        <v>1</v>
      </c>
      <c r="S99" s="76">
        <f t="shared" ca="1" si="41"/>
        <v>0.26968586393174121</v>
      </c>
      <c r="T99" s="5">
        <f t="shared" ca="1" si="42"/>
        <v>2</v>
      </c>
      <c r="U99" s="76">
        <f t="shared" ca="1" si="41"/>
        <v>0.94326954805576069</v>
      </c>
      <c r="V99" s="5">
        <f t="shared" ca="1" si="43"/>
        <v>2</v>
      </c>
      <c r="W99" s="76">
        <f t="shared" ca="1" si="41"/>
        <v>0.8565640642296215</v>
      </c>
      <c r="X99" s="5">
        <f t="shared" ca="1" si="44"/>
        <v>5</v>
      </c>
      <c r="Y99" s="75">
        <f t="shared" ca="1" si="45"/>
        <v>0.38423232681355479</v>
      </c>
      <c r="Z99" s="16">
        <f t="shared" ca="1" si="46"/>
        <v>9</v>
      </c>
      <c r="AA99" s="82">
        <f t="shared" ca="1" si="47"/>
        <v>0.73039438959141423</v>
      </c>
      <c r="AB99" s="6">
        <f t="shared" ca="1" si="48"/>
        <v>2</v>
      </c>
      <c r="AC99" s="82">
        <f t="shared" ca="1" si="49"/>
        <v>0.97533708850496481</v>
      </c>
      <c r="AD99" s="16">
        <f t="shared" ca="1" si="50"/>
        <v>8</v>
      </c>
      <c r="AE99" s="82">
        <f t="shared" ca="1" si="51"/>
        <v>0.6764900991978422</v>
      </c>
    </row>
    <row r="100" spans="2:31" ht="15.75" thickBot="1">
      <c r="B100" s="1" t="s">
        <v>87</v>
      </c>
      <c r="C100" s="82">
        <f t="shared" si="27"/>
        <v>0</v>
      </c>
      <c r="D100" s="76">
        <f t="shared" si="28"/>
        <v>19.974999999999998</v>
      </c>
      <c r="E100" s="87">
        <f t="shared" si="29"/>
        <v>0</v>
      </c>
      <c r="F100" s="87">
        <f t="shared" si="30"/>
        <v>0</v>
      </c>
      <c r="G100" s="94">
        <f t="shared" si="31"/>
        <v>0</v>
      </c>
      <c r="H100" s="94">
        <f t="shared" si="32"/>
        <v>0</v>
      </c>
      <c r="I100" s="79">
        <f t="shared" si="33"/>
        <v>0</v>
      </c>
      <c r="J100" s="82">
        <f t="shared" si="34"/>
        <v>0</v>
      </c>
      <c r="K100" s="82">
        <f t="shared" si="35"/>
        <v>19.974999999999998</v>
      </c>
      <c r="M100" s="4">
        <f t="shared" si="53"/>
        <v>73</v>
      </c>
      <c r="N100" s="39">
        <f t="shared" ca="1" si="36"/>
        <v>2</v>
      </c>
      <c r="O100" s="82">
        <f t="shared" ca="1" si="37"/>
        <v>0.32145237658285097</v>
      </c>
      <c r="P100" s="5">
        <f t="shared" ca="1" si="38"/>
        <v>2</v>
      </c>
      <c r="Q100" s="76">
        <f t="shared" ca="1" si="39"/>
        <v>0.51934897467183139</v>
      </c>
      <c r="R100" s="5">
        <f t="shared" ca="1" si="40"/>
        <v>2</v>
      </c>
      <c r="S100" s="76">
        <f t="shared" ca="1" si="41"/>
        <v>0.98812679188274455</v>
      </c>
      <c r="T100" s="5">
        <f t="shared" ca="1" si="42"/>
        <v>2</v>
      </c>
      <c r="U100" s="76">
        <f t="shared" ca="1" si="41"/>
        <v>0.91448908325052525</v>
      </c>
      <c r="V100" s="5">
        <f t="shared" ca="1" si="43"/>
        <v>2</v>
      </c>
      <c r="W100" s="76">
        <f t="shared" ca="1" si="41"/>
        <v>0.99598132960332908</v>
      </c>
      <c r="X100" s="5">
        <f t="shared" ca="1" si="44"/>
        <v>5</v>
      </c>
      <c r="Y100" s="75">
        <f t="shared" ca="1" si="45"/>
        <v>0.51400847510590175</v>
      </c>
      <c r="Z100" s="16">
        <f t="shared" ca="1" si="46"/>
        <v>7</v>
      </c>
      <c r="AA100" s="82">
        <f t="shared" ca="1" si="47"/>
        <v>0.43697671784532766</v>
      </c>
      <c r="AB100" s="6">
        <f t="shared" ca="1" si="48"/>
        <v>1</v>
      </c>
      <c r="AC100" s="82">
        <f t="shared" ca="1" si="49"/>
        <v>0.28007985263598023</v>
      </c>
      <c r="AD100" s="16">
        <f t="shared" ca="1" si="50"/>
        <v>1</v>
      </c>
      <c r="AE100" s="82">
        <f t="shared" ca="1" si="51"/>
        <v>1.0105396981926695E-2</v>
      </c>
    </row>
    <row r="101" spans="2:31" ht="15.75" thickBot="1"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4">
        <f t="shared" si="53"/>
        <v>74</v>
      </c>
      <c r="N101" s="39">
        <f t="shared" ca="1" si="36"/>
        <v>1</v>
      </c>
      <c r="O101" s="82">
        <f t="shared" ca="1" si="37"/>
        <v>0.12597644202845437</v>
      </c>
      <c r="P101" s="5">
        <f t="shared" ca="1" si="38"/>
        <v>2</v>
      </c>
      <c r="Q101" s="76">
        <f t="shared" ca="1" si="39"/>
        <v>0.45779483448742742</v>
      </c>
      <c r="R101" s="5">
        <f t="shared" ca="1" si="40"/>
        <v>1</v>
      </c>
      <c r="S101" s="76">
        <f t="shared" ca="1" si="41"/>
        <v>0.33671804336841848</v>
      </c>
      <c r="T101" s="5">
        <f t="shared" ca="1" si="42"/>
        <v>1</v>
      </c>
      <c r="U101" s="76">
        <f t="shared" ca="1" si="41"/>
        <v>0.40684846501426719</v>
      </c>
      <c r="V101" s="5">
        <f t="shared" ca="1" si="43"/>
        <v>1</v>
      </c>
      <c r="W101" s="76">
        <f t="shared" ca="1" si="41"/>
        <v>0.38937627916996664</v>
      </c>
      <c r="X101" s="5">
        <f t="shared" ca="1" si="44"/>
        <v>7</v>
      </c>
      <c r="Y101" s="75">
        <f t="shared" ca="1" si="45"/>
        <v>0.76345617516843944</v>
      </c>
      <c r="Z101" s="16">
        <f t="shared" ca="1" si="46"/>
        <v>7</v>
      </c>
      <c r="AA101" s="82">
        <f t="shared" ca="1" si="47"/>
        <v>0.3670034062557157</v>
      </c>
      <c r="AB101" s="6">
        <f t="shared" ca="1" si="48"/>
        <v>2</v>
      </c>
      <c r="AC101" s="82">
        <f t="shared" ca="1" si="49"/>
        <v>0.93151661403458963</v>
      </c>
      <c r="AD101" s="16">
        <f t="shared" ca="1" si="50"/>
        <v>9</v>
      </c>
      <c r="AE101" s="82">
        <f t="shared" ca="1" si="51"/>
        <v>0.72350389724398667</v>
      </c>
    </row>
    <row r="102" spans="2:31" ht="15.75" thickBot="1">
      <c r="B102" t="s">
        <v>122</v>
      </c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4">
        <f t="shared" si="53"/>
        <v>75</v>
      </c>
      <c r="N102" s="39">
        <f t="shared" ca="1" si="36"/>
        <v>2</v>
      </c>
      <c r="O102" s="82">
        <f t="shared" ca="1" si="37"/>
        <v>0.7128123140431617</v>
      </c>
      <c r="P102" s="5">
        <f t="shared" ca="1" si="38"/>
        <v>1</v>
      </c>
      <c r="Q102" s="76">
        <f t="shared" ca="1" si="39"/>
        <v>7.5808004512480487E-2</v>
      </c>
      <c r="R102" s="5">
        <f t="shared" ca="1" si="40"/>
        <v>1</v>
      </c>
      <c r="S102" s="76">
        <f t="shared" ca="1" si="41"/>
        <v>0.35105407858953352</v>
      </c>
      <c r="T102" s="5">
        <f t="shared" ca="1" si="42"/>
        <v>1</v>
      </c>
      <c r="U102" s="76">
        <f t="shared" ca="1" si="41"/>
        <v>6.2263384390964349E-2</v>
      </c>
      <c r="V102" s="5">
        <f t="shared" ca="1" si="43"/>
        <v>1</v>
      </c>
      <c r="W102" s="76">
        <f t="shared" ca="1" si="41"/>
        <v>0.50550086379762682</v>
      </c>
      <c r="X102" s="5">
        <f t="shared" ca="1" si="44"/>
        <v>6</v>
      </c>
      <c r="Y102" s="75">
        <f t="shared" ca="1" si="45"/>
        <v>0.63974456001462521</v>
      </c>
      <c r="Z102" s="16">
        <f t="shared" ca="1" si="46"/>
        <v>9</v>
      </c>
      <c r="AA102" s="82">
        <f t="shared" ca="1" si="47"/>
        <v>0.80485702823676442</v>
      </c>
      <c r="AB102" s="6">
        <f t="shared" ca="1" si="48"/>
        <v>2</v>
      </c>
      <c r="AC102" s="82">
        <f t="shared" ca="1" si="49"/>
        <v>0.63316355439880834</v>
      </c>
      <c r="AD102" s="16">
        <f t="shared" ca="1" si="50"/>
        <v>3</v>
      </c>
      <c r="AE102" s="82">
        <f t="shared" ca="1" si="51"/>
        <v>0.1217399855487864</v>
      </c>
    </row>
    <row r="103" spans="2:31" ht="15.75" thickBot="1">
      <c r="B103" s="17" t="s">
        <v>120</v>
      </c>
      <c r="C103" s="59"/>
      <c r="D103" s="71">
        <f ca="1">SUM(K77:K100)</f>
        <v>861.67575259989064</v>
      </c>
      <c r="E103" s="70" t="s">
        <v>2</v>
      </c>
      <c r="F103" s="78"/>
      <c r="G103" s="96"/>
      <c r="H103" s="12"/>
      <c r="I103" s="12"/>
      <c r="J103" s="97"/>
      <c r="K103" s="98"/>
      <c r="L103" s="78"/>
      <c r="M103" s="4">
        <f t="shared" si="53"/>
        <v>76</v>
      </c>
      <c r="N103" s="39">
        <f t="shared" ca="1" si="36"/>
        <v>2</v>
      </c>
      <c r="O103" s="82">
        <f t="shared" ca="1" si="37"/>
        <v>0.61581942575368576</v>
      </c>
      <c r="P103" s="5">
        <f t="shared" ca="1" si="38"/>
        <v>2</v>
      </c>
      <c r="Q103" s="76">
        <f t="shared" ca="1" si="39"/>
        <v>0.97103335581053174</v>
      </c>
      <c r="R103" s="5">
        <f t="shared" ca="1" si="40"/>
        <v>1</v>
      </c>
      <c r="S103" s="76">
        <f t="shared" ca="1" si="41"/>
        <v>9.1230495274639889E-2</v>
      </c>
      <c r="T103" s="5">
        <f t="shared" ca="1" si="42"/>
        <v>2</v>
      </c>
      <c r="U103" s="76">
        <f t="shared" ca="1" si="41"/>
        <v>0.85651561134999721</v>
      </c>
      <c r="V103" s="5">
        <f t="shared" ca="1" si="43"/>
        <v>2</v>
      </c>
      <c r="W103" s="76">
        <f t="shared" ca="1" si="41"/>
        <v>0.61346896220362623</v>
      </c>
      <c r="X103" s="5">
        <f t="shared" ca="1" si="44"/>
        <v>7</v>
      </c>
      <c r="Y103" s="75">
        <f t="shared" ca="1" si="45"/>
        <v>0.80810184884682279</v>
      </c>
      <c r="Z103" s="16">
        <f t="shared" ca="1" si="46"/>
        <v>7</v>
      </c>
      <c r="AA103" s="82">
        <f t="shared" ca="1" si="47"/>
        <v>0.49652714555885269</v>
      </c>
      <c r="AB103" s="6">
        <f t="shared" ca="1" si="48"/>
        <v>1</v>
      </c>
      <c r="AC103" s="82">
        <f t="shared" ca="1" si="49"/>
        <v>0.49094028090230601</v>
      </c>
      <c r="AD103" s="16">
        <f t="shared" ca="1" si="50"/>
        <v>1</v>
      </c>
      <c r="AE103" s="82">
        <f t="shared" ca="1" si="51"/>
        <v>3.766229755031536E-2</v>
      </c>
    </row>
    <row r="104" spans="2:31" ht="15.75" thickBot="1">
      <c r="B104" s="6" t="s">
        <v>119</v>
      </c>
      <c r="C104" s="53"/>
      <c r="D104" s="34">
        <f ca="1">D103/$E$3</f>
        <v>2.5343404488232077</v>
      </c>
      <c r="E104" s="39" t="s">
        <v>2</v>
      </c>
      <c r="G104" s="96"/>
      <c r="H104" s="12"/>
      <c r="I104" s="12"/>
      <c r="J104" s="99"/>
      <c r="K104" s="98"/>
      <c r="M104" s="4">
        <f t="shared" si="53"/>
        <v>77</v>
      </c>
      <c r="N104" s="39">
        <f t="shared" ca="1" si="36"/>
        <v>1</v>
      </c>
      <c r="O104" s="82">
        <f t="shared" ca="1" si="37"/>
        <v>0.1471951190152514</v>
      </c>
      <c r="P104" s="5">
        <f t="shared" ca="1" si="38"/>
        <v>1</v>
      </c>
      <c r="Q104" s="76">
        <f t="shared" ca="1" si="39"/>
        <v>0.11485402740768835</v>
      </c>
      <c r="R104" s="5">
        <f t="shared" ca="1" si="40"/>
        <v>2</v>
      </c>
      <c r="S104" s="76">
        <f t="shared" ca="1" si="41"/>
        <v>0.72567128564717476</v>
      </c>
      <c r="T104" s="5">
        <f t="shared" ca="1" si="42"/>
        <v>2</v>
      </c>
      <c r="U104" s="76">
        <f t="shared" ca="1" si="41"/>
        <v>0.71327895613804149</v>
      </c>
      <c r="V104" s="5">
        <f t="shared" ca="1" si="43"/>
        <v>2</v>
      </c>
      <c r="W104" s="76">
        <f t="shared" ca="1" si="41"/>
        <v>0.67080323459229985</v>
      </c>
      <c r="X104" s="5">
        <f t="shared" ca="1" si="44"/>
        <v>6</v>
      </c>
      <c r="Y104" s="75">
        <f t="shared" ca="1" si="45"/>
        <v>0.71636253159540431</v>
      </c>
      <c r="Z104" s="16">
        <f t="shared" ca="1" si="46"/>
        <v>9</v>
      </c>
      <c r="AA104" s="82">
        <f t="shared" ca="1" si="47"/>
        <v>0.98270084615803865</v>
      </c>
      <c r="AB104" s="6">
        <f t="shared" ca="1" si="48"/>
        <v>1</v>
      </c>
      <c r="AC104" s="82">
        <f t="shared" ca="1" si="49"/>
        <v>0.33548095206333528</v>
      </c>
      <c r="AD104" s="16">
        <f t="shared" ca="1" si="50"/>
        <v>8</v>
      </c>
      <c r="AE104" s="82">
        <f t="shared" ca="1" si="51"/>
        <v>0.58884007463884003</v>
      </c>
    </row>
    <row r="105" spans="2:31" ht="15.75" thickBot="1">
      <c r="B105" s="6" t="s">
        <v>90</v>
      </c>
      <c r="C105" s="13"/>
      <c r="D105" s="34">
        <f ca="1">D104*365</f>
        <v>925.03426382047087</v>
      </c>
      <c r="E105" s="101" t="s">
        <v>2</v>
      </c>
      <c r="F105" s="95"/>
      <c r="G105" s="96"/>
      <c r="H105" s="12"/>
      <c r="I105" s="12"/>
      <c r="J105" s="99"/>
      <c r="K105" s="98"/>
      <c r="M105" s="4">
        <f t="shared" si="53"/>
        <v>78</v>
      </c>
      <c r="N105" s="39">
        <f t="shared" ca="1" si="36"/>
        <v>2</v>
      </c>
      <c r="O105" s="82">
        <f t="shared" ca="1" si="37"/>
        <v>0.35644575697355751</v>
      </c>
      <c r="P105" s="5">
        <f t="shared" ca="1" si="38"/>
        <v>2</v>
      </c>
      <c r="Q105" s="76">
        <f t="shared" ca="1" si="39"/>
        <v>0.98451183194710179</v>
      </c>
      <c r="R105" s="5">
        <f t="shared" ca="1" si="40"/>
        <v>1</v>
      </c>
      <c r="S105" s="76">
        <f t="shared" ca="1" si="41"/>
        <v>5.9180542653865409E-2</v>
      </c>
      <c r="T105" s="5">
        <f t="shared" ca="1" si="42"/>
        <v>1</v>
      </c>
      <c r="U105" s="76">
        <f t="shared" ca="1" si="41"/>
        <v>9.3015919750136344E-2</v>
      </c>
      <c r="V105" s="5">
        <f t="shared" ca="1" si="43"/>
        <v>2</v>
      </c>
      <c r="W105" s="76">
        <f t="shared" ca="1" si="41"/>
        <v>0.9003787870893083</v>
      </c>
      <c r="X105" s="5">
        <f t="shared" ca="1" si="44"/>
        <v>9</v>
      </c>
      <c r="Y105" s="75">
        <f t="shared" ca="1" si="45"/>
        <v>0.972501609518309</v>
      </c>
      <c r="Z105" s="16">
        <f t="shared" ca="1" si="46"/>
        <v>8</v>
      </c>
      <c r="AA105" s="82">
        <f t="shared" ca="1" si="47"/>
        <v>0.55021820996193527</v>
      </c>
      <c r="AB105" s="6">
        <f t="shared" ca="1" si="48"/>
        <v>2</v>
      </c>
      <c r="AC105" s="82">
        <f t="shared" ca="1" si="49"/>
        <v>0.82427103315388273</v>
      </c>
      <c r="AD105" s="16">
        <f t="shared" ca="1" si="50"/>
        <v>7</v>
      </c>
      <c r="AE105" s="82">
        <f t="shared" ca="1" si="51"/>
        <v>0.4814817842107717</v>
      </c>
    </row>
    <row r="106" spans="2:31" ht="15.75" thickBot="1">
      <c r="B106" s="1" t="s">
        <v>121</v>
      </c>
      <c r="C106" s="2"/>
      <c r="D106" s="4">
        <f ca="1">D103*365</f>
        <v>314511.64969896007</v>
      </c>
      <c r="E106" s="75" t="s">
        <v>2</v>
      </c>
      <c r="G106" s="96"/>
      <c r="H106" s="12"/>
      <c r="I106" s="12"/>
      <c r="J106" s="100"/>
      <c r="K106" s="98"/>
      <c r="M106" s="4">
        <f t="shared" si="53"/>
        <v>79</v>
      </c>
      <c r="N106" s="39">
        <f t="shared" ca="1" si="36"/>
        <v>2</v>
      </c>
      <c r="O106" s="82">
        <f t="shared" ca="1" si="37"/>
        <v>0.22063110885557191</v>
      </c>
      <c r="P106" s="5">
        <f t="shared" ca="1" si="38"/>
        <v>2</v>
      </c>
      <c r="Q106" s="76">
        <f t="shared" ca="1" si="39"/>
        <v>0.87605746740348112</v>
      </c>
      <c r="R106" s="5">
        <f t="shared" ca="1" si="40"/>
        <v>2</v>
      </c>
      <c r="S106" s="76">
        <f t="shared" ca="1" si="41"/>
        <v>0.90430038536470359</v>
      </c>
      <c r="T106" s="5">
        <f t="shared" ca="1" si="42"/>
        <v>1</v>
      </c>
      <c r="U106" s="76">
        <f t="shared" ca="1" si="41"/>
        <v>0.12801511973456159</v>
      </c>
      <c r="V106" s="5">
        <f t="shared" ca="1" si="43"/>
        <v>1</v>
      </c>
      <c r="W106" s="76">
        <f t="shared" ca="1" si="41"/>
        <v>0.3987621285646763</v>
      </c>
      <c r="X106" s="5">
        <f t="shared" ca="1" si="44"/>
        <v>2</v>
      </c>
      <c r="Y106" s="75">
        <f t="shared" ca="1" si="45"/>
        <v>9.0750239424846946E-2</v>
      </c>
      <c r="Z106" s="16">
        <f t="shared" ca="1" si="46"/>
        <v>9</v>
      </c>
      <c r="AA106" s="82">
        <f t="shared" ca="1" si="47"/>
        <v>0.79696823430430297</v>
      </c>
      <c r="AB106" s="6">
        <f t="shared" ca="1" si="48"/>
        <v>1</v>
      </c>
      <c r="AC106" s="82">
        <f t="shared" ca="1" si="49"/>
        <v>4.469038536870551E-2</v>
      </c>
      <c r="AD106" s="16">
        <f t="shared" ca="1" si="50"/>
        <v>8</v>
      </c>
      <c r="AE106" s="82">
        <f t="shared" ca="1" si="51"/>
        <v>0.60245607159982906</v>
      </c>
    </row>
    <row r="107" spans="2:31" ht="15.75" thickBot="1">
      <c r="G107" s="12"/>
      <c r="H107" s="12"/>
      <c r="I107" s="12"/>
      <c r="J107" s="12"/>
      <c r="K107" s="12"/>
      <c r="M107" s="4">
        <f t="shared" si="53"/>
        <v>80</v>
      </c>
      <c r="N107" s="39">
        <f t="shared" ca="1" si="36"/>
        <v>2</v>
      </c>
      <c r="O107" s="82">
        <f t="shared" ca="1" si="37"/>
        <v>0.23024566610594022</v>
      </c>
      <c r="P107" s="5">
        <f t="shared" ca="1" si="38"/>
        <v>2</v>
      </c>
      <c r="Q107" s="76">
        <f t="shared" ca="1" si="39"/>
        <v>0.56388885629422614</v>
      </c>
      <c r="R107" s="5">
        <f t="shared" ca="1" si="40"/>
        <v>1</v>
      </c>
      <c r="S107" s="76">
        <f t="shared" ca="1" si="41"/>
        <v>0.23457566542867214</v>
      </c>
      <c r="T107" s="5">
        <f t="shared" ca="1" si="42"/>
        <v>1</v>
      </c>
      <c r="U107" s="76">
        <f t="shared" ca="1" si="41"/>
        <v>0.14649715505998007</v>
      </c>
      <c r="V107" s="5">
        <f t="shared" ca="1" si="43"/>
        <v>1</v>
      </c>
      <c r="W107" s="76">
        <f t="shared" ca="1" si="41"/>
        <v>0.55647230788509283</v>
      </c>
      <c r="X107" s="5">
        <f t="shared" ca="1" si="44"/>
        <v>9</v>
      </c>
      <c r="Y107" s="75">
        <f t="shared" ca="1" si="45"/>
        <v>0.98631035599459604</v>
      </c>
      <c r="Z107" s="16">
        <f t="shared" ca="1" si="46"/>
        <v>6</v>
      </c>
      <c r="AA107" s="82">
        <f t="shared" ca="1" si="47"/>
        <v>0.13343639948307695</v>
      </c>
      <c r="AB107" s="6">
        <f t="shared" ca="1" si="48"/>
        <v>1</v>
      </c>
      <c r="AC107" s="82">
        <f t="shared" ca="1" si="49"/>
        <v>0.22963293900632586</v>
      </c>
      <c r="AD107" s="16">
        <f t="shared" ca="1" si="50"/>
        <v>8</v>
      </c>
      <c r="AE107" s="82">
        <f t="shared" ca="1" si="51"/>
        <v>0.69931015770959104</v>
      </c>
    </row>
    <row r="108" spans="2:31" ht="15.75" thickBot="1">
      <c r="M108" s="4">
        <f t="shared" si="53"/>
        <v>81</v>
      </c>
      <c r="N108" s="39">
        <f t="shared" ca="1" si="36"/>
        <v>2</v>
      </c>
      <c r="O108" s="82">
        <f t="shared" ca="1" si="37"/>
        <v>0.89335699659235801</v>
      </c>
      <c r="P108" s="5">
        <f t="shared" ca="1" si="38"/>
        <v>2</v>
      </c>
      <c r="Q108" s="76">
        <f t="shared" ca="1" si="39"/>
        <v>0.92335302741658998</v>
      </c>
      <c r="R108" s="5">
        <f t="shared" ca="1" si="40"/>
        <v>2</v>
      </c>
      <c r="S108" s="76">
        <f t="shared" ca="1" si="41"/>
        <v>0.53371134801436249</v>
      </c>
      <c r="T108" s="5">
        <f t="shared" ca="1" si="42"/>
        <v>1</v>
      </c>
      <c r="U108" s="76">
        <f t="shared" ca="1" si="41"/>
        <v>0.37617272922008871</v>
      </c>
      <c r="V108" s="5">
        <f t="shared" ca="1" si="43"/>
        <v>2</v>
      </c>
      <c r="W108" s="76">
        <f t="shared" ca="1" si="41"/>
        <v>0.71954773141095707</v>
      </c>
      <c r="X108" s="5">
        <f t="shared" ca="1" si="44"/>
        <v>6</v>
      </c>
      <c r="Y108" s="75">
        <f t="shared" ca="1" si="45"/>
        <v>0.74752431666954844</v>
      </c>
      <c r="Z108" s="16">
        <f t="shared" ca="1" si="46"/>
        <v>8</v>
      </c>
      <c r="AA108" s="82">
        <f t="shared" ca="1" si="47"/>
        <v>0.56462380661737055</v>
      </c>
      <c r="AB108" s="6">
        <f t="shared" ca="1" si="48"/>
        <v>2</v>
      </c>
      <c r="AC108" s="82">
        <f t="shared" ca="1" si="49"/>
        <v>0.72800687242602047</v>
      </c>
      <c r="AD108" s="16">
        <f t="shared" ca="1" si="50"/>
        <v>6</v>
      </c>
      <c r="AE108" s="82">
        <f t="shared" ca="1" si="51"/>
        <v>0.28060819751918098</v>
      </c>
    </row>
    <row r="109" spans="2:31" ht="15.75" thickBot="1">
      <c r="B109" t="s">
        <v>123</v>
      </c>
      <c r="M109" s="4">
        <f t="shared" si="53"/>
        <v>82</v>
      </c>
      <c r="N109" s="39">
        <f t="shared" ca="1" si="36"/>
        <v>1</v>
      </c>
      <c r="O109" s="82">
        <f t="shared" ca="1" si="37"/>
        <v>5.8722170675102658E-2</v>
      </c>
      <c r="P109" s="5">
        <f t="shared" ca="1" si="38"/>
        <v>2</v>
      </c>
      <c r="Q109" s="76">
        <f t="shared" ca="1" si="39"/>
        <v>0.35235292800727702</v>
      </c>
      <c r="R109" s="5">
        <f t="shared" ca="1" si="40"/>
        <v>2</v>
      </c>
      <c r="S109" s="76">
        <f t="shared" ref="S109:W172" ca="1" si="54">RAND()</f>
        <v>0.74145760298132024</v>
      </c>
      <c r="T109" s="5">
        <f t="shared" ca="1" si="42"/>
        <v>2</v>
      </c>
      <c r="U109" s="76">
        <f t="shared" ca="1" si="54"/>
        <v>0.96867830511622555</v>
      </c>
      <c r="V109" s="5">
        <f t="shared" ca="1" si="43"/>
        <v>2</v>
      </c>
      <c r="W109" s="76">
        <f t="shared" ca="1" si="54"/>
        <v>0.68467151478901744</v>
      </c>
      <c r="X109" s="5">
        <f t="shared" ca="1" si="44"/>
        <v>6</v>
      </c>
      <c r="Y109" s="75">
        <f t="shared" ca="1" si="45"/>
        <v>0.62622450938866869</v>
      </c>
      <c r="Z109" s="16">
        <f t="shared" ca="1" si="46"/>
        <v>6</v>
      </c>
      <c r="AA109" s="82">
        <f t="shared" ca="1" si="47"/>
        <v>0.13691949090091171</v>
      </c>
      <c r="AB109" s="6">
        <f t="shared" ca="1" si="48"/>
        <v>1</v>
      </c>
      <c r="AC109" s="82">
        <f t="shared" ref="AC109:AC172" ca="1" si="55">RAND()</f>
        <v>0.24161028322227107</v>
      </c>
      <c r="AD109" s="16">
        <f t="shared" ca="1" si="50"/>
        <v>2</v>
      </c>
      <c r="AE109" s="82">
        <f t="shared" ca="1" si="51"/>
        <v>5.6635654852207118E-2</v>
      </c>
    </row>
    <row r="110" spans="2:31" ht="15.75" thickBot="1">
      <c r="M110" s="4">
        <f t="shared" si="53"/>
        <v>83</v>
      </c>
      <c r="N110" s="39">
        <f t="shared" ca="1" si="36"/>
        <v>2</v>
      </c>
      <c r="O110" s="82">
        <f t="shared" ca="1" si="37"/>
        <v>0.86776480853413429</v>
      </c>
      <c r="P110" s="5">
        <f t="shared" ca="1" si="38"/>
        <v>1</v>
      </c>
      <c r="Q110" s="76">
        <f t="shared" ca="1" si="39"/>
        <v>0.1035747631518702</v>
      </c>
      <c r="R110" s="5">
        <f t="shared" ca="1" si="40"/>
        <v>1</v>
      </c>
      <c r="S110" s="76">
        <f t="shared" ca="1" si="54"/>
        <v>0.38039211466932255</v>
      </c>
      <c r="T110" s="5">
        <f t="shared" ca="1" si="42"/>
        <v>1</v>
      </c>
      <c r="U110" s="76">
        <f t="shared" ca="1" si="54"/>
        <v>0.320148129131681</v>
      </c>
      <c r="V110" s="5">
        <f t="shared" ca="1" si="43"/>
        <v>2</v>
      </c>
      <c r="W110" s="76">
        <f t="shared" ca="1" si="54"/>
        <v>0.81803758252292536</v>
      </c>
      <c r="X110" s="5">
        <f t="shared" ca="1" si="44"/>
        <v>4</v>
      </c>
      <c r="Y110" s="75">
        <f t="shared" ca="1" si="45"/>
        <v>0.16818200875834921</v>
      </c>
      <c r="Z110" s="16">
        <f t="shared" ca="1" si="46"/>
        <v>1</v>
      </c>
      <c r="AA110" s="82">
        <f t="shared" ca="1" si="47"/>
        <v>1.7635284562000919E-3</v>
      </c>
      <c r="AB110" s="6">
        <f t="shared" ca="1" si="48"/>
        <v>2</v>
      </c>
      <c r="AC110" s="82">
        <f t="shared" ca="1" si="55"/>
        <v>0.82805836221045426</v>
      </c>
      <c r="AD110" s="16">
        <f t="shared" ca="1" si="50"/>
        <v>7</v>
      </c>
      <c r="AE110" s="82">
        <f t="shared" ca="1" si="51"/>
        <v>0.41854883636733398</v>
      </c>
    </row>
    <row r="111" spans="2:31" ht="15.75" thickBot="1">
      <c r="B111" t="s">
        <v>124</v>
      </c>
      <c r="D111">
        <f>SUM(D113:D117)</f>
        <v>14</v>
      </c>
      <c r="M111" s="4">
        <f t="shared" si="53"/>
        <v>84</v>
      </c>
      <c r="N111" s="39">
        <f t="shared" ca="1" si="36"/>
        <v>2</v>
      </c>
      <c r="O111" s="82">
        <f t="shared" ca="1" si="37"/>
        <v>0.24664713475416367</v>
      </c>
      <c r="P111" s="5">
        <f t="shared" ca="1" si="38"/>
        <v>2</v>
      </c>
      <c r="Q111" s="76">
        <f t="shared" ca="1" si="39"/>
        <v>0.32686819954791191</v>
      </c>
      <c r="R111" s="5">
        <f t="shared" ca="1" si="40"/>
        <v>1</v>
      </c>
      <c r="S111" s="76">
        <f t="shared" ca="1" si="54"/>
        <v>0.4917201144848804</v>
      </c>
      <c r="T111" s="5">
        <f t="shared" ca="1" si="42"/>
        <v>1</v>
      </c>
      <c r="U111" s="76">
        <f t="shared" ca="1" si="54"/>
        <v>0.25033736962526487</v>
      </c>
      <c r="V111" s="5">
        <f t="shared" ca="1" si="43"/>
        <v>2</v>
      </c>
      <c r="W111" s="76">
        <f t="shared" ca="1" si="54"/>
        <v>0.84086284035343084</v>
      </c>
      <c r="X111" s="5">
        <f t="shared" ca="1" si="44"/>
        <v>6</v>
      </c>
      <c r="Y111" s="75">
        <f t="shared" ca="1" si="45"/>
        <v>0.64245023023437509</v>
      </c>
      <c r="Z111" s="16">
        <f t="shared" ca="1" si="46"/>
        <v>9</v>
      </c>
      <c r="AA111" s="82">
        <f t="shared" ca="1" si="47"/>
        <v>0.91996693650443717</v>
      </c>
      <c r="AB111" s="6">
        <f t="shared" ca="1" si="48"/>
        <v>1</v>
      </c>
      <c r="AC111" s="82">
        <f t="shared" ca="1" si="55"/>
        <v>3.8555216449594365E-2</v>
      </c>
      <c r="AD111" s="16">
        <f t="shared" ca="1" si="50"/>
        <v>9</v>
      </c>
      <c r="AE111" s="82">
        <f t="shared" ca="1" si="51"/>
        <v>0.91316862332379412</v>
      </c>
    </row>
    <row r="112" spans="2:31" ht="15.75" thickBot="1">
      <c r="M112" s="4">
        <f t="shared" si="53"/>
        <v>85</v>
      </c>
      <c r="N112" s="39">
        <f t="shared" ca="1" si="36"/>
        <v>1</v>
      </c>
      <c r="O112" s="82">
        <f t="shared" ca="1" si="37"/>
        <v>0.11031006901371287</v>
      </c>
      <c r="P112" s="5">
        <f t="shared" ca="1" si="38"/>
        <v>2</v>
      </c>
      <c r="Q112" s="76">
        <f t="shared" ca="1" si="39"/>
        <v>0.92892185738381405</v>
      </c>
      <c r="R112" s="5">
        <f t="shared" ca="1" si="40"/>
        <v>1</v>
      </c>
      <c r="S112" s="76">
        <f t="shared" ca="1" si="54"/>
        <v>2.0455969072803448E-2</v>
      </c>
      <c r="T112" s="5">
        <f t="shared" ca="1" si="42"/>
        <v>1</v>
      </c>
      <c r="U112" s="76">
        <f t="shared" ca="1" si="54"/>
        <v>0.23788925386716819</v>
      </c>
      <c r="V112" s="5">
        <f t="shared" ca="1" si="43"/>
        <v>1</v>
      </c>
      <c r="W112" s="76">
        <f t="shared" ca="1" si="54"/>
        <v>0.48965358349070853</v>
      </c>
      <c r="X112" s="5">
        <f t="shared" ca="1" si="44"/>
        <v>5</v>
      </c>
      <c r="Y112" s="75">
        <f t="shared" ca="1" si="45"/>
        <v>0.46715535090673921</v>
      </c>
      <c r="Z112" s="16">
        <f t="shared" ca="1" si="46"/>
        <v>9</v>
      </c>
      <c r="AA112" s="82">
        <f t="shared" ca="1" si="47"/>
        <v>0.79136130704961638</v>
      </c>
      <c r="AB112" s="6">
        <f t="shared" ca="1" si="48"/>
        <v>1</v>
      </c>
      <c r="AC112" s="82">
        <f t="shared" ca="1" si="55"/>
        <v>0.35548126027231675</v>
      </c>
      <c r="AD112" s="16">
        <f t="shared" ca="1" si="50"/>
        <v>2</v>
      </c>
      <c r="AE112" s="82">
        <f t="shared" ca="1" si="51"/>
        <v>7.044159750942125E-2</v>
      </c>
    </row>
    <row r="113" spans="2:31" ht="15.75" thickBot="1">
      <c r="B113" t="s">
        <v>91</v>
      </c>
      <c r="D113">
        <v>3</v>
      </c>
      <c r="M113" s="4">
        <f t="shared" si="53"/>
        <v>86</v>
      </c>
      <c r="N113" s="39">
        <f t="shared" ca="1" si="36"/>
        <v>2</v>
      </c>
      <c r="O113" s="82">
        <f t="shared" ca="1" si="37"/>
        <v>0.43335204729561294</v>
      </c>
      <c r="P113" s="5">
        <f t="shared" ca="1" si="38"/>
        <v>2</v>
      </c>
      <c r="Q113" s="76">
        <f t="shared" ca="1" si="39"/>
        <v>0.71331823533418381</v>
      </c>
      <c r="R113" s="5">
        <f t="shared" ca="1" si="40"/>
        <v>2</v>
      </c>
      <c r="S113" s="76">
        <f t="shared" ca="1" si="54"/>
        <v>0.64622779277465914</v>
      </c>
      <c r="T113" s="5">
        <f t="shared" ca="1" si="42"/>
        <v>2</v>
      </c>
      <c r="U113" s="76">
        <f t="shared" ca="1" si="54"/>
        <v>0.59679126834648422</v>
      </c>
      <c r="V113" s="5">
        <f t="shared" ca="1" si="43"/>
        <v>1</v>
      </c>
      <c r="W113" s="76">
        <f t="shared" ca="1" si="54"/>
        <v>0.21168031666737797</v>
      </c>
      <c r="X113" s="5">
        <f t="shared" ca="1" si="44"/>
        <v>9</v>
      </c>
      <c r="Y113" s="75">
        <f t="shared" ca="1" si="45"/>
        <v>0.97620420286862197</v>
      </c>
      <c r="Z113" s="16">
        <f t="shared" ca="1" si="46"/>
        <v>8</v>
      </c>
      <c r="AA113" s="82">
        <f t="shared" ca="1" si="47"/>
        <v>0.67912359250231225</v>
      </c>
      <c r="AB113" s="6">
        <f t="shared" ca="1" si="48"/>
        <v>2</v>
      </c>
      <c r="AC113" s="82">
        <f t="shared" ca="1" si="55"/>
        <v>0.63111567668692992</v>
      </c>
      <c r="AD113" s="16">
        <f t="shared" ca="1" si="50"/>
        <v>4</v>
      </c>
      <c r="AE113" s="82">
        <f t="shared" ca="1" si="51"/>
        <v>0.15168545453456339</v>
      </c>
    </row>
    <row r="114" spans="2:31" ht="15.75" thickBot="1">
      <c r="B114" t="s">
        <v>92</v>
      </c>
      <c r="D114">
        <v>2</v>
      </c>
      <c r="M114" s="4">
        <f t="shared" si="53"/>
        <v>87</v>
      </c>
      <c r="N114" s="39">
        <f t="shared" ca="1" si="36"/>
        <v>2</v>
      </c>
      <c r="O114" s="82">
        <f t="shared" ca="1" si="37"/>
        <v>0.60286506712001797</v>
      </c>
      <c r="P114" s="5">
        <f t="shared" ca="1" si="38"/>
        <v>2</v>
      </c>
      <c r="Q114" s="76">
        <f t="shared" ca="1" si="39"/>
        <v>0.30927842087456003</v>
      </c>
      <c r="R114" s="5">
        <f t="shared" ca="1" si="40"/>
        <v>2</v>
      </c>
      <c r="S114" s="76">
        <f t="shared" ca="1" si="54"/>
        <v>0.68288530418034643</v>
      </c>
      <c r="T114" s="5">
        <f t="shared" ca="1" si="42"/>
        <v>1</v>
      </c>
      <c r="U114" s="76">
        <f t="shared" ca="1" si="54"/>
        <v>4.5500825014817003E-2</v>
      </c>
      <c r="V114" s="5">
        <f t="shared" ca="1" si="43"/>
        <v>2</v>
      </c>
      <c r="W114" s="76">
        <f t="shared" ca="1" si="54"/>
        <v>0.9577997302464476</v>
      </c>
      <c r="X114" s="5">
        <f t="shared" ca="1" si="44"/>
        <v>9</v>
      </c>
      <c r="Y114" s="75">
        <f t="shared" ca="1" si="45"/>
        <v>0.942655506942085</v>
      </c>
      <c r="Z114" s="16">
        <f t="shared" ca="1" si="46"/>
        <v>9</v>
      </c>
      <c r="AA114" s="82">
        <f t="shared" ca="1" si="47"/>
        <v>0.84302942186408192</v>
      </c>
      <c r="AB114" s="6">
        <f t="shared" ca="1" si="48"/>
        <v>1</v>
      </c>
      <c r="AC114" s="82">
        <f t="shared" ca="1" si="55"/>
        <v>0.11853855518653322</v>
      </c>
      <c r="AD114" s="16">
        <f t="shared" ca="1" si="50"/>
        <v>4</v>
      </c>
      <c r="AE114" s="82">
        <f t="shared" ca="1" si="51"/>
        <v>0.16358099359365674</v>
      </c>
    </row>
    <row r="115" spans="2:31" ht="15.75" thickBot="1">
      <c r="B115" t="s">
        <v>125</v>
      </c>
      <c r="D115">
        <v>2</v>
      </c>
      <c r="M115" s="4">
        <f t="shared" si="53"/>
        <v>88</v>
      </c>
      <c r="N115" s="39">
        <f t="shared" ca="1" si="36"/>
        <v>2</v>
      </c>
      <c r="O115" s="82">
        <f t="shared" ca="1" si="37"/>
        <v>0.28494791433507682</v>
      </c>
      <c r="P115" s="5">
        <f t="shared" ca="1" si="38"/>
        <v>1</v>
      </c>
      <c r="Q115" s="76">
        <f t="shared" ca="1" si="39"/>
        <v>0.22174471101897097</v>
      </c>
      <c r="R115" s="5">
        <f t="shared" ca="1" si="40"/>
        <v>1</v>
      </c>
      <c r="S115" s="76">
        <f t="shared" ca="1" si="54"/>
        <v>0.34241261551634139</v>
      </c>
      <c r="T115" s="5">
        <f t="shared" ca="1" si="42"/>
        <v>2</v>
      </c>
      <c r="U115" s="76">
        <f t="shared" ca="1" si="54"/>
        <v>0.70298751889647537</v>
      </c>
      <c r="V115" s="5">
        <f t="shared" ca="1" si="43"/>
        <v>1</v>
      </c>
      <c r="W115" s="76">
        <f t="shared" ca="1" si="54"/>
        <v>0.13249782116110098</v>
      </c>
      <c r="X115" s="5">
        <f t="shared" ca="1" si="44"/>
        <v>3</v>
      </c>
      <c r="Y115" s="75">
        <f t="shared" ca="1" si="45"/>
        <v>0.13058851507080504</v>
      </c>
      <c r="Z115" s="16">
        <f t="shared" ca="1" si="46"/>
        <v>4</v>
      </c>
      <c r="AA115" s="82">
        <f t="shared" ca="1" si="47"/>
        <v>7.7614638186267904E-2</v>
      </c>
      <c r="AB115" s="6">
        <f t="shared" ca="1" si="48"/>
        <v>2</v>
      </c>
      <c r="AC115" s="82">
        <f t="shared" ca="1" si="55"/>
        <v>0.99945557168167576</v>
      </c>
      <c r="AD115" s="16">
        <f t="shared" ca="1" si="50"/>
        <v>7</v>
      </c>
      <c r="AE115" s="82">
        <f t="shared" ca="1" si="51"/>
        <v>0.43572986480342735</v>
      </c>
    </row>
    <row r="116" spans="2:31" ht="15.75" thickBot="1">
      <c r="B116" t="s">
        <v>126</v>
      </c>
      <c r="D116">
        <v>2</v>
      </c>
      <c r="M116" s="4">
        <f t="shared" si="53"/>
        <v>89</v>
      </c>
      <c r="N116" s="39">
        <f t="shared" ca="1" si="36"/>
        <v>2</v>
      </c>
      <c r="O116" s="82">
        <f t="shared" ca="1" si="37"/>
        <v>0.9691828737103183</v>
      </c>
      <c r="P116" s="5">
        <f t="shared" ca="1" si="38"/>
        <v>2</v>
      </c>
      <c r="Q116" s="76">
        <f t="shared" ca="1" si="39"/>
        <v>0.37064732442028192</v>
      </c>
      <c r="R116" s="5">
        <f t="shared" ca="1" si="40"/>
        <v>1</v>
      </c>
      <c r="S116" s="76">
        <f t="shared" ca="1" si="54"/>
        <v>0.1397193534649035</v>
      </c>
      <c r="T116" s="5">
        <f t="shared" ca="1" si="42"/>
        <v>2</v>
      </c>
      <c r="U116" s="76">
        <f t="shared" ca="1" si="54"/>
        <v>0.60187157904317279</v>
      </c>
      <c r="V116" s="5">
        <f t="shared" ca="1" si="43"/>
        <v>2</v>
      </c>
      <c r="W116" s="76">
        <f t="shared" ca="1" si="54"/>
        <v>0.68569375088564932</v>
      </c>
      <c r="X116" s="5">
        <f t="shared" ca="1" si="44"/>
        <v>5</v>
      </c>
      <c r="Y116" s="75">
        <f t="shared" ca="1" si="45"/>
        <v>0.4053417130456991</v>
      </c>
      <c r="Z116" s="16">
        <f t="shared" ca="1" si="46"/>
        <v>8</v>
      </c>
      <c r="AA116" s="82">
        <f t="shared" ca="1" si="47"/>
        <v>0.59144351276459828</v>
      </c>
      <c r="AB116" s="6">
        <f t="shared" ca="1" si="48"/>
        <v>1</v>
      </c>
      <c r="AC116" s="82">
        <f t="shared" ca="1" si="55"/>
        <v>0.47147941225906598</v>
      </c>
      <c r="AD116" s="16">
        <f t="shared" ca="1" si="50"/>
        <v>5</v>
      </c>
      <c r="AE116" s="82">
        <f t="shared" ca="1" si="51"/>
        <v>0.22084854219646832</v>
      </c>
    </row>
    <row r="117" spans="2:31" ht="15.75" thickBot="1">
      <c r="B117" t="s">
        <v>127</v>
      </c>
      <c r="D117">
        <v>5</v>
      </c>
      <c r="M117" s="4">
        <f t="shared" si="53"/>
        <v>90</v>
      </c>
      <c r="N117" s="39">
        <f t="shared" ca="1" si="36"/>
        <v>2</v>
      </c>
      <c r="O117" s="82">
        <f t="shared" ca="1" si="37"/>
        <v>0.70061685874232671</v>
      </c>
      <c r="P117" s="5">
        <f t="shared" ca="1" si="38"/>
        <v>1</v>
      </c>
      <c r="Q117" s="76">
        <f t="shared" ca="1" si="39"/>
        <v>0.16907033409065209</v>
      </c>
      <c r="R117" s="5">
        <f t="shared" ca="1" si="40"/>
        <v>2</v>
      </c>
      <c r="S117" s="76">
        <f t="shared" ca="1" si="54"/>
        <v>0.89363195743694379</v>
      </c>
      <c r="T117" s="5">
        <f t="shared" ca="1" si="42"/>
        <v>2</v>
      </c>
      <c r="U117" s="76">
        <f t="shared" ca="1" si="54"/>
        <v>0.93105212800616965</v>
      </c>
      <c r="V117" s="5">
        <f t="shared" ca="1" si="43"/>
        <v>2</v>
      </c>
      <c r="W117" s="76">
        <f t="shared" ca="1" si="54"/>
        <v>0.82084695889585646</v>
      </c>
      <c r="X117" s="5">
        <f t="shared" ca="1" si="44"/>
        <v>1</v>
      </c>
      <c r="Y117" s="75">
        <f t="shared" ca="1" si="45"/>
        <v>1.0359152472806832E-2</v>
      </c>
      <c r="Z117" s="16">
        <f t="shared" ca="1" si="46"/>
        <v>2</v>
      </c>
      <c r="AA117" s="82">
        <f t="shared" ca="1" si="47"/>
        <v>4.4066395052900553E-2</v>
      </c>
      <c r="AB117" s="6">
        <f t="shared" ca="1" si="48"/>
        <v>1</v>
      </c>
      <c r="AC117" s="82">
        <f t="shared" ca="1" si="55"/>
        <v>0.33657946260182214</v>
      </c>
      <c r="AD117" s="16">
        <f t="shared" ca="1" si="50"/>
        <v>7</v>
      </c>
      <c r="AE117" s="82">
        <f t="shared" ca="1" si="51"/>
        <v>0.49143627102424392</v>
      </c>
    </row>
    <row r="118" spans="2:31" ht="15.75" thickBot="1">
      <c r="M118" s="4">
        <f t="shared" si="53"/>
        <v>91</v>
      </c>
      <c r="N118" s="39">
        <f t="shared" ca="1" si="36"/>
        <v>1</v>
      </c>
      <c r="O118" s="82">
        <f t="shared" ca="1" si="37"/>
        <v>0.14968084669173187</v>
      </c>
      <c r="P118" s="5">
        <f t="shared" ca="1" si="38"/>
        <v>2</v>
      </c>
      <c r="Q118" s="76">
        <f t="shared" ca="1" si="39"/>
        <v>0.96756225981259392</v>
      </c>
      <c r="R118" s="5">
        <f t="shared" ca="1" si="40"/>
        <v>2</v>
      </c>
      <c r="S118" s="76">
        <f t="shared" ca="1" si="54"/>
        <v>0.89696809581393522</v>
      </c>
      <c r="T118" s="5">
        <f t="shared" ca="1" si="42"/>
        <v>1</v>
      </c>
      <c r="U118" s="76">
        <f t="shared" ca="1" si="54"/>
        <v>0.46408999121316019</v>
      </c>
      <c r="V118" s="5">
        <f t="shared" ca="1" si="43"/>
        <v>1</v>
      </c>
      <c r="W118" s="76">
        <f t="shared" ca="1" si="54"/>
        <v>0.12037992123005825</v>
      </c>
      <c r="X118" s="5">
        <f t="shared" ca="1" si="44"/>
        <v>2</v>
      </c>
      <c r="Y118" s="75">
        <f t="shared" ca="1" si="45"/>
        <v>7.9837724787666264E-2</v>
      </c>
      <c r="Z118" s="16">
        <f t="shared" ca="1" si="46"/>
        <v>4</v>
      </c>
      <c r="AA118" s="82">
        <f t="shared" ca="1" si="47"/>
        <v>7.6738671992996998E-2</v>
      </c>
      <c r="AB118" s="6">
        <f t="shared" ca="1" si="48"/>
        <v>2</v>
      </c>
      <c r="AC118" s="82">
        <f t="shared" ca="1" si="55"/>
        <v>0.82924791098621409</v>
      </c>
      <c r="AD118" s="16">
        <f t="shared" ca="1" si="50"/>
        <v>7</v>
      </c>
      <c r="AE118" s="82">
        <f t="shared" ca="1" si="51"/>
        <v>0.42023153697015325</v>
      </c>
    </row>
    <row r="119" spans="2:31" ht="15.75" thickBot="1">
      <c r="B119" t="s">
        <v>93</v>
      </c>
      <c r="D119">
        <v>20</v>
      </c>
      <c r="E119" t="s">
        <v>128</v>
      </c>
      <c r="M119" s="4">
        <f t="shared" si="53"/>
        <v>92</v>
      </c>
      <c r="N119" s="39">
        <f t="shared" ca="1" si="36"/>
        <v>2</v>
      </c>
      <c r="O119" s="82">
        <f t="shared" ca="1" si="37"/>
        <v>0.45993123516669332</v>
      </c>
      <c r="P119" s="5">
        <f t="shared" ca="1" si="38"/>
        <v>2</v>
      </c>
      <c r="Q119" s="76">
        <f t="shared" ca="1" si="39"/>
        <v>0.67650631432801633</v>
      </c>
      <c r="R119" s="5">
        <f t="shared" ca="1" si="40"/>
        <v>1</v>
      </c>
      <c r="S119" s="76">
        <f t="shared" ca="1" si="54"/>
        <v>0.10036762241880215</v>
      </c>
      <c r="T119" s="5">
        <f t="shared" ca="1" si="42"/>
        <v>1</v>
      </c>
      <c r="U119" s="76">
        <f t="shared" ca="1" si="54"/>
        <v>0.43427135092051872</v>
      </c>
      <c r="V119" s="5">
        <f t="shared" ca="1" si="43"/>
        <v>2</v>
      </c>
      <c r="W119" s="76">
        <f t="shared" ca="1" si="54"/>
        <v>0.90867411707780854</v>
      </c>
      <c r="X119" s="5">
        <f t="shared" ca="1" si="44"/>
        <v>8</v>
      </c>
      <c r="Y119" s="75">
        <f t="shared" ca="1" si="45"/>
        <v>0.86965812405848308</v>
      </c>
      <c r="Z119" s="16">
        <f t="shared" ca="1" si="46"/>
        <v>8</v>
      </c>
      <c r="AA119" s="82">
        <f t="shared" ca="1" si="47"/>
        <v>0.66237023836711195</v>
      </c>
      <c r="AB119" s="6">
        <f t="shared" ca="1" si="48"/>
        <v>2</v>
      </c>
      <c r="AC119" s="82">
        <f t="shared" ca="1" si="55"/>
        <v>0.99016173333462465</v>
      </c>
      <c r="AD119" s="16">
        <f t="shared" ca="1" si="50"/>
        <v>9</v>
      </c>
      <c r="AE119" s="82">
        <f t="shared" ca="1" si="51"/>
        <v>0.81946708150325742</v>
      </c>
    </row>
    <row r="120" spans="2:31" ht="15.75" thickBot="1">
      <c r="M120" s="4">
        <f t="shared" si="53"/>
        <v>93</v>
      </c>
      <c r="N120" s="39">
        <f t="shared" ca="1" si="36"/>
        <v>2</v>
      </c>
      <c r="O120" s="82">
        <f t="shared" ca="1" si="37"/>
        <v>0.64787788895496012</v>
      </c>
      <c r="P120" s="5">
        <f t="shared" ca="1" si="38"/>
        <v>2</v>
      </c>
      <c r="Q120" s="76">
        <f t="shared" ca="1" si="39"/>
        <v>0.74373136415579211</v>
      </c>
      <c r="R120" s="5">
        <f t="shared" ca="1" si="40"/>
        <v>1</v>
      </c>
      <c r="S120" s="76">
        <f t="shared" ca="1" si="54"/>
        <v>6.7411057866216817E-2</v>
      </c>
      <c r="T120" s="5">
        <f t="shared" ca="1" si="42"/>
        <v>2</v>
      </c>
      <c r="U120" s="76">
        <f t="shared" ca="1" si="54"/>
        <v>0.97290077959839349</v>
      </c>
      <c r="V120" s="5">
        <f t="shared" ca="1" si="43"/>
        <v>1</v>
      </c>
      <c r="W120" s="76">
        <f t="shared" ca="1" si="54"/>
        <v>0.31574421713800316</v>
      </c>
      <c r="X120" s="5">
        <f t="shared" ca="1" si="44"/>
        <v>3</v>
      </c>
      <c r="Y120" s="75">
        <f t="shared" ca="1" si="45"/>
        <v>0.13918181429858567</v>
      </c>
      <c r="Z120" s="16">
        <f t="shared" ca="1" si="46"/>
        <v>7</v>
      </c>
      <c r="AA120" s="82">
        <f t="shared" ca="1" si="47"/>
        <v>0.33595647243410776</v>
      </c>
      <c r="AB120" s="6">
        <f t="shared" ca="1" si="48"/>
        <v>2</v>
      </c>
      <c r="AC120" s="82">
        <f t="shared" ca="1" si="55"/>
        <v>0.7060133813390983</v>
      </c>
      <c r="AD120" s="16">
        <f t="shared" ca="1" si="50"/>
        <v>9</v>
      </c>
      <c r="AE120" s="82">
        <f t="shared" ca="1" si="51"/>
        <v>0.89373008654013653</v>
      </c>
    </row>
    <row r="121" spans="2:31" ht="15.75" thickBot="1">
      <c r="C121" s="396" t="s">
        <v>134</v>
      </c>
      <c r="D121" s="398"/>
      <c r="E121" s="396" t="s">
        <v>133</v>
      </c>
      <c r="F121" s="397"/>
      <c r="G121" s="397"/>
      <c r="H121" s="397"/>
      <c r="I121" s="398"/>
      <c r="M121" s="4">
        <f t="shared" si="53"/>
        <v>94</v>
      </c>
      <c r="N121" s="39">
        <f t="shared" ca="1" si="36"/>
        <v>1</v>
      </c>
      <c r="O121" s="82">
        <f t="shared" ca="1" si="37"/>
        <v>1.0848700816512569E-2</v>
      </c>
      <c r="P121" s="5">
        <f t="shared" ca="1" si="38"/>
        <v>1</v>
      </c>
      <c r="Q121" s="76">
        <f t="shared" ca="1" si="39"/>
        <v>6.132463803649113E-2</v>
      </c>
      <c r="R121" s="5">
        <f t="shared" ca="1" si="40"/>
        <v>2</v>
      </c>
      <c r="S121" s="76">
        <f t="shared" ca="1" si="54"/>
        <v>0.67126380303543076</v>
      </c>
      <c r="T121" s="5">
        <f t="shared" ca="1" si="42"/>
        <v>2</v>
      </c>
      <c r="U121" s="76">
        <f t="shared" ca="1" si="54"/>
        <v>0.60782645596311258</v>
      </c>
      <c r="V121" s="5">
        <f t="shared" ca="1" si="43"/>
        <v>2</v>
      </c>
      <c r="W121" s="76">
        <f t="shared" ca="1" si="54"/>
        <v>0.88120741029762995</v>
      </c>
      <c r="X121" s="5">
        <f t="shared" ca="1" si="44"/>
        <v>5</v>
      </c>
      <c r="Y121" s="75">
        <f t="shared" ca="1" si="45"/>
        <v>0.49401395330207443</v>
      </c>
      <c r="Z121" s="16">
        <f t="shared" ca="1" si="46"/>
        <v>4</v>
      </c>
      <c r="AA121" s="82">
        <f t="shared" ca="1" si="47"/>
        <v>9.6653767804881108E-2</v>
      </c>
      <c r="AB121" s="6">
        <f t="shared" ca="1" si="48"/>
        <v>2</v>
      </c>
      <c r="AC121" s="82">
        <f t="shared" ca="1" si="55"/>
        <v>0.66308450066952784</v>
      </c>
      <c r="AD121" s="16">
        <f t="shared" ca="1" si="50"/>
        <v>8</v>
      </c>
      <c r="AE121" s="82">
        <f t="shared" ca="1" si="51"/>
        <v>0.59808572872793242</v>
      </c>
    </row>
    <row r="122" spans="2:31" ht="15.75" thickBot="1">
      <c r="B122" s="17"/>
      <c r="C122" s="408" t="s">
        <v>129</v>
      </c>
      <c r="D122" s="410"/>
      <c r="E122" s="408" t="s">
        <v>129</v>
      </c>
      <c r="F122" s="410"/>
      <c r="G122" s="399" t="s">
        <v>132</v>
      </c>
      <c r="H122" s="408" t="s">
        <v>88</v>
      </c>
      <c r="I122" s="410"/>
      <c r="M122" s="4">
        <f t="shared" si="53"/>
        <v>95</v>
      </c>
      <c r="N122" s="39">
        <f t="shared" ca="1" si="36"/>
        <v>2</v>
      </c>
      <c r="O122" s="82">
        <f t="shared" ca="1" si="37"/>
        <v>0.50288411224168539</v>
      </c>
      <c r="P122" s="5">
        <f t="shared" ca="1" si="38"/>
        <v>1</v>
      </c>
      <c r="Q122" s="76">
        <f t="shared" ca="1" si="39"/>
        <v>4.6178578550855054E-2</v>
      </c>
      <c r="R122" s="5">
        <f t="shared" ca="1" si="40"/>
        <v>1</v>
      </c>
      <c r="S122" s="76">
        <f t="shared" ca="1" si="54"/>
        <v>0.28047878722811159</v>
      </c>
      <c r="T122" s="5">
        <f t="shared" ca="1" si="42"/>
        <v>1</v>
      </c>
      <c r="U122" s="76">
        <f t="shared" ca="1" si="54"/>
        <v>0.21108219188498412</v>
      </c>
      <c r="V122" s="5">
        <f t="shared" ca="1" si="43"/>
        <v>1</v>
      </c>
      <c r="W122" s="76">
        <f t="shared" ca="1" si="54"/>
        <v>0.4121377313863408</v>
      </c>
      <c r="X122" s="5">
        <f t="shared" ca="1" si="44"/>
        <v>5</v>
      </c>
      <c r="Y122" s="75">
        <f t="shared" ca="1" si="45"/>
        <v>0.35050694784257974</v>
      </c>
      <c r="Z122" s="16">
        <f t="shared" ca="1" si="46"/>
        <v>1</v>
      </c>
      <c r="AA122" s="82">
        <f t="shared" ca="1" si="47"/>
        <v>4.4133395244396745E-3</v>
      </c>
      <c r="AB122" s="6">
        <f t="shared" ca="1" si="48"/>
        <v>2</v>
      </c>
      <c r="AC122" s="82">
        <f t="shared" ca="1" si="55"/>
        <v>0.59363625722082691</v>
      </c>
      <c r="AD122" s="16">
        <f t="shared" ca="1" si="50"/>
        <v>4</v>
      </c>
      <c r="AE122" s="82">
        <f t="shared" ca="1" si="51"/>
        <v>0.16790610454617005</v>
      </c>
    </row>
    <row r="123" spans="2:31" ht="15.75" thickBot="1">
      <c r="B123" s="102" t="s">
        <v>94</v>
      </c>
      <c r="C123" s="7" t="s">
        <v>130</v>
      </c>
      <c r="D123" s="8" t="s">
        <v>131</v>
      </c>
      <c r="E123" s="7" t="s">
        <v>130</v>
      </c>
      <c r="F123" s="8" t="s">
        <v>131</v>
      </c>
      <c r="G123" s="400"/>
      <c r="H123" s="7" t="s">
        <v>130</v>
      </c>
      <c r="I123" s="3" t="s">
        <v>131</v>
      </c>
      <c r="M123" s="4">
        <f t="shared" si="53"/>
        <v>96</v>
      </c>
      <c r="N123" s="39">
        <f t="shared" ca="1" si="36"/>
        <v>2</v>
      </c>
      <c r="O123" s="82">
        <f t="shared" ca="1" si="37"/>
        <v>0.90451863908802821</v>
      </c>
      <c r="P123" s="5">
        <f t="shared" ca="1" si="38"/>
        <v>2</v>
      </c>
      <c r="Q123" s="76">
        <f t="shared" ca="1" si="39"/>
        <v>0.4380532174788796</v>
      </c>
      <c r="R123" s="5">
        <f t="shared" ca="1" si="40"/>
        <v>1</v>
      </c>
      <c r="S123" s="76">
        <f t="shared" ca="1" si="54"/>
        <v>0.46135394535700569</v>
      </c>
      <c r="T123" s="5">
        <f t="shared" ca="1" si="42"/>
        <v>1</v>
      </c>
      <c r="U123" s="76">
        <f t="shared" ca="1" si="54"/>
        <v>0.1236827249491439</v>
      </c>
      <c r="V123" s="5">
        <f t="shared" ca="1" si="43"/>
        <v>1</v>
      </c>
      <c r="W123" s="76">
        <f t="shared" ca="1" si="54"/>
        <v>0.53589668855071371</v>
      </c>
      <c r="X123" s="5">
        <f t="shared" ca="1" si="44"/>
        <v>5</v>
      </c>
      <c r="Y123" s="75">
        <f t="shared" ca="1" si="45"/>
        <v>0.39619803534845932</v>
      </c>
      <c r="Z123" s="16">
        <f t="shared" ca="1" si="46"/>
        <v>6</v>
      </c>
      <c r="AA123" s="82">
        <f t="shared" ca="1" si="47"/>
        <v>0.23447337076214936</v>
      </c>
      <c r="AB123" s="6">
        <f t="shared" ca="1" si="48"/>
        <v>2</v>
      </c>
      <c r="AC123" s="82">
        <f t="shared" ca="1" si="55"/>
        <v>0.50516998005526492</v>
      </c>
      <c r="AD123" s="16">
        <f t="shared" ca="1" si="50"/>
        <v>9</v>
      </c>
      <c r="AE123" s="82">
        <f t="shared" ca="1" si="51"/>
        <v>0.78191203913873641</v>
      </c>
    </row>
    <row r="124" spans="2:31" ht="15.75" thickBot="1">
      <c r="B124" s="3" t="s">
        <v>64</v>
      </c>
      <c r="C124" s="17"/>
      <c r="D124" s="18"/>
      <c r="E124" s="3"/>
      <c r="F124" s="3"/>
      <c r="G124" s="59">
        <f>K77</f>
        <v>19.974999999999998</v>
      </c>
      <c r="H124" s="86">
        <f>E124+G124</f>
        <v>19.974999999999998</v>
      </c>
      <c r="I124" s="71">
        <f>F124+G124</f>
        <v>19.974999999999998</v>
      </c>
      <c r="M124" s="4">
        <f t="shared" si="53"/>
        <v>97</v>
      </c>
      <c r="N124" s="39">
        <f t="shared" ca="1" si="36"/>
        <v>2</v>
      </c>
      <c r="O124" s="82">
        <f t="shared" ca="1" si="37"/>
        <v>0.76477594442901875</v>
      </c>
      <c r="P124" s="5">
        <f t="shared" ca="1" si="38"/>
        <v>1</v>
      </c>
      <c r="Q124" s="76">
        <f t="shared" ca="1" si="39"/>
        <v>0.21795104258965203</v>
      </c>
      <c r="R124" s="5">
        <f t="shared" ca="1" si="40"/>
        <v>2</v>
      </c>
      <c r="S124" s="76">
        <f t="shared" ca="1" si="54"/>
        <v>0.57627714562018895</v>
      </c>
      <c r="T124" s="5">
        <f t="shared" ca="1" si="42"/>
        <v>2</v>
      </c>
      <c r="U124" s="76">
        <f t="shared" ca="1" si="54"/>
        <v>0.87988285085706042</v>
      </c>
      <c r="V124" s="5">
        <f t="shared" ca="1" si="43"/>
        <v>1</v>
      </c>
      <c r="W124" s="76">
        <f t="shared" ca="1" si="54"/>
        <v>0.30804542921834982</v>
      </c>
      <c r="X124" s="5">
        <f t="shared" ca="1" si="44"/>
        <v>5</v>
      </c>
      <c r="Y124" s="75">
        <f t="shared" ca="1" si="45"/>
        <v>0.50515791354277262</v>
      </c>
      <c r="Z124" s="16">
        <f t="shared" ca="1" si="46"/>
        <v>4</v>
      </c>
      <c r="AA124" s="82">
        <f t="shared" ca="1" si="47"/>
        <v>7.9539005708634924E-2</v>
      </c>
      <c r="AB124" s="6">
        <f t="shared" ca="1" si="48"/>
        <v>1</v>
      </c>
      <c r="AC124" s="82">
        <f t="shared" ca="1" si="55"/>
        <v>2.2403052096978904E-2</v>
      </c>
      <c r="AD124" s="16">
        <f t="shared" ca="1" si="50"/>
        <v>9</v>
      </c>
      <c r="AE124" s="82">
        <f t="shared" ca="1" si="51"/>
        <v>0.95676262982059068</v>
      </c>
    </row>
    <row r="125" spans="2:31" ht="15.75" thickBot="1">
      <c r="B125" s="5" t="s">
        <v>65</v>
      </c>
      <c r="C125" s="6"/>
      <c r="D125" s="39"/>
      <c r="E125" s="5"/>
      <c r="F125" s="5"/>
      <c r="G125" s="53">
        <f t="shared" ref="G125:G147" si="56">K78</f>
        <v>19.974999999999998</v>
      </c>
      <c r="H125" s="65">
        <f t="shared" ref="H125:H147" si="57">E125+G125</f>
        <v>19.974999999999998</v>
      </c>
      <c r="I125" s="34">
        <f t="shared" ref="I125:I147" si="58">F125+G125</f>
        <v>19.974999999999998</v>
      </c>
      <c r="M125" s="4">
        <f t="shared" si="53"/>
        <v>98</v>
      </c>
      <c r="N125" s="39">
        <f t="shared" ca="1" si="36"/>
        <v>2</v>
      </c>
      <c r="O125" s="82">
        <f t="shared" ca="1" si="37"/>
        <v>0.85077134079793493</v>
      </c>
      <c r="P125" s="5">
        <f t="shared" ca="1" si="38"/>
        <v>2</v>
      </c>
      <c r="Q125" s="76">
        <f t="shared" ca="1" si="39"/>
        <v>0.60627234214897729</v>
      </c>
      <c r="R125" s="5">
        <f t="shared" ca="1" si="40"/>
        <v>2</v>
      </c>
      <c r="S125" s="76">
        <f t="shared" ca="1" si="54"/>
        <v>0.72078526235545759</v>
      </c>
      <c r="T125" s="5">
        <f t="shared" ca="1" si="42"/>
        <v>1</v>
      </c>
      <c r="U125" s="76">
        <f t="shared" ca="1" si="54"/>
        <v>0.26399027332033187</v>
      </c>
      <c r="V125" s="5">
        <f t="shared" ca="1" si="43"/>
        <v>1</v>
      </c>
      <c r="W125" s="76">
        <f t="shared" ca="1" si="54"/>
        <v>0.14409068158311644</v>
      </c>
      <c r="X125" s="5">
        <f t="shared" ca="1" si="44"/>
        <v>5</v>
      </c>
      <c r="Y125" s="75">
        <f t="shared" ca="1" si="45"/>
        <v>0.43196754616382571</v>
      </c>
      <c r="Z125" s="16">
        <f t="shared" ca="1" si="46"/>
        <v>6</v>
      </c>
      <c r="AA125" s="82">
        <f t="shared" ca="1" si="47"/>
        <v>0.13783093070037911</v>
      </c>
      <c r="AB125" s="6">
        <f t="shared" ca="1" si="48"/>
        <v>1</v>
      </c>
      <c r="AC125" s="82">
        <f t="shared" ca="1" si="55"/>
        <v>5.6744029326134537E-2</v>
      </c>
      <c r="AD125" s="16">
        <f t="shared" ca="1" si="50"/>
        <v>8</v>
      </c>
      <c r="AE125" s="82">
        <f t="shared" ca="1" si="51"/>
        <v>0.63757758323507785</v>
      </c>
    </row>
    <row r="126" spans="2:31" ht="15.75" thickBot="1">
      <c r="B126" s="5" t="s">
        <v>66</v>
      </c>
      <c r="C126" s="6"/>
      <c r="D126" s="39"/>
      <c r="E126" s="5"/>
      <c r="F126" s="5"/>
      <c r="G126" s="53">
        <f t="shared" si="56"/>
        <v>19.974999999999998</v>
      </c>
      <c r="H126" s="65">
        <f t="shared" si="57"/>
        <v>19.974999999999998</v>
      </c>
      <c r="I126" s="34">
        <f t="shared" si="58"/>
        <v>19.974999999999998</v>
      </c>
      <c r="M126" s="4">
        <f t="shared" si="53"/>
        <v>99</v>
      </c>
      <c r="N126" s="39">
        <f t="shared" ca="1" si="36"/>
        <v>1</v>
      </c>
      <c r="O126" s="82">
        <f t="shared" ca="1" si="37"/>
        <v>0.10373415058137603</v>
      </c>
      <c r="P126" s="5">
        <f t="shared" ca="1" si="38"/>
        <v>2</v>
      </c>
      <c r="Q126" s="76">
        <f t="shared" ca="1" si="39"/>
        <v>0.31173757809139957</v>
      </c>
      <c r="R126" s="5">
        <f t="shared" ca="1" si="40"/>
        <v>1</v>
      </c>
      <c r="S126" s="76">
        <f t="shared" ca="1" si="54"/>
        <v>0.16323796503239163</v>
      </c>
      <c r="T126" s="5">
        <f t="shared" ca="1" si="42"/>
        <v>2</v>
      </c>
      <c r="U126" s="76">
        <f t="shared" ca="1" si="54"/>
        <v>0.64038842049325972</v>
      </c>
      <c r="V126" s="5">
        <f t="shared" ca="1" si="43"/>
        <v>2</v>
      </c>
      <c r="W126" s="76">
        <f t="shared" ca="1" si="54"/>
        <v>0.8454125446543348</v>
      </c>
      <c r="X126" s="5">
        <f t="shared" ca="1" si="44"/>
        <v>8</v>
      </c>
      <c r="Y126" s="75">
        <f t="shared" ca="1" si="45"/>
        <v>0.87995609898255278</v>
      </c>
      <c r="Z126" s="16">
        <f t="shared" ca="1" si="46"/>
        <v>7</v>
      </c>
      <c r="AA126" s="82">
        <f t="shared" ca="1" si="47"/>
        <v>0.44876810029974123</v>
      </c>
      <c r="AB126" s="6">
        <f t="shared" ca="1" si="48"/>
        <v>2</v>
      </c>
      <c r="AC126" s="82">
        <f t="shared" ca="1" si="55"/>
        <v>0.81539118053943316</v>
      </c>
      <c r="AD126" s="16">
        <f t="shared" ca="1" si="50"/>
        <v>9</v>
      </c>
      <c r="AE126" s="82">
        <f t="shared" ca="1" si="51"/>
        <v>0.77215988129020996</v>
      </c>
    </row>
    <row r="127" spans="2:31" ht="15.75" thickBot="1">
      <c r="B127" s="5" t="s">
        <v>67</v>
      </c>
      <c r="C127" s="6"/>
      <c r="D127" s="39"/>
      <c r="E127" s="5"/>
      <c r="F127" s="5"/>
      <c r="G127" s="53">
        <f t="shared" si="56"/>
        <v>19.974999999999998</v>
      </c>
      <c r="H127" s="65">
        <f t="shared" si="57"/>
        <v>19.974999999999998</v>
      </c>
      <c r="I127" s="34">
        <f t="shared" si="58"/>
        <v>19.974999999999998</v>
      </c>
      <c r="M127" s="4">
        <f t="shared" si="53"/>
        <v>100</v>
      </c>
      <c r="N127" s="39">
        <f t="shared" ca="1" si="36"/>
        <v>2</v>
      </c>
      <c r="O127" s="82">
        <f t="shared" ca="1" si="37"/>
        <v>0.8453204216420982</v>
      </c>
      <c r="P127" s="5">
        <f t="shared" ca="1" si="38"/>
        <v>1</v>
      </c>
      <c r="Q127" s="76">
        <f t="shared" ca="1" si="39"/>
        <v>0.23774317135786616</v>
      </c>
      <c r="R127" s="5">
        <f t="shared" ca="1" si="40"/>
        <v>1</v>
      </c>
      <c r="S127" s="76">
        <f t="shared" ca="1" si="54"/>
        <v>0.28206631004944138</v>
      </c>
      <c r="T127" s="5">
        <f t="shared" ca="1" si="42"/>
        <v>2</v>
      </c>
      <c r="U127" s="76">
        <f t="shared" ca="1" si="54"/>
        <v>0.97599618897823803</v>
      </c>
      <c r="V127" s="5">
        <f t="shared" ca="1" si="43"/>
        <v>2</v>
      </c>
      <c r="W127" s="76">
        <f t="shared" ca="1" si="54"/>
        <v>0.91760876632891897</v>
      </c>
      <c r="X127" s="5">
        <f t="shared" ca="1" si="44"/>
        <v>8</v>
      </c>
      <c r="Y127" s="75">
        <f t="shared" ca="1" si="45"/>
        <v>0.91448476836613612</v>
      </c>
      <c r="Z127" s="16">
        <f t="shared" ca="1" si="46"/>
        <v>6</v>
      </c>
      <c r="AA127" s="82">
        <f t="shared" ca="1" si="47"/>
        <v>0.16217302464194105</v>
      </c>
      <c r="AB127" s="6">
        <f t="shared" ca="1" si="48"/>
        <v>1</v>
      </c>
      <c r="AC127" s="82">
        <f t="shared" ca="1" si="55"/>
        <v>0.17122276274808401</v>
      </c>
      <c r="AD127" s="16">
        <f t="shared" ca="1" si="50"/>
        <v>9</v>
      </c>
      <c r="AE127" s="82">
        <f t="shared" ca="1" si="51"/>
        <v>0.92475881725236064</v>
      </c>
    </row>
    <row r="128" spans="2:31" ht="15.75" thickBot="1">
      <c r="B128" s="5" t="s">
        <v>68</v>
      </c>
      <c r="C128" s="6"/>
      <c r="D128" s="39"/>
      <c r="E128" s="5"/>
      <c r="F128" s="5"/>
      <c r="G128" s="53">
        <f t="shared" si="56"/>
        <v>19.974999999999998</v>
      </c>
      <c r="H128" s="65">
        <f t="shared" si="57"/>
        <v>19.974999999999998</v>
      </c>
      <c r="I128" s="34">
        <f t="shared" si="58"/>
        <v>19.974999999999998</v>
      </c>
      <c r="M128" s="4">
        <f t="shared" ref="M128:M157" si="59">M127+1</f>
        <v>101</v>
      </c>
      <c r="N128" s="39">
        <f t="shared" ca="1" si="36"/>
        <v>2</v>
      </c>
      <c r="O128" s="82">
        <f t="shared" ca="1" si="37"/>
        <v>0.98345451427035169</v>
      </c>
      <c r="P128" s="5">
        <f t="shared" ca="1" si="38"/>
        <v>2</v>
      </c>
      <c r="Q128" s="76">
        <f t="shared" ca="1" si="39"/>
        <v>0.78335686362392654</v>
      </c>
      <c r="R128" s="5">
        <f t="shared" ca="1" si="40"/>
        <v>2</v>
      </c>
      <c r="S128" s="76">
        <f t="shared" ca="1" si="54"/>
        <v>0.84592621235478038</v>
      </c>
      <c r="T128" s="5">
        <f t="shared" ca="1" si="42"/>
        <v>1</v>
      </c>
      <c r="U128" s="76">
        <f t="shared" ca="1" si="54"/>
        <v>0.25575739943152609</v>
      </c>
      <c r="V128" s="5">
        <f t="shared" ca="1" si="43"/>
        <v>1</v>
      </c>
      <c r="W128" s="76">
        <f t="shared" ca="1" si="54"/>
        <v>0.16657071313829652</v>
      </c>
      <c r="X128" s="5">
        <f t="shared" ca="1" si="44"/>
        <v>3</v>
      </c>
      <c r="Y128" s="75">
        <f t="shared" ca="1" si="45"/>
        <v>0.12340432516874866</v>
      </c>
      <c r="Z128" s="16">
        <f t="shared" ca="1" si="46"/>
        <v>7</v>
      </c>
      <c r="AA128" s="82">
        <f t="shared" ca="1" si="47"/>
        <v>0.34022510872588541</v>
      </c>
      <c r="AB128" s="6">
        <f t="shared" ca="1" si="48"/>
        <v>1</v>
      </c>
      <c r="AC128" s="82">
        <f t="shared" ca="1" si="55"/>
        <v>0.44826563444249423</v>
      </c>
      <c r="AD128" s="16">
        <f t="shared" ca="1" si="50"/>
        <v>8</v>
      </c>
      <c r="AE128" s="82">
        <f t="shared" ca="1" si="51"/>
        <v>0.64465932544876581</v>
      </c>
    </row>
    <row r="129" spans="2:31" ht="15.75" thickBot="1">
      <c r="B129" s="5" t="s">
        <v>69</v>
      </c>
      <c r="C129" s="6" t="s">
        <v>95</v>
      </c>
      <c r="D129" s="39" t="s">
        <v>95</v>
      </c>
      <c r="E129" s="5">
        <f>$D$111*$D$119*$E$3/1000</f>
        <v>95.2</v>
      </c>
      <c r="F129" s="5">
        <f>$D$111*$D$119*$E$3/1000</f>
        <v>95.2</v>
      </c>
      <c r="G129" s="53">
        <f t="shared" ca="1" si="56"/>
        <v>21.221344827586204</v>
      </c>
      <c r="H129" s="65">
        <f t="shared" ca="1" si="57"/>
        <v>116.42134482758621</v>
      </c>
      <c r="I129" s="34">
        <f t="shared" ca="1" si="58"/>
        <v>116.42134482758621</v>
      </c>
      <c r="M129" s="4">
        <f t="shared" si="59"/>
        <v>102</v>
      </c>
      <c r="N129" s="39">
        <f t="shared" ca="1" si="36"/>
        <v>2</v>
      </c>
      <c r="O129" s="82">
        <f t="shared" ca="1" si="37"/>
        <v>0.50572366685314685</v>
      </c>
      <c r="P129" s="5">
        <f t="shared" ca="1" si="38"/>
        <v>2</v>
      </c>
      <c r="Q129" s="76">
        <f t="shared" ca="1" si="39"/>
        <v>0.31954263155534957</v>
      </c>
      <c r="R129" s="5">
        <f t="shared" ca="1" si="40"/>
        <v>2</v>
      </c>
      <c r="S129" s="76">
        <f t="shared" ca="1" si="54"/>
        <v>0.98682456566846821</v>
      </c>
      <c r="T129" s="5">
        <f t="shared" ca="1" si="42"/>
        <v>1</v>
      </c>
      <c r="U129" s="76">
        <f t="shared" ca="1" si="54"/>
        <v>3.2967148093613563E-2</v>
      </c>
      <c r="V129" s="5">
        <f t="shared" ca="1" si="43"/>
        <v>1</v>
      </c>
      <c r="W129" s="76">
        <f t="shared" ca="1" si="54"/>
        <v>0.38981963893116345</v>
      </c>
      <c r="X129" s="5">
        <f t="shared" ca="1" si="44"/>
        <v>8</v>
      </c>
      <c r="Y129" s="75">
        <f t="shared" ca="1" si="45"/>
        <v>0.86335736270273422</v>
      </c>
      <c r="Z129" s="16">
        <f t="shared" ca="1" si="46"/>
        <v>8</v>
      </c>
      <c r="AA129" s="82">
        <f t="shared" ca="1" si="47"/>
        <v>0.53887893319250946</v>
      </c>
      <c r="AB129" s="6">
        <f t="shared" ca="1" si="48"/>
        <v>1</v>
      </c>
      <c r="AC129" s="82">
        <f t="shared" ca="1" si="55"/>
        <v>0.44479040820752047</v>
      </c>
      <c r="AD129" s="16">
        <f t="shared" ca="1" si="50"/>
        <v>2</v>
      </c>
      <c r="AE129" s="82">
        <f t="shared" ca="1" si="51"/>
        <v>7.4652872936566084E-2</v>
      </c>
    </row>
    <row r="130" spans="2:31" ht="15.75" thickBot="1">
      <c r="B130" s="5" t="s">
        <v>70</v>
      </c>
      <c r="C130" s="6" t="s">
        <v>95</v>
      </c>
      <c r="D130" s="39" t="s">
        <v>95</v>
      </c>
      <c r="E130" s="5">
        <f>$D$111*$D$119*$E$3/1000</f>
        <v>95.2</v>
      </c>
      <c r="F130" s="5">
        <f>$D$111*$D$119*$E$3/1000</f>
        <v>95.2</v>
      </c>
      <c r="G130" s="53">
        <f t="shared" ca="1" si="56"/>
        <v>50.801430213464698</v>
      </c>
      <c r="H130" s="65">
        <f t="shared" ca="1" si="57"/>
        <v>146.00143021346469</v>
      </c>
      <c r="I130" s="34">
        <f t="shared" ca="1" si="58"/>
        <v>146.00143021346469</v>
      </c>
      <c r="M130" s="4">
        <f t="shared" si="59"/>
        <v>103</v>
      </c>
      <c r="N130" s="39">
        <f t="shared" ca="1" si="36"/>
        <v>1</v>
      </c>
      <c r="O130" s="82">
        <f t="shared" ca="1" si="37"/>
        <v>4.7587449298633011E-2</v>
      </c>
      <c r="P130" s="5">
        <f t="shared" ca="1" si="38"/>
        <v>2</v>
      </c>
      <c r="Q130" s="76">
        <f t="shared" ca="1" si="39"/>
        <v>0.77433582454953331</v>
      </c>
      <c r="R130" s="5">
        <f t="shared" ca="1" si="40"/>
        <v>2</v>
      </c>
      <c r="S130" s="76">
        <f t="shared" ca="1" si="54"/>
        <v>0.65626789872851798</v>
      </c>
      <c r="T130" s="5">
        <f t="shared" ca="1" si="42"/>
        <v>2</v>
      </c>
      <c r="U130" s="76">
        <f t="shared" ca="1" si="54"/>
        <v>0.70188301206709269</v>
      </c>
      <c r="V130" s="5">
        <f t="shared" ca="1" si="43"/>
        <v>1</v>
      </c>
      <c r="W130" s="76">
        <f t="shared" ca="1" si="54"/>
        <v>5.1574293256351211E-3</v>
      </c>
      <c r="X130" s="5">
        <f t="shared" ca="1" si="44"/>
        <v>1</v>
      </c>
      <c r="Y130" s="75">
        <f t="shared" ca="1" si="45"/>
        <v>1.7609707466154534E-2</v>
      </c>
      <c r="Z130" s="16">
        <f t="shared" ca="1" si="46"/>
        <v>8</v>
      </c>
      <c r="AA130" s="82">
        <f t="shared" ca="1" si="47"/>
        <v>0.54676697585949707</v>
      </c>
      <c r="AB130" s="6">
        <f t="shared" ca="1" si="48"/>
        <v>1</v>
      </c>
      <c r="AC130" s="82">
        <f t="shared" ca="1" si="55"/>
        <v>0.36682373304521665</v>
      </c>
      <c r="AD130" s="16">
        <f t="shared" ca="1" si="50"/>
        <v>9</v>
      </c>
      <c r="AE130" s="82">
        <f t="shared" ca="1" si="51"/>
        <v>0.77317330220058444</v>
      </c>
    </row>
    <row r="131" spans="2:31" ht="15.75" thickBot="1">
      <c r="B131" s="42" t="s">
        <v>71</v>
      </c>
      <c r="C131" s="6"/>
      <c r="D131" s="39"/>
      <c r="E131" s="5"/>
      <c r="F131" s="5"/>
      <c r="G131" s="53">
        <f t="shared" ca="1" si="56"/>
        <v>47.299794745484405</v>
      </c>
      <c r="H131" s="65">
        <f t="shared" ca="1" si="57"/>
        <v>47.299794745484405</v>
      </c>
      <c r="I131" s="34">
        <f t="shared" ca="1" si="58"/>
        <v>47.299794745484405</v>
      </c>
      <c r="M131" s="4">
        <f t="shared" si="59"/>
        <v>104</v>
      </c>
      <c r="N131" s="39">
        <f t="shared" ca="1" si="36"/>
        <v>1</v>
      </c>
      <c r="O131" s="82">
        <f t="shared" ca="1" si="37"/>
        <v>9.4228524100411715E-2</v>
      </c>
      <c r="P131" s="5">
        <f t="shared" ca="1" si="38"/>
        <v>2</v>
      </c>
      <c r="Q131" s="76">
        <f t="shared" ca="1" si="39"/>
        <v>0.72537937825783616</v>
      </c>
      <c r="R131" s="5">
        <f t="shared" ca="1" si="40"/>
        <v>1</v>
      </c>
      <c r="S131" s="76">
        <f t="shared" ca="1" si="54"/>
        <v>0.41744282219282081</v>
      </c>
      <c r="T131" s="5">
        <f t="shared" ca="1" si="42"/>
        <v>1</v>
      </c>
      <c r="U131" s="76">
        <f t="shared" ca="1" si="54"/>
        <v>0.32235925706884405</v>
      </c>
      <c r="V131" s="5">
        <f t="shared" ca="1" si="43"/>
        <v>2</v>
      </c>
      <c r="W131" s="76">
        <f t="shared" ca="1" si="54"/>
        <v>0.65462825125871449</v>
      </c>
      <c r="X131" s="5">
        <f t="shared" ca="1" si="44"/>
        <v>1</v>
      </c>
      <c r="Y131" s="75">
        <f t="shared" ca="1" si="45"/>
        <v>1.7526059025035678E-2</v>
      </c>
      <c r="Z131" s="16">
        <f t="shared" ca="1" si="46"/>
        <v>7</v>
      </c>
      <c r="AA131" s="82">
        <f t="shared" ca="1" si="47"/>
        <v>0.47219854042533793</v>
      </c>
      <c r="AB131" s="6">
        <f t="shared" ca="1" si="48"/>
        <v>1</v>
      </c>
      <c r="AC131" s="82">
        <f t="shared" ca="1" si="55"/>
        <v>0.42672360935885489</v>
      </c>
      <c r="AD131" s="16">
        <f t="shared" ca="1" si="50"/>
        <v>7</v>
      </c>
      <c r="AE131" s="82">
        <f t="shared" ca="1" si="51"/>
        <v>0.35342414387463528</v>
      </c>
    </row>
    <row r="132" spans="2:31" ht="15.75" thickBot="1">
      <c r="B132" s="42" t="s">
        <v>72</v>
      </c>
      <c r="C132" s="6"/>
      <c r="D132" s="39"/>
      <c r="E132" s="5"/>
      <c r="F132" s="5"/>
      <c r="G132" s="53">
        <f t="shared" ca="1" si="56"/>
        <v>36.928645320197042</v>
      </c>
      <c r="H132" s="65">
        <f t="shared" ca="1" si="57"/>
        <v>36.928645320197042</v>
      </c>
      <c r="I132" s="34">
        <f t="shared" ca="1" si="58"/>
        <v>36.928645320197042</v>
      </c>
      <c r="M132" s="4">
        <f t="shared" si="59"/>
        <v>105</v>
      </c>
      <c r="N132" s="39">
        <f t="shared" ca="1" si="36"/>
        <v>2</v>
      </c>
      <c r="O132" s="82">
        <f t="shared" ca="1" si="37"/>
        <v>0.58723738997478492</v>
      </c>
      <c r="P132" s="5">
        <f t="shared" ca="1" si="38"/>
        <v>2</v>
      </c>
      <c r="Q132" s="76">
        <f t="shared" ca="1" si="39"/>
        <v>0.94543645993202774</v>
      </c>
      <c r="R132" s="5">
        <f t="shared" ca="1" si="40"/>
        <v>1</v>
      </c>
      <c r="S132" s="76">
        <f t="shared" ca="1" si="54"/>
        <v>0.11751345104470268</v>
      </c>
      <c r="T132" s="5">
        <f t="shared" ca="1" si="42"/>
        <v>1</v>
      </c>
      <c r="U132" s="76">
        <f t="shared" ca="1" si="54"/>
        <v>2.2360841831860157E-2</v>
      </c>
      <c r="V132" s="5">
        <f t="shared" ca="1" si="43"/>
        <v>1</v>
      </c>
      <c r="W132" s="76">
        <f t="shared" ca="1" si="54"/>
        <v>0.42685303692427201</v>
      </c>
      <c r="X132" s="5">
        <f t="shared" ca="1" si="44"/>
        <v>4</v>
      </c>
      <c r="Y132" s="75">
        <f t="shared" ca="1" si="45"/>
        <v>0.25312404461999982</v>
      </c>
      <c r="Z132" s="16">
        <f t="shared" ca="1" si="46"/>
        <v>9</v>
      </c>
      <c r="AA132" s="82">
        <f t="shared" ca="1" si="47"/>
        <v>0.84159239589052692</v>
      </c>
      <c r="AB132" s="6">
        <f t="shared" ca="1" si="48"/>
        <v>1</v>
      </c>
      <c r="AC132" s="82">
        <f t="shared" ca="1" si="55"/>
        <v>0.29278254104438961</v>
      </c>
      <c r="AD132" s="16">
        <f t="shared" ca="1" si="50"/>
        <v>7</v>
      </c>
      <c r="AE132" s="82">
        <f t="shared" ca="1" si="51"/>
        <v>0.4892699905365836</v>
      </c>
    </row>
    <row r="133" spans="2:31" ht="15.75" thickBot="1">
      <c r="B133" s="42" t="s">
        <v>73</v>
      </c>
      <c r="C133" s="6"/>
      <c r="D133" s="39"/>
      <c r="E133" s="5"/>
      <c r="F133" s="5"/>
      <c r="G133" s="53">
        <f t="shared" si="56"/>
        <v>19.974999999999998</v>
      </c>
      <c r="H133" s="65">
        <f t="shared" si="57"/>
        <v>19.974999999999998</v>
      </c>
      <c r="I133" s="34">
        <f t="shared" si="58"/>
        <v>19.974999999999998</v>
      </c>
      <c r="M133" s="4">
        <f t="shared" si="59"/>
        <v>106</v>
      </c>
      <c r="N133" s="39">
        <f t="shared" ca="1" si="36"/>
        <v>2</v>
      </c>
      <c r="O133" s="82">
        <f t="shared" ca="1" si="37"/>
        <v>0.21998593318692272</v>
      </c>
      <c r="P133" s="5">
        <f t="shared" ca="1" si="38"/>
        <v>2</v>
      </c>
      <c r="Q133" s="76">
        <f t="shared" ca="1" si="39"/>
        <v>0.78872792992637764</v>
      </c>
      <c r="R133" s="5">
        <f t="shared" ca="1" si="40"/>
        <v>2</v>
      </c>
      <c r="S133" s="76">
        <f t="shared" ca="1" si="54"/>
        <v>0.84785084382854503</v>
      </c>
      <c r="T133" s="5">
        <f t="shared" ca="1" si="42"/>
        <v>2</v>
      </c>
      <c r="U133" s="76">
        <f t="shared" ca="1" si="54"/>
        <v>0.61437618965092611</v>
      </c>
      <c r="V133" s="5">
        <f t="shared" ca="1" si="43"/>
        <v>2</v>
      </c>
      <c r="W133" s="76">
        <f t="shared" ca="1" si="54"/>
        <v>0.97382575188061193</v>
      </c>
      <c r="X133" s="5">
        <f t="shared" ca="1" si="44"/>
        <v>4</v>
      </c>
      <c r="Y133" s="75">
        <f t="shared" ca="1" si="45"/>
        <v>0.26803836281196958</v>
      </c>
      <c r="Z133" s="16">
        <f t="shared" ca="1" si="46"/>
        <v>6</v>
      </c>
      <c r="AA133" s="82">
        <f t="shared" ca="1" si="47"/>
        <v>0.22704581744177532</v>
      </c>
      <c r="AB133" s="6">
        <f t="shared" ca="1" si="48"/>
        <v>2</v>
      </c>
      <c r="AC133" s="82">
        <f t="shared" ca="1" si="55"/>
        <v>0.79136291779508916</v>
      </c>
      <c r="AD133" s="16">
        <f t="shared" ca="1" si="50"/>
        <v>7</v>
      </c>
      <c r="AE133" s="82">
        <f t="shared" ca="1" si="51"/>
        <v>0.40512599840382468</v>
      </c>
    </row>
    <row r="134" spans="2:31" ht="15.75" thickBot="1">
      <c r="B134" s="42" t="s">
        <v>74</v>
      </c>
      <c r="C134" s="6"/>
      <c r="D134" s="39"/>
      <c r="E134" s="5"/>
      <c r="F134" s="5"/>
      <c r="G134" s="53">
        <f t="shared" si="56"/>
        <v>19.974999999999998</v>
      </c>
      <c r="H134" s="65">
        <f t="shared" si="57"/>
        <v>19.974999999999998</v>
      </c>
      <c r="I134" s="34">
        <f t="shared" si="58"/>
        <v>19.974999999999998</v>
      </c>
      <c r="M134" s="4">
        <f t="shared" si="59"/>
        <v>107</v>
      </c>
      <c r="N134" s="39">
        <f t="shared" ca="1" si="36"/>
        <v>2</v>
      </c>
      <c r="O134" s="82">
        <f t="shared" ca="1" si="37"/>
        <v>0.42109243033671451</v>
      </c>
      <c r="P134" s="5">
        <f t="shared" ca="1" si="38"/>
        <v>2</v>
      </c>
      <c r="Q134" s="76">
        <f t="shared" ca="1" si="39"/>
        <v>0.54631238090797796</v>
      </c>
      <c r="R134" s="5">
        <f t="shared" ca="1" si="40"/>
        <v>1</v>
      </c>
      <c r="S134" s="76">
        <f t="shared" ca="1" si="54"/>
        <v>0.45939062802090103</v>
      </c>
      <c r="T134" s="5">
        <f t="shared" ca="1" si="42"/>
        <v>2</v>
      </c>
      <c r="U134" s="76">
        <f t="shared" ca="1" si="54"/>
        <v>0.98996140065327776</v>
      </c>
      <c r="V134" s="5">
        <f t="shared" ca="1" si="43"/>
        <v>2</v>
      </c>
      <c r="W134" s="76">
        <f t="shared" ca="1" si="54"/>
        <v>0.82946661860668769</v>
      </c>
      <c r="X134" s="5">
        <f t="shared" ca="1" si="44"/>
        <v>2</v>
      </c>
      <c r="Y134" s="75">
        <f t="shared" ca="1" si="45"/>
        <v>6.3148080330280854E-2</v>
      </c>
      <c r="Z134" s="16">
        <f t="shared" ca="1" si="46"/>
        <v>3</v>
      </c>
      <c r="AA134" s="82">
        <f t="shared" ca="1" si="47"/>
        <v>7.1809646425436746E-2</v>
      </c>
      <c r="AB134" s="6">
        <f t="shared" ca="1" si="48"/>
        <v>1</v>
      </c>
      <c r="AC134" s="82">
        <f t="shared" ca="1" si="55"/>
        <v>0.16177616355432667</v>
      </c>
      <c r="AD134" s="16">
        <f t="shared" ca="1" si="50"/>
        <v>7</v>
      </c>
      <c r="AE134" s="82">
        <f t="shared" ca="1" si="51"/>
        <v>0.45507582207004571</v>
      </c>
    </row>
    <row r="135" spans="2:31" ht="15.75" thickBot="1">
      <c r="B135" s="42" t="s">
        <v>75</v>
      </c>
      <c r="C135" s="6"/>
      <c r="D135" s="39"/>
      <c r="E135" s="5"/>
      <c r="F135" s="5"/>
      <c r="G135" s="53">
        <f t="shared" si="56"/>
        <v>19.974999999999998</v>
      </c>
      <c r="H135" s="65">
        <f t="shared" si="57"/>
        <v>19.974999999999998</v>
      </c>
      <c r="I135" s="34">
        <f t="shared" si="58"/>
        <v>19.974999999999998</v>
      </c>
      <c r="M135" s="4">
        <f t="shared" si="59"/>
        <v>108</v>
      </c>
      <c r="N135" s="39">
        <f t="shared" ca="1" si="36"/>
        <v>2</v>
      </c>
      <c r="O135" s="82">
        <f t="shared" ca="1" si="37"/>
        <v>0.75061836924503744</v>
      </c>
      <c r="P135" s="5">
        <f t="shared" ca="1" si="38"/>
        <v>2</v>
      </c>
      <c r="Q135" s="76">
        <f t="shared" ca="1" si="39"/>
        <v>0.79207018319302791</v>
      </c>
      <c r="R135" s="5">
        <f t="shared" ca="1" si="40"/>
        <v>2</v>
      </c>
      <c r="S135" s="76">
        <f t="shared" ca="1" si="54"/>
        <v>0.97372937952340366</v>
      </c>
      <c r="T135" s="5">
        <f t="shared" ca="1" si="42"/>
        <v>2</v>
      </c>
      <c r="U135" s="76">
        <f t="shared" ca="1" si="54"/>
        <v>0.8394342763250171</v>
      </c>
      <c r="V135" s="5">
        <f t="shared" ca="1" si="43"/>
        <v>1</v>
      </c>
      <c r="W135" s="76">
        <f t="shared" ca="1" si="54"/>
        <v>0.43903448715677595</v>
      </c>
      <c r="X135" s="5">
        <f t="shared" ca="1" si="44"/>
        <v>6</v>
      </c>
      <c r="Y135" s="75">
        <f t="shared" ca="1" si="45"/>
        <v>0.74116851347831414</v>
      </c>
      <c r="Z135" s="16">
        <f t="shared" ca="1" si="46"/>
        <v>9</v>
      </c>
      <c r="AA135" s="82">
        <f t="shared" ca="1" si="47"/>
        <v>0.84974962971851897</v>
      </c>
      <c r="AB135" s="6">
        <f t="shared" ca="1" si="48"/>
        <v>1</v>
      </c>
      <c r="AC135" s="82">
        <f t="shared" ca="1" si="55"/>
        <v>0.34499085395290452</v>
      </c>
      <c r="AD135" s="16">
        <f t="shared" ca="1" si="50"/>
        <v>9</v>
      </c>
      <c r="AE135" s="82">
        <f t="shared" ca="1" si="51"/>
        <v>0.92841870592825826</v>
      </c>
    </row>
    <row r="136" spans="2:31" ht="15.75" thickBot="1">
      <c r="B136" s="42" t="s">
        <v>76</v>
      </c>
      <c r="C136" s="6"/>
      <c r="D136" s="39"/>
      <c r="E136" s="5"/>
      <c r="F136" s="5"/>
      <c r="G136" s="53">
        <f t="shared" si="56"/>
        <v>19.974999999999998</v>
      </c>
      <c r="H136" s="65">
        <f t="shared" si="57"/>
        <v>19.974999999999998</v>
      </c>
      <c r="I136" s="34">
        <f t="shared" si="58"/>
        <v>19.974999999999998</v>
      </c>
      <c r="M136" s="4">
        <f t="shared" si="59"/>
        <v>109</v>
      </c>
      <c r="N136" s="39">
        <f t="shared" ca="1" si="36"/>
        <v>2</v>
      </c>
      <c r="O136" s="82">
        <f t="shared" ca="1" si="37"/>
        <v>0.97292319298926699</v>
      </c>
      <c r="P136" s="5">
        <f t="shared" ca="1" si="38"/>
        <v>1</v>
      </c>
      <c r="Q136" s="76">
        <f t="shared" ca="1" si="39"/>
        <v>1.7901200462759448E-2</v>
      </c>
      <c r="R136" s="5">
        <f t="shared" ca="1" si="40"/>
        <v>1</v>
      </c>
      <c r="S136" s="76">
        <f t="shared" ca="1" si="54"/>
        <v>1.4469520154006599E-2</v>
      </c>
      <c r="T136" s="5">
        <f t="shared" ca="1" si="42"/>
        <v>1</v>
      </c>
      <c r="U136" s="76">
        <f t="shared" ca="1" si="54"/>
        <v>0.33370463122889449</v>
      </c>
      <c r="V136" s="5">
        <f t="shared" ca="1" si="43"/>
        <v>1</v>
      </c>
      <c r="W136" s="76">
        <f t="shared" ca="1" si="54"/>
        <v>6.183876105291386E-2</v>
      </c>
      <c r="X136" s="5">
        <f t="shared" ca="1" si="44"/>
        <v>5</v>
      </c>
      <c r="Y136" s="75">
        <f t="shared" ca="1" si="45"/>
        <v>0.46848120201167642</v>
      </c>
      <c r="Z136" s="16">
        <f t="shared" ca="1" si="46"/>
        <v>9</v>
      </c>
      <c r="AA136" s="82">
        <f t="shared" ca="1" si="47"/>
        <v>0.85395530105463524</v>
      </c>
      <c r="AB136" s="6">
        <f t="shared" ca="1" si="48"/>
        <v>2</v>
      </c>
      <c r="AC136" s="82">
        <f t="shared" ca="1" si="55"/>
        <v>0.54998621821944282</v>
      </c>
      <c r="AD136" s="16">
        <f t="shared" ca="1" si="50"/>
        <v>3</v>
      </c>
      <c r="AE136" s="82">
        <f t="shared" ca="1" si="51"/>
        <v>0.11755805359433591</v>
      </c>
    </row>
    <row r="137" spans="2:31" ht="15.75" thickBot="1">
      <c r="B137" s="5" t="s">
        <v>77</v>
      </c>
      <c r="C137" s="6"/>
      <c r="D137" s="39"/>
      <c r="E137" s="5"/>
      <c r="F137" s="5"/>
      <c r="G137" s="53">
        <f t="shared" ca="1" si="56"/>
        <v>60.720964969895995</v>
      </c>
      <c r="H137" s="65">
        <f t="shared" ca="1" si="57"/>
        <v>60.720964969895995</v>
      </c>
      <c r="I137" s="34">
        <f t="shared" ca="1" si="58"/>
        <v>60.720964969895995</v>
      </c>
      <c r="M137" s="4">
        <f t="shared" si="59"/>
        <v>110</v>
      </c>
      <c r="N137" s="39">
        <f t="shared" ca="1" si="36"/>
        <v>2</v>
      </c>
      <c r="O137" s="82">
        <f t="shared" ca="1" si="37"/>
        <v>0.20417022910501981</v>
      </c>
      <c r="P137" s="5">
        <f t="shared" ca="1" si="38"/>
        <v>1</v>
      </c>
      <c r="Q137" s="76">
        <f t="shared" ca="1" si="39"/>
        <v>0.28805182440562316</v>
      </c>
      <c r="R137" s="5">
        <f t="shared" ca="1" si="40"/>
        <v>1</v>
      </c>
      <c r="S137" s="76">
        <f t="shared" ca="1" si="54"/>
        <v>0.49373106936623579</v>
      </c>
      <c r="T137" s="5">
        <f t="shared" ca="1" si="42"/>
        <v>1</v>
      </c>
      <c r="U137" s="76">
        <f t="shared" ca="1" si="54"/>
        <v>0.44947956823942015</v>
      </c>
      <c r="V137" s="5">
        <f t="shared" ca="1" si="43"/>
        <v>1</v>
      </c>
      <c r="W137" s="76">
        <f t="shared" ca="1" si="54"/>
        <v>0.23578001158862527</v>
      </c>
      <c r="X137" s="5">
        <f t="shared" ca="1" si="44"/>
        <v>8</v>
      </c>
      <c r="Y137" s="75">
        <f t="shared" ca="1" si="45"/>
        <v>0.86353267553416124</v>
      </c>
      <c r="Z137" s="16">
        <f t="shared" ca="1" si="46"/>
        <v>9</v>
      </c>
      <c r="AA137" s="82">
        <f t="shared" ca="1" si="47"/>
        <v>0.83728532822200652</v>
      </c>
      <c r="AB137" s="6">
        <f t="shared" ca="1" si="48"/>
        <v>2</v>
      </c>
      <c r="AC137" s="82">
        <f t="shared" ca="1" si="55"/>
        <v>0.84499446250844379</v>
      </c>
      <c r="AD137" s="16">
        <f t="shared" ca="1" si="50"/>
        <v>4</v>
      </c>
      <c r="AE137" s="82">
        <f t="shared" ca="1" si="51"/>
        <v>0.17370177510640339</v>
      </c>
    </row>
    <row r="138" spans="2:31" ht="15.75" thickBot="1">
      <c r="B138" s="5" t="s">
        <v>78</v>
      </c>
      <c r="C138" s="6"/>
      <c r="D138" s="39"/>
      <c r="E138" s="5"/>
      <c r="F138" s="5"/>
      <c r="G138" s="53">
        <f t="shared" ca="1" si="56"/>
        <v>60.580559386973178</v>
      </c>
      <c r="H138" s="65">
        <f t="shared" ca="1" si="57"/>
        <v>60.580559386973178</v>
      </c>
      <c r="I138" s="34">
        <f t="shared" ca="1" si="58"/>
        <v>60.580559386973178</v>
      </c>
      <c r="M138" s="4">
        <f t="shared" si="59"/>
        <v>111</v>
      </c>
      <c r="N138" s="39">
        <f t="shared" ca="1" si="36"/>
        <v>2</v>
      </c>
      <c r="O138" s="82">
        <f t="shared" ca="1" si="37"/>
        <v>0.61166003086574694</v>
      </c>
      <c r="P138" s="5">
        <f t="shared" ca="1" si="38"/>
        <v>2</v>
      </c>
      <c r="Q138" s="76">
        <f t="shared" ca="1" si="39"/>
        <v>0.81952933715384901</v>
      </c>
      <c r="R138" s="5">
        <f t="shared" ca="1" si="40"/>
        <v>1</v>
      </c>
      <c r="S138" s="76">
        <f t="shared" ca="1" si="54"/>
        <v>0.30768500062096837</v>
      </c>
      <c r="T138" s="5">
        <f t="shared" ca="1" si="42"/>
        <v>2</v>
      </c>
      <c r="U138" s="76">
        <f t="shared" ca="1" si="54"/>
        <v>0.62134137954435165</v>
      </c>
      <c r="V138" s="5">
        <f t="shared" ca="1" si="43"/>
        <v>1</v>
      </c>
      <c r="W138" s="76">
        <f t="shared" ca="1" si="54"/>
        <v>0.59375239302525173</v>
      </c>
      <c r="X138" s="5">
        <f t="shared" ca="1" si="44"/>
        <v>4</v>
      </c>
      <c r="Y138" s="75">
        <f t="shared" ca="1" si="45"/>
        <v>0.17580507426555347</v>
      </c>
      <c r="Z138" s="16">
        <f t="shared" ca="1" si="46"/>
        <v>5</v>
      </c>
      <c r="AA138" s="82">
        <f t="shared" ca="1" si="47"/>
        <v>0.10935950202473177</v>
      </c>
      <c r="AB138" s="6">
        <f t="shared" ca="1" si="48"/>
        <v>2</v>
      </c>
      <c r="AC138" s="82">
        <f t="shared" ca="1" si="55"/>
        <v>0.54701466941013632</v>
      </c>
      <c r="AD138" s="16">
        <f t="shared" ca="1" si="50"/>
        <v>8</v>
      </c>
      <c r="AE138" s="82">
        <f t="shared" ca="1" si="51"/>
        <v>0.53844116300785938</v>
      </c>
    </row>
    <row r="139" spans="2:31" ht="15.75" thickBot="1">
      <c r="B139" s="5" t="s">
        <v>79</v>
      </c>
      <c r="C139" s="6"/>
      <c r="D139" s="39"/>
      <c r="E139" s="5"/>
      <c r="F139" s="5"/>
      <c r="G139" s="53">
        <f t="shared" ca="1" si="56"/>
        <v>26.911701149425287</v>
      </c>
      <c r="H139" s="65">
        <f t="shared" ca="1" si="57"/>
        <v>26.911701149425287</v>
      </c>
      <c r="I139" s="34">
        <f t="shared" ca="1" si="58"/>
        <v>26.911701149425287</v>
      </c>
      <c r="M139" s="4">
        <f t="shared" si="59"/>
        <v>112</v>
      </c>
      <c r="N139" s="39">
        <f t="shared" ca="1" si="36"/>
        <v>2</v>
      </c>
      <c r="O139" s="82">
        <f t="shared" ca="1" si="37"/>
        <v>0.24222868978615697</v>
      </c>
      <c r="P139" s="5">
        <f t="shared" ca="1" si="38"/>
        <v>2</v>
      </c>
      <c r="Q139" s="76">
        <f t="shared" ca="1" si="39"/>
        <v>0.63399719918691133</v>
      </c>
      <c r="R139" s="5">
        <f t="shared" ca="1" si="40"/>
        <v>2</v>
      </c>
      <c r="S139" s="76">
        <f t="shared" ca="1" si="54"/>
        <v>0.51154202890602463</v>
      </c>
      <c r="T139" s="5">
        <f t="shared" ca="1" si="42"/>
        <v>2</v>
      </c>
      <c r="U139" s="76">
        <f t="shared" ca="1" si="54"/>
        <v>0.58674124169583841</v>
      </c>
      <c r="V139" s="5">
        <f t="shared" ca="1" si="43"/>
        <v>2</v>
      </c>
      <c r="W139" s="76">
        <f t="shared" ca="1" si="54"/>
        <v>0.6773167359817871</v>
      </c>
      <c r="X139" s="5">
        <f t="shared" ca="1" si="44"/>
        <v>6</v>
      </c>
      <c r="Y139" s="75">
        <f t="shared" ca="1" si="45"/>
        <v>0.60037951162080727</v>
      </c>
      <c r="Z139" s="16">
        <f t="shared" ca="1" si="46"/>
        <v>7</v>
      </c>
      <c r="AA139" s="82">
        <f t="shared" ca="1" si="47"/>
        <v>0.39492035643144674</v>
      </c>
      <c r="AB139" s="6">
        <f t="shared" ca="1" si="48"/>
        <v>2</v>
      </c>
      <c r="AC139" s="82">
        <f t="shared" ca="1" si="55"/>
        <v>0.79997572418885565</v>
      </c>
      <c r="AD139" s="16">
        <f t="shared" ca="1" si="50"/>
        <v>2</v>
      </c>
      <c r="AE139" s="82">
        <f t="shared" ca="1" si="51"/>
        <v>8.2413275426694188E-2</v>
      </c>
    </row>
    <row r="140" spans="2:31" ht="15.75" thickBot="1">
      <c r="B140" s="5" t="s">
        <v>80</v>
      </c>
      <c r="C140" s="6"/>
      <c r="D140" s="39"/>
      <c r="E140" s="5"/>
      <c r="F140" s="5"/>
      <c r="G140" s="53">
        <f t="shared" ca="1" si="56"/>
        <v>34.327576354679799</v>
      </c>
      <c r="H140" s="65">
        <f t="shared" ca="1" si="57"/>
        <v>34.327576354679799</v>
      </c>
      <c r="I140" s="34">
        <f t="shared" ca="1" si="58"/>
        <v>34.327576354679799</v>
      </c>
      <c r="M140" s="4">
        <f t="shared" si="59"/>
        <v>113</v>
      </c>
      <c r="N140" s="39">
        <f t="shared" ca="1" si="36"/>
        <v>2</v>
      </c>
      <c r="O140" s="82">
        <f t="shared" ca="1" si="37"/>
        <v>0.59318661513645243</v>
      </c>
      <c r="P140" s="5">
        <f t="shared" ca="1" si="38"/>
        <v>2</v>
      </c>
      <c r="Q140" s="76">
        <f t="shared" ca="1" si="39"/>
        <v>0.78837886557720704</v>
      </c>
      <c r="R140" s="5">
        <f t="shared" ca="1" si="40"/>
        <v>2</v>
      </c>
      <c r="S140" s="76">
        <f t="shared" ca="1" si="54"/>
        <v>0.92561876586386571</v>
      </c>
      <c r="T140" s="5">
        <f t="shared" ca="1" si="42"/>
        <v>1</v>
      </c>
      <c r="U140" s="76">
        <f t="shared" ca="1" si="54"/>
        <v>0.19446509492000486</v>
      </c>
      <c r="V140" s="5">
        <f t="shared" ca="1" si="43"/>
        <v>1</v>
      </c>
      <c r="W140" s="76">
        <f t="shared" ca="1" si="54"/>
        <v>0.53772083869809073</v>
      </c>
      <c r="X140" s="5">
        <f t="shared" ca="1" si="44"/>
        <v>5</v>
      </c>
      <c r="Y140" s="75">
        <f t="shared" ca="1" si="45"/>
        <v>0.42836821680860204</v>
      </c>
      <c r="Z140" s="16">
        <f t="shared" ca="1" si="46"/>
        <v>8</v>
      </c>
      <c r="AA140" s="82">
        <f t="shared" ca="1" si="47"/>
        <v>0.66210480749187028</v>
      </c>
      <c r="AB140" s="6">
        <f t="shared" ca="1" si="48"/>
        <v>2</v>
      </c>
      <c r="AC140" s="82">
        <f t="shared" ca="1" si="55"/>
        <v>0.7402580150241147</v>
      </c>
      <c r="AD140" s="16">
        <f t="shared" ca="1" si="50"/>
        <v>5</v>
      </c>
      <c r="AE140" s="82">
        <f t="shared" ca="1" si="51"/>
        <v>0.22129130636696948</v>
      </c>
    </row>
    <row r="141" spans="2:31" ht="15.75" thickBot="1">
      <c r="B141" s="5" t="s">
        <v>81</v>
      </c>
      <c r="C141" s="6"/>
      <c r="D141" s="39"/>
      <c r="E141" s="5"/>
      <c r="F141" s="5"/>
      <c r="G141" s="53">
        <f t="shared" ca="1" si="56"/>
        <v>33.565462506841811</v>
      </c>
      <c r="H141" s="65">
        <f t="shared" ca="1" si="57"/>
        <v>33.565462506841811</v>
      </c>
      <c r="I141" s="34">
        <f t="shared" ca="1" si="58"/>
        <v>33.565462506841811</v>
      </c>
      <c r="M141" s="4">
        <f t="shared" si="59"/>
        <v>114</v>
      </c>
      <c r="N141" s="39">
        <f t="shared" ca="1" si="36"/>
        <v>1</v>
      </c>
      <c r="O141" s="82">
        <f t="shared" ca="1" si="37"/>
        <v>0.16774104885162289</v>
      </c>
      <c r="P141" s="5">
        <f t="shared" ca="1" si="38"/>
        <v>2</v>
      </c>
      <c r="Q141" s="76">
        <f t="shared" ca="1" si="39"/>
        <v>0.96072604081075541</v>
      </c>
      <c r="R141" s="5">
        <f t="shared" ca="1" si="40"/>
        <v>2</v>
      </c>
      <c r="S141" s="76">
        <f t="shared" ca="1" si="54"/>
        <v>0.97708730490513096</v>
      </c>
      <c r="T141" s="5">
        <f t="shared" ca="1" si="42"/>
        <v>1</v>
      </c>
      <c r="U141" s="76">
        <f t="shared" ca="1" si="54"/>
        <v>0.32719360985292045</v>
      </c>
      <c r="V141" s="5">
        <f t="shared" ca="1" si="43"/>
        <v>2</v>
      </c>
      <c r="W141" s="76">
        <f t="shared" ca="1" si="54"/>
        <v>0.85125060296902189</v>
      </c>
      <c r="X141" s="5">
        <f t="shared" ca="1" si="44"/>
        <v>8</v>
      </c>
      <c r="Y141" s="75">
        <f t="shared" ca="1" si="45"/>
        <v>0.9222156385475857</v>
      </c>
      <c r="Z141" s="16">
        <f t="shared" ca="1" si="46"/>
        <v>7</v>
      </c>
      <c r="AA141" s="82">
        <f t="shared" ca="1" si="47"/>
        <v>0.37345440733885726</v>
      </c>
      <c r="AB141" s="6">
        <f t="shared" ca="1" si="48"/>
        <v>2</v>
      </c>
      <c r="AC141" s="82">
        <f t="shared" ca="1" si="55"/>
        <v>0.87539706697144704</v>
      </c>
      <c r="AD141" s="16">
        <f t="shared" ca="1" si="50"/>
        <v>5</v>
      </c>
      <c r="AE141" s="82">
        <f t="shared" ca="1" si="51"/>
        <v>0.20912599441601332</v>
      </c>
    </row>
    <row r="142" spans="2:31" ht="15.75" thickBot="1">
      <c r="B142" s="5" t="s">
        <v>82</v>
      </c>
      <c r="C142" s="6" t="s">
        <v>95</v>
      </c>
      <c r="D142" s="39"/>
      <c r="E142" s="5">
        <f>$D$111*$D$119*$E$3/1000</f>
        <v>95.2</v>
      </c>
      <c r="F142" s="5"/>
      <c r="G142" s="53">
        <f t="shared" ca="1" si="56"/>
        <v>63.412424740010941</v>
      </c>
      <c r="H142" s="65">
        <f t="shared" ca="1" si="57"/>
        <v>158.61242474001094</v>
      </c>
      <c r="I142" s="34">
        <f t="shared" ca="1" si="58"/>
        <v>63.412424740010941</v>
      </c>
      <c r="M142" s="4">
        <f t="shared" si="59"/>
        <v>115</v>
      </c>
      <c r="N142" s="39">
        <f t="shared" ca="1" si="36"/>
        <v>2</v>
      </c>
      <c r="O142" s="82">
        <f t="shared" ca="1" si="37"/>
        <v>0.26311481782794566</v>
      </c>
      <c r="P142" s="5">
        <f t="shared" ca="1" si="38"/>
        <v>2</v>
      </c>
      <c r="Q142" s="76">
        <f t="shared" ca="1" si="39"/>
        <v>0.54077001154209636</v>
      </c>
      <c r="R142" s="5">
        <f t="shared" ca="1" si="40"/>
        <v>1</v>
      </c>
      <c r="S142" s="76">
        <f t="shared" ca="1" si="54"/>
        <v>0.48762888023201634</v>
      </c>
      <c r="T142" s="5">
        <f t="shared" ca="1" si="42"/>
        <v>1</v>
      </c>
      <c r="U142" s="76">
        <f t="shared" ca="1" si="54"/>
        <v>0.13087946900811742</v>
      </c>
      <c r="V142" s="5">
        <f t="shared" ca="1" si="43"/>
        <v>1</v>
      </c>
      <c r="W142" s="76">
        <f t="shared" ca="1" si="54"/>
        <v>3.0680697444505522E-2</v>
      </c>
      <c r="X142" s="5">
        <f t="shared" ca="1" si="44"/>
        <v>6</v>
      </c>
      <c r="Y142" s="75">
        <f t="shared" ca="1" si="45"/>
        <v>0.61708828595102183</v>
      </c>
      <c r="Z142" s="16">
        <f t="shared" ca="1" si="46"/>
        <v>8</v>
      </c>
      <c r="AA142" s="82">
        <f t="shared" ca="1" si="47"/>
        <v>0.55187466835665666</v>
      </c>
      <c r="AB142" s="6">
        <f t="shared" ca="1" si="48"/>
        <v>1</v>
      </c>
      <c r="AC142" s="82">
        <f t="shared" ca="1" si="55"/>
        <v>0.20792104076457596</v>
      </c>
      <c r="AD142" s="16">
        <f t="shared" ca="1" si="50"/>
        <v>8</v>
      </c>
      <c r="AE142" s="82">
        <f t="shared" ca="1" si="51"/>
        <v>0.58629778829691825</v>
      </c>
    </row>
    <row r="143" spans="2:31" ht="15.75" thickBot="1">
      <c r="B143" s="5" t="s">
        <v>83</v>
      </c>
      <c r="C143" s="6" t="s">
        <v>95</v>
      </c>
      <c r="D143" s="39"/>
      <c r="E143" s="5">
        <f t="shared" ref="E143:E147" si="60">$D$111*$D$119*$E$3/1000</f>
        <v>95.2</v>
      </c>
      <c r="F143" s="5"/>
      <c r="G143" s="53">
        <f t="shared" ca="1" si="56"/>
        <v>60.92794362342638</v>
      </c>
      <c r="H143" s="65">
        <f t="shared" ca="1" si="57"/>
        <v>156.12794362342638</v>
      </c>
      <c r="I143" s="34">
        <f t="shared" ca="1" si="58"/>
        <v>60.92794362342638</v>
      </c>
      <c r="M143" s="4">
        <f t="shared" si="59"/>
        <v>116</v>
      </c>
      <c r="N143" s="39">
        <f t="shared" ca="1" si="36"/>
        <v>1</v>
      </c>
      <c r="O143" s="82">
        <f t="shared" ca="1" si="37"/>
        <v>0.18919100082387286</v>
      </c>
      <c r="P143" s="5">
        <f t="shared" ca="1" si="38"/>
        <v>2</v>
      </c>
      <c r="Q143" s="76">
        <f t="shared" ca="1" si="39"/>
        <v>0.51107227298470259</v>
      </c>
      <c r="R143" s="5">
        <f t="shared" ca="1" si="40"/>
        <v>2</v>
      </c>
      <c r="S143" s="76">
        <f t="shared" ca="1" si="54"/>
        <v>0.51161728207500867</v>
      </c>
      <c r="T143" s="5">
        <f t="shared" ca="1" si="42"/>
        <v>1</v>
      </c>
      <c r="U143" s="76">
        <f t="shared" ca="1" si="54"/>
        <v>0.42216536000776106</v>
      </c>
      <c r="V143" s="5">
        <f t="shared" ca="1" si="43"/>
        <v>1</v>
      </c>
      <c r="W143" s="76">
        <f t="shared" ca="1" si="54"/>
        <v>0.34485205936708052</v>
      </c>
      <c r="X143" s="5">
        <f t="shared" ca="1" si="44"/>
        <v>9</v>
      </c>
      <c r="Y143" s="75">
        <f t="shared" ca="1" si="45"/>
        <v>0.92674194877621829</v>
      </c>
      <c r="Z143" s="16">
        <f t="shared" ca="1" si="46"/>
        <v>7</v>
      </c>
      <c r="AA143" s="82">
        <f t="shared" ca="1" si="47"/>
        <v>0.36735062748593217</v>
      </c>
      <c r="AB143" s="6">
        <f t="shared" ca="1" si="48"/>
        <v>1</v>
      </c>
      <c r="AC143" s="82">
        <f t="shared" ca="1" si="55"/>
        <v>0.39533796761310391</v>
      </c>
      <c r="AD143" s="16">
        <f t="shared" ca="1" si="50"/>
        <v>1</v>
      </c>
      <c r="AE143" s="82">
        <f t="shared" ca="1" si="51"/>
        <v>1.0590190392907317E-3</v>
      </c>
    </row>
    <row r="144" spans="2:31" ht="15.75" thickBot="1">
      <c r="B144" s="5" t="s">
        <v>84</v>
      </c>
      <c r="C144" s="6" t="s">
        <v>95</v>
      </c>
      <c r="D144" s="39" t="s">
        <v>95</v>
      </c>
      <c r="E144" s="5">
        <f t="shared" si="60"/>
        <v>95.2</v>
      </c>
      <c r="F144" s="5">
        <f>$D$111*$D$119*$E$3/1000</f>
        <v>95.2</v>
      </c>
      <c r="G144" s="53">
        <f t="shared" ca="1" si="56"/>
        <v>58.965575807334417</v>
      </c>
      <c r="H144" s="65">
        <f t="shared" ca="1" si="57"/>
        <v>154.16557580733442</v>
      </c>
      <c r="I144" s="34">
        <f t="shared" ca="1" si="58"/>
        <v>154.16557580733442</v>
      </c>
      <c r="M144" s="4">
        <f t="shared" si="59"/>
        <v>117</v>
      </c>
      <c r="N144" s="39">
        <f t="shared" ca="1" si="36"/>
        <v>2</v>
      </c>
      <c r="O144" s="82">
        <f t="shared" ca="1" si="37"/>
        <v>0.26940686158838378</v>
      </c>
      <c r="P144" s="5">
        <f t="shared" ca="1" si="38"/>
        <v>2</v>
      </c>
      <c r="Q144" s="76">
        <f t="shared" ca="1" si="39"/>
        <v>0.49873891787896074</v>
      </c>
      <c r="R144" s="5">
        <f t="shared" ca="1" si="40"/>
        <v>1</v>
      </c>
      <c r="S144" s="76">
        <f t="shared" ca="1" si="54"/>
        <v>1.9636842338866423E-2</v>
      </c>
      <c r="T144" s="5">
        <f t="shared" ca="1" si="42"/>
        <v>2</v>
      </c>
      <c r="U144" s="76">
        <f t="shared" ca="1" si="54"/>
        <v>0.65009328181031112</v>
      </c>
      <c r="V144" s="5">
        <f t="shared" ca="1" si="43"/>
        <v>1</v>
      </c>
      <c r="W144" s="76">
        <f t="shared" ca="1" si="54"/>
        <v>0.25537818453862382</v>
      </c>
      <c r="X144" s="5">
        <f t="shared" ca="1" si="44"/>
        <v>4</v>
      </c>
      <c r="Y144" s="75">
        <f t="shared" ca="1" si="45"/>
        <v>0.31607885413436754</v>
      </c>
      <c r="Z144" s="16">
        <f t="shared" ca="1" si="46"/>
        <v>6</v>
      </c>
      <c r="AA144" s="82">
        <f t="shared" ca="1" si="47"/>
        <v>0.19670548178562441</v>
      </c>
      <c r="AB144" s="6">
        <f t="shared" ca="1" si="48"/>
        <v>1</v>
      </c>
      <c r="AC144" s="82">
        <f t="shared" ca="1" si="55"/>
        <v>3.7634271671546538E-2</v>
      </c>
      <c r="AD144" s="16">
        <f t="shared" ca="1" si="50"/>
        <v>8</v>
      </c>
      <c r="AE144" s="82">
        <f t="shared" ca="1" si="51"/>
        <v>0.57207299849304505</v>
      </c>
    </row>
    <row r="145" spans="2:31" ht="15.75" thickBot="1">
      <c r="B145" s="5" t="s">
        <v>85</v>
      </c>
      <c r="C145" s="6" t="s">
        <v>95</v>
      </c>
      <c r="D145" s="39" t="s">
        <v>95</v>
      </c>
      <c r="E145" s="5">
        <f t="shared" si="60"/>
        <v>95.2</v>
      </c>
      <c r="F145" s="5">
        <f>$D$111*$D$119*$E$3/1000</f>
        <v>95.2</v>
      </c>
      <c r="G145" s="53">
        <f t="shared" ca="1" si="56"/>
        <v>58.335495347564304</v>
      </c>
      <c r="H145" s="65">
        <f t="shared" ca="1" si="57"/>
        <v>153.53549534756431</v>
      </c>
      <c r="I145" s="34">
        <f t="shared" ca="1" si="58"/>
        <v>153.53549534756431</v>
      </c>
      <c r="M145" s="4">
        <f t="shared" si="59"/>
        <v>118</v>
      </c>
      <c r="N145" s="39">
        <f t="shared" ca="1" si="36"/>
        <v>2</v>
      </c>
      <c r="O145" s="82">
        <f t="shared" ca="1" si="37"/>
        <v>0.59678309436262822</v>
      </c>
      <c r="P145" s="5">
        <f t="shared" ca="1" si="38"/>
        <v>1</v>
      </c>
      <c r="Q145" s="76">
        <f t="shared" ca="1" si="39"/>
        <v>3.1686393175567762E-2</v>
      </c>
      <c r="R145" s="5">
        <f t="shared" ca="1" si="40"/>
        <v>1</v>
      </c>
      <c r="S145" s="76">
        <f t="shared" ca="1" si="54"/>
        <v>0.32215818894638071</v>
      </c>
      <c r="T145" s="5">
        <f t="shared" ca="1" si="42"/>
        <v>2</v>
      </c>
      <c r="U145" s="76">
        <f t="shared" ca="1" si="54"/>
        <v>0.78986515988246908</v>
      </c>
      <c r="V145" s="5">
        <f t="shared" ca="1" si="43"/>
        <v>2</v>
      </c>
      <c r="W145" s="76">
        <f t="shared" ca="1" si="54"/>
        <v>0.67918046058295367</v>
      </c>
      <c r="X145" s="5">
        <f t="shared" ca="1" si="44"/>
        <v>8</v>
      </c>
      <c r="Y145" s="75">
        <f t="shared" ca="1" si="45"/>
        <v>0.88177902104409589</v>
      </c>
      <c r="Z145" s="16">
        <f t="shared" ca="1" si="46"/>
        <v>5</v>
      </c>
      <c r="AA145" s="82">
        <f t="shared" ca="1" si="47"/>
        <v>0.1191515617469745</v>
      </c>
      <c r="AB145" s="6">
        <f t="shared" ca="1" si="48"/>
        <v>2</v>
      </c>
      <c r="AC145" s="82">
        <f t="shared" ca="1" si="55"/>
        <v>0.9569762299443374</v>
      </c>
      <c r="AD145" s="16">
        <f t="shared" ca="1" si="50"/>
        <v>8</v>
      </c>
      <c r="AE145" s="82">
        <f t="shared" ca="1" si="51"/>
        <v>0.52786040533939205</v>
      </c>
    </row>
    <row r="146" spans="2:31" ht="15.75" thickBot="1">
      <c r="B146" s="5" t="s">
        <v>86</v>
      </c>
      <c r="C146" s="6" t="s">
        <v>95</v>
      </c>
      <c r="D146" s="39" t="s">
        <v>95</v>
      </c>
      <c r="E146" s="5">
        <f t="shared" si="60"/>
        <v>95.2</v>
      </c>
      <c r="F146" s="5">
        <f>$D$111*$D$119*$E$3/1000</f>
        <v>95.2</v>
      </c>
      <c r="G146" s="53">
        <f t="shared" si="56"/>
        <v>47.926833607006017</v>
      </c>
      <c r="H146" s="65">
        <f t="shared" si="57"/>
        <v>143.12683360700601</v>
      </c>
      <c r="I146" s="34">
        <f t="shared" si="58"/>
        <v>143.12683360700601</v>
      </c>
      <c r="M146" s="4">
        <f t="shared" si="59"/>
        <v>119</v>
      </c>
      <c r="N146" s="39">
        <f t="shared" ca="1" si="36"/>
        <v>2</v>
      </c>
      <c r="O146" s="82">
        <f t="shared" ca="1" si="37"/>
        <v>0.21420166020503117</v>
      </c>
      <c r="P146" s="5">
        <f t="shared" ca="1" si="38"/>
        <v>1</v>
      </c>
      <c r="Q146" s="76">
        <f t="shared" ca="1" si="39"/>
        <v>0.1822783951249356</v>
      </c>
      <c r="R146" s="5">
        <f t="shared" ca="1" si="40"/>
        <v>2</v>
      </c>
      <c r="S146" s="76">
        <f t="shared" ca="1" si="54"/>
        <v>0.64354307478363992</v>
      </c>
      <c r="T146" s="5">
        <f t="shared" ca="1" si="42"/>
        <v>2</v>
      </c>
      <c r="U146" s="76">
        <f t="shared" ca="1" si="54"/>
        <v>0.79232299807443329</v>
      </c>
      <c r="V146" s="5">
        <f t="shared" ca="1" si="43"/>
        <v>1</v>
      </c>
      <c r="W146" s="76">
        <f t="shared" ca="1" si="54"/>
        <v>0.40485943456049167</v>
      </c>
      <c r="X146" s="5">
        <f t="shared" ca="1" si="44"/>
        <v>5</v>
      </c>
      <c r="Y146" s="75">
        <f t="shared" ca="1" si="45"/>
        <v>0.49583440367587106</v>
      </c>
      <c r="Z146" s="16">
        <f t="shared" ca="1" si="46"/>
        <v>9</v>
      </c>
      <c r="AA146" s="82">
        <f t="shared" ca="1" si="47"/>
        <v>0.80299351006220676</v>
      </c>
      <c r="AB146" s="6">
        <f t="shared" ca="1" si="48"/>
        <v>1</v>
      </c>
      <c r="AC146" s="82">
        <f t="shared" ca="1" si="55"/>
        <v>0.35665054013844033</v>
      </c>
      <c r="AD146" s="16">
        <f t="shared" ca="1" si="50"/>
        <v>1</v>
      </c>
      <c r="AE146" s="82">
        <f t="shared" ca="1" si="51"/>
        <v>3.3184171591249978E-2</v>
      </c>
    </row>
    <row r="147" spans="2:31" ht="15.75" thickBot="1">
      <c r="B147" s="4" t="s">
        <v>87</v>
      </c>
      <c r="C147" s="1"/>
      <c r="D147" s="40"/>
      <c r="E147" s="4">
        <f t="shared" si="60"/>
        <v>95.2</v>
      </c>
      <c r="F147" s="4">
        <f>$D$111*$D$119*$E$3/1000</f>
        <v>95.2</v>
      </c>
      <c r="G147" s="76">
        <f t="shared" si="56"/>
        <v>19.974999999999998</v>
      </c>
      <c r="H147" s="87">
        <f t="shared" si="57"/>
        <v>115.175</v>
      </c>
      <c r="I147" s="82">
        <f t="shared" si="58"/>
        <v>115.175</v>
      </c>
      <c r="M147" s="4">
        <f t="shared" si="59"/>
        <v>120</v>
      </c>
      <c r="N147" s="39">
        <f t="shared" ca="1" si="36"/>
        <v>2</v>
      </c>
      <c r="O147" s="82">
        <f t="shared" ca="1" si="37"/>
        <v>0.48407663720429372</v>
      </c>
      <c r="P147" s="5">
        <f t="shared" ca="1" si="38"/>
        <v>2</v>
      </c>
      <c r="Q147" s="76">
        <f t="shared" ca="1" si="39"/>
        <v>0.44891805186389089</v>
      </c>
      <c r="R147" s="5">
        <f t="shared" ca="1" si="40"/>
        <v>2</v>
      </c>
      <c r="S147" s="76">
        <f t="shared" ca="1" si="54"/>
        <v>0.59012713708791154</v>
      </c>
      <c r="T147" s="5">
        <f t="shared" ca="1" si="42"/>
        <v>1</v>
      </c>
      <c r="U147" s="76">
        <f t="shared" ca="1" si="54"/>
        <v>0.40680904940973139</v>
      </c>
      <c r="V147" s="5">
        <f t="shared" ca="1" si="43"/>
        <v>1</v>
      </c>
      <c r="W147" s="76">
        <f t="shared" ca="1" si="54"/>
        <v>0.12223945867232189</v>
      </c>
      <c r="X147" s="5">
        <f t="shared" ca="1" si="44"/>
        <v>5</v>
      </c>
      <c r="Y147" s="75">
        <f t="shared" ca="1" si="45"/>
        <v>0.46139825729009987</v>
      </c>
      <c r="Z147" s="16">
        <f t="shared" ca="1" si="46"/>
        <v>8</v>
      </c>
      <c r="AA147" s="82">
        <f t="shared" ca="1" si="47"/>
        <v>0.58123995991467448</v>
      </c>
      <c r="AB147" s="6">
        <f t="shared" ca="1" si="48"/>
        <v>1</v>
      </c>
      <c r="AC147" s="82">
        <f t="shared" ca="1" si="55"/>
        <v>0.2638670116294719</v>
      </c>
      <c r="AD147" s="16">
        <f t="shared" ca="1" si="50"/>
        <v>8</v>
      </c>
      <c r="AE147" s="82">
        <f t="shared" ca="1" si="51"/>
        <v>0.64017837508468656</v>
      </c>
    </row>
    <row r="148" spans="2:31" ht="15.75" thickBot="1">
      <c r="F148" s="12"/>
      <c r="G148" s="53"/>
      <c r="H148" s="16"/>
      <c r="I148" s="52"/>
      <c r="J148" s="16"/>
      <c r="M148" s="4">
        <f t="shared" si="59"/>
        <v>121</v>
      </c>
      <c r="N148" s="39">
        <f t="shared" ca="1" si="36"/>
        <v>2</v>
      </c>
      <c r="O148" s="82">
        <f t="shared" ca="1" si="37"/>
        <v>0.28463198929874367</v>
      </c>
      <c r="P148" s="5">
        <f t="shared" ca="1" si="38"/>
        <v>2</v>
      </c>
      <c r="Q148" s="76">
        <f t="shared" ca="1" si="39"/>
        <v>0.79128117428154621</v>
      </c>
      <c r="R148" s="5">
        <f t="shared" ca="1" si="40"/>
        <v>2</v>
      </c>
      <c r="S148" s="76">
        <f t="shared" ca="1" si="54"/>
        <v>0.50928163575207752</v>
      </c>
      <c r="T148" s="5">
        <f t="shared" ca="1" si="42"/>
        <v>1</v>
      </c>
      <c r="U148" s="76">
        <f t="shared" ca="1" si="54"/>
        <v>0.2138000090443255</v>
      </c>
      <c r="V148" s="5">
        <f t="shared" ca="1" si="43"/>
        <v>1</v>
      </c>
      <c r="W148" s="76">
        <f t="shared" ca="1" si="54"/>
        <v>0.33757393489411092</v>
      </c>
      <c r="X148" s="5">
        <f t="shared" ca="1" si="44"/>
        <v>2</v>
      </c>
      <c r="Y148" s="75">
        <f t="shared" ca="1" si="45"/>
        <v>8.285267217175285E-2</v>
      </c>
      <c r="Z148" s="16">
        <f t="shared" ca="1" si="46"/>
        <v>7</v>
      </c>
      <c r="AA148" s="82">
        <f t="shared" ca="1" si="47"/>
        <v>0.46722985985763987</v>
      </c>
      <c r="AB148" s="6">
        <f t="shared" ca="1" si="48"/>
        <v>1</v>
      </c>
      <c r="AC148" s="82">
        <f t="shared" ca="1" si="55"/>
        <v>0.27432281894964916</v>
      </c>
      <c r="AD148" s="16">
        <f t="shared" ca="1" si="50"/>
        <v>8</v>
      </c>
      <c r="AE148" s="82">
        <f t="shared" ca="1" si="51"/>
        <v>0.63644706560733755</v>
      </c>
    </row>
    <row r="149" spans="2:31" ht="15.75" thickBot="1">
      <c r="B149" t="s">
        <v>135</v>
      </c>
      <c r="D149" s="16"/>
      <c r="F149" s="12"/>
      <c r="G149" s="52"/>
      <c r="H149" s="16"/>
      <c r="I149" s="52"/>
      <c r="J149" s="16"/>
      <c r="M149" s="4">
        <f t="shared" si="59"/>
        <v>122</v>
      </c>
      <c r="N149" s="39">
        <f t="shared" ca="1" si="36"/>
        <v>2</v>
      </c>
      <c r="O149" s="82">
        <f t="shared" ca="1" si="37"/>
        <v>0.26849323372937484</v>
      </c>
      <c r="P149" s="5">
        <f t="shared" ca="1" si="38"/>
        <v>2</v>
      </c>
      <c r="Q149" s="76">
        <f t="shared" ca="1" si="39"/>
        <v>0.30558614927552696</v>
      </c>
      <c r="R149" s="5">
        <f t="shared" ca="1" si="40"/>
        <v>2</v>
      </c>
      <c r="S149" s="76">
        <f t="shared" ca="1" si="54"/>
        <v>0.6054047155357507</v>
      </c>
      <c r="T149" s="5">
        <f t="shared" ca="1" si="42"/>
        <v>2</v>
      </c>
      <c r="U149" s="76">
        <f t="shared" ca="1" si="54"/>
        <v>0.67058462093281346</v>
      </c>
      <c r="V149" s="5">
        <f t="shared" ca="1" si="43"/>
        <v>2</v>
      </c>
      <c r="W149" s="76">
        <f t="shared" ca="1" si="54"/>
        <v>0.76941539545165072</v>
      </c>
      <c r="X149" s="5">
        <f t="shared" ca="1" si="44"/>
        <v>8</v>
      </c>
      <c r="Y149" s="75">
        <f t="shared" ca="1" si="45"/>
        <v>0.92132432196077652</v>
      </c>
      <c r="Z149" s="16">
        <f t="shared" ca="1" si="46"/>
        <v>6</v>
      </c>
      <c r="AA149" s="82">
        <f t="shared" ca="1" si="47"/>
        <v>0.20671395247664925</v>
      </c>
      <c r="AB149" s="6">
        <f t="shared" ca="1" si="48"/>
        <v>2</v>
      </c>
      <c r="AC149" s="82">
        <f t="shared" ca="1" si="55"/>
        <v>0.85432174001571592</v>
      </c>
      <c r="AD149" s="16">
        <f t="shared" ca="1" si="50"/>
        <v>5</v>
      </c>
      <c r="AE149" s="82">
        <f t="shared" ca="1" si="51"/>
        <v>0.20277413950200085</v>
      </c>
    </row>
    <row r="150" spans="2:31" ht="15.75" thickBot="1">
      <c r="B150" s="17" t="s">
        <v>120</v>
      </c>
      <c r="C150" s="59"/>
      <c r="D150" s="71">
        <f ca="1">SUM(H124:H147)</f>
        <v>1623.2757525998907</v>
      </c>
      <c r="E150" s="70" t="s">
        <v>2</v>
      </c>
      <c r="F150" s="78"/>
      <c r="M150" s="4">
        <f t="shared" si="59"/>
        <v>123</v>
      </c>
      <c r="N150" s="39">
        <f t="shared" ca="1" si="36"/>
        <v>2</v>
      </c>
      <c r="O150" s="82">
        <f t="shared" ca="1" si="37"/>
        <v>0.6896163982167467</v>
      </c>
      <c r="P150" s="5">
        <f t="shared" ca="1" si="38"/>
        <v>2</v>
      </c>
      <c r="Q150" s="76">
        <f t="shared" ca="1" si="39"/>
        <v>0.44146674494356564</v>
      </c>
      <c r="R150" s="5">
        <f t="shared" ca="1" si="40"/>
        <v>2</v>
      </c>
      <c r="S150" s="76">
        <f t="shared" ca="1" si="54"/>
        <v>0.60766065668281599</v>
      </c>
      <c r="T150" s="5">
        <f t="shared" ca="1" si="42"/>
        <v>1</v>
      </c>
      <c r="U150" s="76">
        <f t="shared" ca="1" si="54"/>
        <v>0.42013188941891855</v>
      </c>
      <c r="V150" s="5">
        <f t="shared" ca="1" si="43"/>
        <v>2</v>
      </c>
      <c r="W150" s="76">
        <f t="shared" ca="1" si="54"/>
        <v>0.99996031135382069</v>
      </c>
      <c r="X150" s="5">
        <f t="shared" ca="1" si="44"/>
        <v>1</v>
      </c>
      <c r="Y150" s="75">
        <f t="shared" ca="1" si="45"/>
        <v>4.9725794859678984E-2</v>
      </c>
      <c r="Z150" s="16">
        <f t="shared" ca="1" si="46"/>
        <v>1</v>
      </c>
      <c r="AA150" s="82">
        <f t="shared" ca="1" si="47"/>
        <v>8.279120376970539E-3</v>
      </c>
      <c r="AB150" s="6">
        <f t="shared" ca="1" si="48"/>
        <v>1</v>
      </c>
      <c r="AC150" s="82">
        <f t="shared" ca="1" si="55"/>
        <v>0.15348693014514136</v>
      </c>
      <c r="AD150" s="16">
        <f t="shared" ca="1" si="50"/>
        <v>6</v>
      </c>
      <c r="AE150" s="82">
        <f t="shared" ca="1" si="51"/>
        <v>0.25060970555595152</v>
      </c>
    </row>
    <row r="151" spans="2:31" ht="15.75" thickBot="1">
      <c r="B151" s="6" t="s">
        <v>119</v>
      </c>
      <c r="C151" s="53"/>
      <c r="D151" s="34">
        <f ca="1">D150/$E$3</f>
        <v>4.7743404488232075</v>
      </c>
      <c r="E151" s="39" t="s">
        <v>2</v>
      </c>
      <c r="M151" s="4">
        <f t="shared" si="59"/>
        <v>124</v>
      </c>
      <c r="N151" s="39">
        <f t="shared" ca="1" si="36"/>
        <v>1</v>
      </c>
      <c r="O151" s="82">
        <f t="shared" ca="1" si="37"/>
        <v>0.19196636963786684</v>
      </c>
      <c r="P151" s="5">
        <f t="shared" ca="1" si="38"/>
        <v>1</v>
      </c>
      <c r="Q151" s="76">
        <f t="shared" ca="1" si="39"/>
        <v>0.29571495990304486</v>
      </c>
      <c r="R151" s="5">
        <f t="shared" ca="1" si="40"/>
        <v>2</v>
      </c>
      <c r="S151" s="76">
        <f t="shared" ca="1" si="54"/>
        <v>0.57792340621559912</v>
      </c>
      <c r="T151" s="5">
        <f t="shared" ca="1" si="42"/>
        <v>1</v>
      </c>
      <c r="U151" s="76">
        <f t="shared" ca="1" si="54"/>
        <v>4.8982521765272846E-2</v>
      </c>
      <c r="V151" s="5">
        <f t="shared" ca="1" si="43"/>
        <v>1</v>
      </c>
      <c r="W151" s="76">
        <f t="shared" ca="1" si="54"/>
        <v>0.36089216530679913</v>
      </c>
      <c r="X151" s="5">
        <f t="shared" ca="1" si="44"/>
        <v>4</v>
      </c>
      <c r="Y151" s="75">
        <f t="shared" ca="1" si="45"/>
        <v>0.2763029825418899</v>
      </c>
      <c r="Z151" s="16">
        <f t="shared" ca="1" si="46"/>
        <v>8</v>
      </c>
      <c r="AA151" s="82">
        <f t="shared" ca="1" si="47"/>
        <v>0.565108977877115</v>
      </c>
      <c r="AB151" s="6">
        <f t="shared" ca="1" si="48"/>
        <v>2</v>
      </c>
      <c r="AC151" s="82">
        <f t="shared" ca="1" si="55"/>
        <v>0.58861903916764158</v>
      </c>
      <c r="AD151" s="16">
        <f t="shared" ca="1" si="50"/>
        <v>9</v>
      </c>
      <c r="AE151" s="82">
        <f t="shared" ca="1" si="51"/>
        <v>0.75338991425653745</v>
      </c>
    </row>
    <row r="152" spans="2:31" ht="15.75" thickBot="1">
      <c r="B152" s="6" t="s">
        <v>90</v>
      </c>
      <c r="C152" s="13"/>
      <c r="D152" s="34">
        <f ca="1">D151*182</f>
        <v>868.92996168582374</v>
      </c>
      <c r="E152" s="101" t="s">
        <v>2</v>
      </c>
      <c r="M152" s="4">
        <f t="shared" si="59"/>
        <v>125</v>
      </c>
      <c r="N152" s="39">
        <f t="shared" ca="1" si="36"/>
        <v>2</v>
      </c>
      <c r="O152" s="82">
        <f t="shared" ca="1" si="37"/>
        <v>0.32473057622513024</v>
      </c>
      <c r="P152" s="5">
        <f t="shared" ca="1" si="38"/>
        <v>1</v>
      </c>
      <c r="Q152" s="76">
        <f t="shared" ca="1" si="39"/>
        <v>0.19248157652524078</v>
      </c>
      <c r="R152" s="5">
        <f t="shared" ca="1" si="40"/>
        <v>2</v>
      </c>
      <c r="S152" s="76">
        <f t="shared" ca="1" si="54"/>
        <v>0.58162034381941985</v>
      </c>
      <c r="T152" s="5">
        <f t="shared" ca="1" si="42"/>
        <v>1</v>
      </c>
      <c r="U152" s="76">
        <f t="shared" ca="1" si="54"/>
        <v>0.38064329724337664</v>
      </c>
      <c r="V152" s="5">
        <f t="shared" ca="1" si="43"/>
        <v>2</v>
      </c>
      <c r="W152" s="76">
        <f t="shared" ca="1" si="54"/>
        <v>0.94913801864845149</v>
      </c>
      <c r="X152" s="5">
        <f t="shared" ca="1" si="44"/>
        <v>1</v>
      </c>
      <c r="Y152" s="75">
        <f t="shared" ca="1" si="45"/>
        <v>3.2938723431229722E-2</v>
      </c>
      <c r="Z152" s="16">
        <f t="shared" ca="1" si="46"/>
        <v>9</v>
      </c>
      <c r="AA152" s="82">
        <f t="shared" ca="1" si="47"/>
        <v>0.81445753604899807</v>
      </c>
      <c r="AB152" s="6">
        <f t="shared" ca="1" si="48"/>
        <v>2</v>
      </c>
      <c r="AC152" s="82">
        <f t="shared" ca="1" si="55"/>
        <v>0.82494178777941052</v>
      </c>
      <c r="AD152" s="16">
        <f t="shared" ca="1" si="50"/>
        <v>2</v>
      </c>
      <c r="AE152" s="82">
        <f t="shared" ca="1" si="51"/>
        <v>6.7197867362359887E-2</v>
      </c>
    </row>
    <row r="153" spans="2:31" ht="15.75" thickBot="1">
      <c r="B153" s="1" t="s">
        <v>121</v>
      </c>
      <c r="C153" s="2"/>
      <c r="D153" s="4">
        <f ca="1">D150*182</f>
        <v>295436.1869731801</v>
      </c>
      <c r="E153" s="75" t="s">
        <v>2</v>
      </c>
      <c r="M153" s="4">
        <f t="shared" si="59"/>
        <v>126</v>
      </c>
      <c r="N153" s="39">
        <f t="shared" ca="1" si="36"/>
        <v>2</v>
      </c>
      <c r="O153" s="82">
        <f t="shared" ca="1" si="37"/>
        <v>0.92751946668534302</v>
      </c>
      <c r="P153" s="5">
        <f t="shared" ca="1" si="38"/>
        <v>2</v>
      </c>
      <c r="Q153" s="76">
        <f t="shared" ca="1" si="39"/>
        <v>0.918108256286156</v>
      </c>
      <c r="R153" s="5">
        <f t="shared" ca="1" si="40"/>
        <v>2</v>
      </c>
      <c r="S153" s="76">
        <f t="shared" ca="1" si="54"/>
        <v>0.84682979105114708</v>
      </c>
      <c r="T153" s="5">
        <f t="shared" ca="1" si="42"/>
        <v>2</v>
      </c>
      <c r="U153" s="76">
        <f t="shared" ca="1" si="54"/>
        <v>0.6289220641504496</v>
      </c>
      <c r="V153" s="5">
        <f t="shared" ca="1" si="43"/>
        <v>1</v>
      </c>
      <c r="W153" s="76">
        <f t="shared" ca="1" si="54"/>
        <v>0.27078545122286513</v>
      </c>
      <c r="X153" s="5">
        <f t="shared" ca="1" si="44"/>
        <v>6</v>
      </c>
      <c r="Y153" s="75">
        <f t="shared" ca="1" si="45"/>
        <v>0.71466176732676168</v>
      </c>
      <c r="Z153" s="16">
        <f t="shared" ca="1" si="46"/>
        <v>6</v>
      </c>
      <c r="AA153" s="82">
        <f t="shared" ca="1" si="47"/>
        <v>0.23436358564828463</v>
      </c>
      <c r="AB153" s="6">
        <f t="shared" ca="1" si="48"/>
        <v>2</v>
      </c>
      <c r="AC153" s="82">
        <f t="shared" ca="1" si="55"/>
        <v>0.81228278587984626</v>
      </c>
      <c r="AD153" s="16">
        <f t="shared" ca="1" si="50"/>
        <v>2</v>
      </c>
      <c r="AE153" s="82">
        <f t="shared" ca="1" si="51"/>
        <v>9.9555828523086198E-2</v>
      </c>
    </row>
    <row r="154" spans="2:31" ht="15.75" thickBot="1">
      <c r="M154" s="4">
        <f t="shared" si="59"/>
        <v>127</v>
      </c>
      <c r="N154" s="39">
        <f t="shared" ca="1" si="36"/>
        <v>2</v>
      </c>
      <c r="O154" s="82">
        <f t="shared" ca="1" si="37"/>
        <v>0.94821334852808281</v>
      </c>
      <c r="P154" s="5">
        <f t="shared" ca="1" si="38"/>
        <v>1</v>
      </c>
      <c r="Q154" s="76">
        <f t="shared" ca="1" si="39"/>
        <v>6.0192702428233602E-2</v>
      </c>
      <c r="R154" s="5">
        <f t="shared" ca="1" si="40"/>
        <v>2</v>
      </c>
      <c r="S154" s="76">
        <f t="shared" ca="1" si="54"/>
        <v>0.99722981973370484</v>
      </c>
      <c r="T154" s="5">
        <f t="shared" ca="1" si="42"/>
        <v>2</v>
      </c>
      <c r="U154" s="76">
        <f t="shared" ca="1" si="54"/>
        <v>0.74120048266374816</v>
      </c>
      <c r="V154" s="5">
        <f t="shared" ca="1" si="43"/>
        <v>1</v>
      </c>
      <c r="W154" s="76">
        <f t="shared" ca="1" si="54"/>
        <v>0.27875903583990791</v>
      </c>
      <c r="X154" s="5">
        <f t="shared" ca="1" si="44"/>
        <v>4</v>
      </c>
      <c r="Y154" s="75">
        <f t="shared" ca="1" si="45"/>
        <v>0.20743344251699725</v>
      </c>
      <c r="Z154" s="16">
        <f t="shared" ca="1" si="46"/>
        <v>4</v>
      </c>
      <c r="AA154" s="82">
        <f t="shared" ca="1" si="47"/>
        <v>9.8312827044705564E-2</v>
      </c>
      <c r="AB154" s="6">
        <f t="shared" ca="1" si="48"/>
        <v>2</v>
      </c>
      <c r="AC154" s="82">
        <f t="shared" ca="1" si="55"/>
        <v>0.64574631859446008</v>
      </c>
      <c r="AD154" s="16">
        <f t="shared" ca="1" si="50"/>
        <v>8</v>
      </c>
      <c r="AE154" s="82">
        <f t="shared" ca="1" si="51"/>
        <v>0.5276517296864105</v>
      </c>
    </row>
    <row r="155" spans="2:31" ht="15.75" thickBot="1">
      <c r="D155" s="16"/>
      <c r="M155" s="4">
        <f t="shared" si="59"/>
        <v>128</v>
      </c>
      <c r="N155" s="39">
        <f t="shared" ca="1" si="36"/>
        <v>2</v>
      </c>
      <c r="O155" s="82">
        <f t="shared" ca="1" si="37"/>
        <v>0.44980621202013471</v>
      </c>
      <c r="P155" s="5">
        <f t="shared" ca="1" si="38"/>
        <v>1</v>
      </c>
      <c r="Q155" s="76">
        <f t="shared" ca="1" si="39"/>
        <v>0.15834765021881481</v>
      </c>
      <c r="R155" s="5">
        <f t="shared" ca="1" si="40"/>
        <v>1</v>
      </c>
      <c r="S155" s="76">
        <f t="shared" ca="1" si="54"/>
        <v>0.2569305845715073</v>
      </c>
      <c r="T155" s="5">
        <f t="shared" ca="1" si="42"/>
        <v>2</v>
      </c>
      <c r="U155" s="76">
        <f t="shared" ca="1" si="54"/>
        <v>0.77786648611612996</v>
      </c>
      <c r="V155" s="5">
        <f t="shared" ca="1" si="43"/>
        <v>2</v>
      </c>
      <c r="W155" s="76">
        <f t="shared" ca="1" si="54"/>
        <v>0.65324865830796575</v>
      </c>
      <c r="X155" s="5">
        <f t="shared" ca="1" si="44"/>
        <v>6</v>
      </c>
      <c r="Y155" s="75">
        <f t="shared" ca="1" si="45"/>
        <v>0.65957018585566729</v>
      </c>
      <c r="Z155" s="16">
        <f t="shared" ca="1" si="46"/>
        <v>7</v>
      </c>
      <c r="AA155" s="82">
        <f t="shared" ca="1" si="47"/>
        <v>0.42281650287474659</v>
      </c>
      <c r="AB155" s="6">
        <f t="shared" ca="1" si="48"/>
        <v>2</v>
      </c>
      <c r="AC155" s="82">
        <f t="shared" ca="1" si="55"/>
        <v>0.59938806720742921</v>
      </c>
      <c r="AD155" s="16">
        <f t="shared" ca="1" si="50"/>
        <v>8</v>
      </c>
      <c r="AE155" s="82">
        <f t="shared" ca="1" si="51"/>
        <v>0.65339353152542756</v>
      </c>
    </row>
    <row r="156" spans="2:31" ht="15.75" thickBot="1">
      <c r="B156" t="s">
        <v>136</v>
      </c>
      <c r="M156" s="4">
        <f t="shared" si="59"/>
        <v>129</v>
      </c>
      <c r="N156" s="39">
        <f t="shared" ca="1" si="36"/>
        <v>2</v>
      </c>
      <c r="O156" s="82">
        <f t="shared" ca="1" si="37"/>
        <v>0.48848477274681024</v>
      </c>
      <c r="P156" s="5">
        <f t="shared" ca="1" si="38"/>
        <v>1</v>
      </c>
      <c r="Q156" s="76">
        <f t="shared" ca="1" si="39"/>
        <v>9.6786381881102557E-2</v>
      </c>
      <c r="R156" s="5">
        <f t="shared" ca="1" si="40"/>
        <v>2</v>
      </c>
      <c r="S156" s="76">
        <f t="shared" ca="1" si="54"/>
        <v>0.7467651891696363</v>
      </c>
      <c r="T156" s="5">
        <f t="shared" ca="1" si="42"/>
        <v>2</v>
      </c>
      <c r="U156" s="76">
        <f t="shared" ca="1" si="54"/>
        <v>0.58958549101534796</v>
      </c>
      <c r="V156" s="5">
        <f t="shared" ca="1" si="43"/>
        <v>1</v>
      </c>
      <c r="W156" s="76">
        <f t="shared" ca="1" si="54"/>
        <v>0.10787420061987429</v>
      </c>
      <c r="X156" s="5">
        <f t="shared" ca="1" si="44"/>
        <v>4</v>
      </c>
      <c r="Y156" s="75">
        <f t="shared" ca="1" si="45"/>
        <v>0.33752514351650076</v>
      </c>
      <c r="Z156" s="16">
        <f t="shared" ca="1" si="46"/>
        <v>9</v>
      </c>
      <c r="AA156" s="82">
        <f t="shared" ca="1" si="47"/>
        <v>0.8561614160375397</v>
      </c>
      <c r="AB156" s="6">
        <f t="shared" ca="1" si="48"/>
        <v>2</v>
      </c>
      <c r="AC156" s="82">
        <f t="shared" ca="1" si="55"/>
        <v>0.94450534480118464</v>
      </c>
      <c r="AD156" s="16">
        <f t="shared" ca="1" si="50"/>
        <v>2</v>
      </c>
      <c r="AE156" s="82">
        <f t="shared" ca="1" si="51"/>
        <v>6.9890945974340646E-2</v>
      </c>
    </row>
    <row r="157" spans="2:31" ht="15.75" thickBot="1">
      <c r="B157" s="17" t="s">
        <v>120</v>
      </c>
      <c r="C157" s="59"/>
      <c r="D157" s="71">
        <f ca="1">SUM(I124:I147)</f>
        <v>1432.8757525998906</v>
      </c>
      <c r="E157" s="70" t="s">
        <v>2</v>
      </c>
      <c r="M157" s="4">
        <f t="shared" si="59"/>
        <v>130</v>
      </c>
      <c r="N157" s="39">
        <f t="shared" ref="N157:N220" ca="1" si="61">VLOOKUP(O157,N$8:O$16,2)</f>
        <v>2</v>
      </c>
      <c r="O157" s="82">
        <f t="shared" ref="O157:O220" ca="1" si="62">RAND()</f>
        <v>0.72922450576752151</v>
      </c>
      <c r="P157" s="5">
        <f t="shared" ref="P157:P220" ca="1" si="63">VLOOKUP(Q157,P$8:Q$16,2)</f>
        <v>1</v>
      </c>
      <c r="Q157" s="76">
        <f t="shared" ref="Q157:Q220" ca="1" si="64">RAND()</f>
        <v>0.15544710296169684</v>
      </c>
      <c r="R157" s="5">
        <f t="shared" ref="R157:R220" ca="1" si="65">VLOOKUP(S157,R$8:S$16,2)</f>
        <v>2</v>
      </c>
      <c r="S157" s="76">
        <f t="shared" ca="1" si="54"/>
        <v>0.89939241581694773</v>
      </c>
      <c r="T157" s="5">
        <f t="shared" ref="T157:T220" ca="1" si="66">VLOOKUP(U157,T$8:U$16,2)</f>
        <v>2</v>
      </c>
      <c r="U157" s="76">
        <f t="shared" ca="1" si="54"/>
        <v>0.57842907019316403</v>
      </c>
      <c r="V157" s="5">
        <f t="shared" ref="V157:V220" ca="1" si="67">VLOOKUP(W157,V$8:W$16,2)</f>
        <v>2</v>
      </c>
      <c r="W157" s="76">
        <f t="shared" ca="1" si="54"/>
        <v>0.60324224478586475</v>
      </c>
      <c r="X157" s="5">
        <f t="shared" ref="X157:X220" ca="1" si="68">VLOOKUP(Y157,X$8:Y$16,2)</f>
        <v>6</v>
      </c>
      <c r="Y157" s="75">
        <f t="shared" ref="Y157:Y220" ca="1" si="69">RAND()</f>
        <v>0.68935487802347595</v>
      </c>
      <c r="Z157" s="16">
        <f t="shared" ref="Z157:Z220" ca="1" si="70">VLOOKUP(AA157,Z$8:AA$16,2)</f>
        <v>1</v>
      </c>
      <c r="AA157" s="82">
        <f t="shared" ref="AA157:AA220" ca="1" si="71">RAND()</f>
        <v>2.3595307823756961E-2</v>
      </c>
      <c r="AB157" s="6">
        <f t="shared" ref="AB157:AB220" ca="1" si="72">VLOOKUP(AC157,AB$8:AC$16,2)</f>
        <v>1</v>
      </c>
      <c r="AC157" s="82">
        <f t="shared" ca="1" si="55"/>
        <v>5.6995917026444687E-2</v>
      </c>
      <c r="AD157" s="16">
        <f t="shared" ref="AD157:AD220" ca="1" si="73">VLOOKUP(AE157,AD$8:AE$16,2)</f>
        <v>8</v>
      </c>
      <c r="AE157" s="82">
        <f t="shared" ref="AE157:AE220" ca="1" si="74">RAND()</f>
        <v>0.51788722671791199</v>
      </c>
    </row>
    <row r="158" spans="2:31" ht="15.75" thickBot="1">
      <c r="B158" s="6" t="s">
        <v>119</v>
      </c>
      <c r="C158" s="53"/>
      <c r="D158" s="34">
        <f ca="1">D157/$E$3</f>
        <v>4.2143404488232079</v>
      </c>
      <c r="E158" s="39" t="s">
        <v>2</v>
      </c>
      <c r="M158" s="4">
        <f t="shared" ref="M158:M221" si="75">M157+1</f>
        <v>131</v>
      </c>
      <c r="N158" s="39">
        <f t="shared" ca="1" si="61"/>
        <v>2</v>
      </c>
      <c r="O158" s="82">
        <f t="shared" ca="1" si="62"/>
        <v>0.35728832809071687</v>
      </c>
      <c r="P158" s="5">
        <f t="shared" ca="1" si="63"/>
        <v>2</v>
      </c>
      <c r="Q158" s="76">
        <f t="shared" ca="1" si="64"/>
        <v>0.61833584832927557</v>
      </c>
      <c r="R158" s="5">
        <f t="shared" ca="1" si="65"/>
        <v>2</v>
      </c>
      <c r="S158" s="76">
        <f t="shared" ca="1" si="54"/>
        <v>0.80790257691806411</v>
      </c>
      <c r="T158" s="5">
        <f t="shared" ca="1" si="66"/>
        <v>1</v>
      </c>
      <c r="U158" s="76">
        <f t="shared" ca="1" si="54"/>
        <v>8.4549590496797222E-2</v>
      </c>
      <c r="V158" s="5">
        <f t="shared" ca="1" si="67"/>
        <v>1</v>
      </c>
      <c r="W158" s="76">
        <f t="shared" ca="1" si="54"/>
        <v>0.40249588550955728</v>
      </c>
      <c r="X158" s="5">
        <f t="shared" ca="1" si="68"/>
        <v>1</v>
      </c>
      <c r="Y158" s="75">
        <f t="shared" ca="1" si="69"/>
        <v>7.5731048059672901E-3</v>
      </c>
      <c r="Z158" s="16">
        <f t="shared" ca="1" si="70"/>
        <v>9</v>
      </c>
      <c r="AA158" s="82">
        <f t="shared" ca="1" si="71"/>
        <v>0.92092673511969902</v>
      </c>
      <c r="AB158" s="6">
        <f t="shared" ca="1" si="72"/>
        <v>2</v>
      </c>
      <c r="AC158" s="82">
        <f t="shared" ca="1" si="55"/>
        <v>0.99039530956718136</v>
      </c>
      <c r="AD158" s="16">
        <f t="shared" ca="1" si="73"/>
        <v>1</v>
      </c>
      <c r="AE158" s="82">
        <f t="shared" ca="1" si="74"/>
        <v>4.9398710492199349E-2</v>
      </c>
    </row>
    <row r="159" spans="2:31" ht="15.75" thickBot="1">
      <c r="B159" s="6" t="s">
        <v>90</v>
      </c>
      <c r="C159" s="13"/>
      <c r="D159" s="34">
        <f ca="1">D158*183</f>
        <v>771.22430213464702</v>
      </c>
      <c r="E159" s="101" t="s">
        <v>2</v>
      </c>
      <c r="M159" s="4">
        <f t="shared" si="75"/>
        <v>132</v>
      </c>
      <c r="N159" s="39">
        <f t="shared" ca="1" si="61"/>
        <v>2</v>
      </c>
      <c r="O159" s="82">
        <f t="shared" ca="1" si="62"/>
        <v>0.68007241622223003</v>
      </c>
      <c r="P159" s="5">
        <f t="shared" ca="1" si="63"/>
        <v>2</v>
      </c>
      <c r="Q159" s="76">
        <f t="shared" ca="1" si="64"/>
        <v>0.72510985680321538</v>
      </c>
      <c r="R159" s="5">
        <f t="shared" ca="1" si="65"/>
        <v>2</v>
      </c>
      <c r="S159" s="76">
        <f t="shared" ca="1" si="54"/>
        <v>0.6531653753208051</v>
      </c>
      <c r="T159" s="5">
        <f t="shared" ca="1" si="66"/>
        <v>1</v>
      </c>
      <c r="U159" s="76">
        <f t="shared" ca="1" si="54"/>
        <v>0.43714320178393962</v>
      </c>
      <c r="V159" s="5">
        <f t="shared" ca="1" si="67"/>
        <v>1</v>
      </c>
      <c r="W159" s="76">
        <f t="shared" ca="1" si="54"/>
        <v>0.1790014804839668</v>
      </c>
      <c r="X159" s="5">
        <f t="shared" ca="1" si="68"/>
        <v>7</v>
      </c>
      <c r="Y159" s="75">
        <f t="shared" ca="1" si="69"/>
        <v>0.83425347006958184</v>
      </c>
      <c r="Z159" s="16">
        <f t="shared" ca="1" si="70"/>
        <v>8</v>
      </c>
      <c r="AA159" s="82">
        <f t="shared" ca="1" si="71"/>
        <v>0.71151024670153218</v>
      </c>
      <c r="AB159" s="6">
        <f t="shared" ca="1" si="72"/>
        <v>2</v>
      </c>
      <c r="AC159" s="82">
        <f t="shared" ca="1" si="55"/>
        <v>0.81290707226208103</v>
      </c>
      <c r="AD159" s="16">
        <f t="shared" ca="1" si="73"/>
        <v>9</v>
      </c>
      <c r="AE159" s="82">
        <f t="shared" ca="1" si="74"/>
        <v>0.95397131378136724</v>
      </c>
    </row>
    <row r="160" spans="2:31" ht="15.75" thickBot="1">
      <c r="B160" s="1" t="s">
        <v>121</v>
      </c>
      <c r="C160" s="2"/>
      <c r="D160" s="4">
        <f ca="1">D157*183</f>
        <v>262216.26272577996</v>
      </c>
      <c r="E160" s="75" t="s">
        <v>2</v>
      </c>
      <c r="M160" s="4">
        <f t="shared" si="75"/>
        <v>133</v>
      </c>
      <c r="N160" s="39">
        <f t="shared" ca="1" si="61"/>
        <v>2</v>
      </c>
      <c r="O160" s="82">
        <f t="shared" ca="1" si="62"/>
        <v>0.70086278574707106</v>
      </c>
      <c r="P160" s="5">
        <f t="shared" ca="1" si="63"/>
        <v>2</v>
      </c>
      <c r="Q160" s="76">
        <f t="shared" ca="1" si="64"/>
        <v>0.89298479003878595</v>
      </c>
      <c r="R160" s="5">
        <f t="shared" ca="1" si="65"/>
        <v>2</v>
      </c>
      <c r="S160" s="76">
        <f t="shared" ca="1" si="54"/>
        <v>0.76429548784807455</v>
      </c>
      <c r="T160" s="5">
        <f t="shared" ca="1" si="66"/>
        <v>2</v>
      </c>
      <c r="U160" s="76">
        <f t="shared" ca="1" si="54"/>
        <v>0.59883270335288352</v>
      </c>
      <c r="V160" s="5">
        <f t="shared" ca="1" si="67"/>
        <v>2</v>
      </c>
      <c r="W160" s="76">
        <f t="shared" ca="1" si="54"/>
        <v>0.82133264220341329</v>
      </c>
      <c r="X160" s="5">
        <f t="shared" ca="1" si="68"/>
        <v>9</v>
      </c>
      <c r="Y160" s="75">
        <f t="shared" ca="1" si="69"/>
        <v>0.9861784247878238</v>
      </c>
      <c r="Z160" s="16">
        <f t="shared" ca="1" si="70"/>
        <v>9</v>
      </c>
      <c r="AA160" s="82">
        <f t="shared" ca="1" si="71"/>
        <v>0.91971141081153007</v>
      </c>
      <c r="AB160" s="6">
        <f t="shared" ca="1" si="72"/>
        <v>1</v>
      </c>
      <c r="AC160" s="82">
        <f t="shared" ca="1" si="55"/>
        <v>0.15985866352395783</v>
      </c>
      <c r="AD160" s="16">
        <f t="shared" ca="1" si="73"/>
        <v>9</v>
      </c>
      <c r="AE160" s="82">
        <f t="shared" ca="1" si="74"/>
        <v>0.95681037071572828</v>
      </c>
    </row>
    <row r="161" spans="2:31" ht="15.75" thickBot="1">
      <c r="D161" s="16"/>
      <c r="M161" s="4">
        <f t="shared" si="75"/>
        <v>134</v>
      </c>
      <c r="N161" s="39">
        <f t="shared" ca="1" si="61"/>
        <v>2</v>
      </c>
      <c r="O161" s="82">
        <f t="shared" ca="1" si="62"/>
        <v>0.85159212894770553</v>
      </c>
      <c r="P161" s="5">
        <f t="shared" ca="1" si="63"/>
        <v>1</v>
      </c>
      <c r="Q161" s="76">
        <f t="shared" ca="1" si="64"/>
        <v>0.27357529325934404</v>
      </c>
      <c r="R161" s="5">
        <f t="shared" ca="1" si="65"/>
        <v>2</v>
      </c>
      <c r="S161" s="76">
        <f t="shared" ca="1" si="54"/>
        <v>0.57801194467336625</v>
      </c>
      <c r="T161" s="5">
        <f t="shared" ca="1" si="66"/>
        <v>1</v>
      </c>
      <c r="U161" s="76">
        <f t="shared" ca="1" si="54"/>
        <v>0.43461868453125274</v>
      </c>
      <c r="V161" s="5">
        <f t="shared" ca="1" si="67"/>
        <v>1</v>
      </c>
      <c r="W161" s="76">
        <f t="shared" ca="1" si="54"/>
        <v>0.36729408661514817</v>
      </c>
      <c r="X161" s="5">
        <f t="shared" ca="1" si="68"/>
        <v>6</v>
      </c>
      <c r="Y161" s="75">
        <f t="shared" ca="1" si="69"/>
        <v>0.74012759667236061</v>
      </c>
      <c r="Z161" s="16">
        <f t="shared" ca="1" si="70"/>
        <v>6</v>
      </c>
      <c r="AA161" s="82">
        <f t="shared" ca="1" si="71"/>
        <v>0.26051886543195657</v>
      </c>
      <c r="AB161" s="6">
        <f t="shared" ca="1" si="72"/>
        <v>2</v>
      </c>
      <c r="AC161" s="82">
        <f t="shared" ca="1" si="55"/>
        <v>0.84382951067900636</v>
      </c>
      <c r="AD161" s="16">
        <f t="shared" ca="1" si="73"/>
        <v>4</v>
      </c>
      <c r="AE161" s="82">
        <f t="shared" ca="1" si="74"/>
        <v>0.19985371506201766</v>
      </c>
    </row>
    <row r="162" spans="2:31" ht="15.75" thickBot="1">
      <c r="B162" s="17" t="s">
        <v>90</v>
      </c>
      <c r="C162" s="44"/>
      <c r="D162" s="70">
        <f ca="1">D152+D159</f>
        <v>1640.1542638204708</v>
      </c>
      <c r="M162" s="4">
        <f t="shared" si="75"/>
        <v>135</v>
      </c>
      <c r="N162" s="39">
        <f t="shared" ca="1" si="61"/>
        <v>2</v>
      </c>
      <c r="O162" s="82">
        <f t="shared" ca="1" si="62"/>
        <v>0.83532222302934134</v>
      </c>
      <c r="P162" s="5">
        <f t="shared" ca="1" si="63"/>
        <v>2</v>
      </c>
      <c r="Q162" s="76">
        <f t="shared" ca="1" si="64"/>
        <v>0.54502703755553217</v>
      </c>
      <c r="R162" s="5">
        <f t="shared" ca="1" si="65"/>
        <v>1</v>
      </c>
      <c r="S162" s="76">
        <f t="shared" ca="1" si="54"/>
        <v>0.2973870516664614</v>
      </c>
      <c r="T162" s="5">
        <f t="shared" ca="1" si="66"/>
        <v>2</v>
      </c>
      <c r="U162" s="76">
        <f t="shared" ca="1" si="54"/>
        <v>0.80240477937754484</v>
      </c>
      <c r="V162" s="5">
        <f t="shared" ca="1" si="67"/>
        <v>1</v>
      </c>
      <c r="W162" s="76">
        <f t="shared" ca="1" si="54"/>
        <v>2.1587905878835301E-2</v>
      </c>
      <c r="X162" s="5">
        <f t="shared" ca="1" si="68"/>
        <v>4</v>
      </c>
      <c r="Y162" s="75">
        <f t="shared" ca="1" si="69"/>
        <v>0.18841039357325351</v>
      </c>
      <c r="Z162" s="16">
        <f t="shared" ca="1" si="70"/>
        <v>8</v>
      </c>
      <c r="AA162" s="82">
        <f t="shared" ca="1" si="71"/>
        <v>0.65933121694873309</v>
      </c>
      <c r="AB162" s="6">
        <f t="shared" ca="1" si="72"/>
        <v>1</v>
      </c>
      <c r="AC162" s="82">
        <f t="shared" ca="1" si="55"/>
        <v>0.19384964533089377</v>
      </c>
      <c r="AD162" s="16">
        <f t="shared" ca="1" si="73"/>
        <v>7</v>
      </c>
      <c r="AE162" s="82">
        <f t="shared" ca="1" si="74"/>
        <v>0.3745834272745503</v>
      </c>
    </row>
    <row r="163" spans="2:31" ht="15.75" thickBot="1">
      <c r="B163" s="1" t="s">
        <v>121</v>
      </c>
      <c r="C163" s="2"/>
      <c r="D163" s="40">
        <f ca="1">D153+D160</f>
        <v>557652.44969896006</v>
      </c>
      <c r="M163" s="4">
        <f t="shared" si="75"/>
        <v>136</v>
      </c>
      <c r="N163" s="39">
        <f t="shared" ca="1" si="61"/>
        <v>2</v>
      </c>
      <c r="O163" s="82">
        <f t="shared" ca="1" si="62"/>
        <v>0.73836936342045911</v>
      </c>
      <c r="P163" s="5">
        <f t="shared" ca="1" si="63"/>
        <v>1</v>
      </c>
      <c r="Q163" s="76">
        <f t="shared" ca="1" si="64"/>
        <v>3.8880368647078001E-2</v>
      </c>
      <c r="R163" s="5">
        <f t="shared" ca="1" si="65"/>
        <v>1</v>
      </c>
      <c r="S163" s="76">
        <f t="shared" ca="1" si="54"/>
        <v>0.26261457645536379</v>
      </c>
      <c r="T163" s="5">
        <f t="shared" ca="1" si="66"/>
        <v>1</v>
      </c>
      <c r="U163" s="76">
        <f t="shared" ca="1" si="54"/>
        <v>3.881289698348489E-2</v>
      </c>
      <c r="V163" s="5">
        <f t="shared" ca="1" si="67"/>
        <v>1</v>
      </c>
      <c r="W163" s="76">
        <f t="shared" ca="1" si="54"/>
        <v>0.37649585480544712</v>
      </c>
      <c r="X163" s="5">
        <f t="shared" ca="1" si="68"/>
        <v>3</v>
      </c>
      <c r="Y163" s="75">
        <f t="shared" ca="1" si="69"/>
        <v>0.12651655238113846</v>
      </c>
      <c r="Z163" s="16">
        <f t="shared" ca="1" si="70"/>
        <v>9</v>
      </c>
      <c r="AA163" s="82">
        <f t="shared" ca="1" si="71"/>
        <v>0.93426714370675534</v>
      </c>
      <c r="AB163" s="6">
        <f t="shared" ca="1" si="72"/>
        <v>1</v>
      </c>
      <c r="AC163" s="82">
        <f t="shared" ca="1" si="55"/>
        <v>0.35128955416138297</v>
      </c>
      <c r="AD163" s="16">
        <f t="shared" ca="1" si="73"/>
        <v>6</v>
      </c>
      <c r="AE163" s="82">
        <f t="shared" ca="1" si="74"/>
        <v>0.32093921360002575</v>
      </c>
    </row>
    <row r="164" spans="2:31" ht="15.75" thickBot="1">
      <c r="M164" s="4">
        <f t="shared" si="75"/>
        <v>137</v>
      </c>
      <c r="N164" s="39">
        <f t="shared" ca="1" si="61"/>
        <v>2</v>
      </c>
      <c r="O164" s="82">
        <f t="shared" ca="1" si="62"/>
        <v>0.61785056315896281</v>
      </c>
      <c r="P164" s="5">
        <f t="shared" ca="1" si="63"/>
        <v>2</v>
      </c>
      <c r="Q164" s="76">
        <f t="shared" ca="1" si="64"/>
        <v>0.47107677411266646</v>
      </c>
      <c r="R164" s="5">
        <f t="shared" ca="1" si="65"/>
        <v>2</v>
      </c>
      <c r="S164" s="76">
        <f t="shared" ca="1" si="54"/>
        <v>0.63427319400848869</v>
      </c>
      <c r="T164" s="5">
        <f t="shared" ca="1" si="66"/>
        <v>1</v>
      </c>
      <c r="U164" s="76">
        <f t="shared" ca="1" si="54"/>
        <v>0.43681251490141904</v>
      </c>
      <c r="V164" s="5">
        <f t="shared" ca="1" si="67"/>
        <v>2</v>
      </c>
      <c r="W164" s="76">
        <f t="shared" ca="1" si="54"/>
        <v>0.83514071998852479</v>
      </c>
      <c r="X164" s="5">
        <f t="shared" ca="1" si="68"/>
        <v>6</v>
      </c>
      <c r="Y164" s="75">
        <f t="shared" ca="1" si="69"/>
        <v>0.63942076022769534</v>
      </c>
      <c r="Z164" s="16">
        <f t="shared" ca="1" si="70"/>
        <v>7</v>
      </c>
      <c r="AA164" s="82">
        <f t="shared" ca="1" si="71"/>
        <v>0.45511822745032227</v>
      </c>
      <c r="AB164" s="6">
        <f t="shared" ca="1" si="72"/>
        <v>2</v>
      </c>
      <c r="AC164" s="82">
        <f t="shared" ca="1" si="55"/>
        <v>0.91345235181548201</v>
      </c>
      <c r="AD164" s="16">
        <f t="shared" ca="1" si="73"/>
        <v>9</v>
      </c>
      <c r="AE164" s="82">
        <f t="shared" ca="1" si="74"/>
        <v>0.79000611805700949</v>
      </c>
    </row>
    <row r="165" spans="2:31" ht="15.75" thickBot="1">
      <c r="M165" s="4">
        <f t="shared" si="75"/>
        <v>138</v>
      </c>
      <c r="N165" s="39">
        <f t="shared" ca="1" si="61"/>
        <v>2</v>
      </c>
      <c r="O165" s="82">
        <f t="shared" ca="1" si="62"/>
        <v>0.3236270663013967</v>
      </c>
      <c r="P165" s="5">
        <f t="shared" ca="1" si="63"/>
        <v>2</v>
      </c>
      <c r="Q165" s="76">
        <f t="shared" ca="1" si="64"/>
        <v>0.56641375423365514</v>
      </c>
      <c r="R165" s="5">
        <f t="shared" ca="1" si="65"/>
        <v>2</v>
      </c>
      <c r="S165" s="76">
        <f t="shared" ca="1" si="54"/>
        <v>0.93268441379944456</v>
      </c>
      <c r="T165" s="5">
        <f t="shared" ca="1" si="66"/>
        <v>2</v>
      </c>
      <c r="U165" s="76">
        <f t="shared" ca="1" si="54"/>
        <v>0.76558488819420956</v>
      </c>
      <c r="V165" s="5">
        <f t="shared" ca="1" si="67"/>
        <v>1</v>
      </c>
      <c r="W165" s="76">
        <f t="shared" ca="1" si="54"/>
        <v>0.30036124688562627</v>
      </c>
      <c r="X165" s="5">
        <f t="shared" ca="1" si="68"/>
        <v>9</v>
      </c>
      <c r="Y165" s="75">
        <f t="shared" ca="1" si="69"/>
        <v>0.96614081194629886</v>
      </c>
      <c r="Z165" s="16">
        <f t="shared" ca="1" si="70"/>
        <v>8</v>
      </c>
      <c r="AA165" s="82">
        <f t="shared" ca="1" si="71"/>
        <v>0.64353492474552798</v>
      </c>
      <c r="AB165" s="6">
        <f t="shared" ca="1" si="72"/>
        <v>1</v>
      </c>
      <c r="AC165" s="82">
        <f t="shared" ca="1" si="55"/>
        <v>8.1355148451127679E-3</v>
      </c>
      <c r="AD165" s="16">
        <f t="shared" ca="1" si="73"/>
        <v>9</v>
      </c>
      <c r="AE165" s="82">
        <f t="shared" ca="1" si="74"/>
        <v>0.99969286964412163</v>
      </c>
    </row>
    <row r="166" spans="2:31" ht="15.75" thickBot="1">
      <c r="M166" s="4">
        <f t="shared" si="75"/>
        <v>139</v>
      </c>
      <c r="N166" s="39">
        <f t="shared" ca="1" si="61"/>
        <v>2</v>
      </c>
      <c r="O166" s="82">
        <f t="shared" ca="1" si="62"/>
        <v>0.73882170197461683</v>
      </c>
      <c r="P166" s="5">
        <f t="shared" ca="1" si="63"/>
        <v>2</v>
      </c>
      <c r="Q166" s="76">
        <f t="shared" ca="1" si="64"/>
        <v>0.42046133735439195</v>
      </c>
      <c r="R166" s="5">
        <f t="shared" ca="1" si="65"/>
        <v>2</v>
      </c>
      <c r="S166" s="76">
        <f t="shared" ca="1" si="54"/>
        <v>0.59105574351674317</v>
      </c>
      <c r="T166" s="5">
        <f t="shared" ca="1" si="66"/>
        <v>1</v>
      </c>
      <c r="U166" s="76">
        <f t="shared" ca="1" si="54"/>
        <v>0.28025856448312236</v>
      </c>
      <c r="V166" s="5">
        <f t="shared" ca="1" si="67"/>
        <v>1</v>
      </c>
      <c r="W166" s="76">
        <f t="shared" ca="1" si="54"/>
        <v>2.7014604213190019E-2</v>
      </c>
      <c r="X166" s="5">
        <f t="shared" ca="1" si="68"/>
        <v>7</v>
      </c>
      <c r="Y166" s="75">
        <f t="shared" ca="1" si="69"/>
        <v>0.78005850775648078</v>
      </c>
      <c r="Z166" s="16">
        <f t="shared" ca="1" si="70"/>
        <v>7</v>
      </c>
      <c r="AA166" s="82">
        <f t="shared" ca="1" si="71"/>
        <v>0.34061655757547582</v>
      </c>
      <c r="AB166" s="6">
        <f t="shared" ca="1" si="72"/>
        <v>1</v>
      </c>
      <c r="AC166" s="82">
        <f t="shared" ca="1" si="55"/>
        <v>0.13695870898719686</v>
      </c>
      <c r="AD166" s="16">
        <f t="shared" ca="1" si="73"/>
        <v>2</v>
      </c>
      <c r="AE166" s="82">
        <f t="shared" ca="1" si="74"/>
        <v>5.4659375435431201E-2</v>
      </c>
    </row>
    <row r="167" spans="2:31" ht="15.75" thickBot="1">
      <c r="M167" s="4">
        <f t="shared" si="75"/>
        <v>140</v>
      </c>
      <c r="N167" s="39">
        <f t="shared" ca="1" si="61"/>
        <v>2</v>
      </c>
      <c r="O167" s="82">
        <f t="shared" ca="1" si="62"/>
        <v>0.33578333712618491</v>
      </c>
      <c r="P167" s="5">
        <f t="shared" ca="1" si="63"/>
        <v>2</v>
      </c>
      <c r="Q167" s="76">
        <f t="shared" ca="1" si="64"/>
        <v>0.4373396364764679</v>
      </c>
      <c r="R167" s="5">
        <f t="shared" ca="1" si="65"/>
        <v>1</v>
      </c>
      <c r="S167" s="76">
        <f t="shared" ca="1" si="54"/>
        <v>0.26887625679663962</v>
      </c>
      <c r="T167" s="5">
        <f t="shared" ca="1" si="66"/>
        <v>1</v>
      </c>
      <c r="U167" s="76">
        <f t="shared" ca="1" si="54"/>
        <v>0.17155562821321801</v>
      </c>
      <c r="V167" s="5">
        <f t="shared" ca="1" si="67"/>
        <v>1</v>
      </c>
      <c r="W167" s="76">
        <f t="shared" ca="1" si="54"/>
        <v>0.50662244915995913</v>
      </c>
      <c r="X167" s="5">
        <f t="shared" ca="1" si="68"/>
        <v>4</v>
      </c>
      <c r="Y167" s="75">
        <f t="shared" ca="1" si="69"/>
        <v>0.30898739430657751</v>
      </c>
      <c r="Z167" s="16">
        <f t="shared" ca="1" si="70"/>
        <v>7</v>
      </c>
      <c r="AA167" s="82">
        <f t="shared" ca="1" si="71"/>
        <v>0.4455524071240351</v>
      </c>
      <c r="AB167" s="6">
        <f t="shared" ca="1" si="72"/>
        <v>2</v>
      </c>
      <c r="AC167" s="82">
        <f t="shared" ca="1" si="55"/>
        <v>0.92872259294475246</v>
      </c>
      <c r="AD167" s="16">
        <f t="shared" ca="1" si="73"/>
        <v>8</v>
      </c>
      <c r="AE167" s="82">
        <f t="shared" ca="1" si="74"/>
        <v>0.63154520041639661</v>
      </c>
    </row>
    <row r="168" spans="2:31" ht="15.75" thickBot="1">
      <c r="M168" s="4">
        <f t="shared" si="75"/>
        <v>141</v>
      </c>
      <c r="N168" s="39">
        <f t="shared" ca="1" si="61"/>
        <v>2</v>
      </c>
      <c r="O168" s="82">
        <f t="shared" ca="1" si="62"/>
        <v>0.63883229840620404</v>
      </c>
      <c r="P168" s="5">
        <f t="shared" ca="1" si="63"/>
        <v>2</v>
      </c>
      <c r="Q168" s="76">
        <f t="shared" ca="1" si="64"/>
        <v>0.55485698529262706</v>
      </c>
      <c r="R168" s="5">
        <f t="shared" ca="1" si="65"/>
        <v>2</v>
      </c>
      <c r="S168" s="76">
        <f t="shared" ca="1" si="54"/>
        <v>0.63311668627694928</v>
      </c>
      <c r="T168" s="5">
        <f t="shared" ca="1" si="66"/>
        <v>1</v>
      </c>
      <c r="U168" s="76">
        <f t="shared" ca="1" si="54"/>
        <v>0.1979455382638351</v>
      </c>
      <c r="V168" s="5">
        <f t="shared" ca="1" si="67"/>
        <v>2</v>
      </c>
      <c r="W168" s="76">
        <f t="shared" ca="1" si="54"/>
        <v>0.63533802728952171</v>
      </c>
      <c r="X168" s="5">
        <f t="shared" ca="1" si="68"/>
        <v>3</v>
      </c>
      <c r="Y168" s="75">
        <f t="shared" ca="1" si="69"/>
        <v>0.14568328316551504</v>
      </c>
      <c r="Z168" s="16">
        <f t="shared" ca="1" si="70"/>
        <v>9</v>
      </c>
      <c r="AA168" s="82">
        <f t="shared" ca="1" si="71"/>
        <v>0.95438520929653503</v>
      </c>
      <c r="AB168" s="6">
        <f t="shared" ca="1" si="72"/>
        <v>2</v>
      </c>
      <c r="AC168" s="82">
        <f t="shared" ca="1" si="55"/>
        <v>0.72748543975543711</v>
      </c>
      <c r="AD168" s="16">
        <f t="shared" ca="1" si="73"/>
        <v>2</v>
      </c>
      <c r="AE168" s="82">
        <f t="shared" ca="1" si="74"/>
        <v>6.14055748257889E-2</v>
      </c>
    </row>
    <row r="169" spans="2:31" ht="15.75" thickBot="1">
      <c r="M169" s="4">
        <f t="shared" si="75"/>
        <v>142</v>
      </c>
      <c r="N169" s="39">
        <f t="shared" ca="1" si="61"/>
        <v>2</v>
      </c>
      <c r="O169" s="82">
        <f t="shared" ca="1" si="62"/>
        <v>0.43645616792964786</v>
      </c>
      <c r="P169" s="5">
        <f t="shared" ca="1" si="63"/>
        <v>1</v>
      </c>
      <c r="Q169" s="76">
        <f t="shared" ca="1" si="64"/>
        <v>0.26487640248513777</v>
      </c>
      <c r="R169" s="5">
        <f t="shared" ca="1" si="65"/>
        <v>1</v>
      </c>
      <c r="S169" s="76">
        <f t="shared" ca="1" si="54"/>
        <v>0.19018922275711159</v>
      </c>
      <c r="T169" s="5">
        <f t="shared" ca="1" si="66"/>
        <v>2</v>
      </c>
      <c r="U169" s="76">
        <f t="shared" ca="1" si="54"/>
        <v>0.91057454117774705</v>
      </c>
      <c r="V169" s="5">
        <f t="shared" ca="1" si="67"/>
        <v>1</v>
      </c>
      <c r="W169" s="76">
        <f t="shared" ca="1" si="54"/>
        <v>0.3944991167898344</v>
      </c>
      <c r="X169" s="5">
        <f t="shared" ca="1" si="68"/>
        <v>5</v>
      </c>
      <c r="Y169" s="75">
        <f t="shared" ca="1" si="69"/>
        <v>0.36417097455860059</v>
      </c>
      <c r="Z169" s="16">
        <f t="shared" ca="1" si="70"/>
        <v>7</v>
      </c>
      <c r="AA169" s="82">
        <f t="shared" ca="1" si="71"/>
        <v>0.49044074334092347</v>
      </c>
      <c r="AB169" s="6">
        <f t="shared" ca="1" si="72"/>
        <v>2</v>
      </c>
      <c r="AC169" s="82">
        <f t="shared" ca="1" si="55"/>
        <v>0.51419697643278761</v>
      </c>
      <c r="AD169" s="16">
        <f t="shared" ca="1" si="73"/>
        <v>8</v>
      </c>
      <c r="AE169" s="82">
        <f t="shared" ca="1" si="74"/>
        <v>0.63519026693312908</v>
      </c>
    </row>
    <row r="170" spans="2:31" ht="15.75" thickBot="1">
      <c r="M170" s="4">
        <f t="shared" si="75"/>
        <v>143</v>
      </c>
      <c r="N170" s="39">
        <f t="shared" ca="1" si="61"/>
        <v>2</v>
      </c>
      <c r="O170" s="82">
        <f t="shared" ca="1" si="62"/>
        <v>0.33926842392524659</v>
      </c>
      <c r="P170" s="5">
        <f t="shared" ca="1" si="63"/>
        <v>1</v>
      </c>
      <c r="Q170" s="76">
        <f t="shared" ca="1" si="64"/>
        <v>0.13712965265439081</v>
      </c>
      <c r="R170" s="5">
        <f t="shared" ca="1" si="65"/>
        <v>2</v>
      </c>
      <c r="S170" s="76">
        <f t="shared" ca="1" si="54"/>
        <v>0.56215425297301969</v>
      </c>
      <c r="T170" s="5">
        <f t="shared" ca="1" si="66"/>
        <v>1</v>
      </c>
      <c r="U170" s="76">
        <f t="shared" ca="1" si="54"/>
        <v>0.27004237997520097</v>
      </c>
      <c r="V170" s="5">
        <f t="shared" ca="1" si="67"/>
        <v>2</v>
      </c>
      <c r="W170" s="76">
        <f t="shared" ca="1" si="54"/>
        <v>0.94082448833504451</v>
      </c>
      <c r="X170" s="5">
        <f t="shared" ca="1" si="68"/>
        <v>5</v>
      </c>
      <c r="Y170" s="75">
        <f t="shared" ca="1" si="69"/>
        <v>0.35775470371935025</v>
      </c>
      <c r="Z170" s="16">
        <f t="shared" ca="1" si="70"/>
        <v>8</v>
      </c>
      <c r="AA170" s="82">
        <f t="shared" ca="1" si="71"/>
        <v>0.60734721034183803</v>
      </c>
      <c r="AB170" s="6">
        <f t="shared" ca="1" si="72"/>
        <v>2</v>
      </c>
      <c r="AC170" s="82">
        <f t="shared" ca="1" si="55"/>
        <v>0.91655969346762323</v>
      </c>
      <c r="AD170" s="16">
        <f t="shared" ca="1" si="73"/>
        <v>7</v>
      </c>
      <c r="AE170" s="82">
        <f t="shared" ca="1" si="74"/>
        <v>0.3647408276894748</v>
      </c>
    </row>
    <row r="171" spans="2:31" ht="15.75" thickBot="1">
      <c r="M171" s="4">
        <f t="shared" si="75"/>
        <v>144</v>
      </c>
      <c r="N171" s="39">
        <f t="shared" ca="1" si="61"/>
        <v>2</v>
      </c>
      <c r="O171" s="82">
        <f t="shared" ca="1" si="62"/>
        <v>0.60226355454776659</v>
      </c>
      <c r="P171" s="5">
        <f t="shared" ca="1" si="63"/>
        <v>2</v>
      </c>
      <c r="Q171" s="76">
        <f t="shared" ca="1" si="64"/>
        <v>0.3766950418087589</v>
      </c>
      <c r="R171" s="5">
        <f t="shared" ca="1" si="65"/>
        <v>2</v>
      </c>
      <c r="S171" s="76">
        <f t="shared" ca="1" si="54"/>
        <v>0.63538901117255642</v>
      </c>
      <c r="T171" s="5">
        <f t="shared" ca="1" si="66"/>
        <v>1</v>
      </c>
      <c r="U171" s="76">
        <f t="shared" ca="1" si="54"/>
        <v>0.43778562528291509</v>
      </c>
      <c r="V171" s="5">
        <f t="shared" ca="1" si="67"/>
        <v>1</v>
      </c>
      <c r="W171" s="76">
        <f t="shared" ca="1" si="54"/>
        <v>0.35757073057962541</v>
      </c>
      <c r="X171" s="5">
        <f t="shared" ca="1" si="68"/>
        <v>2</v>
      </c>
      <c r="Y171" s="75">
        <f t="shared" ca="1" si="69"/>
        <v>9.5382589256632011E-2</v>
      </c>
      <c r="Z171" s="16">
        <f t="shared" ca="1" si="70"/>
        <v>7</v>
      </c>
      <c r="AA171" s="82">
        <f t="shared" ca="1" si="71"/>
        <v>0.45540050714327052</v>
      </c>
      <c r="AB171" s="6">
        <f t="shared" ca="1" si="72"/>
        <v>1</v>
      </c>
      <c r="AC171" s="82">
        <f t="shared" ca="1" si="55"/>
        <v>0.38693063950318241</v>
      </c>
      <c r="AD171" s="16">
        <f t="shared" ca="1" si="73"/>
        <v>8</v>
      </c>
      <c r="AE171" s="82">
        <f t="shared" ca="1" si="74"/>
        <v>0.6623122949277227</v>
      </c>
    </row>
    <row r="172" spans="2:31" ht="15.75" thickBot="1">
      <c r="M172" s="4">
        <f t="shared" si="75"/>
        <v>145</v>
      </c>
      <c r="N172" s="39">
        <f t="shared" ca="1" si="61"/>
        <v>2</v>
      </c>
      <c r="O172" s="82">
        <f t="shared" ca="1" si="62"/>
        <v>0.5186296697944528</v>
      </c>
      <c r="P172" s="5">
        <f t="shared" ca="1" si="63"/>
        <v>2</v>
      </c>
      <c r="Q172" s="76">
        <f t="shared" ca="1" si="64"/>
        <v>0.82283245859817322</v>
      </c>
      <c r="R172" s="5">
        <f t="shared" ca="1" si="65"/>
        <v>1</v>
      </c>
      <c r="S172" s="76">
        <f t="shared" ca="1" si="54"/>
        <v>4.0952646642311352E-2</v>
      </c>
      <c r="T172" s="5">
        <f t="shared" ca="1" si="66"/>
        <v>1</v>
      </c>
      <c r="U172" s="76">
        <f t="shared" ca="1" si="54"/>
        <v>0.27784580443572504</v>
      </c>
      <c r="V172" s="5">
        <f t="shared" ca="1" si="67"/>
        <v>2</v>
      </c>
      <c r="W172" s="76">
        <f t="shared" ca="1" si="54"/>
        <v>0.6248343724000347</v>
      </c>
      <c r="X172" s="5">
        <f t="shared" ca="1" si="68"/>
        <v>4</v>
      </c>
      <c r="Y172" s="75">
        <f t="shared" ca="1" si="69"/>
        <v>0.19391651147684907</v>
      </c>
      <c r="Z172" s="16">
        <f t="shared" ca="1" si="70"/>
        <v>8</v>
      </c>
      <c r="AA172" s="82">
        <f t="shared" ca="1" si="71"/>
        <v>0.62302376587889929</v>
      </c>
      <c r="AB172" s="6">
        <f t="shared" ca="1" si="72"/>
        <v>1</v>
      </c>
      <c r="AC172" s="82">
        <f t="shared" ca="1" si="55"/>
        <v>0.3882394607287738</v>
      </c>
      <c r="AD172" s="16">
        <f t="shared" ca="1" si="73"/>
        <v>9</v>
      </c>
      <c r="AE172" s="82">
        <f t="shared" ca="1" si="74"/>
        <v>0.95152805893695946</v>
      </c>
    </row>
    <row r="173" spans="2:31" ht="15.75" thickBot="1">
      <c r="M173" s="4">
        <f t="shared" si="75"/>
        <v>146</v>
      </c>
      <c r="N173" s="39">
        <f t="shared" ca="1" si="61"/>
        <v>2</v>
      </c>
      <c r="O173" s="82">
        <f t="shared" ca="1" si="62"/>
        <v>0.25410560328772269</v>
      </c>
      <c r="P173" s="5">
        <f t="shared" ca="1" si="63"/>
        <v>1</v>
      </c>
      <c r="Q173" s="76">
        <f t="shared" ca="1" si="64"/>
        <v>5.5245880192325458E-2</v>
      </c>
      <c r="R173" s="5">
        <f t="shared" ca="1" si="65"/>
        <v>1</v>
      </c>
      <c r="S173" s="76">
        <f t="shared" ref="S173:W236" ca="1" si="76">RAND()</f>
        <v>0.2755962814646189</v>
      </c>
      <c r="T173" s="5">
        <f t="shared" ca="1" si="66"/>
        <v>2</v>
      </c>
      <c r="U173" s="76">
        <f t="shared" ca="1" si="76"/>
        <v>0.56722922774662754</v>
      </c>
      <c r="V173" s="5">
        <f t="shared" ca="1" si="67"/>
        <v>2</v>
      </c>
      <c r="W173" s="76">
        <f t="shared" ca="1" si="76"/>
        <v>0.79058337326115513</v>
      </c>
      <c r="X173" s="5">
        <f t="shared" ca="1" si="68"/>
        <v>5</v>
      </c>
      <c r="Y173" s="75">
        <f t="shared" ca="1" si="69"/>
        <v>0.43249207979470938</v>
      </c>
      <c r="Z173" s="16">
        <f t="shared" ca="1" si="70"/>
        <v>6</v>
      </c>
      <c r="AA173" s="82">
        <f t="shared" ca="1" si="71"/>
        <v>0.27618148198541004</v>
      </c>
      <c r="AB173" s="6">
        <f t="shared" ca="1" si="72"/>
        <v>2</v>
      </c>
      <c r="AC173" s="82">
        <f t="shared" ref="AC173:AC236" ca="1" si="77">RAND()</f>
        <v>0.97378599579175673</v>
      </c>
      <c r="AD173" s="16">
        <f t="shared" ca="1" si="73"/>
        <v>9</v>
      </c>
      <c r="AE173" s="82">
        <f t="shared" ca="1" si="74"/>
        <v>0.78561849789738147</v>
      </c>
    </row>
    <row r="174" spans="2:31" ht="15.75" thickBot="1">
      <c r="M174" s="4">
        <f t="shared" si="75"/>
        <v>147</v>
      </c>
      <c r="N174" s="39">
        <f t="shared" ca="1" si="61"/>
        <v>2</v>
      </c>
      <c r="O174" s="82">
        <f t="shared" ca="1" si="62"/>
        <v>0.97452160337408533</v>
      </c>
      <c r="P174" s="5">
        <f t="shared" ca="1" si="63"/>
        <v>1</v>
      </c>
      <c r="Q174" s="76">
        <f t="shared" ca="1" si="64"/>
        <v>0.22391835885953348</v>
      </c>
      <c r="R174" s="5">
        <f t="shared" ca="1" si="65"/>
        <v>1</v>
      </c>
      <c r="S174" s="76">
        <f t="shared" ca="1" si="76"/>
        <v>9.7531461157205568E-2</v>
      </c>
      <c r="T174" s="5">
        <f t="shared" ca="1" si="66"/>
        <v>1</v>
      </c>
      <c r="U174" s="76">
        <f t="shared" ca="1" si="76"/>
        <v>0.47023355347509099</v>
      </c>
      <c r="V174" s="5">
        <f t="shared" ca="1" si="67"/>
        <v>1</v>
      </c>
      <c r="W174" s="76">
        <f t="shared" ca="1" si="76"/>
        <v>0.26713188495584195</v>
      </c>
      <c r="X174" s="5">
        <f t="shared" ca="1" si="68"/>
        <v>5</v>
      </c>
      <c r="Y174" s="75">
        <f t="shared" ca="1" si="69"/>
        <v>0.4670328370517407</v>
      </c>
      <c r="Z174" s="16">
        <f t="shared" ca="1" si="70"/>
        <v>2</v>
      </c>
      <c r="AA174" s="82">
        <f t="shared" ca="1" si="71"/>
        <v>4.0577524753302008E-2</v>
      </c>
      <c r="AB174" s="6">
        <f t="shared" ca="1" si="72"/>
        <v>1</v>
      </c>
      <c r="AC174" s="82">
        <f t="shared" ca="1" si="77"/>
        <v>0.34663893282505409</v>
      </c>
      <c r="AD174" s="16">
        <f t="shared" ca="1" si="73"/>
        <v>8</v>
      </c>
      <c r="AE174" s="82">
        <f t="shared" ca="1" si="74"/>
        <v>0.51713672917570008</v>
      </c>
    </row>
    <row r="175" spans="2:31" ht="15.75" thickBot="1">
      <c r="M175" s="4">
        <f t="shared" si="75"/>
        <v>148</v>
      </c>
      <c r="N175" s="39">
        <f t="shared" ca="1" si="61"/>
        <v>1</v>
      </c>
      <c r="O175" s="82">
        <f t="shared" ca="1" si="62"/>
        <v>0.19051200596909679</v>
      </c>
      <c r="P175" s="5">
        <f t="shared" ca="1" si="63"/>
        <v>2</v>
      </c>
      <c r="Q175" s="76">
        <f t="shared" ca="1" si="64"/>
        <v>0.77337566634006105</v>
      </c>
      <c r="R175" s="5">
        <f t="shared" ca="1" si="65"/>
        <v>1</v>
      </c>
      <c r="S175" s="76">
        <f t="shared" ca="1" si="76"/>
        <v>0.21274999597107347</v>
      </c>
      <c r="T175" s="5">
        <f t="shared" ca="1" si="66"/>
        <v>1</v>
      </c>
      <c r="U175" s="76">
        <f t="shared" ca="1" si="76"/>
        <v>0.31603257240108373</v>
      </c>
      <c r="V175" s="5">
        <f t="shared" ca="1" si="67"/>
        <v>1</v>
      </c>
      <c r="W175" s="76">
        <f t="shared" ca="1" si="76"/>
        <v>0.1020119020939676</v>
      </c>
      <c r="X175" s="5">
        <f t="shared" ca="1" si="68"/>
        <v>7</v>
      </c>
      <c r="Y175" s="75">
        <f t="shared" ca="1" si="69"/>
        <v>0.79393654361006405</v>
      </c>
      <c r="Z175" s="16">
        <f t="shared" ca="1" si="70"/>
        <v>9</v>
      </c>
      <c r="AA175" s="82">
        <f t="shared" ca="1" si="71"/>
        <v>0.74133575720181177</v>
      </c>
      <c r="AB175" s="6">
        <f t="shared" ca="1" si="72"/>
        <v>2</v>
      </c>
      <c r="AC175" s="82">
        <f t="shared" ca="1" si="77"/>
        <v>0.69810698059160892</v>
      </c>
      <c r="AD175" s="16">
        <f t="shared" ca="1" si="73"/>
        <v>4</v>
      </c>
      <c r="AE175" s="82">
        <f t="shared" ca="1" si="74"/>
        <v>0.17862388937601015</v>
      </c>
    </row>
    <row r="176" spans="2:31" ht="15.75" thickBot="1">
      <c r="M176" s="4">
        <f t="shared" si="75"/>
        <v>149</v>
      </c>
      <c r="N176" s="39">
        <f t="shared" ca="1" si="61"/>
        <v>1</v>
      </c>
      <c r="O176" s="82">
        <f t="shared" ca="1" si="62"/>
        <v>2.6478144204768128E-2</v>
      </c>
      <c r="P176" s="5">
        <f t="shared" ca="1" si="63"/>
        <v>2</v>
      </c>
      <c r="Q176" s="76">
        <f t="shared" ca="1" si="64"/>
        <v>0.31728830142509645</v>
      </c>
      <c r="R176" s="5">
        <f t="shared" ca="1" si="65"/>
        <v>2</v>
      </c>
      <c r="S176" s="76">
        <f t="shared" ca="1" si="76"/>
        <v>0.60736055395898436</v>
      </c>
      <c r="T176" s="5">
        <f t="shared" ca="1" si="66"/>
        <v>1</v>
      </c>
      <c r="U176" s="76">
        <f t="shared" ca="1" si="76"/>
        <v>0.2858982712493765</v>
      </c>
      <c r="V176" s="5">
        <f t="shared" ca="1" si="67"/>
        <v>2</v>
      </c>
      <c r="W176" s="76">
        <f t="shared" ca="1" si="76"/>
        <v>0.63161073110170318</v>
      </c>
      <c r="X176" s="5">
        <f t="shared" ca="1" si="68"/>
        <v>4</v>
      </c>
      <c r="Y176" s="75">
        <f t="shared" ca="1" si="69"/>
        <v>0.18231236687566099</v>
      </c>
      <c r="Z176" s="16">
        <f t="shared" ca="1" si="70"/>
        <v>7</v>
      </c>
      <c r="AA176" s="82">
        <f t="shared" ca="1" si="71"/>
        <v>0.35097378597991735</v>
      </c>
      <c r="AB176" s="6">
        <f t="shared" ca="1" si="72"/>
        <v>1</v>
      </c>
      <c r="AC176" s="82">
        <f t="shared" ca="1" si="77"/>
        <v>1.852168190071346E-2</v>
      </c>
      <c r="AD176" s="16">
        <f t="shared" ca="1" si="73"/>
        <v>5</v>
      </c>
      <c r="AE176" s="82">
        <f t="shared" ca="1" si="74"/>
        <v>0.20888361879746231</v>
      </c>
    </row>
    <row r="177" spans="13:31" ht="15.75" thickBot="1">
      <c r="M177" s="4">
        <f t="shared" si="75"/>
        <v>150</v>
      </c>
      <c r="N177" s="39">
        <f t="shared" ca="1" si="61"/>
        <v>2</v>
      </c>
      <c r="O177" s="82">
        <f t="shared" ca="1" si="62"/>
        <v>0.85024960647063663</v>
      </c>
      <c r="P177" s="5">
        <f t="shared" ca="1" si="63"/>
        <v>1</v>
      </c>
      <c r="Q177" s="76">
        <f t="shared" ca="1" si="64"/>
        <v>0.29671688566765209</v>
      </c>
      <c r="R177" s="5">
        <f t="shared" ca="1" si="65"/>
        <v>2</v>
      </c>
      <c r="S177" s="76">
        <f t="shared" ca="1" si="76"/>
        <v>0.69354638110387246</v>
      </c>
      <c r="T177" s="5">
        <f t="shared" ca="1" si="66"/>
        <v>1</v>
      </c>
      <c r="U177" s="76">
        <f t="shared" ca="1" si="76"/>
        <v>0.12738493389792138</v>
      </c>
      <c r="V177" s="5">
        <f t="shared" ca="1" si="67"/>
        <v>2</v>
      </c>
      <c r="W177" s="76">
        <f t="shared" ca="1" si="76"/>
        <v>0.62008861233678303</v>
      </c>
      <c r="X177" s="5">
        <f t="shared" ca="1" si="68"/>
        <v>4</v>
      </c>
      <c r="Y177" s="75">
        <f t="shared" ca="1" si="69"/>
        <v>0.26047246083781239</v>
      </c>
      <c r="Z177" s="16">
        <f t="shared" ca="1" si="70"/>
        <v>7</v>
      </c>
      <c r="AA177" s="82">
        <f t="shared" ca="1" si="71"/>
        <v>0.36277658484331732</v>
      </c>
      <c r="AB177" s="6">
        <f t="shared" ca="1" si="72"/>
        <v>2</v>
      </c>
      <c r="AC177" s="82">
        <f t="shared" ca="1" si="77"/>
        <v>0.89486951416826699</v>
      </c>
      <c r="AD177" s="16">
        <f t="shared" ca="1" si="73"/>
        <v>8</v>
      </c>
      <c r="AE177" s="82">
        <f t="shared" ca="1" si="74"/>
        <v>0.60193705289798127</v>
      </c>
    </row>
    <row r="178" spans="13:31" ht="15.75" thickBot="1">
      <c r="M178" s="4">
        <f t="shared" si="75"/>
        <v>151</v>
      </c>
      <c r="N178" s="39">
        <f t="shared" ca="1" si="61"/>
        <v>2</v>
      </c>
      <c r="O178" s="82">
        <f t="shared" ca="1" si="62"/>
        <v>0.2675495435834323</v>
      </c>
      <c r="P178" s="5">
        <f t="shared" ca="1" si="63"/>
        <v>1</v>
      </c>
      <c r="Q178" s="76">
        <f t="shared" ca="1" si="64"/>
        <v>0.13717416985867636</v>
      </c>
      <c r="R178" s="5">
        <f t="shared" ca="1" si="65"/>
        <v>2</v>
      </c>
      <c r="S178" s="76">
        <f t="shared" ca="1" si="76"/>
        <v>0.67778379208243389</v>
      </c>
      <c r="T178" s="5">
        <f t="shared" ca="1" si="66"/>
        <v>1</v>
      </c>
      <c r="U178" s="76">
        <f t="shared" ca="1" si="76"/>
        <v>0.33917853606209203</v>
      </c>
      <c r="V178" s="5">
        <f t="shared" ca="1" si="67"/>
        <v>2</v>
      </c>
      <c r="W178" s="76">
        <f t="shared" ca="1" si="76"/>
        <v>0.84446797987988997</v>
      </c>
      <c r="X178" s="5">
        <f t="shared" ca="1" si="68"/>
        <v>5</v>
      </c>
      <c r="Y178" s="75">
        <f t="shared" ca="1" si="69"/>
        <v>0.48347660177073704</v>
      </c>
      <c r="Z178" s="16">
        <f t="shared" ca="1" si="70"/>
        <v>8</v>
      </c>
      <c r="AA178" s="82">
        <f t="shared" ca="1" si="71"/>
        <v>0.68442173354204461</v>
      </c>
      <c r="AB178" s="6">
        <f t="shared" ca="1" si="72"/>
        <v>2</v>
      </c>
      <c r="AC178" s="82">
        <f t="shared" ca="1" si="77"/>
        <v>0.68773776483346527</v>
      </c>
      <c r="AD178" s="16">
        <f t="shared" ca="1" si="73"/>
        <v>6</v>
      </c>
      <c r="AE178" s="82">
        <f t="shared" ca="1" si="74"/>
        <v>0.32112053511737515</v>
      </c>
    </row>
    <row r="179" spans="13:31" ht="15.75" thickBot="1">
      <c r="M179" s="4">
        <f t="shared" si="75"/>
        <v>152</v>
      </c>
      <c r="N179" s="39">
        <f t="shared" ca="1" si="61"/>
        <v>2</v>
      </c>
      <c r="O179" s="82">
        <f t="shared" ca="1" si="62"/>
        <v>0.49531024379778499</v>
      </c>
      <c r="P179" s="5">
        <f t="shared" ca="1" si="63"/>
        <v>2</v>
      </c>
      <c r="Q179" s="76">
        <f t="shared" ca="1" si="64"/>
        <v>0.81415411088673739</v>
      </c>
      <c r="R179" s="5">
        <f t="shared" ca="1" si="65"/>
        <v>2</v>
      </c>
      <c r="S179" s="76">
        <f t="shared" ca="1" si="76"/>
        <v>0.91846924357604642</v>
      </c>
      <c r="T179" s="5">
        <f t="shared" ca="1" si="66"/>
        <v>1</v>
      </c>
      <c r="U179" s="76">
        <f t="shared" ca="1" si="76"/>
        <v>0.15584501369256865</v>
      </c>
      <c r="V179" s="5">
        <f t="shared" ca="1" si="67"/>
        <v>2</v>
      </c>
      <c r="W179" s="76">
        <f t="shared" ca="1" si="76"/>
        <v>0.89704482295351839</v>
      </c>
      <c r="X179" s="5">
        <f t="shared" ca="1" si="68"/>
        <v>2</v>
      </c>
      <c r="Y179" s="75">
        <f t="shared" ca="1" si="69"/>
        <v>6.8201017758672489E-2</v>
      </c>
      <c r="Z179" s="16">
        <f t="shared" ca="1" si="70"/>
        <v>5</v>
      </c>
      <c r="AA179" s="82">
        <f t="shared" ca="1" si="71"/>
        <v>0.11074347434819032</v>
      </c>
      <c r="AB179" s="6">
        <f t="shared" ca="1" si="72"/>
        <v>1</v>
      </c>
      <c r="AC179" s="82">
        <f t="shared" ca="1" si="77"/>
        <v>0.40801136558880824</v>
      </c>
      <c r="AD179" s="16">
        <f t="shared" ca="1" si="73"/>
        <v>7</v>
      </c>
      <c r="AE179" s="82">
        <f t="shared" ca="1" si="74"/>
        <v>0.39136115099413055</v>
      </c>
    </row>
    <row r="180" spans="13:31" ht="15.75" thickBot="1">
      <c r="M180" s="4">
        <f t="shared" si="75"/>
        <v>153</v>
      </c>
      <c r="N180" s="39">
        <f t="shared" ca="1" si="61"/>
        <v>2</v>
      </c>
      <c r="O180" s="82">
        <f t="shared" ca="1" si="62"/>
        <v>0.64932753649117458</v>
      </c>
      <c r="P180" s="5">
        <f t="shared" ca="1" si="63"/>
        <v>2</v>
      </c>
      <c r="Q180" s="76">
        <f t="shared" ca="1" si="64"/>
        <v>0.57881658936422387</v>
      </c>
      <c r="R180" s="5">
        <f t="shared" ca="1" si="65"/>
        <v>2</v>
      </c>
      <c r="S180" s="76">
        <f t="shared" ca="1" si="76"/>
        <v>0.84438594887780938</v>
      </c>
      <c r="T180" s="5">
        <f t="shared" ca="1" si="66"/>
        <v>2</v>
      </c>
      <c r="U180" s="76">
        <f t="shared" ca="1" si="76"/>
        <v>0.97220692626312655</v>
      </c>
      <c r="V180" s="5">
        <f t="shared" ca="1" si="67"/>
        <v>1</v>
      </c>
      <c r="W180" s="76">
        <f t="shared" ca="1" si="76"/>
        <v>0.21108429780936655</v>
      </c>
      <c r="X180" s="5">
        <f t="shared" ca="1" si="68"/>
        <v>8</v>
      </c>
      <c r="Y180" s="75">
        <f t="shared" ca="1" si="69"/>
        <v>0.89766707538985746</v>
      </c>
      <c r="Z180" s="16">
        <f t="shared" ca="1" si="70"/>
        <v>6</v>
      </c>
      <c r="AA180" s="82">
        <f t="shared" ca="1" si="71"/>
        <v>0.22353489715704811</v>
      </c>
      <c r="AB180" s="6">
        <f t="shared" ca="1" si="72"/>
        <v>2</v>
      </c>
      <c r="AC180" s="82">
        <f t="shared" ca="1" si="77"/>
        <v>0.64045072790822966</v>
      </c>
      <c r="AD180" s="16">
        <f t="shared" ca="1" si="73"/>
        <v>9</v>
      </c>
      <c r="AE180" s="82">
        <f t="shared" ca="1" si="74"/>
        <v>0.89484113218879369</v>
      </c>
    </row>
    <row r="181" spans="13:31" ht="15.75" thickBot="1">
      <c r="M181" s="4">
        <f t="shared" si="75"/>
        <v>154</v>
      </c>
      <c r="N181" s="39">
        <f t="shared" ca="1" si="61"/>
        <v>1</v>
      </c>
      <c r="O181" s="82">
        <f t="shared" ca="1" si="62"/>
        <v>8.8239442837476645E-2</v>
      </c>
      <c r="P181" s="5">
        <f t="shared" ca="1" si="63"/>
        <v>2</v>
      </c>
      <c r="Q181" s="76">
        <f t="shared" ca="1" si="64"/>
        <v>0.31559499079638376</v>
      </c>
      <c r="R181" s="5">
        <f t="shared" ca="1" si="65"/>
        <v>1</v>
      </c>
      <c r="S181" s="76">
        <f t="shared" ca="1" si="76"/>
        <v>4.0126413454365739E-2</v>
      </c>
      <c r="T181" s="5">
        <f t="shared" ca="1" si="66"/>
        <v>2</v>
      </c>
      <c r="U181" s="76">
        <f t="shared" ca="1" si="76"/>
        <v>0.81045282511650907</v>
      </c>
      <c r="V181" s="5">
        <f t="shared" ca="1" si="67"/>
        <v>1</v>
      </c>
      <c r="W181" s="76">
        <f t="shared" ca="1" si="76"/>
        <v>0.53240468402553009</v>
      </c>
      <c r="X181" s="5">
        <f t="shared" ca="1" si="68"/>
        <v>4</v>
      </c>
      <c r="Y181" s="75">
        <f t="shared" ca="1" si="69"/>
        <v>0.30717548159034158</v>
      </c>
      <c r="Z181" s="16">
        <f t="shared" ca="1" si="70"/>
        <v>9</v>
      </c>
      <c r="AA181" s="82">
        <f t="shared" ca="1" si="71"/>
        <v>0.74832533146182634</v>
      </c>
      <c r="AB181" s="6">
        <f t="shared" ca="1" si="72"/>
        <v>1</v>
      </c>
      <c r="AC181" s="82">
        <f t="shared" ca="1" si="77"/>
        <v>0.21343329373732267</v>
      </c>
      <c r="AD181" s="16">
        <f t="shared" ca="1" si="73"/>
        <v>1</v>
      </c>
      <c r="AE181" s="82">
        <f t="shared" ca="1" si="74"/>
        <v>6.7242152106228303E-4</v>
      </c>
    </row>
    <row r="182" spans="13:31" ht="15.75" thickBot="1">
      <c r="M182" s="4">
        <f t="shared" si="75"/>
        <v>155</v>
      </c>
      <c r="N182" s="39">
        <f t="shared" ca="1" si="61"/>
        <v>2</v>
      </c>
      <c r="O182" s="82">
        <f t="shared" ca="1" si="62"/>
        <v>0.97758771561898428</v>
      </c>
      <c r="P182" s="5">
        <f t="shared" ca="1" si="63"/>
        <v>2</v>
      </c>
      <c r="Q182" s="76">
        <f t="shared" ca="1" si="64"/>
        <v>0.92325047607438027</v>
      </c>
      <c r="R182" s="5">
        <f t="shared" ca="1" si="65"/>
        <v>1</v>
      </c>
      <c r="S182" s="76">
        <f t="shared" ca="1" si="76"/>
        <v>0.13628240804671887</v>
      </c>
      <c r="T182" s="5">
        <f t="shared" ca="1" si="66"/>
        <v>2</v>
      </c>
      <c r="U182" s="76">
        <f t="shared" ca="1" si="76"/>
        <v>0.91146146545809636</v>
      </c>
      <c r="V182" s="5">
        <f t="shared" ca="1" si="67"/>
        <v>2</v>
      </c>
      <c r="W182" s="76">
        <f t="shared" ca="1" si="76"/>
        <v>0.60133539752472753</v>
      </c>
      <c r="X182" s="5">
        <f t="shared" ca="1" si="68"/>
        <v>8</v>
      </c>
      <c r="Y182" s="75">
        <f t="shared" ca="1" si="69"/>
        <v>0.88116700979738738</v>
      </c>
      <c r="Z182" s="16">
        <f t="shared" ca="1" si="70"/>
        <v>9</v>
      </c>
      <c r="AA182" s="82">
        <f t="shared" ca="1" si="71"/>
        <v>0.92982049985040938</v>
      </c>
      <c r="AB182" s="6">
        <f t="shared" ca="1" si="72"/>
        <v>2</v>
      </c>
      <c r="AC182" s="82">
        <f t="shared" ca="1" si="77"/>
        <v>0.7253061708804811</v>
      </c>
      <c r="AD182" s="16">
        <f t="shared" ca="1" si="73"/>
        <v>9</v>
      </c>
      <c r="AE182" s="82">
        <f t="shared" ca="1" si="74"/>
        <v>0.83226607866659053</v>
      </c>
    </row>
    <row r="183" spans="13:31" ht="15.75" thickBot="1">
      <c r="M183" s="4">
        <f t="shared" si="75"/>
        <v>156</v>
      </c>
      <c r="N183" s="39">
        <f t="shared" ca="1" si="61"/>
        <v>2</v>
      </c>
      <c r="O183" s="82">
        <f t="shared" ca="1" si="62"/>
        <v>0.44307666718010363</v>
      </c>
      <c r="P183" s="5">
        <f t="shared" ca="1" si="63"/>
        <v>2</v>
      </c>
      <c r="Q183" s="76">
        <f t="shared" ca="1" si="64"/>
        <v>0.82007072927646574</v>
      </c>
      <c r="R183" s="5">
        <f t="shared" ca="1" si="65"/>
        <v>1</v>
      </c>
      <c r="S183" s="76">
        <f t="shared" ca="1" si="76"/>
        <v>0.16816208600655758</v>
      </c>
      <c r="T183" s="5">
        <f t="shared" ca="1" si="66"/>
        <v>1</v>
      </c>
      <c r="U183" s="76">
        <f t="shared" ca="1" si="76"/>
        <v>0.11545948943364692</v>
      </c>
      <c r="V183" s="5">
        <f t="shared" ca="1" si="67"/>
        <v>1</v>
      </c>
      <c r="W183" s="76">
        <f t="shared" ca="1" si="76"/>
        <v>9.6659756376782369E-2</v>
      </c>
      <c r="X183" s="5">
        <f t="shared" ca="1" si="68"/>
        <v>6</v>
      </c>
      <c r="Y183" s="75">
        <f t="shared" ca="1" si="69"/>
        <v>0.70229844310383971</v>
      </c>
      <c r="Z183" s="16">
        <f t="shared" ca="1" si="70"/>
        <v>7</v>
      </c>
      <c r="AA183" s="82">
        <f t="shared" ca="1" si="71"/>
        <v>0.35782423207104319</v>
      </c>
      <c r="AB183" s="6">
        <f t="shared" ca="1" si="72"/>
        <v>1</v>
      </c>
      <c r="AC183" s="82">
        <f t="shared" ca="1" si="77"/>
        <v>0.27691435677378973</v>
      </c>
      <c r="AD183" s="16">
        <f t="shared" ca="1" si="73"/>
        <v>1</v>
      </c>
      <c r="AE183" s="82">
        <f t="shared" ca="1" si="74"/>
        <v>4.0515137919374666E-2</v>
      </c>
    </row>
    <row r="184" spans="13:31" ht="15.75" thickBot="1">
      <c r="M184" s="4">
        <f t="shared" si="75"/>
        <v>157</v>
      </c>
      <c r="N184" s="39">
        <f t="shared" ca="1" si="61"/>
        <v>1</v>
      </c>
      <c r="O184" s="82">
        <f t="shared" ca="1" si="62"/>
        <v>4.6990281994720995E-3</v>
      </c>
      <c r="P184" s="5">
        <f t="shared" ca="1" si="63"/>
        <v>2</v>
      </c>
      <c r="Q184" s="76">
        <f t="shared" ca="1" si="64"/>
        <v>0.72833401571897927</v>
      </c>
      <c r="R184" s="5">
        <f t="shared" ca="1" si="65"/>
        <v>1</v>
      </c>
      <c r="S184" s="76">
        <f t="shared" ca="1" si="76"/>
        <v>0.14611680093277446</v>
      </c>
      <c r="T184" s="5">
        <f t="shared" ca="1" si="66"/>
        <v>1</v>
      </c>
      <c r="U184" s="76">
        <f t="shared" ca="1" si="76"/>
        <v>3.2215014183740509E-2</v>
      </c>
      <c r="V184" s="5">
        <f t="shared" ca="1" si="67"/>
        <v>2</v>
      </c>
      <c r="W184" s="76">
        <f t="shared" ca="1" si="76"/>
        <v>0.77215482683848435</v>
      </c>
      <c r="X184" s="5">
        <f t="shared" ca="1" si="68"/>
        <v>5</v>
      </c>
      <c r="Y184" s="75">
        <f t="shared" ca="1" si="69"/>
        <v>0.40049161846090797</v>
      </c>
      <c r="Z184" s="16">
        <f t="shared" ca="1" si="70"/>
        <v>8</v>
      </c>
      <c r="AA184" s="82">
        <f t="shared" ca="1" si="71"/>
        <v>0.62545173797212783</v>
      </c>
      <c r="AB184" s="6">
        <f t="shared" ca="1" si="72"/>
        <v>2</v>
      </c>
      <c r="AC184" s="82">
        <f t="shared" ca="1" si="77"/>
        <v>0.53072984583113714</v>
      </c>
      <c r="AD184" s="16">
        <f t="shared" ca="1" si="73"/>
        <v>6</v>
      </c>
      <c r="AE184" s="82">
        <f t="shared" ca="1" si="74"/>
        <v>0.27008448638888671</v>
      </c>
    </row>
    <row r="185" spans="13:31" ht="15.75" thickBot="1">
      <c r="M185" s="4">
        <f t="shared" si="75"/>
        <v>158</v>
      </c>
      <c r="N185" s="39">
        <f t="shared" ca="1" si="61"/>
        <v>2</v>
      </c>
      <c r="O185" s="82">
        <f t="shared" ca="1" si="62"/>
        <v>0.81777445310076069</v>
      </c>
      <c r="P185" s="5">
        <f t="shared" ca="1" si="63"/>
        <v>1</v>
      </c>
      <c r="Q185" s="76">
        <f t="shared" ca="1" si="64"/>
        <v>0.14106765857089254</v>
      </c>
      <c r="R185" s="5">
        <f t="shared" ca="1" si="65"/>
        <v>1</v>
      </c>
      <c r="S185" s="76">
        <f t="shared" ca="1" si="76"/>
        <v>0.32464754793862705</v>
      </c>
      <c r="T185" s="5">
        <f t="shared" ca="1" si="66"/>
        <v>1</v>
      </c>
      <c r="U185" s="76">
        <f t="shared" ca="1" si="76"/>
        <v>1.3144546946213254E-2</v>
      </c>
      <c r="V185" s="5">
        <f t="shared" ca="1" si="67"/>
        <v>1</v>
      </c>
      <c r="W185" s="76">
        <f t="shared" ca="1" si="76"/>
        <v>0.49539161668417186</v>
      </c>
      <c r="X185" s="5">
        <f t="shared" ca="1" si="68"/>
        <v>5</v>
      </c>
      <c r="Y185" s="75">
        <f t="shared" ca="1" si="69"/>
        <v>0.40592204110526553</v>
      </c>
      <c r="Z185" s="16">
        <f t="shared" ca="1" si="70"/>
        <v>1</v>
      </c>
      <c r="AA185" s="82">
        <f t="shared" ca="1" si="71"/>
        <v>2.463693700250813E-2</v>
      </c>
      <c r="AB185" s="6">
        <f t="shared" ca="1" si="72"/>
        <v>1</v>
      </c>
      <c r="AC185" s="82">
        <f t="shared" ca="1" si="77"/>
        <v>0.43195474117857424</v>
      </c>
      <c r="AD185" s="16">
        <f t="shared" ca="1" si="73"/>
        <v>8</v>
      </c>
      <c r="AE185" s="82">
        <f t="shared" ca="1" si="74"/>
        <v>0.61459954895402014</v>
      </c>
    </row>
    <row r="186" spans="13:31" ht="15.75" thickBot="1">
      <c r="M186" s="4">
        <f t="shared" si="75"/>
        <v>159</v>
      </c>
      <c r="N186" s="39">
        <f t="shared" ca="1" si="61"/>
        <v>2</v>
      </c>
      <c r="O186" s="82">
        <f t="shared" ca="1" si="62"/>
        <v>0.86162942805861675</v>
      </c>
      <c r="P186" s="5">
        <f t="shared" ca="1" si="63"/>
        <v>2</v>
      </c>
      <c r="Q186" s="76">
        <f t="shared" ca="1" si="64"/>
        <v>0.89717094144290921</v>
      </c>
      <c r="R186" s="5">
        <f t="shared" ca="1" si="65"/>
        <v>2</v>
      </c>
      <c r="S186" s="76">
        <f t="shared" ca="1" si="76"/>
        <v>0.50691347811194132</v>
      </c>
      <c r="T186" s="5">
        <f t="shared" ca="1" si="66"/>
        <v>1</v>
      </c>
      <c r="U186" s="76">
        <f t="shared" ca="1" si="76"/>
        <v>4.2340024886322603E-2</v>
      </c>
      <c r="V186" s="5">
        <f t="shared" ca="1" si="67"/>
        <v>1</v>
      </c>
      <c r="W186" s="76">
        <f t="shared" ca="1" si="76"/>
        <v>0.23722350249349144</v>
      </c>
      <c r="X186" s="5">
        <f t="shared" ca="1" si="68"/>
        <v>6</v>
      </c>
      <c r="Y186" s="75">
        <f t="shared" ca="1" si="69"/>
        <v>0.55994342431727606</v>
      </c>
      <c r="Z186" s="16">
        <f t="shared" ca="1" si="70"/>
        <v>2</v>
      </c>
      <c r="AA186" s="82">
        <f t="shared" ca="1" si="71"/>
        <v>2.8716856181342898E-2</v>
      </c>
      <c r="AB186" s="6">
        <f t="shared" ca="1" si="72"/>
        <v>2</v>
      </c>
      <c r="AC186" s="82">
        <f t="shared" ca="1" si="77"/>
        <v>0.87955004676291448</v>
      </c>
      <c r="AD186" s="16">
        <f t="shared" ca="1" si="73"/>
        <v>9</v>
      </c>
      <c r="AE186" s="82">
        <f t="shared" ca="1" si="74"/>
        <v>0.7397617862196002</v>
      </c>
    </row>
    <row r="187" spans="13:31" ht="15.75" thickBot="1">
      <c r="M187" s="4">
        <f t="shared" si="75"/>
        <v>160</v>
      </c>
      <c r="N187" s="39">
        <f t="shared" ca="1" si="61"/>
        <v>2</v>
      </c>
      <c r="O187" s="82">
        <f t="shared" ca="1" si="62"/>
        <v>0.93064996898210262</v>
      </c>
      <c r="P187" s="5">
        <f t="shared" ca="1" si="63"/>
        <v>1</v>
      </c>
      <c r="Q187" s="76">
        <f t="shared" ca="1" si="64"/>
        <v>9.0204315613980679E-2</v>
      </c>
      <c r="R187" s="5">
        <f t="shared" ca="1" si="65"/>
        <v>1</v>
      </c>
      <c r="S187" s="76">
        <f t="shared" ca="1" si="76"/>
        <v>2.8333849840433523E-2</v>
      </c>
      <c r="T187" s="5">
        <f t="shared" ca="1" si="66"/>
        <v>2</v>
      </c>
      <c r="U187" s="76">
        <f t="shared" ca="1" si="76"/>
        <v>0.93680714671459597</v>
      </c>
      <c r="V187" s="5">
        <f t="shared" ca="1" si="67"/>
        <v>1</v>
      </c>
      <c r="W187" s="76">
        <f t="shared" ca="1" si="76"/>
        <v>0.21642987936191282</v>
      </c>
      <c r="X187" s="5">
        <f t="shared" ca="1" si="68"/>
        <v>9</v>
      </c>
      <c r="Y187" s="75">
        <f t="shared" ca="1" si="69"/>
        <v>0.96829361404104652</v>
      </c>
      <c r="Z187" s="16">
        <f t="shared" ca="1" si="70"/>
        <v>7</v>
      </c>
      <c r="AA187" s="82">
        <f t="shared" ca="1" si="71"/>
        <v>0.38674969881065224</v>
      </c>
      <c r="AB187" s="6">
        <f t="shared" ca="1" si="72"/>
        <v>2</v>
      </c>
      <c r="AC187" s="82">
        <f t="shared" ca="1" si="77"/>
        <v>0.92578866298033735</v>
      </c>
      <c r="AD187" s="16">
        <f t="shared" ca="1" si="73"/>
        <v>6</v>
      </c>
      <c r="AE187" s="82">
        <f t="shared" ca="1" si="74"/>
        <v>0.27785723593839617</v>
      </c>
    </row>
    <row r="188" spans="13:31" ht="15.75" thickBot="1">
      <c r="M188" s="4">
        <f t="shared" si="75"/>
        <v>161</v>
      </c>
      <c r="N188" s="39">
        <f t="shared" ca="1" si="61"/>
        <v>1</v>
      </c>
      <c r="O188" s="82">
        <f t="shared" ca="1" si="62"/>
        <v>0.11139601160632795</v>
      </c>
      <c r="P188" s="5">
        <f t="shared" ca="1" si="63"/>
        <v>1</v>
      </c>
      <c r="Q188" s="76">
        <f t="shared" ca="1" si="64"/>
        <v>8.6217688947354043E-2</v>
      </c>
      <c r="R188" s="5">
        <f t="shared" ca="1" si="65"/>
        <v>2</v>
      </c>
      <c r="S188" s="76">
        <f t="shared" ca="1" si="76"/>
        <v>0.95619725760942975</v>
      </c>
      <c r="T188" s="5">
        <f t="shared" ca="1" si="66"/>
        <v>2</v>
      </c>
      <c r="U188" s="76">
        <f t="shared" ca="1" si="76"/>
        <v>0.82332453097272973</v>
      </c>
      <c r="V188" s="5">
        <f t="shared" ca="1" si="67"/>
        <v>2</v>
      </c>
      <c r="W188" s="76">
        <f t="shared" ca="1" si="76"/>
        <v>0.94902562737850116</v>
      </c>
      <c r="X188" s="5">
        <f t="shared" ca="1" si="68"/>
        <v>6</v>
      </c>
      <c r="Y188" s="75">
        <f t="shared" ca="1" si="69"/>
        <v>0.60805830326293875</v>
      </c>
      <c r="Z188" s="16">
        <f t="shared" ca="1" si="70"/>
        <v>9</v>
      </c>
      <c r="AA188" s="82">
        <f t="shared" ca="1" si="71"/>
        <v>0.81530288170703091</v>
      </c>
      <c r="AB188" s="6">
        <f t="shared" ca="1" si="72"/>
        <v>1</v>
      </c>
      <c r="AC188" s="82">
        <f t="shared" ca="1" si="77"/>
        <v>0.18633222821689155</v>
      </c>
      <c r="AD188" s="16">
        <f t="shared" ca="1" si="73"/>
        <v>6</v>
      </c>
      <c r="AE188" s="82">
        <f t="shared" ca="1" si="74"/>
        <v>0.33119468808705044</v>
      </c>
    </row>
    <row r="189" spans="13:31" ht="15.75" thickBot="1">
      <c r="M189" s="4">
        <f t="shared" si="75"/>
        <v>162</v>
      </c>
      <c r="N189" s="39">
        <f t="shared" ca="1" si="61"/>
        <v>2</v>
      </c>
      <c r="O189" s="82">
        <f t="shared" ca="1" si="62"/>
        <v>0.29391495189217731</v>
      </c>
      <c r="P189" s="5">
        <f t="shared" ca="1" si="63"/>
        <v>1</v>
      </c>
      <c r="Q189" s="76">
        <f t="shared" ca="1" si="64"/>
        <v>4.8314104240038347E-2</v>
      </c>
      <c r="R189" s="5">
        <f t="shared" ca="1" si="65"/>
        <v>1</v>
      </c>
      <c r="S189" s="76">
        <f t="shared" ca="1" si="76"/>
        <v>0.41409114163735783</v>
      </c>
      <c r="T189" s="5">
        <f t="shared" ca="1" si="66"/>
        <v>2</v>
      </c>
      <c r="U189" s="76">
        <f t="shared" ca="1" si="76"/>
        <v>0.921219027062679</v>
      </c>
      <c r="V189" s="5">
        <f t="shared" ca="1" si="67"/>
        <v>2</v>
      </c>
      <c r="W189" s="76">
        <f t="shared" ca="1" si="76"/>
        <v>0.734792505496773</v>
      </c>
      <c r="X189" s="5">
        <f t="shared" ca="1" si="68"/>
        <v>1</v>
      </c>
      <c r="Y189" s="75">
        <f t="shared" ca="1" si="69"/>
        <v>2.2383357406289939E-2</v>
      </c>
      <c r="Z189" s="16">
        <f t="shared" ca="1" si="70"/>
        <v>9</v>
      </c>
      <c r="AA189" s="82">
        <f t="shared" ca="1" si="71"/>
        <v>0.99670715745930716</v>
      </c>
      <c r="AB189" s="6">
        <f t="shared" ca="1" si="72"/>
        <v>1</v>
      </c>
      <c r="AC189" s="82">
        <f t="shared" ca="1" si="77"/>
        <v>0.19994534110070283</v>
      </c>
      <c r="AD189" s="16">
        <f t="shared" ca="1" si="73"/>
        <v>7</v>
      </c>
      <c r="AE189" s="82">
        <f t="shared" ca="1" si="74"/>
        <v>0.42819220253176926</v>
      </c>
    </row>
    <row r="190" spans="13:31" ht="15.75" thickBot="1">
      <c r="M190" s="4">
        <f t="shared" si="75"/>
        <v>163</v>
      </c>
      <c r="N190" s="39">
        <f t="shared" ca="1" si="61"/>
        <v>2</v>
      </c>
      <c r="O190" s="82">
        <f t="shared" ca="1" si="62"/>
        <v>0.29350801056673803</v>
      </c>
      <c r="P190" s="5">
        <f t="shared" ca="1" si="63"/>
        <v>2</v>
      </c>
      <c r="Q190" s="76">
        <f t="shared" ca="1" si="64"/>
        <v>0.8293421509147576</v>
      </c>
      <c r="R190" s="5">
        <f t="shared" ca="1" si="65"/>
        <v>2</v>
      </c>
      <c r="S190" s="76">
        <f t="shared" ca="1" si="76"/>
        <v>0.86277038865143574</v>
      </c>
      <c r="T190" s="5">
        <f t="shared" ca="1" si="66"/>
        <v>2</v>
      </c>
      <c r="U190" s="76">
        <f t="shared" ca="1" si="76"/>
        <v>0.97378509813025893</v>
      </c>
      <c r="V190" s="5">
        <f t="shared" ca="1" si="67"/>
        <v>2</v>
      </c>
      <c r="W190" s="76">
        <f t="shared" ca="1" si="76"/>
        <v>0.64282332179449542</v>
      </c>
      <c r="X190" s="5">
        <f t="shared" ca="1" si="68"/>
        <v>7</v>
      </c>
      <c r="Y190" s="75">
        <f t="shared" ca="1" si="69"/>
        <v>0.84683197498470464</v>
      </c>
      <c r="Z190" s="16">
        <f t="shared" ca="1" si="70"/>
        <v>7</v>
      </c>
      <c r="AA190" s="82">
        <f t="shared" ca="1" si="71"/>
        <v>0.33613958370289976</v>
      </c>
      <c r="AB190" s="6">
        <f t="shared" ca="1" si="72"/>
        <v>2</v>
      </c>
      <c r="AC190" s="82">
        <f t="shared" ca="1" si="77"/>
        <v>0.93083586448417344</v>
      </c>
      <c r="AD190" s="16">
        <f t="shared" ca="1" si="73"/>
        <v>6</v>
      </c>
      <c r="AE190" s="82">
        <f t="shared" ca="1" si="74"/>
        <v>0.29593460307786845</v>
      </c>
    </row>
    <row r="191" spans="13:31" ht="15.75" thickBot="1">
      <c r="M191" s="4">
        <f t="shared" si="75"/>
        <v>164</v>
      </c>
      <c r="N191" s="39">
        <f t="shared" ca="1" si="61"/>
        <v>2</v>
      </c>
      <c r="O191" s="82">
        <f t="shared" ca="1" si="62"/>
        <v>0.96467921918771227</v>
      </c>
      <c r="P191" s="5">
        <f t="shared" ca="1" si="63"/>
        <v>2</v>
      </c>
      <c r="Q191" s="76">
        <f t="shared" ca="1" si="64"/>
        <v>0.52503395674624631</v>
      </c>
      <c r="R191" s="5">
        <f t="shared" ca="1" si="65"/>
        <v>1</v>
      </c>
      <c r="S191" s="76">
        <f t="shared" ca="1" si="76"/>
        <v>6.955531691238992E-2</v>
      </c>
      <c r="T191" s="5">
        <f t="shared" ca="1" si="66"/>
        <v>1</v>
      </c>
      <c r="U191" s="76">
        <f t="shared" ca="1" si="76"/>
        <v>0.41726429533258624</v>
      </c>
      <c r="V191" s="5">
        <f t="shared" ca="1" si="67"/>
        <v>2</v>
      </c>
      <c r="W191" s="76">
        <f t="shared" ca="1" si="76"/>
        <v>0.80647203375943177</v>
      </c>
      <c r="X191" s="5">
        <f t="shared" ca="1" si="68"/>
        <v>6</v>
      </c>
      <c r="Y191" s="75">
        <f t="shared" ca="1" si="69"/>
        <v>0.70821260606068659</v>
      </c>
      <c r="Z191" s="16">
        <f t="shared" ca="1" si="70"/>
        <v>8</v>
      </c>
      <c r="AA191" s="82">
        <f t="shared" ca="1" si="71"/>
        <v>0.71790289533768892</v>
      </c>
      <c r="AB191" s="6">
        <f t="shared" ca="1" si="72"/>
        <v>1</v>
      </c>
      <c r="AC191" s="82">
        <f t="shared" ca="1" si="77"/>
        <v>0.32892177251342769</v>
      </c>
      <c r="AD191" s="16">
        <f t="shared" ca="1" si="73"/>
        <v>5</v>
      </c>
      <c r="AE191" s="82">
        <f t="shared" ca="1" si="74"/>
        <v>0.24238423379253682</v>
      </c>
    </row>
    <row r="192" spans="13:31" ht="15.75" thickBot="1">
      <c r="M192" s="4">
        <f t="shared" si="75"/>
        <v>165</v>
      </c>
      <c r="N192" s="39">
        <f t="shared" ca="1" si="61"/>
        <v>2</v>
      </c>
      <c r="O192" s="82">
        <f t="shared" ca="1" si="62"/>
        <v>0.57703399954177237</v>
      </c>
      <c r="P192" s="5">
        <f t="shared" ca="1" si="63"/>
        <v>2</v>
      </c>
      <c r="Q192" s="76">
        <f t="shared" ca="1" si="64"/>
        <v>0.34750631665204801</v>
      </c>
      <c r="R192" s="5">
        <f t="shared" ca="1" si="65"/>
        <v>2</v>
      </c>
      <c r="S192" s="76">
        <f t="shared" ca="1" si="76"/>
        <v>0.69999870870531744</v>
      </c>
      <c r="T192" s="5">
        <f t="shared" ca="1" si="66"/>
        <v>2</v>
      </c>
      <c r="U192" s="76">
        <f t="shared" ca="1" si="76"/>
        <v>0.83832305849300082</v>
      </c>
      <c r="V192" s="5">
        <f t="shared" ca="1" si="67"/>
        <v>1</v>
      </c>
      <c r="W192" s="76">
        <f t="shared" ca="1" si="76"/>
        <v>0.42352834507027581</v>
      </c>
      <c r="X192" s="5">
        <f t="shared" ca="1" si="68"/>
        <v>4</v>
      </c>
      <c r="Y192" s="75">
        <f t="shared" ca="1" si="69"/>
        <v>0.34177390615302006</v>
      </c>
      <c r="Z192" s="16">
        <f t="shared" ca="1" si="70"/>
        <v>9</v>
      </c>
      <c r="AA192" s="82">
        <f t="shared" ca="1" si="71"/>
        <v>0.89515748873819678</v>
      </c>
      <c r="AB192" s="6">
        <f t="shared" ca="1" si="72"/>
        <v>2</v>
      </c>
      <c r="AC192" s="82">
        <f t="shared" ca="1" si="77"/>
        <v>0.64323699543797641</v>
      </c>
      <c r="AD192" s="16">
        <f t="shared" ca="1" si="73"/>
        <v>6</v>
      </c>
      <c r="AE192" s="82">
        <f t="shared" ca="1" si="74"/>
        <v>0.32573942818941859</v>
      </c>
    </row>
    <row r="193" spans="13:31" ht="15.75" thickBot="1">
      <c r="M193" s="4">
        <f t="shared" si="75"/>
        <v>166</v>
      </c>
      <c r="N193" s="39">
        <f t="shared" ca="1" si="61"/>
        <v>2</v>
      </c>
      <c r="O193" s="82">
        <f t="shared" ca="1" si="62"/>
        <v>0.82451427990707593</v>
      </c>
      <c r="P193" s="5">
        <f t="shared" ca="1" si="63"/>
        <v>2</v>
      </c>
      <c r="Q193" s="76">
        <f t="shared" ca="1" si="64"/>
        <v>0.96778587323820298</v>
      </c>
      <c r="R193" s="5">
        <f t="shared" ca="1" si="65"/>
        <v>1</v>
      </c>
      <c r="S193" s="76">
        <f t="shared" ca="1" si="76"/>
        <v>0.28167376989271453</v>
      </c>
      <c r="T193" s="5">
        <f t="shared" ca="1" si="66"/>
        <v>2</v>
      </c>
      <c r="U193" s="76">
        <f t="shared" ca="1" si="76"/>
        <v>0.55888884659587568</v>
      </c>
      <c r="V193" s="5">
        <f t="shared" ca="1" si="67"/>
        <v>2</v>
      </c>
      <c r="W193" s="76">
        <f t="shared" ca="1" si="76"/>
        <v>0.85241832715631127</v>
      </c>
      <c r="X193" s="5">
        <f t="shared" ca="1" si="68"/>
        <v>5</v>
      </c>
      <c r="Y193" s="75">
        <f t="shared" ca="1" si="69"/>
        <v>0.41018456818667737</v>
      </c>
      <c r="Z193" s="16">
        <f t="shared" ca="1" si="70"/>
        <v>9</v>
      </c>
      <c r="AA193" s="82">
        <f t="shared" ca="1" si="71"/>
        <v>0.87024813437195281</v>
      </c>
      <c r="AB193" s="6">
        <f t="shared" ca="1" si="72"/>
        <v>2</v>
      </c>
      <c r="AC193" s="82">
        <f t="shared" ca="1" si="77"/>
        <v>0.53019244744294203</v>
      </c>
      <c r="AD193" s="16">
        <f t="shared" ca="1" si="73"/>
        <v>7</v>
      </c>
      <c r="AE193" s="82">
        <f t="shared" ca="1" si="74"/>
        <v>0.36497320639889463</v>
      </c>
    </row>
    <row r="194" spans="13:31" ht="15.75" thickBot="1">
      <c r="M194" s="4">
        <f t="shared" si="75"/>
        <v>167</v>
      </c>
      <c r="N194" s="39">
        <f t="shared" ca="1" si="61"/>
        <v>1</v>
      </c>
      <c r="O194" s="82">
        <f t="shared" ca="1" si="62"/>
        <v>0.13433969687707137</v>
      </c>
      <c r="P194" s="5">
        <f t="shared" ca="1" si="63"/>
        <v>2</v>
      </c>
      <c r="Q194" s="76">
        <f t="shared" ca="1" si="64"/>
        <v>0.67365726175329521</v>
      </c>
      <c r="R194" s="5">
        <f t="shared" ca="1" si="65"/>
        <v>1</v>
      </c>
      <c r="S194" s="76">
        <f t="shared" ca="1" si="76"/>
        <v>0.44741776849594661</v>
      </c>
      <c r="T194" s="5">
        <f t="shared" ca="1" si="66"/>
        <v>2</v>
      </c>
      <c r="U194" s="76">
        <f t="shared" ca="1" si="76"/>
        <v>0.79192410426580828</v>
      </c>
      <c r="V194" s="5">
        <f t="shared" ca="1" si="67"/>
        <v>1</v>
      </c>
      <c r="W194" s="76">
        <f t="shared" ca="1" si="76"/>
        <v>1.1643475546705417E-3</v>
      </c>
      <c r="X194" s="5">
        <f t="shared" ca="1" si="68"/>
        <v>6</v>
      </c>
      <c r="Y194" s="75">
        <f t="shared" ca="1" si="69"/>
        <v>0.62993552560312915</v>
      </c>
      <c r="Z194" s="16">
        <f t="shared" ca="1" si="70"/>
        <v>8</v>
      </c>
      <c r="AA194" s="82">
        <f t="shared" ca="1" si="71"/>
        <v>0.58530099545826619</v>
      </c>
      <c r="AB194" s="6">
        <f t="shared" ca="1" si="72"/>
        <v>1</v>
      </c>
      <c r="AC194" s="82">
        <f t="shared" ca="1" si="77"/>
        <v>0.41966332992327593</v>
      </c>
      <c r="AD194" s="16">
        <f t="shared" ca="1" si="73"/>
        <v>6</v>
      </c>
      <c r="AE194" s="82">
        <f t="shared" ca="1" si="74"/>
        <v>0.2887826322061029</v>
      </c>
    </row>
    <row r="195" spans="13:31" ht="15.75" thickBot="1">
      <c r="M195" s="4">
        <f t="shared" si="75"/>
        <v>168</v>
      </c>
      <c r="N195" s="39">
        <f t="shared" ca="1" si="61"/>
        <v>2</v>
      </c>
      <c r="O195" s="82">
        <f t="shared" ca="1" si="62"/>
        <v>0.89086362933689833</v>
      </c>
      <c r="P195" s="5">
        <f t="shared" ca="1" si="63"/>
        <v>2</v>
      </c>
      <c r="Q195" s="76">
        <f t="shared" ca="1" si="64"/>
        <v>0.50912606294942742</v>
      </c>
      <c r="R195" s="5">
        <f t="shared" ca="1" si="65"/>
        <v>2</v>
      </c>
      <c r="S195" s="76">
        <f t="shared" ca="1" si="76"/>
        <v>0.56975824839221989</v>
      </c>
      <c r="T195" s="5">
        <f t="shared" ca="1" si="66"/>
        <v>1</v>
      </c>
      <c r="U195" s="76">
        <f t="shared" ca="1" si="76"/>
        <v>0.1267286815636357</v>
      </c>
      <c r="V195" s="5">
        <f t="shared" ca="1" si="67"/>
        <v>1</v>
      </c>
      <c r="W195" s="76">
        <f t="shared" ca="1" si="76"/>
        <v>7.8085338182905417E-2</v>
      </c>
      <c r="X195" s="5">
        <f t="shared" ca="1" si="68"/>
        <v>4</v>
      </c>
      <c r="Y195" s="75">
        <f t="shared" ca="1" si="69"/>
        <v>0.24681853545829924</v>
      </c>
      <c r="Z195" s="16">
        <f t="shared" ca="1" si="70"/>
        <v>9</v>
      </c>
      <c r="AA195" s="82">
        <f t="shared" ca="1" si="71"/>
        <v>0.76031394703981725</v>
      </c>
      <c r="AB195" s="6">
        <f t="shared" ca="1" si="72"/>
        <v>1</v>
      </c>
      <c r="AC195" s="82">
        <f t="shared" ca="1" si="77"/>
        <v>0.12611374587176005</v>
      </c>
      <c r="AD195" s="16">
        <f t="shared" ca="1" si="73"/>
        <v>7</v>
      </c>
      <c r="AE195" s="82">
        <f t="shared" ca="1" si="74"/>
        <v>0.48383997465963713</v>
      </c>
    </row>
    <row r="196" spans="13:31" ht="15.75" thickBot="1">
      <c r="M196" s="4">
        <f t="shared" si="75"/>
        <v>169</v>
      </c>
      <c r="N196" s="39">
        <f t="shared" ca="1" si="61"/>
        <v>2</v>
      </c>
      <c r="O196" s="82">
        <f t="shared" ca="1" si="62"/>
        <v>0.24428136700911018</v>
      </c>
      <c r="P196" s="5">
        <f t="shared" ca="1" si="63"/>
        <v>2</v>
      </c>
      <c r="Q196" s="76">
        <f t="shared" ca="1" si="64"/>
        <v>0.49312232825288072</v>
      </c>
      <c r="R196" s="5">
        <f t="shared" ca="1" si="65"/>
        <v>1</v>
      </c>
      <c r="S196" s="76">
        <f t="shared" ca="1" si="76"/>
        <v>0.4317156652346732</v>
      </c>
      <c r="T196" s="5">
        <f t="shared" ca="1" si="66"/>
        <v>2</v>
      </c>
      <c r="U196" s="76">
        <f t="shared" ca="1" si="76"/>
        <v>0.93858137182298962</v>
      </c>
      <c r="V196" s="5">
        <f t="shared" ca="1" si="67"/>
        <v>2</v>
      </c>
      <c r="W196" s="76">
        <f t="shared" ca="1" si="76"/>
        <v>0.62181184825386926</v>
      </c>
      <c r="X196" s="5">
        <f t="shared" ca="1" si="68"/>
        <v>6</v>
      </c>
      <c r="Y196" s="75">
        <f t="shared" ca="1" si="69"/>
        <v>0.67521686589743357</v>
      </c>
      <c r="Z196" s="16">
        <f t="shared" ca="1" si="70"/>
        <v>9</v>
      </c>
      <c r="AA196" s="82">
        <f t="shared" ca="1" si="71"/>
        <v>0.85590088541759646</v>
      </c>
      <c r="AB196" s="6">
        <f t="shared" ca="1" si="72"/>
        <v>2</v>
      </c>
      <c r="AC196" s="82">
        <f t="shared" ca="1" si="77"/>
        <v>0.87116042275897643</v>
      </c>
      <c r="AD196" s="16">
        <f t="shared" ca="1" si="73"/>
        <v>3</v>
      </c>
      <c r="AE196" s="82">
        <f t="shared" ca="1" si="74"/>
        <v>0.12389217139444253</v>
      </c>
    </row>
    <row r="197" spans="13:31" ht="15.75" thickBot="1">
      <c r="M197" s="4">
        <f t="shared" si="75"/>
        <v>170</v>
      </c>
      <c r="N197" s="39">
        <f t="shared" ca="1" si="61"/>
        <v>1</v>
      </c>
      <c r="O197" s="82">
        <f t="shared" ca="1" si="62"/>
        <v>4.0563134080793262E-2</v>
      </c>
      <c r="P197" s="5">
        <f t="shared" ca="1" si="63"/>
        <v>2</v>
      </c>
      <c r="Q197" s="76">
        <f t="shared" ca="1" si="64"/>
        <v>0.31766211473501205</v>
      </c>
      <c r="R197" s="5">
        <f t="shared" ca="1" si="65"/>
        <v>2</v>
      </c>
      <c r="S197" s="76">
        <f t="shared" ca="1" si="76"/>
        <v>0.6577536824575545</v>
      </c>
      <c r="T197" s="5">
        <f t="shared" ca="1" si="66"/>
        <v>1</v>
      </c>
      <c r="U197" s="76">
        <f t="shared" ca="1" si="76"/>
        <v>0.3992227584324417</v>
      </c>
      <c r="V197" s="5">
        <f t="shared" ca="1" si="67"/>
        <v>2</v>
      </c>
      <c r="W197" s="76">
        <f t="shared" ca="1" si="76"/>
        <v>0.81132459006519064</v>
      </c>
      <c r="X197" s="5">
        <f t="shared" ca="1" si="68"/>
        <v>2</v>
      </c>
      <c r="Y197" s="75">
        <f t="shared" ca="1" si="69"/>
        <v>5.1049553970241135E-2</v>
      </c>
      <c r="Z197" s="16">
        <f t="shared" ca="1" si="70"/>
        <v>6</v>
      </c>
      <c r="AA197" s="82">
        <f t="shared" ca="1" si="71"/>
        <v>0.27057646033764948</v>
      </c>
      <c r="AB197" s="6">
        <f t="shared" ca="1" si="72"/>
        <v>1</v>
      </c>
      <c r="AC197" s="82">
        <f t="shared" ca="1" si="77"/>
        <v>0.24852637927625931</v>
      </c>
      <c r="AD197" s="16">
        <f t="shared" ca="1" si="73"/>
        <v>6</v>
      </c>
      <c r="AE197" s="82">
        <f t="shared" ca="1" si="74"/>
        <v>0.31897786928206973</v>
      </c>
    </row>
    <row r="198" spans="13:31" ht="15.75" thickBot="1">
      <c r="M198" s="4">
        <f t="shared" si="75"/>
        <v>171</v>
      </c>
      <c r="N198" s="39">
        <f t="shared" ca="1" si="61"/>
        <v>2</v>
      </c>
      <c r="O198" s="82">
        <f t="shared" ca="1" si="62"/>
        <v>0.76049911284632365</v>
      </c>
      <c r="P198" s="5">
        <f t="shared" ca="1" si="63"/>
        <v>2</v>
      </c>
      <c r="Q198" s="76">
        <f t="shared" ca="1" si="64"/>
        <v>0.89820393437046397</v>
      </c>
      <c r="R198" s="5">
        <f t="shared" ca="1" si="65"/>
        <v>2</v>
      </c>
      <c r="S198" s="76">
        <f t="shared" ca="1" si="76"/>
        <v>0.53800149610669701</v>
      </c>
      <c r="T198" s="5">
        <f t="shared" ca="1" si="66"/>
        <v>1</v>
      </c>
      <c r="U198" s="76">
        <f t="shared" ca="1" si="76"/>
        <v>0.17575711706362718</v>
      </c>
      <c r="V198" s="5">
        <f t="shared" ca="1" si="67"/>
        <v>2</v>
      </c>
      <c r="W198" s="76">
        <f t="shared" ca="1" si="76"/>
        <v>0.78849731657054267</v>
      </c>
      <c r="X198" s="5">
        <f t="shared" ca="1" si="68"/>
        <v>1</v>
      </c>
      <c r="Y198" s="75">
        <f t="shared" ca="1" si="69"/>
        <v>1.9335094609179038E-2</v>
      </c>
      <c r="Z198" s="16">
        <f t="shared" ca="1" si="70"/>
        <v>8</v>
      </c>
      <c r="AA198" s="82">
        <f t="shared" ca="1" si="71"/>
        <v>0.55784462111464883</v>
      </c>
      <c r="AB198" s="6">
        <f t="shared" ca="1" si="72"/>
        <v>2</v>
      </c>
      <c r="AC198" s="82">
        <f t="shared" ca="1" si="77"/>
        <v>0.55436612955185538</v>
      </c>
      <c r="AD198" s="16">
        <f t="shared" ca="1" si="73"/>
        <v>9</v>
      </c>
      <c r="AE198" s="82">
        <f t="shared" ca="1" si="74"/>
        <v>0.80627510371837752</v>
      </c>
    </row>
    <row r="199" spans="13:31" ht="15.75" thickBot="1">
      <c r="M199" s="4">
        <f t="shared" si="75"/>
        <v>172</v>
      </c>
      <c r="N199" s="39">
        <f t="shared" ca="1" si="61"/>
        <v>2</v>
      </c>
      <c r="O199" s="82">
        <f t="shared" ca="1" si="62"/>
        <v>0.34059036467312542</v>
      </c>
      <c r="P199" s="5">
        <f t="shared" ca="1" si="63"/>
        <v>2</v>
      </c>
      <c r="Q199" s="76">
        <f t="shared" ca="1" si="64"/>
        <v>0.59309769006646085</v>
      </c>
      <c r="R199" s="5">
        <f t="shared" ca="1" si="65"/>
        <v>1</v>
      </c>
      <c r="S199" s="76">
        <f t="shared" ca="1" si="76"/>
        <v>0.19699442429889036</v>
      </c>
      <c r="T199" s="5">
        <f t="shared" ca="1" si="66"/>
        <v>1</v>
      </c>
      <c r="U199" s="76">
        <f t="shared" ca="1" si="76"/>
        <v>0.40950963862855794</v>
      </c>
      <c r="V199" s="5">
        <f t="shared" ca="1" si="67"/>
        <v>2</v>
      </c>
      <c r="W199" s="76">
        <f t="shared" ca="1" si="76"/>
        <v>0.87752180862195406</v>
      </c>
      <c r="X199" s="5">
        <f t="shared" ca="1" si="68"/>
        <v>2</v>
      </c>
      <c r="Y199" s="75">
        <f t="shared" ca="1" si="69"/>
        <v>7.9488825595395163E-2</v>
      </c>
      <c r="Z199" s="16">
        <f t="shared" ca="1" si="70"/>
        <v>8</v>
      </c>
      <c r="AA199" s="82">
        <f t="shared" ca="1" si="71"/>
        <v>0.64198103757104907</v>
      </c>
      <c r="AB199" s="6">
        <f t="shared" ca="1" si="72"/>
        <v>2</v>
      </c>
      <c r="AC199" s="82">
        <f t="shared" ca="1" si="77"/>
        <v>0.53970290004655408</v>
      </c>
      <c r="AD199" s="16">
        <f t="shared" ca="1" si="73"/>
        <v>9</v>
      </c>
      <c r="AE199" s="82">
        <f t="shared" ca="1" si="74"/>
        <v>0.72407332586671558</v>
      </c>
    </row>
    <row r="200" spans="13:31" ht="15.75" thickBot="1">
      <c r="M200" s="4">
        <f t="shared" si="75"/>
        <v>173</v>
      </c>
      <c r="N200" s="39">
        <f t="shared" ca="1" si="61"/>
        <v>2</v>
      </c>
      <c r="O200" s="82">
        <f t="shared" ca="1" si="62"/>
        <v>0.78620195608828092</v>
      </c>
      <c r="P200" s="5">
        <f t="shared" ca="1" si="63"/>
        <v>2</v>
      </c>
      <c r="Q200" s="76">
        <f t="shared" ca="1" si="64"/>
        <v>0.99321508477053655</v>
      </c>
      <c r="R200" s="5">
        <f t="shared" ca="1" si="65"/>
        <v>2</v>
      </c>
      <c r="S200" s="76">
        <f t="shared" ca="1" si="76"/>
        <v>0.86761362081146398</v>
      </c>
      <c r="T200" s="5">
        <f t="shared" ca="1" si="66"/>
        <v>1</v>
      </c>
      <c r="U200" s="76">
        <f t="shared" ca="1" si="76"/>
        <v>0.42670001289317039</v>
      </c>
      <c r="V200" s="5">
        <f t="shared" ca="1" si="67"/>
        <v>1</v>
      </c>
      <c r="W200" s="76">
        <f t="shared" ca="1" si="76"/>
        <v>0.37798629876171219</v>
      </c>
      <c r="X200" s="5">
        <f t="shared" ca="1" si="68"/>
        <v>6</v>
      </c>
      <c r="Y200" s="75">
        <f t="shared" ca="1" si="69"/>
        <v>0.63194172113377522</v>
      </c>
      <c r="Z200" s="16">
        <f t="shared" ca="1" si="70"/>
        <v>8</v>
      </c>
      <c r="AA200" s="82">
        <f t="shared" ca="1" si="71"/>
        <v>0.70272603902269459</v>
      </c>
      <c r="AB200" s="6">
        <f t="shared" ca="1" si="72"/>
        <v>1</v>
      </c>
      <c r="AC200" s="82">
        <f t="shared" ca="1" si="77"/>
        <v>0.35054337060596041</v>
      </c>
      <c r="AD200" s="16">
        <f t="shared" ca="1" si="73"/>
        <v>7</v>
      </c>
      <c r="AE200" s="82">
        <f t="shared" ca="1" si="74"/>
        <v>0.3955370412431618</v>
      </c>
    </row>
    <row r="201" spans="13:31" ht="15.75" thickBot="1">
      <c r="M201" s="4">
        <f t="shared" si="75"/>
        <v>174</v>
      </c>
      <c r="N201" s="39">
        <f t="shared" ca="1" si="61"/>
        <v>2</v>
      </c>
      <c r="O201" s="82">
        <f t="shared" ca="1" si="62"/>
        <v>0.72994780725998876</v>
      </c>
      <c r="P201" s="5">
        <f t="shared" ca="1" si="63"/>
        <v>2</v>
      </c>
      <c r="Q201" s="76">
        <f t="shared" ca="1" si="64"/>
        <v>0.37718097337659384</v>
      </c>
      <c r="R201" s="5">
        <f t="shared" ca="1" si="65"/>
        <v>1</v>
      </c>
      <c r="S201" s="76">
        <f t="shared" ca="1" si="76"/>
        <v>0.27741647526235624</v>
      </c>
      <c r="T201" s="5">
        <f t="shared" ca="1" si="66"/>
        <v>1</v>
      </c>
      <c r="U201" s="76">
        <f t="shared" ca="1" si="76"/>
        <v>0.33689384304160619</v>
      </c>
      <c r="V201" s="5">
        <f t="shared" ca="1" si="67"/>
        <v>2</v>
      </c>
      <c r="W201" s="76">
        <f t="shared" ca="1" si="76"/>
        <v>0.78872548547169075</v>
      </c>
      <c r="X201" s="5">
        <f t="shared" ca="1" si="68"/>
        <v>6</v>
      </c>
      <c r="Y201" s="75">
        <f t="shared" ca="1" si="69"/>
        <v>0.61971188327182158</v>
      </c>
      <c r="Z201" s="16">
        <f t="shared" ca="1" si="70"/>
        <v>6</v>
      </c>
      <c r="AA201" s="82">
        <f t="shared" ca="1" si="71"/>
        <v>0.14236346406436273</v>
      </c>
      <c r="AB201" s="6">
        <f t="shared" ca="1" si="72"/>
        <v>1</v>
      </c>
      <c r="AC201" s="82">
        <f t="shared" ca="1" si="77"/>
        <v>0.30202395487857281</v>
      </c>
      <c r="AD201" s="16">
        <f t="shared" ca="1" si="73"/>
        <v>2</v>
      </c>
      <c r="AE201" s="82">
        <f t="shared" ca="1" si="74"/>
        <v>7.599798893085663E-2</v>
      </c>
    </row>
    <row r="202" spans="13:31" ht="15.75" thickBot="1">
      <c r="M202" s="4">
        <f t="shared" si="75"/>
        <v>175</v>
      </c>
      <c r="N202" s="39">
        <f t="shared" ca="1" si="61"/>
        <v>1</v>
      </c>
      <c r="O202" s="82">
        <f t="shared" ca="1" si="62"/>
        <v>6.238426656482865E-2</v>
      </c>
      <c r="P202" s="5">
        <f t="shared" ca="1" si="63"/>
        <v>1</v>
      </c>
      <c r="Q202" s="76">
        <f t="shared" ca="1" si="64"/>
        <v>0.21699357285341225</v>
      </c>
      <c r="R202" s="5">
        <f t="shared" ca="1" si="65"/>
        <v>2</v>
      </c>
      <c r="S202" s="76">
        <f t="shared" ca="1" si="76"/>
        <v>0.90267804350347913</v>
      </c>
      <c r="T202" s="5">
        <f t="shared" ca="1" si="66"/>
        <v>2</v>
      </c>
      <c r="U202" s="76">
        <f t="shared" ca="1" si="76"/>
        <v>0.99498739784095047</v>
      </c>
      <c r="V202" s="5">
        <f t="shared" ca="1" si="67"/>
        <v>2</v>
      </c>
      <c r="W202" s="76">
        <f t="shared" ca="1" si="76"/>
        <v>0.61382284219046923</v>
      </c>
      <c r="X202" s="5">
        <f t="shared" ca="1" si="68"/>
        <v>9</v>
      </c>
      <c r="Y202" s="75">
        <f t="shared" ca="1" si="69"/>
        <v>0.95755071193721641</v>
      </c>
      <c r="Z202" s="16">
        <f t="shared" ca="1" si="70"/>
        <v>9</v>
      </c>
      <c r="AA202" s="82">
        <f t="shared" ca="1" si="71"/>
        <v>0.83081233522689146</v>
      </c>
      <c r="AB202" s="6">
        <f t="shared" ca="1" si="72"/>
        <v>1</v>
      </c>
      <c r="AC202" s="82">
        <f t="shared" ca="1" si="77"/>
        <v>0.21325609581779048</v>
      </c>
      <c r="AD202" s="16">
        <f t="shared" ca="1" si="73"/>
        <v>1</v>
      </c>
      <c r="AE202" s="82">
        <f t="shared" ca="1" si="74"/>
        <v>1.3757802220282223E-2</v>
      </c>
    </row>
    <row r="203" spans="13:31" ht="15.75" thickBot="1">
      <c r="M203" s="4">
        <f t="shared" si="75"/>
        <v>176</v>
      </c>
      <c r="N203" s="39">
        <f t="shared" ca="1" si="61"/>
        <v>2</v>
      </c>
      <c r="O203" s="82">
        <f t="shared" ca="1" si="62"/>
        <v>0.9063540610185985</v>
      </c>
      <c r="P203" s="5">
        <f t="shared" ca="1" si="63"/>
        <v>1</v>
      </c>
      <c r="Q203" s="76">
        <f t="shared" ca="1" si="64"/>
        <v>0.20675285995427251</v>
      </c>
      <c r="R203" s="5">
        <f t="shared" ca="1" si="65"/>
        <v>2</v>
      </c>
      <c r="S203" s="76">
        <f t="shared" ca="1" si="76"/>
        <v>0.55055802572273471</v>
      </c>
      <c r="T203" s="5">
        <f t="shared" ca="1" si="66"/>
        <v>2</v>
      </c>
      <c r="U203" s="76">
        <f t="shared" ca="1" si="76"/>
        <v>0.64497689476347109</v>
      </c>
      <c r="V203" s="5">
        <f t="shared" ca="1" si="67"/>
        <v>2</v>
      </c>
      <c r="W203" s="76">
        <f t="shared" ca="1" si="76"/>
        <v>0.9090688042862114</v>
      </c>
      <c r="X203" s="5">
        <f t="shared" ca="1" si="68"/>
        <v>5</v>
      </c>
      <c r="Y203" s="75">
        <f t="shared" ca="1" si="69"/>
        <v>0.46703560632435792</v>
      </c>
      <c r="Z203" s="16">
        <f t="shared" ca="1" si="70"/>
        <v>6</v>
      </c>
      <c r="AA203" s="82">
        <f t="shared" ca="1" si="71"/>
        <v>0.28837103808468645</v>
      </c>
      <c r="AB203" s="6">
        <f t="shared" ca="1" si="72"/>
        <v>1</v>
      </c>
      <c r="AC203" s="82">
        <f t="shared" ca="1" si="77"/>
        <v>0.47629835284611155</v>
      </c>
      <c r="AD203" s="16">
        <f t="shared" ca="1" si="73"/>
        <v>9</v>
      </c>
      <c r="AE203" s="82">
        <f t="shared" ca="1" si="74"/>
        <v>0.7307726277159825</v>
      </c>
    </row>
    <row r="204" spans="13:31" ht="15.75" thickBot="1">
      <c r="M204" s="4">
        <f t="shared" si="75"/>
        <v>177</v>
      </c>
      <c r="N204" s="39">
        <f t="shared" ca="1" si="61"/>
        <v>2</v>
      </c>
      <c r="O204" s="82">
        <f t="shared" ca="1" si="62"/>
        <v>0.23602154009437193</v>
      </c>
      <c r="P204" s="5">
        <f t="shared" ca="1" si="63"/>
        <v>1</v>
      </c>
      <c r="Q204" s="76">
        <f t="shared" ca="1" si="64"/>
        <v>0.24187330766808035</v>
      </c>
      <c r="R204" s="5">
        <f t="shared" ca="1" si="65"/>
        <v>2</v>
      </c>
      <c r="S204" s="76">
        <f t="shared" ca="1" si="76"/>
        <v>0.55307951901611441</v>
      </c>
      <c r="T204" s="5">
        <f t="shared" ca="1" si="66"/>
        <v>1</v>
      </c>
      <c r="U204" s="76">
        <f t="shared" ca="1" si="76"/>
        <v>4.9931631076886251E-2</v>
      </c>
      <c r="V204" s="5">
        <f t="shared" ca="1" si="67"/>
        <v>1</v>
      </c>
      <c r="W204" s="76">
        <f t="shared" ca="1" si="76"/>
        <v>0.30423670773305922</v>
      </c>
      <c r="X204" s="5">
        <f t="shared" ca="1" si="68"/>
        <v>4</v>
      </c>
      <c r="Y204" s="75">
        <f t="shared" ca="1" si="69"/>
        <v>0.2854049740645701</v>
      </c>
      <c r="Z204" s="16">
        <f t="shared" ca="1" si="70"/>
        <v>9</v>
      </c>
      <c r="AA204" s="82">
        <f t="shared" ca="1" si="71"/>
        <v>0.80695713151858661</v>
      </c>
      <c r="AB204" s="6">
        <f t="shared" ca="1" si="72"/>
        <v>1</v>
      </c>
      <c r="AC204" s="82">
        <f t="shared" ca="1" si="77"/>
        <v>0.17658935857485059</v>
      </c>
      <c r="AD204" s="16">
        <f t="shared" ca="1" si="73"/>
        <v>7</v>
      </c>
      <c r="AE204" s="82">
        <f t="shared" ca="1" si="74"/>
        <v>0.36879161935814597</v>
      </c>
    </row>
    <row r="205" spans="13:31" ht="15.75" thickBot="1">
      <c r="M205" s="4">
        <f t="shared" si="75"/>
        <v>178</v>
      </c>
      <c r="N205" s="39">
        <f t="shared" ca="1" si="61"/>
        <v>2</v>
      </c>
      <c r="O205" s="82">
        <f t="shared" ca="1" si="62"/>
        <v>0.79547451988971596</v>
      </c>
      <c r="P205" s="5">
        <f t="shared" ca="1" si="63"/>
        <v>2</v>
      </c>
      <c r="Q205" s="76">
        <f t="shared" ca="1" si="64"/>
        <v>0.82384237357815593</v>
      </c>
      <c r="R205" s="5">
        <f t="shared" ca="1" si="65"/>
        <v>1</v>
      </c>
      <c r="S205" s="76">
        <f t="shared" ca="1" si="76"/>
        <v>0.41239937989941056</v>
      </c>
      <c r="T205" s="5">
        <f t="shared" ca="1" si="66"/>
        <v>2</v>
      </c>
      <c r="U205" s="76">
        <f t="shared" ca="1" si="76"/>
        <v>0.53858661130254148</v>
      </c>
      <c r="V205" s="5">
        <f t="shared" ca="1" si="67"/>
        <v>1</v>
      </c>
      <c r="W205" s="76">
        <f t="shared" ca="1" si="76"/>
        <v>0.32520434327948777</v>
      </c>
      <c r="X205" s="5">
        <f t="shared" ca="1" si="68"/>
        <v>4</v>
      </c>
      <c r="Y205" s="75">
        <f t="shared" ca="1" si="69"/>
        <v>0.30381869650123772</v>
      </c>
      <c r="Z205" s="16">
        <f t="shared" ca="1" si="70"/>
        <v>9</v>
      </c>
      <c r="AA205" s="82">
        <f t="shared" ca="1" si="71"/>
        <v>0.99693519557939725</v>
      </c>
      <c r="AB205" s="6">
        <f t="shared" ca="1" si="72"/>
        <v>2</v>
      </c>
      <c r="AC205" s="82">
        <f t="shared" ca="1" si="77"/>
        <v>0.89667771717938316</v>
      </c>
      <c r="AD205" s="16">
        <f t="shared" ca="1" si="73"/>
        <v>9</v>
      </c>
      <c r="AE205" s="82">
        <f t="shared" ca="1" si="74"/>
        <v>0.95732004913301871</v>
      </c>
    </row>
    <row r="206" spans="13:31" ht="15.75" thickBot="1">
      <c r="M206" s="4">
        <f t="shared" si="75"/>
        <v>179</v>
      </c>
      <c r="N206" s="39">
        <f t="shared" ca="1" si="61"/>
        <v>2</v>
      </c>
      <c r="O206" s="82">
        <f t="shared" ca="1" si="62"/>
        <v>0.73916657159438715</v>
      </c>
      <c r="P206" s="5">
        <f t="shared" ca="1" si="63"/>
        <v>2</v>
      </c>
      <c r="Q206" s="76">
        <f t="shared" ca="1" si="64"/>
        <v>0.683601120411506</v>
      </c>
      <c r="R206" s="5">
        <f t="shared" ca="1" si="65"/>
        <v>1</v>
      </c>
      <c r="S206" s="76">
        <f t="shared" ca="1" si="76"/>
        <v>0.3612978574232486</v>
      </c>
      <c r="T206" s="5">
        <f t="shared" ca="1" si="66"/>
        <v>2</v>
      </c>
      <c r="U206" s="76">
        <f t="shared" ca="1" si="76"/>
        <v>0.52699232561927123</v>
      </c>
      <c r="V206" s="5">
        <f t="shared" ca="1" si="67"/>
        <v>1</v>
      </c>
      <c r="W206" s="76">
        <f t="shared" ca="1" si="76"/>
        <v>0.27923822110272356</v>
      </c>
      <c r="X206" s="5">
        <f t="shared" ca="1" si="68"/>
        <v>1</v>
      </c>
      <c r="Y206" s="75">
        <f t="shared" ca="1" si="69"/>
        <v>4.3738504744566642E-2</v>
      </c>
      <c r="Z206" s="16">
        <f t="shared" ca="1" si="70"/>
        <v>6</v>
      </c>
      <c r="AA206" s="82">
        <f t="shared" ca="1" si="71"/>
        <v>0.14831559016595586</v>
      </c>
      <c r="AB206" s="6">
        <f t="shared" ca="1" si="72"/>
        <v>2</v>
      </c>
      <c r="AC206" s="82">
        <f t="shared" ca="1" si="77"/>
        <v>0.76450631889080722</v>
      </c>
      <c r="AD206" s="16">
        <f t="shared" ca="1" si="73"/>
        <v>7</v>
      </c>
      <c r="AE206" s="82">
        <f t="shared" ca="1" si="74"/>
        <v>0.49776095013228305</v>
      </c>
    </row>
    <row r="207" spans="13:31" ht="15.75" thickBot="1">
      <c r="M207" s="4">
        <f t="shared" si="75"/>
        <v>180</v>
      </c>
      <c r="N207" s="39">
        <f t="shared" ca="1" si="61"/>
        <v>1</v>
      </c>
      <c r="O207" s="82">
        <f t="shared" ca="1" si="62"/>
        <v>0.17620275869672986</v>
      </c>
      <c r="P207" s="5">
        <f t="shared" ca="1" si="63"/>
        <v>2</v>
      </c>
      <c r="Q207" s="76">
        <f t="shared" ca="1" si="64"/>
        <v>0.55383345884156032</v>
      </c>
      <c r="R207" s="5">
        <f t="shared" ca="1" si="65"/>
        <v>1</v>
      </c>
      <c r="S207" s="76">
        <f t="shared" ca="1" si="76"/>
        <v>0.46841880494506305</v>
      </c>
      <c r="T207" s="5">
        <f t="shared" ca="1" si="66"/>
        <v>2</v>
      </c>
      <c r="U207" s="76">
        <f t="shared" ca="1" si="76"/>
        <v>0.73054037902132629</v>
      </c>
      <c r="V207" s="5">
        <f t="shared" ca="1" si="67"/>
        <v>1</v>
      </c>
      <c r="W207" s="76">
        <f t="shared" ca="1" si="76"/>
        <v>0.58893116331523276</v>
      </c>
      <c r="X207" s="5">
        <f t="shared" ca="1" si="68"/>
        <v>7</v>
      </c>
      <c r="Y207" s="75">
        <f t="shared" ca="1" si="69"/>
        <v>0.84074566402895767</v>
      </c>
      <c r="Z207" s="16">
        <f t="shared" ca="1" si="70"/>
        <v>9</v>
      </c>
      <c r="AA207" s="82">
        <f t="shared" ca="1" si="71"/>
        <v>0.79089210386803455</v>
      </c>
      <c r="AB207" s="6">
        <f t="shared" ca="1" si="72"/>
        <v>2</v>
      </c>
      <c r="AC207" s="82">
        <f t="shared" ca="1" si="77"/>
        <v>0.83974159875594934</v>
      </c>
      <c r="AD207" s="16">
        <f t="shared" ca="1" si="73"/>
        <v>4</v>
      </c>
      <c r="AE207" s="82">
        <f t="shared" ca="1" si="74"/>
        <v>0.1746881176353936</v>
      </c>
    </row>
    <row r="208" spans="13:31" ht="15.75" thickBot="1">
      <c r="M208" s="4">
        <f t="shared" si="75"/>
        <v>181</v>
      </c>
      <c r="N208" s="39">
        <f t="shared" ca="1" si="61"/>
        <v>2</v>
      </c>
      <c r="O208" s="82">
        <f t="shared" ca="1" si="62"/>
        <v>0.45756942630784891</v>
      </c>
      <c r="P208" s="5">
        <f t="shared" ca="1" si="63"/>
        <v>2</v>
      </c>
      <c r="Q208" s="76">
        <f t="shared" ca="1" si="64"/>
        <v>0.69985837457706168</v>
      </c>
      <c r="R208" s="5">
        <f t="shared" ca="1" si="65"/>
        <v>1</v>
      </c>
      <c r="S208" s="76">
        <f t="shared" ca="1" si="76"/>
        <v>0.47927635780442701</v>
      </c>
      <c r="T208" s="5">
        <f t="shared" ca="1" si="66"/>
        <v>2</v>
      </c>
      <c r="U208" s="76">
        <f t="shared" ca="1" si="76"/>
        <v>0.7304559548577334</v>
      </c>
      <c r="V208" s="5">
        <f t="shared" ca="1" si="67"/>
        <v>1</v>
      </c>
      <c r="W208" s="76">
        <f t="shared" ca="1" si="76"/>
        <v>0.52836459509939426</v>
      </c>
      <c r="X208" s="5">
        <f t="shared" ca="1" si="68"/>
        <v>6</v>
      </c>
      <c r="Y208" s="75">
        <f t="shared" ca="1" si="69"/>
        <v>0.73351896413661599</v>
      </c>
      <c r="Z208" s="16">
        <f t="shared" ca="1" si="70"/>
        <v>7</v>
      </c>
      <c r="AA208" s="82">
        <f t="shared" ca="1" si="71"/>
        <v>0.46173781703227723</v>
      </c>
      <c r="AB208" s="6">
        <f t="shared" ca="1" si="72"/>
        <v>1</v>
      </c>
      <c r="AC208" s="82">
        <f t="shared" ca="1" si="77"/>
        <v>0.136572883087692</v>
      </c>
      <c r="AD208" s="16">
        <f t="shared" ca="1" si="73"/>
        <v>6</v>
      </c>
      <c r="AE208" s="82">
        <f t="shared" ca="1" si="74"/>
        <v>0.28718192429046052</v>
      </c>
    </row>
    <row r="209" spans="13:31" ht="15.75" thickBot="1">
      <c r="M209" s="4">
        <f t="shared" si="75"/>
        <v>182</v>
      </c>
      <c r="N209" s="39">
        <f t="shared" ca="1" si="61"/>
        <v>2</v>
      </c>
      <c r="O209" s="82">
        <f t="shared" ca="1" si="62"/>
        <v>0.49430590894630466</v>
      </c>
      <c r="P209" s="5">
        <f t="shared" ca="1" si="63"/>
        <v>1</v>
      </c>
      <c r="Q209" s="76">
        <f t="shared" ca="1" si="64"/>
        <v>0.15247301767940025</v>
      </c>
      <c r="R209" s="5">
        <f t="shared" ca="1" si="65"/>
        <v>1</v>
      </c>
      <c r="S209" s="76">
        <f t="shared" ca="1" si="76"/>
        <v>0.41733278987413414</v>
      </c>
      <c r="T209" s="5">
        <f t="shared" ca="1" si="66"/>
        <v>2</v>
      </c>
      <c r="U209" s="76">
        <f t="shared" ca="1" si="76"/>
        <v>0.98928994195717923</v>
      </c>
      <c r="V209" s="5">
        <f t="shared" ca="1" si="67"/>
        <v>2</v>
      </c>
      <c r="W209" s="76">
        <f t="shared" ca="1" si="76"/>
        <v>0.94774622262658159</v>
      </c>
      <c r="X209" s="5">
        <f t="shared" ca="1" si="68"/>
        <v>5</v>
      </c>
      <c r="Y209" s="75">
        <f t="shared" ca="1" si="69"/>
        <v>0.39590980386693864</v>
      </c>
      <c r="Z209" s="16">
        <f t="shared" ca="1" si="70"/>
        <v>7</v>
      </c>
      <c r="AA209" s="82">
        <f t="shared" ca="1" si="71"/>
        <v>0.35678165356350089</v>
      </c>
      <c r="AB209" s="6">
        <f t="shared" ca="1" si="72"/>
        <v>1</v>
      </c>
      <c r="AC209" s="82">
        <f t="shared" ca="1" si="77"/>
        <v>0.12476875353204608</v>
      </c>
      <c r="AD209" s="16">
        <f t="shared" ca="1" si="73"/>
        <v>8</v>
      </c>
      <c r="AE209" s="82">
        <f t="shared" ca="1" si="74"/>
        <v>0.59164007667482998</v>
      </c>
    </row>
    <row r="210" spans="13:31" ht="15.75" thickBot="1">
      <c r="M210" s="4">
        <f t="shared" si="75"/>
        <v>183</v>
      </c>
      <c r="N210" s="39">
        <f t="shared" ca="1" si="61"/>
        <v>1</v>
      </c>
      <c r="O210" s="82">
        <f t="shared" ca="1" si="62"/>
        <v>0.14972303782688101</v>
      </c>
      <c r="P210" s="5">
        <f t="shared" ca="1" si="63"/>
        <v>2</v>
      </c>
      <c r="Q210" s="76">
        <f t="shared" ca="1" si="64"/>
        <v>0.54497622320538675</v>
      </c>
      <c r="R210" s="5">
        <f t="shared" ca="1" si="65"/>
        <v>1</v>
      </c>
      <c r="S210" s="76">
        <f t="shared" ca="1" si="76"/>
        <v>3.1820326287242295E-2</v>
      </c>
      <c r="T210" s="5">
        <f t="shared" ca="1" si="66"/>
        <v>2</v>
      </c>
      <c r="U210" s="76">
        <f t="shared" ca="1" si="76"/>
        <v>0.97262032421200595</v>
      </c>
      <c r="V210" s="5">
        <f t="shared" ca="1" si="67"/>
        <v>2</v>
      </c>
      <c r="W210" s="76">
        <f t="shared" ca="1" si="76"/>
        <v>0.76024050744578187</v>
      </c>
      <c r="X210" s="5">
        <f t="shared" ca="1" si="68"/>
        <v>4</v>
      </c>
      <c r="Y210" s="75">
        <f t="shared" ca="1" si="69"/>
        <v>0.20398269668182079</v>
      </c>
      <c r="Z210" s="16">
        <f t="shared" ca="1" si="70"/>
        <v>8</v>
      </c>
      <c r="AA210" s="82">
        <f t="shared" ca="1" si="71"/>
        <v>0.62643772854021762</v>
      </c>
      <c r="AB210" s="6">
        <f t="shared" ca="1" si="72"/>
        <v>2</v>
      </c>
      <c r="AC210" s="82">
        <f t="shared" ca="1" si="77"/>
        <v>0.72183479217726632</v>
      </c>
      <c r="AD210" s="16">
        <f t="shared" ca="1" si="73"/>
        <v>9</v>
      </c>
      <c r="AE210" s="82">
        <f t="shared" ca="1" si="74"/>
        <v>0.76932714222417253</v>
      </c>
    </row>
    <row r="211" spans="13:31" ht="15.75" thickBot="1">
      <c r="M211" s="4">
        <f t="shared" si="75"/>
        <v>184</v>
      </c>
      <c r="N211" s="39">
        <f t="shared" ca="1" si="61"/>
        <v>2</v>
      </c>
      <c r="O211" s="82">
        <f t="shared" ca="1" si="62"/>
        <v>0.54551295478468997</v>
      </c>
      <c r="P211" s="5">
        <f t="shared" ca="1" si="63"/>
        <v>2</v>
      </c>
      <c r="Q211" s="76">
        <f t="shared" ca="1" si="64"/>
        <v>0.33962456061162438</v>
      </c>
      <c r="R211" s="5">
        <f t="shared" ca="1" si="65"/>
        <v>2</v>
      </c>
      <c r="S211" s="76">
        <f t="shared" ca="1" si="76"/>
        <v>0.51218746223385203</v>
      </c>
      <c r="T211" s="5">
        <f t="shared" ca="1" si="66"/>
        <v>1</v>
      </c>
      <c r="U211" s="76">
        <f t="shared" ca="1" si="76"/>
        <v>8.8857041933562364E-2</v>
      </c>
      <c r="V211" s="5">
        <f t="shared" ca="1" si="67"/>
        <v>2</v>
      </c>
      <c r="W211" s="76">
        <f t="shared" ca="1" si="76"/>
        <v>0.87278443150812102</v>
      </c>
      <c r="X211" s="5">
        <f t="shared" ca="1" si="68"/>
        <v>3</v>
      </c>
      <c r="Y211" s="75">
        <f t="shared" ca="1" si="69"/>
        <v>0.10669286187985971</v>
      </c>
      <c r="Z211" s="16">
        <f t="shared" ca="1" si="70"/>
        <v>9</v>
      </c>
      <c r="AA211" s="82">
        <f t="shared" ca="1" si="71"/>
        <v>0.94125837029328707</v>
      </c>
      <c r="AB211" s="6">
        <f t="shared" ca="1" si="72"/>
        <v>1</v>
      </c>
      <c r="AC211" s="82">
        <f t="shared" ca="1" si="77"/>
        <v>6.7184835691971978E-2</v>
      </c>
      <c r="AD211" s="16">
        <f t="shared" ca="1" si="73"/>
        <v>8</v>
      </c>
      <c r="AE211" s="82">
        <f t="shared" ca="1" si="74"/>
        <v>0.68025234073974961</v>
      </c>
    </row>
    <row r="212" spans="13:31" ht="15.75" thickBot="1">
      <c r="M212" s="4">
        <f t="shared" si="75"/>
        <v>185</v>
      </c>
      <c r="N212" s="39">
        <f t="shared" ca="1" si="61"/>
        <v>2</v>
      </c>
      <c r="O212" s="82">
        <f t="shared" ca="1" si="62"/>
        <v>0.23041313824427068</v>
      </c>
      <c r="P212" s="5">
        <f t="shared" ca="1" si="63"/>
        <v>1</v>
      </c>
      <c r="Q212" s="76">
        <f t="shared" ca="1" si="64"/>
        <v>0.27432175002989201</v>
      </c>
      <c r="R212" s="5">
        <f t="shared" ca="1" si="65"/>
        <v>2</v>
      </c>
      <c r="S212" s="76">
        <f t="shared" ca="1" si="76"/>
        <v>0.60428514802598565</v>
      </c>
      <c r="T212" s="5">
        <f t="shared" ca="1" si="66"/>
        <v>2</v>
      </c>
      <c r="U212" s="76">
        <f t="shared" ca="1" si="76"/>
        <v>0.8082377643220513</v>
      </c>
      <c r="V212" s="5">
        <f t="shared" ca="1" si="67"/>
        <v>1</v>
      </c>
      <c r="W212" s="76">
        <f t="shared" ca="1" si="76"/>
        <v>0.17869992912086108</v>
      </c>
      <c r="X212" s="5">
        <f t="shared" ca="1" si="68"/>
        <v>9</v>
      </c>
      <c r="Y212" s="75">
        <f t="shared" ca="1" si="69"/>
        <v>0.93210002250272961</v>
      </c>
      <c r="Z212" s="16">
        <f t="shared" ca="1" si="70"/>
        <v>9</v>
      </c>
      <c r="AA212" s="82">
        <f t="shared" ca="1" si="71"/>
        <v>0.87067399589399463</v>
      </c>
      <c r="AB212" s="6">
        <f t="shared" ca="1" si="72"/>
        <v>2</v>
      </c>
      <c r="AC212" s="82">
        <f t="shared" ca="1" si="77"/>
        <v>0.57229238203976474</v>
      </c>
      <c r="AD212" s="16">
        <f t="shared" ca="1" si="73"/>
        <v>8</v>
      </c>
      <c r="AE212" s="82">
        <f t="shared" ca="1" si="74"/>
        <v>0.61698065288506876</v>
      </c>
    </row>
    <row r="213" spans="13:31" ht="15.75" thickBot="1">
      <c r="M213" s="4">
        <f t="shared" si="75"/>
        <v>186</v>
      </c>
      <c r="N213" s="39">
        <f t="shared" ca="1" si="61"/>
        <v>2</v>
      </c>
      <c r="O213" s="82">
        <f t="shared" ca="1" si="62"/>
        <v>0.58262206909382908</v>
      </c>
      <c r="P213" s="5">
        <f t="shared" ca="1" si="63"/>
        <v>1</v>
      </c>
      <c r="Q213" s="76">
        <f t="shared" ca="1" si="64"/>
        <v>0.16914792904499265</v>
      </c>
      <c r="R213" s="5">
        <f t="shared" ca="1" si="65"/>
        <v>2</v>
      </c>
      <c r="S213" s="76">
        <f t="shared" ca="1" si="76"/>
        <v>0.83418383815202501</v>
      </c>
      <c r="T213" s="5">
        <f t="shared" ca="1" si="66"/>
        <v>1</v>
      </c>
      <c r="U213" s="76">
        <f t="shared" ca="1" si="76"/>
        <v>0.21528823458760016</v>
      </c>
      <c r="V213" s="5">
        <f t="shared" ca="1" si="67"/>
        <v>2</v>
      </c>
      <c r="W213" s="76">
        <f t="shared" ca="1" si="76"/>
        <v>0.65070558871921791</v>
      </c>
      <c r="X213" s="5">
        <f t="shared" ca="1" si="68"/>
        <v>6</v>
      </c>
      <c r="Y213" s="75">
        <f t="shared" ca="1" si="69"/>
        <v>0.61434698075258543</v>
      </c>
      <c r="Z213" s="16">
        <f t="shared" ca="1" si="70"/>
        <v>9</v>
      </c>
      <c r="AA213" s="82">
        <f t="shared" ca="1" si="71"/>
        <v>0.96330895830756491</v>
      </c>
      <c r="AB213" s="6">
        <f t="shared" ca="1" si="72"/>
        <v>2</v>
      </c>
      <c r="AC213" s="82">
        <f t="shared" ca="1" si="77"/>
        <v>0.64776167367907256</v>
      </c>
      <c r="AD213" s="16">
        <f t="shared" ca="1" si="73"/>
        <v>9</v>
      </c>
      <c r="AE213" s="82">
        <f t="shared" ca="1" si="74"/>
        <v>0.79811508336042003</v>
      </c>
    </row>
    <row r="214" spans="13:31" ht="15.75" thickBot="1">
      <c r="M214" s="4">
        <f t="shared" si="75"/>
        <v>187</v>
      </c>
      <c r="N214" s="39">
        <f t="shared" ca="1" si="61"/>
        <v>2</v>
      </c>
      <c r="O214" s="82">
        <f t="shared" ca="1" si="62"/>
        <v>0.22921120847612286</v>
      </c>
      <c r="P214" s="5">
        <f t="shared" ca="1" si="63"/>
        <v>1</v>
      </c>
      <c r="Q214" s="76">
        <f t="shared" ca="1" si="64"/>
        <v>7.9173547298936775E-2</v>
      </c>
      <c r="R214" s="5">
        <f t="shared" ca="1" si="65"/>
        <v>1</v>
      </c>
      <c r="S214" s="76">
        <f t="shared" ca="1" si="76"/>
        <v>0.1299170720388636</v>
      </c>
      <c r="T214" s="5">
        <f t="shared" ca="1" si="66"/>
        <v>1</v>
      </c>
      <c r="U214" s="76">
        <f t="shared" ca="1" si="76"/>
        <v>0.47915748369078415</v>
      </c>
      <c r="V214" s="5">
        <f t="shared" ca="1" si="67"/>
        <v>1</v>
      </c>
      <c r="W214" s="76">
        <f t="shared" ca="1" si="76"/>
        <v>8.8052163646910486E-2</v>
      </c>
      <c r="X214" s="5">
        <f t="shared" ca="1" si="68"/>
        <v>6</v>
      </c>
      <c r="Y214" s="75">
        <f t="shared" ca="1" si="69"/>
        <v>0.69326152704684318</v>
      </c>
      <c r="Z214" s="16">
        <f t="shared" ca="1" si="70"/>
        <v>8</v>
      </c>
      <c r="AA214" s="82">
        <f t="shared" ca="1" si="71"/>
        <v>0.53595940734508662</v>
      </c>
      <c r="AB214" s="6">
        <f t="shared" ca="1" si="72"/>
        <v>2</v>
      </c>
      <c r="AC214" s="82">
        <f t="shared" ca="1" si="77"/>
        <v>0.69266694656107686</v>
      </c>
      <c r="AD214" s="16">
        <f t="shared" ca="1" si="73"/>
        <v>4</v>
      </c>
      <c r="AE214" s="82">
        <f t="shared" ca="1" si="74"/>
        <v>0.17402256913015091</v>
      </c>
    </row>
    <row r="215" spans="13:31" ht="15.75" thickBot="1">
      <c r="M215" s="4">
        <f t="shared" si="75"/>
        <v>188</v>
      </c>
      <c r="N215" s="39">
        <f t="shared" ca="1" si="61"/>
        <v>2</v>
      </c>
      <c r="O215" s="82">
        <f t="shared" ca="1" si="62"/>
        <v>0.42915609960779744</v>
      </c>
      <c r="P215" s="5">
        <f t="shared" ca="1" si="63"/>
        <v>1</v>
      </c>
      <c r="Q215" s="76">
        <f t="shared" ca="1" si="64"/>
        <v>0.14431196439617811</v>
      </c>
      <c r="R215" s="5">
        <f t="shared" ca="1" si="65"/>
        <v>2</v>
      </c>
      <c r="S215" s="76">
        <f t="shared" ca="1" si="76"/>
        <v>0.81167272970951676</v>
      </c>
      <c r="T215" s="5">
        <f t="shared" ca="1" si="66"/>
        <v>2</v>
      </c>
      <c r="U215" s="76">
        <f t="shared" ca="1" si="76"/>
        <v>0.72192532185991798</v>
      </c>
      <c r="V215" s="5">
        <f t="shared" ca="1" si="67"/>
        <v>2</v>
      </c>
      <c r="W215" s="76">
        <f t="shared" ca="1" si="76"/>
        <v>0.75565858593835777</v>
      </c>
      <c r="X215" s="5">
        <f t="shared" ca="1" si="68"/>
        <v>7</v>
      </c>
      <c r="Y215" s="75">
        <f t="shared" ca="1" si="69"/>
        <v>0.83421350169480135</v>
      </c>
      <c r="Z215" s="16">
        <f t="shared" ca="1" si="70"/>
        <v>9</v>
      </c>
      <c r="AA215" s="82">
        <f t="shared" ca="1" si="71"/>
        <v>0.93893028663206435</v>
      </c>
      <c r="AB215" s="6">
        <f t="shared" ca="1" si="72"/>
        <v>1</v>
      </c>
      <c r="AC215" s="82">
        <f t="shared" ca="1" si="77"/>
        <v>0.38010543534733565</v>
      </c>
      <c r="AD215" s="16">
        <f t="shared" ca="1" si="73"/>
        <v>9</v>
      </c>
      <c r="AE215" s="82">
        <f t="shared" ca="1" si="74"/>
        <v>0.73921663719145148</v>
      </c>
    </row>
    <row r="216" spans="13:31" ht="15.75" thickBot="1">
      <c r="M216" s="4">
        <f t="shared" si="75"/>
        <v>189</v>
      </c>
      <c r="N216" s="39">
        <f t="shared" ca="1" si="61"/>
        <v>2</v>
      </c>
      <c r="O216" s="82">
        <f t="shared" ca="1" si="62"/>
        <v>0.33040038722570486</v>
      </c>
      <c r="P216" s="5">
        <f t="shared" ca="1" si="63"/>
        <v>2</v>
      </c>
      <c r="Q216" s="76">
        <f t="shared" ca="1" si="64"/>
        <v>0.88782037044966078</v>
      </c>
      <c r="R216" s="5">
        <f t="shared" ca="1" si="65"/>
        <v>2</v>
      </c>
      <c r="S216" s="76">
        <f t="shared" ca="1" si="76"/>
        <v>0.52080841021236646</v>
      </c>
      <c r="T216" s="5">
        <f t="shared" ca="1" si="66"/>
        <v>1</v>
      </c>
      <c r="U216" s="76">
        <f t="shared" ca="1" si="76"/>
        <v>0.38483257489821554</v>
      </c>
      <c r="V216" s="5">
        <f t="shared" ca="1" si="67"/>
        <v>1</v>
      </c>
      <c r="W216" s="76">
        <f t="shared" ca="1" si="76"/>
        <v>2.093672067861907E-2</v>
      </c>
      <c r="X216" s="5">
        <f t="shared" ca="1" si="68"/>
        <v>5</v>
      </c>
      <c r="Y216" s="75">
        <f t="shared" ca="1" si="69"/>
        <v>0.39806491945450961</v>
      </c>
      <c r="Z216" s="16">
        <f t="shared" ca="1" si="70"/>
        <v>7</v>
      </c>
      <c r="AA216" s="82">
        <f t="shared" ca="1" si="71"/>
        <v>0.35078935135874367</v>
      </c>
      <c r="AB216" s="6">
        <f t="shared" ca="1" si="72"/>
        <v>2</v>
      </c>
      <c r="AC216" s="82">
        <f t="shared" ca="1" si="77"/>
        <v>0.79914939828513032</v>
      </c>
      <c r="AD216" s="16">
        <f t="shared" ca="1" si="73"/>
        <v>2</v>
      </c>
      <c r="AE216" s="82">
        <f t="shared" ca="1" si="74"/>
        <v>6.1093196096478231E-2</v>
      </c>
    </row>
    <row r="217" spans="13:31" ht="15.75" thickBot="1">
      <c r="M217" s="4">
        <f t="shared" si="75"/>
        <v>190</v>
      </c>
      <c r="N217" s="39">
        <f t="shared" ca="1" si="61"/>
        <v>2</v>
      </c>
      <c r="O217" s="82">
        <f t="shared" ca="1" si="62"/>
        <v>0.61396848127307657</v>
      </c>
      <c r="P217" s="5">
        <f t="shared" ca="1" si="63"/>
        <v>2</v>
      </c>
      <c r="Q217" s="76">
        <f t="shared" ca="1" si="64"/>
        <v>0.73719046205423089</v>
      </c>
      <c r="R217" s="5">
        <f t="shared" ca="1" si="65"/>
        <v>1</v>
      </c>
      <c r="S217" s="76">
        <f t="shared" ca="1" si="76"/>
        <v>0.18077778575433445</v>
      </c>
      <c r="T217" s="5">
        <f t="shared" ca="1" si="66"/>
        <v>2</v>
      </c>
      <c r="U217" s="76">
        <f t="shared" ca="1" si="76"/>
        <v>0.81714015311845589</v>
      </c>
      <c r="V217" s="5">
        <f t="shared" ca="1" si="67"/>
        <v>2</v>
      </c>
      <c r="W217" s="76">
        <f t="shared" ca="1" si="76"/>
        <v>0.88747298970473754</v>
      </c>
      <c r="X217" s="5">
        <f t="shared" ca="1" si="68"/>
        <v>9</v>
      </c>
      <c r="Y217" s="75">
        <f t="shared" ca="1" si="69"/>
        <v>0.97147267298427531</v>
      </c>
      <c r="Z217" s="16">
        <f t="shared" ca="1" si="70"/>
        <v>4</v>
      </c>
      <c r="AA217" s="82">
        <f t="shared" ca="1" si="71"/>
        <v>7.9372702763084613E-2</v>
      </c>
      <c r="AB217" s="6">
        <f t="shared" ca="1" si="72"/>
        <v>1</v>
      </c>
      <c r="AC217" s="82">
        <f t="shared" ca="1" si="77"/>
        <v>0.2891034731280282</v>
      </c>
      <c r="AD217" s="16">
        <f t="shared" ca="1" si="73"/>
        <v>6</v>
      </c>
      <c r="AE217" s="82">
        <f t="shared" ca="1" si="74"/>
        <v>0.30728409915469479</v>
      </c>
    </row>
    <row r="218" spans="13:31" ht="15.75" thickBot="1">
      <c r="M218" s="4">
        <f t="shared" si="75"/>
        <v>191</v>
      </c>
      <c r="N218" s="39">
        <f t="shared" ca="1" si="61"/>
        <v>2</v>
      </c>
      <c r="O218" s="82">
        <f t="shared" ca="1" si="62"/>
        <v>0.98765641737472887</v>
      </c>
      <c r="P218" s="5">
        <f t="shared" ca="1" si="63"/>
        <v>1</v>
      </c>
      <c r="Q218" s="76">
        <f t="shared" ca="1" si="64"/>
        <v>2.5847085013659621E-2</v>
      </c>
      <c r="R218" s="5">
        <f t="shared" ca="1" si="65"/>
        <v>2</v>
      </c>
      <c r="S218" s="76">
        <f t="shared" ca="1" si="76"/>
        <v>0.58894299181704568</v>
      </c>
      <c r="T218" s="5">
        <f t="shared" ca="1" si="66"/>
        <v>1</v>
      </c>
      <c r="U218" s="76">
        <f t="shared" ca="1" si="76"/>
        <v>0.21624553501989752</v>
      </c>
      <c r="V218" s="5">
        <f t="shared" ca="1" si="67"/>
        <v>1</v>
      </c>
      <c r="W218" s="76">
        <f t="shared" ca="1" si="76"/>
        <v>0.5484805666654875</v>
      </c>
      <c r="X218" s="5">
        <f t="shared" ca="1" si="68"/>
        <v>6</v>
      </c>
      <c r="Y218" s="75">
        <f t="shared" ca="1" si="69"/>
        <v>0.74295444602199812</v>
      </c>
      <c r="Z218" s="16">
        <f t="shared" ca="1" si="70"/>
        <v>2</v>
      </c>
      <c r="AA218" s="82">
        <f t="shared" ca="1" si="71"/>
        <v>3.0078925398357548E-2</v>
      </c>
      <c r="AB218" s="6">
        <f t="shared" ca="1" si="72"/>
        <v>2</v>
      </c>
      <c r="AC218" s="82">
        <f t="shared" ca="1" si="77"/>
        <v>0.6935470931984784</v>
      </c>
      <c r="AD218" s="16">
        <f t="shared" ca="1" si="73"/>
        <v>7</v>
      </c>
      <c r="AE218" s="82">
        <f t="shared" ca="1" si="74"/>
        <v>0.45008076324139612</v>
      </c>
    </row>
    <row r="219" spans="13:31" ht="15.75" thickBot="1">
      <c r="M219" s="4">
        <f t="shared" si="75"/>
        <v>192</v>
      </c>
      <c r="N219" s="39">
        <f t="shared" ca="1" si="61"/>
        <v>1</v>
      </c>
      <c r="O219" s="82">
        <f t="shared" ca="1" si="62"/>
        <v>0.11975628575857833</v>
      </c>
      <c r="P219" s="5">
        <f t="shared" ca="1" si="63"/>
        <v>2</v>
      </c>
      <c r="Q219" s="76">
        <f t="shared" ca="1" si="64"/>
        <v>0.40908869486844335</v>
      </c>
      <c r="R219" s="5">
        <f t="shared" ca="1" si="65"/>
        <v>1</v>
      </c>
      <c r="S219" s="76">
        <f t="shared" ca="1" si="76"/>
        <v>0.20133989500958016</v>
      </c>
      <c r="T219" s="5">
        <f t="shared" ca="1" si="66"/>
        <v>2</v>
      </c>
      <c r="U219" s="76">
        <f t="shared" ca="1" si="76"/>
        <v>0.76913473268562194</v>
      </c>
      <c r="V219" s="5">
        <f t="shared" ca="1" si="67"/>
        <v>1</v>
      </c>
      <c r="W219" s="76">
        <f t="shared" ca="1" si="76"/>
        <v>0.24948390889811844</v>
      </c>
      <c r="X219" s="5">
        <f t="shared" ca="1" si="68"/>
        <v>6</v>
      </c>
      <c r="Y219" s="75">
        <f t="shared" ca="1" si="69"/>
        <v>0.68949710090919991</v>
      </c>
      <c r="Z219" s="16">
        <f t="shared" ca="1" si="70"/>
        <v>6</v>
      </c>
      <c r="AA219" s="82">
        <f t="shared" ca="1" si="71"/>
        <v>0.22226242822915099</v>
      </c>
      <c r="AB219" s="6">
        <f t="shared" ca="1" si="72"/>
        <v>2</v>
      </c>
      <c r="AC219" s="82">
        <f t="shared" ca="1" si="77"/>
        <v>0.90955319416433333</v>
      </c>
      <c r="AD219" s="16">
        <f t="shared" ca="1" si="73"/>
        <v>2</v>
      </c>
      <c r="AE219" s="82">
        <f t="shared" ca="1" si="74"/>
        <v>9.4769577905405633E-2</v>
      </c>
    </row>
    <row r="220" spans="13:31" ht="15.75" thickBot="1">
      <c r="M220" s="4">
        <f t="shared" si="75"/>
        <v>193</v>
      </c>
      <c r="N220" s="39">
        <f t="shared" ca="1" si="61"/>
        <v>2</v>
      </c>
      <c r="O220" s="82">
        <f t="shared" ca="1" si="62"/>
        <v>0.54529124965551112</v>
      </c>
      <c r="P220" s="5">
        <f t="shared" ca="1" si="63"/>
        <v>1</v>
      </c>
      <c r="Q220" s="76">
        <f t="shared" ca="1" si="64"/>
        <v>0.20481423290733258</v>
      </c>
      <c r="R220" s="5">
        <f t="shared" ca="1" si="65"/>
        <v>2</v>
      </c>
      <c r="S220" s="76">
        <f t="shared" ca="1" si="76"/>
        <v>0.56069799482361038</v>
      </c>
      <c r="T220" s="5">
        <f t="shared" ca="1" si="66"/>
        <v>1</v>
      </c>
      <c r="U220" s="76">
        <f t="shared" ca="1" si="76"/>
        <v>8.1452313865428394E-2</v>
      </c>
      <c r="V220" s="5">
        <f t="shared" ca="1" si="67"/>
        <v>1</v>
      </c>
      <c r="W220" s="76">
        <f t="shared" ca="1" si="76"/>
        <v>0.38260300424412885</v>
      </c>
      <c r="X220" s="5">
        <f t="shared" ca="1" si="68"/>
        <v>4</v>
      </c>
      <c r="Y220" s="75">
        <f t="shared" ca="1" si="69"/>
        <v>0.32279439372180163</v>
      </c>
      <c r="Z220" s="16">
        <f t="shared" ca="1" si="70"/>
        <v>4</v>
      </c>
      <c r="AA220" s="82">
        <f t="shared" ca="1" si="71"/>
        <v>9.9127694095383134E-2</v>
      </c>
      <c r="AB220" s="6">
        <f t="shared" ca="1" si="72"/>
        <v>1</v>
      </c>
      <c r="AC220" s="82">
        <f t="shared" ca="1" si="77"/>
        <v>0.27317567612572891</v>
      </c>
      <c r="AD220" s="16">
        <f t="shared" ca="1" si="73"/>
        <v>8</v>
      </c>
      <c r="AE220" s="82">
        <f t="shared" ca="1" si="74"/>
        <v>0.61711540817565069</v>
      </c>
    </row>
    <row r="221" spans="13:31" ht="15.75" thickBot="1">
      <c r="M221" s="4">
        <f t="shared" si="75"/>
        <v>194</v>
      </c>
      <c r="N221" s="39">
        <f t="shared" ref="N221:N284" ca="1" si="78">VLOOKUP(O221,N$8:O$16,2)</f>
        <v>2</v>
      </c>
      <c r="O221" s="82">
        <f t="shared" ref="O221:O284" ca="1" si="79">RAND()</f>
        <v>0.80492406441850006</v>
      </c>
      <c r="P221" s="5">
        <f t="shared" ref="P221:P284" ca="1" si="80">VLOOKUP(Q221,P$8:Q$16,2)</f>
        <v>1</v>
      </c>
      <c r="Q221" s="76">
        <f t="shared" ref="Q221:Q284" ca="1" si="81">RAND()</f>
        <v>0.24414618534424815</v>
      </c>
      <c r="R221" s="5">
        <f t="shared" ref="R221:R284" ca="1" si="82">VLOOKUP(S221,R$8:S$16,2)</f>
        <v>1</v>
      </c>
      <c r="S221" s="76">
        <f t="shared" ca="1" si="76"/>
        <v>1.1147648011327504E-2</v>
      </c>
      <c r="T221" s="5">
        <f t="shared" ref="T221:T284" ca="1" si="83">VLOOKUP(U221,T$8:U$16,2)</f>
        <v>2</v>
      </c>
      <c r="U221" s="76">
        <f t="shared" ca="1" si="76"/>
        <v>0.89677436621604034</v>
      </c>
      <c r="V221" s="5">
        <f t="shared" ref="V221:V284" ca="1" si="84">VLOOKUP(W221,V$8:W$16,2)</f>
        <v>2</v>
      </c>
      <c r="W221" s="76">
        <f t="shared" ca="1" si="76"/>
        <v>0.84729573267394009</v>
      </c>
      <c r="X221" s="5">
        <f t="shared" ref="X221:X284" ca="1" si="85">VLOOKUP(Y221,X$8:Y$16,2)</f>
        <v>8</v>
      </c>
      <c r="Y221" s="75">
        <f t="shared" ref="Y221:Y284" ca="1" si="86">RAND()</f>
        <v>0.88850643040037469</v>
      </c>
      <c r="Z221" s="16">
        <f t="shared" ref="Z221:Z284" ca="1" si="87">VLOOKUP(AA221,Z$8:AA$16,2)</f>
        <v>9</v>
      </c>
      <c r="AA221" s="82">
        <f t="shared" ref="AA221:AA284" ca="1" si="88">RAND()</f>
        <v>0.9183565982695816</v>
      </c>
      <c r="AB221" s="6">
        <f t="shared" ref="AB221:AB284" ca="1" si="89">VLOOKUP(AC221,AB$8:AC$16,2)</f>
        <v>1</v>
      </c>
      <c r="AC221" s="82">
        <f t="shared" ca="1" si="77"/>
        <v>0.40597648356609306</v>
      </c>
      <c r="AD221" s="16">
        <f t="shared" ref="AD221:AD284" ca="1" si="90">VLOOKUP(AE221,AD$8:AE$16,2)</f>
        <v>9</v>
      </c>
      <c r="AE221" s="82">
        <f t="shared" ref="AE221:AE284" ca="1" si="91">RAND()</f>
        <v>0.86351942815794747</v>
      </c>
    </row>
    <row r="222" spans="13:31" ht="15.75" thickBot="1">
      <c r="M222" s="4">
        <f t="shared" ref="M222:M285" si="92">M221+1</f>
        <v>195</v>
      </c>
      <c r="N222" s="39">
        <f t="shared" ca="1" si="78"/>
        <v>2</v>
      </c>
      <c r="O222" s="82">
        <f t="shared" ca="1" si="79"/>
        <v>0.92085958406187518</v>
      </c>
      <c r="P222" s="5">
        <f t="shared" ca="1" si="80"/>
        <v>2</v>
      </c>
      <c r="Q222" s="76">
        <f t="shared" ca="1" si="81"/>
        <v>0.62433586897511462</v>
      </c>
      <c r="R222" s="5">
        <f t="shared" ca="1" si="82"/>
        <v>1</v>
      </c>
      <c r="S222" s="76">
        <f t="shared" ca="1" si="76"/>
        <v>0.28392347803630358</v>
      </c>
      <c r="T222" s="5">
        <f t="shared" ca="1" si="83"/>
        <v>2</v>
      </c>
      <c r="U222" s="76">
        <f t="shared" ca="1" si="76"/>
        <v>0.94886478373371919</v>
      </c>
      <c r="V222" s="5">
        <f t="shared" ca="1" si="84"/>
        <v>1</v>
      </c>
      <c r="W222" s="76">
        <f t="shared" ca="1" si="76"/>
        <v>0.30198188661087766</v>
      </c>
      <c r="X222" s="5">
        <f t="shared" ca="1" si="85"/>
        <v>5</v>
      </c>
      <c r="Y222" s="75">
        <f t="shared" ca="1" si="86"/>
        <v>0.48151364482379466</v>
      </c>
      <c r="Z222" s="16">
        <f t="shared" ca="1" si="87"/>
        <v>6</v>
      </c>
      <c r="AA222" s="82">
        <f t="shared" ca="1" si="88"/>
        <v>0.30652403483947888</v>
      </c>
      <c r="AB222" s="6">
        <f t="shared" ca="1" si="89"/>
        <v>2</v>
      </c>
      <c r="AC222" s="82">
        <f t="shared" ca="1" si="77"/>
        <v>0.60108746667360791</v>
      </c>
      <c r="AD222" s="16">
        <f t="shared" ca="1" si="90"/>
        <v>7</v>
      </c>
      <c r="AE222" s="82">
        <f t="shared" ca="1" si="91"/>
        <v>0.36611927991736537</v>
      </c>
    </row>
    <row r="223" spans="13:31" ht="15.75" thickBot="1">
      <c r="M223" s="4">
        <f t="shared" si="92"/>
        <v>196</v>
      </c>
      <c r="N223" s="39">
        <f t="shared" ca="1" si="78"/>
        <v>2</v>
      </c>
      <c r="O223" s="82">
        <f t="shared" ca="1" si="79"/>
        <v>0.75393700626746618</v>
      </c>
      <c r="P223" s="5">
        <f t="shared" ca="1" si="80"/>
        <v>2</v>
      </c>
      <c r="Q223" s="76">
        <f t="shared" ca="1" si="81"/>
        <v>0.73187212823571368</v>
      </c>
      <c r="R223" s="5">
        <f t="shared" ca="1" si="82"/>
        <v>2</v>
      </c>
      <c r="S223" s="76">
        <f t="shared" ca="1" si="76"/>
        <v>0.59280764622436544</v>
      </c>
      <c r="T223" s="5">
        <f t="shared" ca="1" si="83"/>
        <v>1</v>
      </c>
      <c r="U223" s="76">
        <f t="shared" ca="1" si="76"/>
        <v>2.5756789965722504E-2</v>
      </c>
      <c r="V223" s="5">
        <f t="shared" ca="1" si="84"/>
        <v>2</v>
      </c>
      <c r="W223" s="76">
        <f t="shared" ca="1" si="76"/>
        <v>0.79922016494509229</v>
      </c>
      <c r="X223" s="5">
        <f t="shared" ca="1" si="85"/>
        <v>4</v>
      </c>
      <c r="Y223" s="75">
        <f t="shared" ca="1" si="86"/>
        <v>0.21591950065093002</v>
      </c>
      <c r="Z223" s="16">
        <f t="shared" ca="1" si="87"/>
        <v>8</v>
      </c>
      <c r="AA223" s="82">
        <f t="shared" ca="1" si="88"/>
        <v>0.57702231704364859</v>
      </c>
      <c r="AB223" s="6">
        <f t="shared" ca="1" si="89"/>
        <v>1</v>
      </c>
      <c r="AC223" s="82">
        <f t="shared" ca="1" si="77"/>
        <v>0.16903327405830648</v>
      </c>
      <c r="AD223" s="16">
        <f t="shared" ca="1" si="90"/>
        <v>4</v>
      </c>
      <c r="AE223" s="82">
        <f t="shared" ca="1" si="91"/>
        <v>0.17148527311011197</v>
      </c>
    </row>
    <row r="224" spans="13:31" ht="15.75" thickBot="1">
      <c r="M224" s="4">
        <f t="shared" si="92"/>
        <v>197</v>
      </c>
      <c r="N224" s="39">
        <f t="shared" ca="1" si="78"/>
        <v>2</v>
      </c>
      <c r="O224" s="82">
        <f t="shared" ca="1" si="79"/>
        <v>0.2944418219237106</v>
      </c>
      <c r="P224" s="5">
        <f t="shared" ca="1" si="80"/>
        <v>2</v>
      </c>
      <c r="Q224" s="76">
        <f t="shared" ca="1" si="81"/>
        <v>0.74412106526054522</v>
      </c>
      <c r="R224" s="5">
        <f t="shared" ca="1" si="82"/>
        <v>1</v>
      </c>
      <c r="S224" s="76">
        <f t="shared" ca="1" si="76"/>
        <v>0.19784451117080537</v>
      </c>
      <c r="T224" s="5">
        <f t="shared" ca="1" si="83"/>
        <v>1</v>
      </c>
      <c r="U224" s="76">
        <f t="shared" ca="1" si="76"/>
        <v>5.0256125041097555E-2</v>
      </c>
      <c r="V224" s="5">
        <f t="shared" ca="1" si="84"/>
        <v>1</v>
      </c>
      <c r="W224" s="76">
        <f t="shared" ca="1" si="76"/>
        <v>0.10516815143104452</v>
      </c>
      <c r="X224" s="5">
        <f t="shared" ca="1" si="85"/>
        <v>4</v>
      </c>
      <c r="Y224" s="75">
        <f t="shared" ca="1" si="86"/>
        <v>0.15741242795179566</v>
      </c>
      <c r="Z224" s="16">
        <f t="shared" ca="1" si="87"/>
        <v>9</v>
      </c>
      <c r="AA224" s="82">
        <f t="shared" ca="1" si="88"/>
        <v>0.96510531873955374</v>
      </c>
      <c r="AB224" s="6">
        <f t="shared" ca="1" si="89"/>
        <v>1</v>
      </c>
      <c r="AC224" s="82">
        <f t="shared" ca="1" si="77"/>
        <v>2.0048811497959562E-2</v>
      </c>
      <c r="AD224" s="16">
        <f t="shared" ca="1" si="90"/>
        <v>8</v>
      </c>
      <c r="AE224" s="82">
        <f t="shared" ca="1" si="91"/>
        <v>0.62026500696512699</v>
      </c>
    </row>
    <row r="225" spans="13:31" ht="15.75" thickBot="1">
      <c r="M225" s="4">
        <f t="shared" si="92"/>
        <v>198</v>
      </c>
      <c r="N225" s="39">
        <f t="shared" ca="1" si="78"/>
        <v>2</v>
      </c>
      <c r="O225" s="82">
        <f t="shared" ca="1" si="79"/>
        <v>0.51463721785340244</v>
      </c>
      <c r="P225" s="5">
        <f t="shared" ca="1" si="80"/>
        <v>2</v>
      </c>
      <c r="Q225" s="76">
        <f t="shared" ca="1" si="81"/>
        <v>0.76627310541676641</v>
      </c>
      <c r="R225" s="5">
        <f t="shared" ca="1" si="82"/>
        <v>2</v>
      </c>
      <c r="S225" s="76">
        <f t="shared" ca="1" si="76"/>
        <v>0.78044891501478486</v>
      </c>
      <c r="T225" s="5">
        <f t="shared" ca="1" si="83"/>
        <v>2</v>
      </c>
      <c r="U225" s="76">
        <f t="shared" ca="1" si="76"/>
        <v>0.71824032626509204</v>
      </c>
      <c r="V225" s="5">
        <f t="shared" ca="1" si="84"/>
        <v>1</v>
      </c>
      <c r="W225" s="76">
        <f t="shared" ca="1" si="76"/>
        <v>0.36101588475046609</v>
      </c>
      <c r="X225" s="5">
        <f t="shared" ca="1" si="85"/>
        <v>4</v>
      </c>
      <c r="Y225" s="75">
        <f t="shared" ca="1" si="86"/>
        <v>0.33804952156868362</v>
      </c>
      <c r="Z225" s="16">
        <f t="shared" ca="1" si="87"/>
        <v>2</v>
      </c>
      <c r="AA225" s="82">
        <f t="shared" ca="1" si="88"/>
        <v>2.5920351524635343E-2</v>
      </c>
      <c r="AB225" s="6">
        <f t="shared" ca="1" si="89"/>
        <v>2</v>
      </c>
      <c r="AC225" s="82">
        <f t="shared" ca="1" si="77"/>
        <v>0.78248493059969615</v>
      </c>
      <c r="AD225" s="16">
        <f t="shared" ca="1" si="90"/>
        <v>1</v>
      </c>
      <c r="AE225" s="82">
        <f t="shared" ca="1" si="91"/>
        <v>3.2070508318082114E-2</v>
      </c>
    </row>
    <row r="226" spans="13:31" ht="15.75" thickBot="1">
      <c r="M226" s="4">
        <f t="shared" si="92"/>
        <v>199</v>
      </c>
      <c r="N226" s="39">
        <f t="shared" ca="1" si="78"/>
        <v>2</v>
      </c>
      <c r="O226" s="82">
        <f t="shared" ca="1" si="79"/>
        <v>0.91572164252532651</v>
      </c>
      <c r="P226" s="5">
        <f t="shared" ca="1" si="80"/>
        <v>2</v>
      </c>
      <c r="Q226" s="76">
        <f t="shared" ca="1" si="81"/>
        <v>0.55496356015616222</v>
      </c>
      <c r="R226" s="5">
        <f t="shared" ca="1" si="82"/>
        <v>1</v>
      </c>
      <c r="S226" s="76">
        <f t="shared" ca="1" si="76"/>
        <v>0.2521493470508267</v>
      </c>
      <c r="T226" s="5">
        <f t="shared" ca="1" si="83"/>
        <v>2</v>
      </c>
      <c r="U226" s="76">
        <f t="shared" ca="1" si="76"/>
        <v>0.95098114491322816</v>
      </c>
      <c r="V226" s="5">
        <f t="shared" ca="1" si="84"/>
        <v>2</v>
      </c>
      <c r="W226" s="76">
        <f t="shared" ca="1" si="76"/>
        <v>0.73635329818982243</v>
      </c>
      <c r="X226" s="5">
        <f t="shared" ca="1" si="85"/>
        <v>3</v>
      </c>
      <c r="Y226" s="75">
        <f t="shared" ca="1" si="86"/>
        <v>0.11361707325973658</v>
      </c>
      <c r="Z226" s="16">
        <f t="shared" ca="1" si="87"/>
        <v>6</v>
      </c>
      <c r="AA226" s="82">
        <f t="shared" ca="1" si="88"/>
        <v>0.17160879615878466</v>
      </c>
      <c r="AB226" s="6">
        <f t="shared" ca="1" si="89"/>
        <v>2</v>
      </c>
      <c r="AC226" s="82">
        <f t="shared" ca="1" si="77"/>
        <v>0.61653225080380092</v>
      </c>
      <c r="AD226" s="16">
        <f t="shared" ca="1" si="90"/>
        <v>8</v>
      </c>
      <c r="AE226" s="82">
        <f t="shared" ca="1" si="91"/>
        <v>0.67124434028645785</v>
      </c>
    </row>
    <row r="227" spans="13:31" ht="15.75" thickBot="1">
      <c r="M227" s="4">
        <f t="shared" si="92"/>
        <v>200</v>
      </c>
      <c r="N227" s="39">
        <f t="shared" ca="1" si="78"/>
        <v>1</v>
      </c>
      <c r="O227" s="82">
        <f t="shared" ca="1" si="79"/>
        <v>1.4593856532893135E-2</v>
      </c>
      <c r="P227" s="5">
        <f t="shared" ca="1" si="80"/>
        <v>2</v>
      </c>
      <c r="Q227" s="76">
        <f t="shared" ca="1" si="81"/>
        <v>0.41213633599974209</v>
      </c>
      <c r="R227" s="5">
        <f t="shared" ca="1" si="82"/>
        <v>1</v>
      </c>
      <c r="S227" s="76">
        <f t="shared" ca="1" si="76"/>
        <v>0.29023818650806721</v>
      </c>
      <c r="T227" s="5">
        <f t="shared" ca="1" si="83"/>
        <v>2</v>
      </c>
      <c r="U227" s="76">
        <f t="shared" ca="1" si="76"/>
        <v>0.61287356662959391</v>
      </c>
      <c r="V227" s="5">
        <f t="shared" ca="1" si="84"/>
        <v>2</v>
      </c>
      <c r="W227" s="76">
        <f t="shared" ca="1" si="76"/>
        <v>0.79327412032991362</v>
      </c>
      <c r="X227" s="5">
        <f t="shared" ca="1" si="85"/>
        <v>6</v>
      </c>
      <c r="Y227" s="75">
        <f t="shared" ca="1" si="86"/>
        <v>0.65656729383654433</v>
      </c>
      <c r="Z227" s="16">
        <f t="shared" ca="1" si="87"/>
        <v>9</v>
      </c>
      <c r="AA227" s="82">
        <f t="shared" ca="1" si="88"/>
        <v>0.87482221707537011</v>
      </c>
      <c r="AB227" s="6">
        <f t="shared" ca="1" si="89"/>
        <v>1</v>
      </c>
      <c r="AC227" s="82">
        <f t="shared" ca="1" si="77"/>
        <v>0.37558495057511676</v>
      </c>
      <c r="AD227" s="16">
        <f t="shared" ca="1" si="90"/>
        <v>9</v>
      </c>
      <c r="AE227" s="82">
        <f t="shared" ca="1" si="91"/>
        <v>0.86567832957785029</v>
      </c>
    </row>
    <row r="228" spans="13:31" ht="15.75" thickBot="1">
      <c r="M228" s="4">
        <f t="shared" si="92"/>
        <v>201</v>
      </c>
      <c r="N228" s="39">
        <f t="shared" ca="1" si="78"/>
        <v>2</v>
      </c>
      <c r="O228" s="82">
        <f t="shared" ca="1" si="79"/>
        <v>0.77188460384087865</v>
      </c>
      <c r="P228" s="5">
        <f t="shared" ca="1" si="80"/>
        <v>1</v>
      </c>
      <c r="Q228" s="76">
        <f t="shared" ca="1" si="81"/>
        <v>4.3664756088009682E-2</v>
      </c>
      <c r="R228" s="5">
        <f t="shared" ca="1" si="82"/>
        <v>2</v>
      </c>
      <c r="S228" s="76">
        <f t="shared" ca="1" si="76"/>
        <v>0.69124676687595321</v>
      </c>
      <c r="T228" s="5">
        <f t="shared" ca="1" si="83"/>
        <v>1</v>
      </c>
      <c r="U228" s="76">
        <f t="shared" ca="1" si="76"/>
        <v>0.43140092986163059</v>
      </c>
      <c r="V228" s="5">
        <f t="shared" ca="1" si="84"/>
        <v>1</v>
      </c>
      <c r="W228" s="76">
        <f t="shared" ca="1" si="76"/>
        <v>0.42271815496571286</v>
      </c>
      <c r="X228" s="5">
        <f t="shared" ca="1" si="85"/>
        <v>5</v>
      </c>
      <c r="Y228" s="75">
        <f t="shared" ca="1" si="86"/>
        <v>0.35112963329521785</v>
      </c>
      <c r="Z228" s="16">
        <f t="shared" ca="1" si="87"/>
        <v>8</v>
      </c>
      <c r="AA228" s="82">
        <f t="shared" ca="1" si="88"/>
        <v>0.52689945671687344</v>
      </c>
      <c r="AB228" s="6">
        <f t="shared" ca="1" si="89"/>
        <v>1</v>
      </c>
      <c r="AC228" s="82">
        <f t="shared" ca="1" si="77"/>
        <v>7.4348618203190497E-3</v>
      </c>
      <c r="AD228" s="16">
        <f t="shared" ca="1" si="90"/>
        <v>9</v>
      </c>
      <c r="AE228" s="82">
        <f t="shared" ca="1" si="91"/>
        <v>0.97501659104458249</v>
      </c>
    </row>
    <row r="229" spans="13:31" ht="15.75" thickBot="1">
      <c r="M229" s="4">
        <f t="shared" si="92"/>
        <v>202</v>
      </c>
      <c r="N229" s="39">
        <f t="shared" ca="1" si="78"/>
        <v>2</v>
      </c>
      <c r="O229" s="82">
        <f t="shared" ca="1" si="79"/>
        <v>0.39094248551062716</v>
      </c>
      <c r="P229" s="5">
        <f t="shared" ca="1" si="80"/>
        <v>2</v>
      </c>
      <c r="Q229" s="76">
        <f t="shared" ca="1" si="81"/>
        <v>0.77532690618778233</v>
      </c>
      <c r="R229" s="5">
        <f t="shared" ca="1" si="82"/>
        <v>2</v>
      </c>
      <c r="S229" s="76">
        <f t="shared" ca="1" si="76"/>
        <v>0.98420733336474009</v>
      </c>
      <c r="T229" s="5">
        <f t="shared" ca="1" si="83"/>
        <v>2</v>
      </c>
      <c r="U229" s="76">
        <f t="shared" ca="1" si="76"/>
        <v>0.952038994095461</v>
      </c>
      <c r="V229" s="5">
        <f t="shared" ca="1" si="84"/>
        <v>2</v>
      </c>
      <c r="W229" s="76">
        <f t="shared" ca="1" si="76"/>
        <v>0.70068375697752172</v>
      </c>
      <c r="X229" s="5">
        <f t="shared" ca="1" si="85"/>
        <v>4</v>
      </c>
      <c r="Y229" s="75">
        <f t="shared" ca="1" si="86"/>
        <v>0.17655906454407866</v>
      </c>
      <c r="Z229" s="16">
        <f t="shared" ca="1" si="87"/>
        <v>9</v>
      </c>
      <c r="AA229" s="82">
        <f t="shared" ca="1" si="88"/>
        <v>0.79954352812907681</v>
      </c>
      <c r="AB229" s="6">
        <f t="shared" ca="1" si="89"/>
        <v>1</v>
      </c>
      <c r="AC229" s="82">
        <f t="shared" ca="1" si="77"/>
        <v>0.35325496116155231</v>
      </c>
      <c r="AD229" s="16">
        <f t="shared" ca="1" si="90"/>
        <v>5</v>
      </c>
      <c r="AE229" s="82">
        <f t="shared" ca="1" si="91"/>
        <v>0.24048489316002808</v>
      </c>
    </row>
    <row r="230" spans="13:31" ht="15.75" thickBot="1">
      <c r="M230" s="4">
        <f t="shared" si="92"/>
        <v>203</v>
      </c>
      <c r="N230" s="39">
        <f t="shared" ca="1" si="78"/>
        <v>2</v>
      </c>
      <c r="O230" s="82">
        <f t="shared" ca="1" si="79"/>
        <v>0.76124658814152912</v>
      </c>
      <c r="P230" s="5">
        <f t="shared" ca="1" si="80"/>
        <v>1</v>
      </c>
      <c r="Q230" s="76">
        <f t="shared" ca="1" si="81"/>
        <v>0.12281944311755577</v>
      </c>
      <c r="R230" s="5">
        <f t="shared" ca="1" si="82"/>
        <v>1</v>
      </c>
      <c r="S230" s="76">
        <f t="shared" ca="1" si="76"/>
        <v>0.49531809732455656</v>
      </c>
      <c r="T230" s="5">
        <f t="shared" ca="1" si="83"/>
        <v>1</v>
      </c>
      <c r="U230" s="76">
        <f t="shared" ca="1" si="76"/>
        <v>0.42276588856673025</v>
      </c>
      <c r="V230" s="5">
        <f t="shared" ca="1" si="84"/>
        <v>2</v>
      </c>
      <c r="W230" s="76">
        <f t="shared" ca="1" si="76"/>
        <v>0.79806121387762752</v>
      </c>
      <c r="X230" s="5">
        <f t="shared" ca="1" si="85"/>
        <v>6</v>
      </c>
      <c r="Y230" s="75">
        <f t="shared" ca="1" si="86"/>
        <v>0.68601883461178481</v>
      </c>
      <c r="Z230" s="16">
        <f t="shared" ca="1" si="87"/>
        <v>9</v>
      </c>
      <c r="AA230" s="82">
        <f t="shared" ca="1" si="88"/>
        <v>0.81726585242956373</v>
      </c>
      <c r="AB230" s="6">
        <f t="shared" ca="1" si="89"/>
        <v>2</v>
      </c>
      <c r="AC230" s="82">
        <f t="shared" ca="1" si="77"/>
        <v>0.90523982281462967</v>
      </c>
      <c r="AD230" s="16">
        <f t="shared" ca="1" si="90"/>
        <v>2</v>
      </c>
      <c r="AE230" s="82">
        <f t="shared" ca="1" si="91"/>
        <v>6.2049186416607061E-2</v>
      </c>
    </row>
    <row r="231" spans="13:31" ht="15.75" thickBot="1">
      <c r="M231" s="4">
        <f t="shared" si="92"/>
        <v>204</v>
      </c>
      <c r="N231" s="39">
        <f t="shared" ca="1" si="78"/>
        <v>2</v>
      </c>
      <c r="O231" s="82">
        <f t="shared" ca="1" si="79"/>
        <v>0.96396387176795284</v>
      </c>
      <c r="P231" s="5">
        <f t="shared" ca="1" si="80"/>
        <v>1</v>
      </c>
      <c r="Q231" s="76">
        <f t="shared" ca="1" si="81"/>
        <v>0.18510644519193686</v>
      </c>
      <c r="R231" s="5">
        <f t="shared" ca="1" si="82"/>
        <v>1</v>
      </c>
      <c r="S231" s="76">
        <f t="shared" ca="1" si="76"/>
        <v>1.8790282625738008E-2</v>
      </c>
      <c r="T231" s="5">
        <f t="shared" ca="1" si="83"/>
        <v>2</v>
      </c>
      <c r="U231" s="76">
        <f t="shared" ca="1" si="76"/>
        <v>0.52665782697029306</v>
      </c>
      <c r="V231" s="5">
        <f t="shared" ca="1" si="84"/>
        <v>1</v>
      </c>
      <c r="W231" s="76">
        <f t="shared" ca="1" si="76"/>
        <v>0.22462943663845136</v>
      </c>
      <c r="X231" s="5">
        <f t="shared" ca="1" si="85"/>
        <v>4</v>
      </c>
      <c r="Y231" s="75">
        <f t="shared" ca="1" si="86"/>
        <v>0.15234957016333506</v>
      </c>
      <c r="Z231" s="16">
        <f t="shared" ca="1" si="87"/>
        <v>7</v>
      </c>
      <c r="AA231" s="82">
        <f t="shared" ca="1" si="88"/>
        <v>0.36202861924143548</v>
      </c>
      <c r="AB231" s="6">
        <f t="shared" ca="1" si="89"/>
        <v>1</v>
      </c>
      <c r="AC231" s="82">
        <f t="shared" ca="1" si="77"/>
        <v>0.30039124180701648</v>
      </c>
      <c r="AD231" s="16">
        <f t="shared" ca="1" si="90"/>
        <v>4</v>
      </c>
      <c r="AE231" s="82">
        <f t="shared" ca="1" si="91"/>
        <v>0.17449531559393439</v>
      </c>
    </row>
    <row r="232" spans="13:31" ht="15.75" thickBot="1">
      <c r="M232" s="4">
        <f t="shared" si="92"/>
        <v>205</v>
      </c>
      <c r="N232" s="39">
        <f t="shared" ca="1" si="78"/>
        <v>2</v>
      </c>
      <c r="O232" s="82">
        <f t="shared" ca="1" si="79"/>
        <v>0.78807247591407847</v>
      </c>
      <c r="P232" s="5">
        <f t="shared" ca="1" si="80"/>
        <v>2</v>
      </c>
      <c r="Q232" s="76">
        <f t="shared" ca="1" si="81"/>
        <v>0.89688447297410079</v>
      </c>
      <c r="R232" s="5">
        <f t="shared" ca="1" si="82"/>
        <v>2</v>
      </c>
      <c r="S232" s="76">
        <f t="shared" ca="1" si="76"/>
        <v>0.60753988174063434</v>
      </c>
      <c r="T232" s="5">
        <f t="shared" ca="1" si="83"/>
        <v>2</v>
      </c>
      <c r="U232" s="76">
        <f t="shared" ca="1" si="76"/>
        <v>0.92477329224281579</v>
      </c>
      <c r="V232" s="5">
        <f t="shared" ca="1" si="84"/>
        <v>1</v>
      </c>
      <c r="W232" s="76">
        <f t="shared" ca="1" si="76"/>
        <v>0.43684126086823394</v>
      </c>
      <c r="X232" s="5">
        <f t="shared" ca="1" si="85"/>
        <v>7</v>
      </c>
      <c r="Y232" s="75">
        <f t="shared" ca="1" si="86"/>
        <v>0.8145724682129396</v>
      </c>
      <c r="Z232" s="16">
        <f t="shared" ca="1" si="87"/>
        <v>8</v>
      </c>
      <c r="AA232" s="82">
        <f t="shared" ca="1" si="88"/>
        <v>0.5267171798418302</v>
      </c>
      <c r="AB232" s="6">
        <f t="shared" ca="1" si="89"/>
        <v>2</v>
      </c>
      <c r="AC232" s="82">
        <f t="shared" ca="1" si="77"/>
        <v>0.66815772003404206</v>
      </c>
      <c r="AD232" s="16">
        <f t="shared" ca="1" si="90"/>
        <v>8</v>
      </c>
      <c r="AE232" s="82">
        <f t="shared" ca="1" si="91"/>
        <v>0.57745366745380977</v>
      </c>
    </row>
    <row r="233" spans="13:31" ht="15.75" thickBot="1">
      <c r="M233" s="4">
        <f t="shared" si="92"/>
        <v>206</v>
      </c>
      <c r="N233" s="39">
        <f t="shared" ca="1" si="78"/>
        <v>2</v>
      </c>
      <c r="O233" s="82">
        <f t="shared" ca="1" si="79"/>
        <v>0.37797645678524372</v>
      </c>
      <c r="P233" s="5">
        <f t="shared" ca="1" si="80"/>
        <v>2</v>
      </c>
      <c r="Q233" s="76">
        <f t="shared" ca="1" si="81"/>
        <v>0.56970622026670314</v>
      </c>
      <c r="R233" s="5">
        <f t="shared" ca="1" si="82"/>
        <v>1</v>
      </c>
      <c r="S233" s="76">
        <f t="shared" ca="1" si="76"/>
        <v>0.331472129169881</v>
      </c>
      <c r="T233" s="5">
        <f t="shared" ca="1" si="83"/>
        <v>1</v>
      </c>
      <c r="U233" s="76">
        <f t="shared" ca="1" si="76"/>
        <v>0.43178090275911662</v>
      </c>
      <c r="V233" s="5">
        <f t="shared" ca="1" si="84"/>
        <v>1</v>
      </c>
      <c r="W233" s="76">
        <f t="shared" ca="1" si="76"/>
        <v>0.46783865413779502</v>
      </c>
      <c r="X233" s="5">
        <f t="shared" ca="1" si="85"/>
        <v>8</v>
      </c>
      <c r="Y233" s="75">
        <f t="shared" ca="1" si="86"/>
        <v>0.86669231103078292</v>
      </c>
      <c r="Z233" s="16">
        <f t="shared" ca="1" si="87"/>
        <v>2</v>
      </c>
      <c r="AA233" s="82">
        <f t="shared" ca="1" si="88"/>
        <v>2.5057866173907595E-2</v>
      </c>
      <c r="AB233" s="6">
        <f t="shared" ca="1" si="89"/>
        <v>1</v>
      </c>
      <c r="AC233" s="82">
        <f t="shared" ca="1" si="77"/>
        <v>0.405066635382755</v>
      </c>
      <c r="AD233" s="16">
        <f t="shared" ca="1" si="90"/>
        <v>9</v>
      </c>
      <c r="AE233" s="82">
        <f t="shared" ca="1" si="91"/>
        <v>0.89762606495033226</v>
      </c>
    </row>
    <row r="234" spans="13:31" ht="15.75" thickBot="1">
      <c r="M234" s="4">
        <f t="shared" si="92"/>
        <v>207</v>
      </c>
      <c r="N234" s="39">
        <f t="shared" ca="1" si="78"/>
        <v>2</v>
      </c>
      <c r="O234" s="82">
        <f t="shared" ca="1" si="79"/>
        <v>0.28624078471299463</v>
      </c>
      <c r="P234" s="5">
        <f t="shared" ca="1" si="80"/>
        <v>2</v>
      </c>
      <c r="Q234" s="76">
        <f t="shared" ca="1" si="81"/>
        <v>0.94055479505517314</v>
      </c>
      <c r="R234" s="5">
        <f t="shared" ca="1" si="82"/>
        <v>1</v>
      </c>
      <c r="S234" s="76">
        <f t="shared" ca="1" si="76"/>
        <v>0.44802845687909953</v>
      </c>
      <c r="T234" s="5">
        <f t="shared" ca="1" si="83"/>
        <v>2</v>
      </c>
      <c r="U234" s="76">
        <f t="shared" ca="1" si="76"/>
        <v>0.92886796108629466</v>
      </c>
      <c r="V234" s="5">
        <f t="shared" ca="1" si="84"/>
        <v>2</v>
      </c>
      <c r="W234" s="76">
        <f t="shared" ca="1" si="76"/>
        <v>0.9290102379183498</v>
      </c>
      <c r="X234" s="5">
        <f t="shared" ca="1" si="85"/>
        <v>2</v>
      </c>
      <c r="Y234" s="75">
        <f t="shared" ca="1" si="86"/>
        <v>6.9949038955424037E-2</v>
      </c>
      <c r="Z234" s="16">
        <f t="shared" ca="1" si="87"/>
        <v>9</v>
      </c>
      <c r="AA234" s="82">
        <f t="shared" ca="1" si="88"/>
        <v>0.98747381516248312</v>
      </c>
      <c r="AB234" s="6">
        <f t="shared" ca="1" si="89"/>
        <v>1</v>
      </c>
      <c r="AC234" s="82">
        <f t="shared" ca="1" si="77"/>
        <v>0.13052412389241752</v>
      </c>
      <c r="AD234" s="16">
        <f t="shared" ca="1" si="90"/>
        <v>7</v>
      </c>
      <c r="AE234" s="82">
        <f t="shared" ca="1" si="91"/>
        <v>0.4305643934423502</v>
      </c>
    </row>
    <row r="235" spans="13:31" ht="15.75" thickBot="1">
      <c r="M235" s="4">
        <f t="shared" si="92"/>
        <v>208</v>
      </c>
      <c r="N235" s="39">
        <f t="shared" ca="1" si="78"/>
        <v>2</v>
      </c>
      <c r="O235" s="82">
        <f t="shared" ca="1" si="79"/>
        <v>0.46395416189744965</v>
      </c>
      <c r="P235" s="5">
        <f t="shared" ca="1" si="80"/>
        <v>2</v>
      </c>
      <c r="Q235" s="76">
        <f t="shared" ca="1" si="81"/>
        <v>0.97797357183081002</v>
      </c>
      <c r="R235" s="5">
        <f t="shared" ca="1" si="82"/>
        <v>1</v>
      </c>
      <c r="S235" s="76">
        <f t="shared" ca="1" si="76"/>
        <v>0.41438192340568758</v>
      </c>
      <c r="T235" s="5">
        <f t="shared" ca="1" si="83"/>
        <v>1</v>
      </c>
      <c r="U235" s="76">
        <f t="shared" ca="1" si="76"/>
        <v>0.15854400067444985</v>
      </c>
      <c r="V235" s="5">
        <f t="shared" ca="1" si="84"/>
        <v>2</v>
      </c>
      <c r="W235" s="76">
        <f t="shared" ca="1" si="76"/>
        <v>0.82009850783166316</v>
      </c>
      <c r="X235" s="5">
        <f t="shared" ca="1" si="85"/>
        <v>7</v>
      </c>
      <c r="Y235" s="75">
        <f t="shared" ca="1" si="86"/>
        <v>0.83380513252261013</v>
      </c>
      <c r="Z235" s="16">
        <f t="shared" ca="1" si="87"/>
        <v>8</v>
      </c>
      <c r="AA235" s="82">
        <f t="shared" ca="1" si="88"/>
        <v>0.56057987381148355</v>
      </c>
      <c r="AB235" s="6">
        <f t="shared" ca="1" si="89"/>
        <v>1</v>
      </c>
      <c r="AC235" s="82">
        <f t="shared" ca="1" si="77"/>
        <v>0.45953099708967127</v>
      </c>
      <c r="AD235" s="16">
        <f t="shared" ca="1" si="90"/>
        <v>8</v>
      </c>
      <c r="AE235" s="82">
        <f t="shared" ca="1" si="91"/>
        <v>0.59543818443963459</v>
      </c>
    </row>
    <row r="236" spans="13:31" ht="15.75" thickBot="1">
      <c r="M236" s="4">
        <f t="shared" si="92"/>
        <v>209</v>
      </c>
      <c r="N236" s="39">
        <f t="shared" ca="1" si="78"/>
        <v>1</v>
      </c>
      <c r="O236" s="82">
        <f t="shared" ca="1" si="79"/>
        <v>7.0104319525809977E-2</v>
      </c>
      <c r="P236" s="5">
        <f t="shared" ca="1" si="80"/>
        <v>2</v>
      </c>
      <c r="Q236" s="76">
        <f t="shared" ca="1" si="81"/>
        <v>0.49092293398288156</v>
      </c>
      <c r="R236" s="5">
        <f t="shared" ca="1" si="82"/>
        <v>1</v>
      </c>
      <c r="S236" s="76">
        <f t="shared" ca="1" si="76"/>
        <v>0.37864171111472977</v>
      </c>
      <c r="T236" s="5">
        <f t="shared" ca="1" si="83"/>
        <v>1</v>
      </c>
      <c r="U236" s="76">
        <f t="shared" ca="1" si="76"/>
        <v>0.27421469492224482</v>
      </c>
      <c r="V236" s="5">
        <f t="shared" ca="1" si="84"/>
        <v>2</v>
      </c>
      <c r="W236" s="76">
        <f t="shared" ca="1" si="76"/>
        <v>0.9755534438574478</v>
      </c>
      <c r="X236" s="5">
        <f t="shared" ca="1" si="85"/>
        <v>2</v>
      </c>
      <c r="Y236" s="75">
        <f t="shared" ca="1" si="86"/>
        <v>9.9697629213811645E-2</v>
      </c>
      <c r="Z236" s="16">
        <f t="shared" ca="1" si="87"/>
        <v>6</v>
      </c>
      <c r="AA236" s="82">
        <f t="shared" ca="1" si="88"/>
        <v>0.14026230556841424</v>
      </c>
      <c r="AB236" s="6">
        <f t="shared" ca="1" si="89"/>
        <v>2</v>
      </c>
      <c r="AC236" s="82">
        <f t="shared" ca="1" si="77"/>
        <v>0.84384266516761852</v>
      </c>
      <c r="AD236" s="16">
        <f t="shared" ca="1" si="90"/>
        <v>8</v>
      </c>
      <c r="AE236" s="82">
        <f t="shared" ca="1" si="91"/>
        <v>0.67359299618062196</v>
      </c>
    </row>
    <row r="237" spans="13:31" ht="15.75" thickBot="1">
      <c r="M237" s="4">
        <f t="shared" si="92"/>
        <v>210</v>
      </c>
      <c r="N237" s="39">
        <f t="shared" ca="1" si="78"/>
        <v>2</v>
      </c>
      <c r="O237" s="82">
        <f t="shared" ca="1" si="79"/>
        <v>0.66210115984921902</v>
      </c>
      <c r="P237" s="5">
        <f t="shared" ca="1" si="80"/>
        <v>1</v>
      </c>
      <c r="Q237" s="76">
        <f t="shared" ca="1" si="81"/>
        <v>0.10016830405137167</v>
      </c>
      <c r="R237" s="5">
        <f t="shared" ca="1" si="82"/>
        <v>2</v>
      </c>
      <c r="S237" s="76">
        <f t="shared" ref="S237:W300" ca="1" si="93">RAND()</f>
        <v>0.8901749420988625</v>
      </c>
      <c r="T237" s="5">
        <f t="shared" ca="1" si="83"/>
        <v>1</v>
      </c>
      <c r="U237" s="76">
        <f t="shared" ca="1" si="93"/>
        <v>0.33920286537839206</v>
      </c>
      <c r="V237" s="5">
        <f t="shared" ca="1" si="84"/>
        <v>1</v>
      </c>
      <c r="W237" s="76">
        <f t="shared" ca="1" si="93"/>
        <v>0.31061173465707625</v>
      </c>
      <c r="X237" s="5">
        <f t="shared" ca="1" si="85"/>
        <v>6</v>
      </c>
      <c r="Y237" s="75">
        <f t="shared" ca="1" si="86"/>
        <v>0.63341550637453103</v>
      </c>
      <c r="Z237" s="16">
        <f t="shared" ca="1" si="87"/>
        <v>8</v>
      </c>
      <c r="AA237" s="82">
        <f t="shared" ca="1" si="88"/>
        <v>0.55722476003690291</v>
      </c>
      <c r="AB237" s="6">
        <f t="shared" ca="1" si="89"/>
        <v>1</v>
      </c>
      <c r="AC237" s="82">
        <f t="shared" ref="AC237:AC300" ca="1" si="94">RAND()</f>
        <v>0.2209279699107114</v>
      </c>
      <c r="AD237" s="16">
        <f t="shared" ca="1" si="90"/>
        <v>7</v>
      </c>
      <c r="AE237" s="82">
        <f t="shared" ca="1" si="91"/>
        <v>0.38187248895556891</v>
      </c>
    </row>
    <row r="238" spans="13:31" ht="15.75" thickBot="1">
      <c r="M238" s="4">
        <f t="shared" si="92"/>
        <v>211</v>
      </c>
      <c r="N238" s="39">
        <f t="shared" ca="1" si="78"/>
        <v>2</v>
      </c>
      <c r="O238" s="82">
        <f t="shared" ca="1" si="79"/>
        <v>0.35181493589249979</v>
      </c>
      <c r="P238" s="5">
        <f t="shared" ca="1" si="80"/>
        <v>2</v>
      </c>
      <c r="Q238" s="76">
        <f t="shared" ca="1" si="81"/>
        <v>0.79940426435997924</v>
      </c>
      <c r="R238" s="5">
        <f t="shared" ca="1" si="82"/>
        <v>1</v>
      </c>
      <c r="S238" s="76">
        <f t="shared" ca="1" si="93"/>
        <v>0.10287323253552483</v>
      </c>
      <c r="T238" s="5">
        <f t="shared" ca="1" si="83"/>
        <v>1</v>
      </c>
      <c r="U238" s="76">
        <f t="shared" ca="1" si="93"/>
        <v>7.8198227220133809E-2</v>
      </c>
      <c r="V238" s="5">
        <f t="shared" ca="1" si="84"/>
        <v>1</v>
      </c>
      <c r="W238" s="76">
        <f t="shared" ca="1" si="93"/>
        <v>0.20019536009617367</v>
      </c>
      <c r="X238" s="5">
        <f t="shared" ca="1" si="85"/>
        <v>6</v>
      </c>
      <c r="Y238" s="75">
        <f t="shared" ca="1" si="86"/>
        <v>0.56269729238334776</v>
      </c>
      <c r="Z238" s="16">
        <f t="shared" ca="1" si="87"/>
        <v>8</v>
      </c>
      <c r="AA238" s="82">
        <f t="shared" ca="1" si="88"/>
        <v>0.70025911559418841</v>
      </c>
      <c r="AB238" s="6">
        <f t="shared" ca="1" si="89"/>
        <v>1</v>
      </c>
      <c r="AC238" s="82">
        <f t="shared" ca="1" si="94"/>
        <v>8.9402119575920924E-3</v>
      </c>
      <c r="AD238" s="16">
        <f t="shared" ca="1" si="90"/>
        <v>8</v>
      </c>
      <c r="AE238" s="82">
        <f t="shared" ca="1" si="91"/>
        <v>0.50660578020786762</v>
      </c>
    </row>
    <row r="239" spans="13:31" ht="15.75" thickBot="1">
      <c r="M239" s="4">
        <f t="shared" si="92"/>
        <v>212</v>
      </c>
      <c r="N239" s="39">
        <f t="shared" ca="1" si="78"/>
        <v>1</v>
      </c>
      <c r="O239" s="82">
        <f t="shared" ca="1" si="79"/>
        <v>3.2796740583154183E-2</v>
      </c>
      <c r="P239" s="5">
        <f t="shared" ca="1" si="80"/>
        <v>1</v>
      </c>
      <c r="Q239" s="76">
        <f t="shared" ca="1" si="81"/>
        <v>6.7681219815229454E-2</v>
      </c>
      <c r="R239" s="5">
        <f t="shared" ca="1" si="82"/>
        <v>2</v>
      </c>
      <c r="S239" s="76">
        <f t="shared" ca="1" si="93"/>
        <v>0.7691841071547636</v>
      </c>
      <c r="T239" s="5">
        <f t="shared" ca="1" si="83"/>
        <v>1</v>
      </c>
      <c r="U239" s="76">
        <f t="shared" ca="1" si="93"/>
        <v>0.11426231473454984</v>
      </c>
      <c r="V239" s="5">
        <f t="shared" ca="1" si="84"/>
        <v>1</v>
      </c>
      <c r="W239" s="76">
        <f t="shared" ca="1" si="93"/>
        <v>1.4945815039306254E-2</v>
      </c>
      <c r="X239" s="5">
        <f t="shared" ca="1" si="85"/>
        <v>6</v>
      </c>
      <c r="Y239" s="75">
        <f t="shared" ca="1" si="86"/>
        <v>0.59765334116919377</v>
      </c>
      <c r="Z239" s="16">
        <f t="shared" ca="1" si="87"/>
        <v>8</v>
      </c>
      <c r="AA239" s="82">
        <f t="shared" ca="1" si="88"/>
        <v>0.60004621732765884</v>
      </c>
      <c r="AB239" s="6">
        <f t="shared" ca="1" si="89"/>
        <v>2</v>
      </c>
      <c r="AC239" s="82">
        <f t="shared" ca="1" si="94"/>
        <v>0.72990274922683662</v>
      </c>
      <c r="AD239" s="16">
        <f t="shared" ca="1" si="90"/>
        <v>9</v>
      </c>
      <c r="AE239" s="82">
        <f t="shared" ca="1" si="91"/>
        <v>0.82063578962600658</v>
      </c>
    </row>
    <row r="240" spans="13:31" ht="15.75" thickBot="1">
      <c r="M240" s="4">
        <f t="shared" si="92"/>
        <v>213</v>
      </c>
      <c r="N240" s="39">
        <f t="shared" ca="1" si="78"/>
        <v>1</v>
      </c>
      <c r="O240" s="82">
        <f t="shared" ca="1" si="79"/>
        <v>7.8702514673278934E-2</v>
      </c>
      <c r="P240" s="5">
        <f t="shared" ca="1" si="80"/>
        <v>2</v>
      </c>
      <c r="Q240" s="76">
        <f t="shared" ca="1" si="81"/>
        <v>0.34259074633108355</v>
      </c>
      <c r="R240" s="5">
        <f t="shared" ca="1" si="82"/>
        <v>2</v>
      </c>
      <c r="S240" s="76">
        <f t="shared" ca="1" si="93"/>
        <v>0.50116213465152937</v>
      </c>
      <c r="T240" s="5">
        <f t="shared" ca="1" si="83"/>
        <v>1</v>
      </c>
      <c r="U240" s="76">
        <f t="shared" ca="1" si="93"/>
        <v>0.2767647806848279</v>
      </c>
      <c r="V240" s="5">
        <f t="shared" ca="1" si="84"/>
        <v>2</v>
      </c>
      <c r="W240" s="76">
        <f t="shared" ca="1" si="93"/>
        <v>0.82233068174172175</v>
      </c>
      <c r="X240" s="5">
        <f t="shared" ca="1" si="85"/>
        <v>1</v>
      </c>
      <c r="Y240" s="75">
        <f t="shared" ca="1" si="86"/>
        <v>4.0412512924578259E-2</v>
      </c>
      <c r="Z240" s="16">
        <f t="shared" ca="1" si="87"/>
        <v>9</v>
      </c>
      <c r="AA240" s="82">
        <f t="shared" ca="1" si="88"/>
        <v>0.97028183490445219</v>
      </c>
      <c r="AB240" s="6">
        <f t="shared" ca="1" si="89"/>
        <v>2</v>
      </c>
      <c r="AC240" s="82">
        <f t="shared" ca="1" si="94"/>
        <v>0.87848808996140537</v>
      </c>
      <c r="AD240" s="16">
        <f t="shared" ca="1" si="90"/>
        <v>7</v>
      </c>
      <c r="AE240" s="82">
        <f t="shared" ca="1" si="91"/>
        <v>0.44582808415479414</v>
      </c>
    </row>
    <row r="241" spans="13:31" ht="15.75" thickBot="1">
      <c r="M241" s="4">
        <f t="shared" si="92"/>
        <v>214</v>
      </c>
      <c r="N241" s="39">
        <f t="shared" ca="1" si="78"/>
        <v>2</v>
      </c>
      <c r="O241" s="82">
        <f t="shared" ca="1" si="79"/>
        <v>0.92244789068415045</v>
      </c>
      <c r="P241" s="5">
        <f t="shared" ca="1" si="80"/>
        <v>2</v>
      </c>
      <c r="Q241" s="76">
        <f t="shared" ca="1" si="81"/>
        <v>0.33488865624294917</v>
      </c>
      <c r="R241" s="5">
        <f t="shared" ca="1" si="82"/>
        <v>2</v>
      </c>
      <c r="S241" s="76">
        <f t="shared" ca="1" si="93"/>
        <v>0.78940458869042751</v>
      </c>
      <c r="T241" s="5">
        <f t="shared" ca="1" si="83"/>
        <v>2</v>
      </c>
      <c r="U241" s="76">
        <f t="shared" ca="1" si="93"/>
        <v>0.51412674763189803</v>
      </c>
      <c r="V241" s="5">
        <f t="shared" ca="1" si="84"/>
        <v>2</v>
      </c>
      <c r="W241" s="76">
        <f t="shared" ca="1" si="93"/>
        <v>0.61143115481548649</v>
      </c>
      <c r="X241" s="5">
        <f t="shared" ca="1" si="85"/>
        <v>9</v>
      </c>
      <c r="Y241" s="75">
        <f t="shared" ca="1" si="86"/>
        <v>0.93849611375065844</v>
      </c>
      <c r="Z241" s="16">
        <f t="shared" ca="1" si="87"/>
        <v>9</v>
      </c>
      <c r="AA241" s="82">
        <f t="shared" ca="1" si="88"/>
        <v>0.87829418640737877</v>
      </c>
      <c r="AB241" s="6">
        <f t="shared" ca="1" si="89"/>
        <v>2</v>
      </c>
      <c r="AC241" s="82">
        <f t="shared" ca="1" si="94"/>
        <v>0.95452273442393798</v>
      </c>
      <c r="AD241" s="16">
        <f t="shared" ca="1" si="90"/>
        <v>7</v>
      </c>
      <c r="AE241" s="82">
        <f t="shared" ca="1" si="91"/>
        <v>0.36466883568495145</v>
      </c>
    </row>
    <row r="242" spans="13:31" ht="15.75" thickBot="1">
      <c r="M242" s="4">
        <f t="shared" si="92"/>
        <v>215</v>
      </c>
      <c r="N242" s="39">
        <f t="shared" ca="1" si="78"/>
        <v>2</v>
      </c>
      <c r="O242" s="82">
        <f t="shared" ca="1" si="79"/>
        <v>0.74435930552237117</v>
      </c>
      <c r="P242" s="5">
        <f t="shared" ca="1" si="80"/>
        <v>2</v>
      </c>
      <c r="Q242" s="76">
        <f t="shared" ca="1" si="81"/>
        <v>0.57791358378077118</v>
      </c>
      <c r="R242" s="5">
        <f t="shared" ca="1" si="82"/>
        <v>1</v>
      </c>
      <c r="S242" s="76">
        <f t="shared" ca="1" si="93"/>
        <v>8.4506323864194766E-2</v>
      </c>
      <c r="T242" s="5">
        <f t="shared" ca="1" si="83"/>
        <v>2</v>
      </c>
      <c r="U242" s="76">
        <f t="shared" ca="1" si="93"/>
        <v>0.72526119297340275</v>
      </c>
      <c r="V242" s="5">
        <f t="shared" ca="1" si="84"/>
        <v>1</v>
      </c>
      <c r="W242" s="76">
        <f t="shared" ca="1" si="93"/>
        <v>4.4878058480876781E-2</v>
      </c>
      <c r="X242" s="5">
        <f t="shared" ca="1" si="85"/>
        <v>9</v>
      </c>
      <c r="Y242" s="75">
        <f t="shared" ca="1" si="86"/>
        <v>0.94691055087245202</v>
      </c>
      <c r="Z242" s="16">
        <f t="shared" ca="1" si="87"/>
        <v>7</v>
      </c>
      <c r="AA242" s="82">
        <f t="shared" ca="1" si="88"/>
        <v>0.3694171671280766</v>
      </c>
      <c r="AB242" s="6">
        <f t="shared" ca="1" si="89"/>
        <v>2</v>
      </c>
      <c r="AC242" s="82">
        <f t="shared" ca="1" si="94"/>
        <v>0.83765254282253054</v>
      </c>
      <c r="AD242" s="16">
        <f t="shared" ca="1" si="90"/>
        <v>6</v>
      </c>
      <c r="AE242" s="82">
        <f t="shared" ca="1" si="91"/>
        <v>0.26738277116228915</v>
      </c>
    </row>
    <row r="243" spans="13:31" ht="15.75" thickBot="1">
      <c r="M243" s="4">
        <f t="shared" si="92"/>
        <v>216</v>
      </c>
      <c r="N243" s="39">
        <f t="shared" ca="1" si="78"/>
        <v>2</v>
      </c>
      <c r="O243" s="82">
        <f t="shared" ca="1" si="79"/>
        <v>0.98212667951325461</v>
      </c>
      <c r="P243" s="5">
        <f t="shared" ca="1" si="80"/>
        <v>2</v>
      </c>
      <c r="Q243" s="76">
        <f t="shared" ca="1" si="81"/>
        <v>0.9241520845634339</v>
      </c>
      <c r="R243" s="5">
        <f t="shared" ca="1" si="82"/>
        <v>2</v>
      </c>
      <c r="S243" s="76">
        <f t="shared" ca="1" si="93"/>
        <v>0.91994180939354198</v>
      </c>
      <c r="T243" s="5">
        <f t="shared" ca="1" si="83"/>
        <v>2</v>
      </c>
      <c r="U243" s="76">
        <f t="shared" ca="1" si="93"/>
        <v>0.79656149451539027</v>
      </c>
      <c r="V243" s="5">
        <f t="shared" ca="1" si="84"/>
        <v>1</v>
      </c>
      <c r="W243" s="76">
        <f t="shared" ca="1" si="93"/>
        <v>2.2557100484554837E-3</v>
      </c>
      <c r="X243" s="5">
        <f t="shared" ca="1" si="85"/>
        <v>9</v>
      </c>
      <c r="Y243" s="75">
        <f t="shared" ca="1" si="86"/>
        <v>0.97080458570740258</v>
      </c>
      <c r="Z243" s="16">
        <f t="shared" ca="1" si="87"/>
        <v>9</v>
      </c>
      <c r="AA243" s="82">
        <f t="shared" ca="1" si="88"/>
        <v>0.73690928811125644</v>
      </c>
      <c r="AB243" s="6">
        <f t="shared" ca="1" si="89"/>
        <v>2</v>
      </c>
      <c r="AC243" s="82">
        <f t="shared" ca="1" si="94"/>
        <v>0.64645469268652866</v>
      </c>
      <c r="AD243" s="16">
        <f t="shared" ca="1" si="90"/>
        <v>9</v>
      </c>
      <c r="AE243" s="82">
        <f t="shared" ca="1" si="91"/>
        <v>0.90967537012660582</v>
      </c>
    </row>
    <row r="244" spans="13:31" ht="15.75" thickBot="1">
      <c r="M244" s="4">
        <f t="shared" si="92"/>
        <v>217</v>
      </c>
      <c r="N244" s="39">
        <f t="shared" ca="1" si="78"/>
        <v>2</v>
      </c>
      <c r="O244" s="82">
        <f t="shared" ca="1" si="79"/>
        <v>0.50525858714493155</v>
      </c>
      <c r="P244" s="5">
        <f t="shared" ca="1" si="80"/>
        <v>2</v>
      </c>
      <c r="Q244" s="76">
        <f t="shared" ca="1" si="81"/>
        <v>0.76338026423817906</v>
      </c>
      <c r="R244" s="5">
        <f t="shared" ca="1" si="82"/>
        <v>2</v>
      </c>
      <c r="S244" s="76">
        <f t="shared" ca="1" si="93"/>
        <v>0.54292660828664197</v>
      </c>
      <c r="T244" s="5">
        <f t="shared" ca="1" si="83"/>
        <v>1</v>
      </c>
      <c r="U244" s="76">
        <f t="shared" ca="1" si="93"/>
        <v>4.067709632727734E-2</v>
      </c>
      <c r="V244" s="5">
        <f t="shared" ca="1" si="84"/>
        <v>2</v>
      </c>
      <c r="W244" s="76">
        <f t="shared" ca="1" si="93"/>
        <v>0.64964967472209079</v>
      </c>
      <c r="X244" s="5">
        <f t="shared" ca="1" si="85"/>
        <v>6</v>
      </c>
      <c r="Y244" s="75">
        <f t="shared" ca="1" si="86"/>
        <v>0.70839951537335399</v>
      </c>
      <c r="Z244" s="16">
        <f t="shared" ca="1" si="87"/>
        <v>9</v>
      </c>
      <c r="AA244" s="82">
        <f t="shared" ca="1" si="88"/>
        <v>0.90708045016510663</v>
      </c>
      <c r="AB244" s="6">
        <f t="shared" ca="1" si="89"/>
        <v>2</v>
      </c>
      <c r="AC244" s="82">
        <f t="shared" ca="1" si="94"/>
        <v>0.57967668008765116</v>
      </c>
      <c r="AD244" s="16">
        <f t="shared" ca="1" si="90"/>
        <v>9</v>
      </c>
      <c r="AE244" s="82">
        <f t="shared" ca="1" si="91"/>
        <v>0.93302366745799858</v>
      </c>
    </row>
    <row r="245" spans="13:31" ht="15.75" thickBot="1">
      <c r="M245" s="4">
        <f t="shared" si="92"/>
        <v>218</v>
      </c>
      <c r="N245" s="39">
        <f t="shared" ca="1" si="78"/>
        <v>2</v>
      </c>
      <c r="O245" s="82">
        <f t="shared" ca="1" si="79"/>
        <v>0.26243160701909973</v>
      </c>
      <c r="P245" s="5">
        <f t="shared" ca="1" si="80"/>
        <v>2</v>
      </c>
      <c r="Q245" s="76">
        <f t="shared" ca="1" si="81"/>
        <v>0.30335231543365837</v>
      </c>
      <c r="R245" s="5">
        <f t="shared" ca="1" si="82"/>
        <v>1</v>
      </c>
      <c r="S245" s="76">
        <f t="shared" ca="1" si="93"/>
        <v>0.46674493390527094</v>
      </c>
      <c r="T245" s="5">
        <f t="shared" ca="1" si="83"/>
        <v>2</v>
      </c>
      <c r="U245" s="76">
        <f t="shared" ca="1" si="93"/>
        <v>0.79366784119462741</v>
      </c>
      <c r="V245" s="5">
        <f t="shared" ca="1" si="84"/>
        <v>2</v>
      </c>
      <c r="W245" s="76">
        <f t="shared" ca="1" si="93"/>
        <v>0.87596621999845414</v>
      </c>
      <c r="X245" s="5">
        <f t="shared" ca="1" si="85"/>
        <v>5</v>
      </c>
      <c r="Y245" s="75">
        <f t="shared" ca="1" si="86"/>
        <v>0.35837215685320589</v>
      </c>
      <c r="Z245" s="16">
        <f t="shared" ca="1" si="87"/>
        <v>8</v>
      </c>
      <c r="AA245" s="82">
        <f t="shared" ca="1" si="88"/>
        <v>0.58188667875564537</v>
      </c>
      <c r="AB245" s="6">
        <f t="shared" ca="1" si="89"/>
        <v>1</v>
      </c>
      <c r="AC245" s="82">
        <f t="shared" ca="1" si="94"/>
        <v>0.38304379629590724</v>
      </c>
      <c r="AD245" s="16">
        <f t="shared" ca="1" si="90"/>
        <v>7</v>
      </c>
      <c r="AE245" s="82">
        <f t="shared" ca="1" si="91"/>
        <v>0.45419959627166917</v>
      </c>
    </row>
    <row r="246" spans="13:31" ht="15.75" thickBot="1">
      <c r="M246" s="4">
        <f t="shared" si="92"/>
        <v>219</v>
      </c>
      <c r="N246" s="39">
        <f t="shared" ca="1" si="78"/>
        <v>2</v>
      </c>
      <c r="O246" s="82">
        <f t="shared" ca="1" si="79"/>
        <v>0.80954383956007714</v>
      </c>
      <c r="P246" s="5">
        <f t="shared" ca="1" si="80"/>
        <v>1</v>
      </c>
      <c r="Q246" s="76">
        <f t="shared" ca="1" si="81"/>
        <v>0.14603530301337031</v>
      </c>
      <c r="R246" s="5">
        <f t="shared" ca="1" si="82"/>
        <v>2</v>
      </c>
      <c r="S246" s="76">
        <f t="shared" ca="1" si="93"/>
        <v>0.52533734283183842</v>
      </c>
      <c r="T246" s="5">
        <f t="shared" ca="1" si="83"/>
        <v>2</v>
      </c>
      <c r="U246" s="76">
        <f t="shared" ca="1" si="93"/>
        <v>0.85101805304520206</v>
      </c>
      <c r="V246" s="5">
        <f t="shared" ca="1" si="84"/>
        <v>1</v>
      </c>
      <c r="W246" s="76">
        <f t="shared" ca="1" si="93"/>
        <v>0.49447310701700631</v>
      </c>
      <c r="X246" s="5">
        <f t="shared" ca="1" si="85"/>
        <v>7</v>
      </c>
      <c r="Y246" s="75">
        <f t="shared" ca="1" si="86"/>
        <v>0.78089215451044947</v>
      </c>
      <c r="Z246" s="16">
        <f t="shared" ca="1" si="87"/>
        <v>8</v>
      </c>
      <c r="AA246" s="82">
        <f t="shared" ca="1" si="88"/>
        <v>0.59607380467331539</v>
      </c>
      <c r="AB246" s="6">
        <f t="shared" ca="1" si="89"/>
        <v>1</v>
      </c>
      <c r="AC246" s="82">
        <f t="shared" ca="1" si="94"/>
        <v>0.20261547017170223</v>
      </c>
      <c r="AD246" s="16">
        <f t="shared" ca="1" si="90"/>
        <v>9</v>
      </c>
      <c r="AE246" s="82">
        <f t="shared" ca="1" si="91"/>
        <v>0.71626755211837478</v>
      </c>
    </row>
    <row r="247" spans="13:31" ht="15.75" thickBot="1">
      <c r="M247" s="4">
        <f t="shared" si="92"/>
        <v>220</v>
      </c>
      <c r="N247" s="39">
        <f t="shared" ca="1" si="78"/>
        <v>2</v>
      </c>
      <c r="O247" s="82">
        <f t="shared" ca="1" si="79"/>
        <v>0.69121994942331555</v>
      </c>
      <c r="P247" s="5">
        <f t="shared" ca="1" si="80"/>
        <v>2</v>
      </c>
      <c r="Q247" s="76">
        <f t="shared" ca="1" si="81"/>
        <v>0.78840694529955524</v>
      </c>
      <c r="R247" s="5">
        <f t="shared" ca="1" si="82"/>
        <v>1</v>
      </c>
      <c r="S247" s="76">
        <f t="shared" ca="1" si="93"/>
        <v>1.8364454155007426E-2</v>
      </c>
      <c r="T247" s="5">
        <f t="shared" ca="1" si="83"/>
        <v>1</v>
      </c>
      <c r="U247" s="76">
        <f t="shared" ca="1" si="93"/>
        <v>0.34049730935480582</v>
      </c>
      <c r="V247" s="5">
        <f t="shared" ca="1" si="84"/>
        <v>1</v>
      </c>
      <c r="W247" s="76">
        <f t="shared" ca="1" si="93"/>
        <v>0.30150253445707054</v>
      </c>
      <c r="X247" s="5">
        <f t="shared" ca="1" si="85"/>
        <v>1</v>
      </c>
      <c r="Y247" s="75">
        <f t="shared" ca="1" si="86"/>
        <v>9.5603483027915104E-3</v>
      </c>
      <c r="Z247" s="16">
        <f t="shared" ca="1" si="87"/>
        <v>4</v>
      </c>
      <c r="AA247" s="82">
        <f t="shared" ca="1" si="88"/>
        <v>8.2463777124933024E-2</v>
      </c>
      <c r="AB247" s="6">
        <f t="shared" ca="1" si="89"/>
        <v>1</v>
      </c>
      <c r="AC247" s="82">
        <f t="shared" ca="1" si="94"/>
        <v>0.47246771254480446</v>
      </c>
      <c r="AD247" s="16">
        <f t="shared" ca="1" si="90"/>
        <v>6</v>
      </c>
      <c r="AE247" s="82">
        <f t="shared" ca="1" si="91"/>
        <v>0.31009996437121767</v>
      </c>
    </row>
    <row r="248" spans="13:31" ht="15.75" thickBot="1">
      <c r="M248" s="4">
        <f t="shared" si="92"/>
        <v>221</v>
      </c>
      <c r="N248" s="39">
        <f t="shared" ca="1" si="78"/>
        <v>2</v>
      </c>
      <c r="O248" s="82">
        <f t="shared" ca="1" si="79"/>
        <v>0.64571813682939294</v>
      </c>
      <c r="P248" s="5">
        <f t="shared" ca="1" si="80"/>
        <v>2</v>
      </c>
      <c r="Q248" s="76">
        <f t="shared" ca="1" si="81"/>
        <v>0.55056510526031444</v>
      </c>
      <c r="R248" s="5">
        <f t="shared" ca="1" si="82"/>
        <v>2</v>
      </c>
      <c r="S248" s="76">
        <f t="shared" ca="1" si="93"/>
        <v>0.54387510706278697</v>
      </c>
      <c r="T248" s="5">
        <f t="shared" ca="1" si="83"/>
        <v>1</v>
      </c>
      <c r="U248" s="76">
        <f t="shared" ca="1" si="93"/>
        <v>0.40105946058219466</v>
      </c>
      <c r="V248" s="5">
        <f t="shared" ca="1" si="84"/>
        <v>2</v>
      </c>
      <c r="W248" s="76">
        <f t="shared" ca="1" si="93"/>
        <v>0.7948091467499081</v>
      </c>
      <c r="X248" s="5">
        <f t="shared" ca="1" si="85"/>
        <v>6</v>
      </c>
      <c r="Y248" s="75">
        <f t="shared" ca="1" si="86"/>
        <v>0.68613679514038051</v>
      </c>
      <c r="Z248" s="16">
        <f t="shared" ca="1" si="87"/>
        <v>8</v>
      </c>
      <c r="AA248" s="82">
        <f t="shared" ca="1" si="88"/>
        <v>0.6045094341088566</v>
      </c>
      <c r="AB248" s="6">
        <f t="shared" ca="1" si="89"/>
        <v>2</v>
      </c>
      <c r="AC248" s="82">
        <f t="shared" ca="1" si="94"/>
        <v>0.65665992573804122</v>
      </c>
      <c r="AD248" s="16">
        <f t="shared" ca="1" si="90"/>
        <v>9</v>
      </c>
      <c r="AE248" s="82">
        <f t="shared" ca="1" si="91"/>
        <v>0.76805506458109818</v>
      </c>
    </row>
    <row r="249" spans="13:31" ht="15.75" thickBot="1">
      <c r="M249" s="4">
        <f t="shared" si="92"/>
        <v>222</v>
      </c>
      <c r="N249" s="39">
        <f t="shared" ca="1" si="78"/>
        <v>2</v>
      </c>
      <c r="O249" s="82">
        <f t="shared" ca="1" si="79"/>
        <v>0.26122697896755831</v>
      </c>
      <c r="P249" s="5">
        <f t="shared" ca="1" si="80"/>
        <v>1</v>
      </c>
      <c r="Q249" s="76">
        <f t="shared" ca="1" si="81"/>
        <v>0.21668649131009232</v>
      </c>
      <c r="R249" s="5">
        <f t="shared" ca="1" si="82"/>
        <v>1</v>
      </c>
      <c r="S249" s="76">
        <f t="shared" ca="1" si="93"/>
        <v>0.34118725224298907</v>
      </c>
      <c r="T249" s="5">
        <f t="shared" ca="1" si="83"/>
        <v>1</v>
      </c>
      <c r="U249" s="76">
        <f t="shared" ca="1" si="93"/>
        <v>0.29872389844632785</v>
      </c>
      <c r="V249" s="5">
        <f t="shared" ca="1" si="84"/>
        <v>2</v>
      </c>
      <c r="W249" s="76">
        <f t="shared" ca="1" si="93"/>
        <v>0.92068766512015632</v>
      </c>
      <c r="X249" s="5">
        <f t="shared" ca="1" si="85"/>
        <v>1</v>
      </c>
      <c r="Y249" s="75">
        <f t="shared" ca="1" si="86"/>
        <v>1.2179526129143525E-3</v>
      </c>
      <c r="Z249" s="16">
        <f t="shared" ca="1" si="87"/>
        <v>9</v>
      </c>
      <c r="AA249" s="82">
        <f t="shared" ca="1" si="88"/>
        <v>0.85796824449934173</v>
      </c>
      <c r="AB249" s="6">
        <f t="shared" ca="1" si="89"/>
        <v>1</v>
      </c>
      <c r="AC249" s="82">
        <f t="shared" ca="1" si="94"/>
        <v>0.19818588182649965</v>
      </c>
      <c r="AD249" s="16">
        <f t="shared" ca="1" si="90"/>
        <v>9</v>
      </c>
      <c r="AE249" s="82">
        <f t="shared" ca="1" si="91"/>
        <v>0.75611979536490725</v>
      </c>
    </row>
    <row r="250" spans="13:31" ht="15.75" thickBot="1">
      <c r="M250" s="4">
        <f t="shared" si="92"/>
        <v>223</v>
      </c>
      <c r="N250" s="39">
        <f t="shared" ca="1" si="78"/>
        <v>2</v>
      </c>
      <c r="O250" s="82">
        <f t="shared" ca="1" si="79"/>
        <v>0.50157269801785453</v>
      </c>
      <c r="P250" s="5">
        <f t="shared" ca="1" si="80"/>
        <v>1</v>
      </c>
      <c r="Q250" s="76">
        <f t="shared" ca="1" si="81"/>
        <v>0.10963438831266892</v>
      </c>
      <c r="R250" s="5">
        <f t="shared" ca="1" si="82"/>
        <v>1</v>
      </c>
      <c r="S250" s="76">
        <f t="shared" ca="1" si="93"/>
        <v>0.49007711006494237</v>
      </c>
      <c r="T250" s="5">
        <f t="shared" ca="1" si="83"/>
        <v>1</v>
      </c>
      <c r="U250" s="76">
        <f t="shared" ca="1" si="93"/>
        <v>0.10121049827327511</v>
      </c>
      <c r="V250" s="5">
        <f t="shared" ca="1" si="84"/>
        <v>2</v>
      </c>
      <c r="W250" s="76">
        <f t="shared" ca="1" si="93"/>
        <v>0.99380062344632236</v>
      </c>
      <c r="X250" s="5">
        <f t="shared" ca="1" si="85"/>
        <v>4</v>
      </c>
      <c r="Y250" s="75">
        <f t="shared" ca="1" si="86"/>
        <v>0.32299101708455513</v>
      </c>
      <c r="Z250" s="16">
        <f t="shared" ca="1" si="87"/>
        <v>9</v>
      </c>
      <c r="AA250" s="82">
        <f t="shared" ca="1" si="88"/>
        <v>0.7768972846284834</v>
      </c>
      <c r="AB250" s="6">
        <f t="shared" ca="1" si="89"/>
        <v>1</v>
      </c>
      <c r="AC250" s="82">
        <f t="shared" ca="1" si="94"/>
        <v>7.4356097847850577E-2</v>
      </c>
      <c r="AD250" s="16">
        <f t="shared" ca="1" si="90"/>
        <v>8</v>
      </c>
      <c r="AE250" s="82">
        <f t="shared" ca="1" si="91"/>
        <v>0.56908277830014864</v>
      </c>
    </row>
    <row r="251" spans="13:31" ht="15.75" thickBot="1">
      <c r="M251" s="4">
        <f t="shared" si="92"/>
        <v>224</v>
      </c>
      <c r="N251" s="39">
        <f t="shared" ca="1" si="78"/>
        <v>2</v>
      </c>
      <c r="O251" s="82">
        <f t="shared" ca="1" si="79"/>
        <v>0.47519312288329041</v>
      </c>
      <c r="P251" s="5">
        <f t="shared" ca="1" si="80"/>
        <v>2</v>
      </c>
      <c r="Q251" s="76">
        <f t="shared" ca="1" si="81"/>
        <v>0.67933411074950456</v>
      </c>
      <c r="R251" s="5">
        <f t="shared" ca="1" si="82"/>
        <v>2</v>
      </c>
      <c r="S251" s="76">
        <f t="shared" ca="1" si="93"/>
        <v>0.86493377212046885</v>
      </c>
      <c r="T251" s="5">
        <f t="shared" ca="1" si="83"/>
        <v>1</v>
      </c>
      <c r="U251" s="76">
        <f t="shared" ca="1" si="93"/>
        <v>0.19204806233157812</v>
      </c>
      <c r="V251" s="5">
        <f t="shared" ca="1" si="84"/>
        <v>2</v>
      </c>
      <c r="W251" s="76">
        <f t="shared" ca="1" si="93"/>
        <v>0.73717786884714265</v>
      </c>
      <c r="X251" s="5">
        <f t="shared" ca="1" si="85"/>
        <v>4</v>
      </c>
      <c r="Y251" s="75">
        <f t="shared" ca="1" si="86"/>
        <v>0.18078620231063525</v>
      </c>
      <c r="Z251" s="16">
        <f t="shared" ca="1" si="87"/>
        <v>9</v>
      </c>
      <c r="AA251" s="82">
        <f t="shared" ca="1" si="88"/>
        <v>0.86105048879367918</v>
      </c>
      <c r="AB251" s="6">
        <f t="shared" ca="1" si="89"/>
        <v>1</v>
      </c>
      <c r="AC251" s="82">
        <f t="shared" ca="1" si="94"/>
        <v>0.40422965524200594</v>
      </c>
      <c r="AD251" s="16">
        <f t="shared" ca="1" si="90"/>
        <v>8</v>
      </c>
      <c r="AE251" s="82">
        <f t="shared" ca="1" si="91"/>
        <v>0.51147745580466353</v>
      </c>
    </row>
    <row r="252" spans="13:31" ht="15.75" thickBot="1">
      <c r="M252" s="4">
        <f t="shared" si="92"/>
        <v>225</v>
      </c>
      <c r="N252" s="39">
        <f t="shared" ca="1" si="78"/>
        <v>2</v>
      </c>
      <c r="O252" s="82">
        <f t="shared" ca="1" si="79"/>
        <v>0.78905607838741698</v>
      </c>
      <c r="P252" s="5">
        <f t="shared" ca="1" si="80"/>
        <v>2</v>
      </c>
      <c r="Q252" s="76">
        <f t="shared" ca="1" si="81"/>
        <v>0.63736577893801982</v>
      </c>
      <c r="R252" s="5">
        <f t="shared" ca="1" si="82"/>
        <v>2</v>
      </c>
      <c r="S252" s="76">
        <f t="shared" ca="1" si="93"/>
        <v>0.72918924177193523</v>
      </c>
      <c r="T252" s="5">
        <f t="shared" ca="1" si="83"/>
        <v>2</v>
      </c>
      <c r="U252" s="76">
        <f t="shared" ca="1" si="93"/>
        <v>0.60089650918252957</v>
      </c>
      <c r="V252" s="5">
        <f t="shared" ca="1" si="84"/>
        <v>1</v>
      </c>
      <c r="W252" s="76">
        <f t="shared" ca="1" si="93"/>
        <v>0.17021486857788215</v>
      </c>
      <c r="X252" s="5">
        <f t="shared" ca="1" si="85"/>
        <v>4</v>
      </c>
      <c r="Y252" s="75">
        <f t="shared" ca="1" si="86"/>
        <v>0.26331027311766508</v>
      </c>
      <c r="Z252" s="16">
        <f t="shared" ca="1" si="87"/>
        <v>3</v>
      </c>
      <c r="AA252" s="82">
        <f t="shared" ca="1" si="88"/>
        <v>5.6465920472134279E-2</v>
      </c>
      <c r="AB252" s="6">
        <f t="shared" ca="1" si="89"/>
        <v>2</v>
      </c>
      <c r="AC252" s="82">
        <f t="shared" ca="1" si="94"/>
        <v>0.75215799751417411</v>
      </c>
      <c r="AD252" s="16">
        <f t="shared" ca="1" si="90"/>
        <v>2</v>
      </c>
      <c r="AE252" s="82">
        <f t="shared" ca="1" si="91"/>
        <v>8.2019465909104028E-2</v>
      </c>
    </row>
    <row r="253" spans="13:31" ht="15.75" thickBot="1">
      <c r="M253" s="4">
        <f t="shared" si="92"/>
        <v>226</v>
      </c>
      <c r="N253" s="39">
        <f t="shared" ca="1" si="78"/>
        <v>2</v>
      </c>
      <c r="O253" s="82">
        <f t="shared" ca="1" si="79"/>
        <v>0.49310819022187524</v>
      </c>
      <c r="P253" s="5">
        <f t="shared" ca="1" si="80"/>
        <v>2</v>
      </c>
      <c r="Q253" s="76">
        <f t="shared" ca="1" si="81"/>
        <v>0.88550562716815673</v>
      </c>
      <c r="R253" s="5">
        <f t="shared" ca="1" si="82"/>
        <v>1</v>
      </c>
      <c r="S253" s="76">
        <f t="shared" ca="1" si="93"/>
        <v>0.37452625439044329</v>
      </c>
      <c r="T253" s="5">
        <f t="shared" ca="1" si="83"/>
        <v>1</v>
      </c>
      <c r="U253" s="76">
        <f t="shared" ca="1" si="93"/>
        <v>0.13833675038205406</v>
      </c>
      <c r="V253" s="5">
        <f t="shared" ca="1" si="84"/>
        <v>1</v>
      </c>
      <c r="W253" s="76">
        <f t="shared" ca="1" si="93"/>
        <v>0.53407730536582343</v>
      </c>
      <c r="X253" s="5">
        <f t="shared" ca="1" si="85"/>
        <v>4</v>
      </c>
      <c r="Y253" s="75">
        <f t="shared" ca="1" si="86"/>
        <v>0.29228030677861305</v>
      </c>
      <c r="Z253" s="16">
        <f t="shared" ca="1" si="87"/>
        <v>9</v>
      </c>
      <c r="AA253" s="82">
        <f t="shared" ca="1" si="88"/>
        <v>0.88894487756914131</v>
      </c>
      <c r="AB253" s="6">
        <f t="shared" ca="1" si="89"/>
        <v>1</v>
      </c>
      <c r="AC253" s="82">
        <f t="shared" ca="1" si="94"/>
        <v>0.49792676574222217</v>
      </c>
      <c r="AD253" s="16">
        <f t="shared" ca="1" si="90"/>
        <v>8</v>
      </c>
      <c r="AE253" s="82">
        <f t="shared" ca="1" si="91"/>
        <v>0.66471118863666767</v>
      </c>
    </row>
    <row r="254" spans="13:31" ht="15.75" thickBot="1">
      <c r="M254" s="4">
        <f t="shared" si="92"/>
        <v>227</v>
      </c>
      <c r="N254" s="39">
        <f t="shared" ca="1" si="78"/>
        <v>2</v>
      </c>
      <c r="O254" s="82">
        <f t="shared" ca="1" si="79"/>
        <v>0.34229819111625748</v>
      </c>
      <c r="P254" s="5">
        <f t="shared" ca="1" si="80"/>
        <v>2</v>
      </c>
      <c r="Q254" s="76">
        <f t="shared" ca="1" si="81"/>
        <v>0.85654649176021191</v>
      </c>
      <c r="R254" s="5">
        <f t="shared" ca="1" si="82"/>
        <v>1</v>
      </c>
      <c r="S254" s="76">
        <f t="shared" ca="1" si="93"/>
        <v>0.17783215367559269</v>
      </c>
      <c r="T254" s="5">
        <f t="shared" ca="1" si="83"/>
        <v>2</v>
      </c>
      <c r="U254" s="76">
        <f t="shared" ca="1" si="93"/>
        <v>0.61875724402493937</v>
      </c>
      <c r="V254" s="5">
        <f t="shared" ca="1" si="84"/>
        <v>1</v>
      </c>
      <c r="W254" s="76">
        <f t="shared" ca="1" si="93"/>
        <v>0.49117759511597114</v>
      </c>
      <c r="X254" s="5">
        <f t="shared" ca="1" si="85"/>
        <v>6</v>
      </c>
      <c r="Y254" s="75">
        <f t="shared" ca="1" si="86"/>
        <v>0.66040516676289052</v>
      </c>
      <c r="Z254" s="16">
        <f t="shared" ca="1" si="87"/>
        <v>8</v>
      </c>
      <c r="AA254" s="82">
        <f t="shared" ca="1" si="88"/>
        <v>0.67496149862149601</v>
      </c>
      <c r="AB254" s="6">
        <f t="shared" ca="1" si="89"/>
        <v>2</v>
      </c>
      <c r="AC254" s="82">
        <f t="shared" ca="1" si="94"/>
        <v>0.59801599793762694</v>
      </c>
      <c r="AD254" s="16">
        <f t="shared" ca="1" si="90"/>
        <v>9</v>
      </c>
      <c r="AE254" s="82">
        <f t="shared" ca="1" si="91"/>
        <v>0.80253355330372056</v>
      </c>
    </row>
    <row r="255" spans="13:31" ht="15.75" thickBot="1">
      <c r="M255" s="4">
        <f t="shared" si="92"/>
        <v>228</v>
      </c>
      <c r="N255" s="39">
        <f t="shared" ca="1" si="78"/>
        <v>2</v>
      </c>
      <c r="O255" s="82">
        <f t="shared" ca="1" si="79"/>
        <v>0.49697472887331884</v>
      </c>
      <c r="P255" s="5">
        <f t="shared" ca="1" si="80"/>
        <v>1</v>
      </c>
      <c r="Q255" s="76">
        <f t="shared" ca="1" si="81"/>
        <v>0.17970236100718773</v>
      </c>
      <c r="R255" s="5">
        <f t="shared" ca="1" si="82"/>
        <v>2</v>
      </c>
      <c r="S255" s="76">
        <f t="shared" ca="1" si="93"/>
        <v>0.9849562137468848</v>
      </c>
      <c r="T255" s="5">
        <f t="shared" ca="1" si="83"/>
        <v>2</v>
      </c>
      <c r="U255" s="76">
        <f t="shared" ca="1" si="93"/>
        <v>0.78530715543111373</v>
      </c>
      <c r="V255" s="5">
        <f t="shared" ca="1" si="84"/>
        <v>1</v>
      </c>
      <c r="W255" s="76">
        <f t="shared" ca="1" si="93"/>
        <v>0.2931680963462453</v>
      </c>
      <c r="X255" s="5">
        <f t="shared" ca="1" si="85"/>
        <v>6</v>
      </c>
      <c r="Y255" s="75">
        <f t="shared" ca="1" si="86"/>
        <v>0.6303518363785714</v>
      </c>
      <c r="Z255" s="16">
        <f t="shared" ca="1" si="87"/>
        <v>7</v>
      </c>
      <c r="AA255" s="82">
        <f t="shared" ca="1" si="88"/>
        <v>0.35883918117180613</v>
      </c>
      <c r="AB255" s="6">
        <f t="shared" ca="1" si="89"/>
        <v>1</v>
      </c>
      <c r="AC255" s="82">
        <f t="shared" ca="1" si="94"/>
        <v>0.24738892852792582</v>
      </c>
      <c r="AD255" s="16">
        <f t="shared" ca="1" si="90"/>
        <v>4</v>
      </c>
      <c r="AE255" s="82">
        <f t="shared" ca="1" si="91"/>
        <v>0.16012719227464522</v>
      </c>
    </row>
    <row r="256" spans="13:31" ht="15.75" thickBot="1">
      <c r="M256" s="4">
        <f t="shared" si="92"/>
        <v>229</v>
      </c>
      <c r="N256" s="39">
        <f t="shared" ca="1" si="78"/>
        <v>2</v>
      </c>
      <c r="O256" s="82">
        <f t="shared" ca="1" si="79"/>
        <v>0.75846845440019672</v>
      </c>
      <c r="P256" s="5">
        <f t="shared" ca="1" si="80"/>
        <v>2</v>
      </c>
      <c r="Q256" s="76">
        <f t="shared" ca="1" si="81"/>
        <v>0.53710489675426398</v>
      </c>
      <c r="R256" s="5">
        <f t="shared" ca="1" si="82"/>
        <v>1</v>
      </c>
      <c r="S256" s="76">
        <f t="shared" ca="1" si="93"/>
        <v>0.29459454091822046</v>
      </c>
      <c r="T256" s="5">
        <f t="shared" ca="1" si="83"/>
        <v>2</v>
      </c>
      <c r="U256" s="76">
        <f t="shared" ca="1" si="93"/>
        <v>0.95750041404964503</v>
      </c>
      <c r="V256" s="5">
        <f t="shared" ca="1" si="84"/>
        <v>1</v>
      </c>
      <c r="W256" s="76">
        <f t="shared" ca="1" si="93"/>
        <v>9.0234795478678631E-2</v>
      </c>
      <c r="X256" s="5">
        <f t="shared" ca="1" si="85"/>
        <v>5</v>
      </c>
      <c r="Y256" s="75">
        <f t="shared" ca="1" si="86"/>
        <v>0.44949005137717446</v>
      </c>
      <c r="Z256" s="16">
        <f t="shared" ca="1" si="87"/>
        <v>9</v>
      </c>
      <c r="AA256" s="82">
        <f t="shared" ca="1" si="88"/>
        <v>0.83088838197109727</v>
      </c>
      <c r="AB256" s="6">
        <f t="shared" ca="1" si="89"/>
        <v>1</v>
      </c>
      <c r="AC256" s="82">
        <f t="shared" ca="1" si="94"/>
        <v>0.39003104644632725</v>
      </c>
      <c r="AD256" s="16">
        <f t="shared" ca="1" si="90"/>
        <v>7</v>
      </c>
      <c r="AE256" s="82">
        <f t="shared" ca="1" si="91"/>
        <v>0.43428635229550405</v>
      </c>
    </row>
    <row r="257" spans="13:31" ht="15.75" thickBot="1">
      <c r="M257" s="4">
        <f t="shared" si="92"/>
        <v>230</v>
      </c>
      <c r="N257" s="39">
        <f t="shared" ca="1" si="78"/>
        <v>2</v>
      </c>
      <c r="O257" s="82">
        <f t="shared" ca="1" si="79"/>
        <v>0.34553900255418846</v>
      </c>
      <c r="P257" s="5">
        <f t="shared" ca="1" si="80"/>
        <v>1</v>
      </c>
      <c r="Q257" s="76">
        <f t="shared" ca="1" si="81"/>
        <v>9.1771284244590134E-2</v>
      </c>
      <c r="R257" s="5">
        <f t="shared" ca="1" si="82"/>
        <v>2</v>
      </c>
      <c r="S257" s="76">
        <f t="shared" ca="1" si="93"/>
        <v>0.67210849349036494</v>
      </c>
      <c r="T257" s="5">
        <f t="shared" ca="1" si="83"/>
        <v>1</v>
      </c>
      <c r="U257" s="76">
        <f t="shared" ca="1" si="93"/>
        <v>0.37756637890045841</v>
      </c>
      <c r="V257" s="5">
        <f t="shared" ca="1" si="84"/>
        <v>1</v>
      </c>
      <c r="W257" s="76">
        <f t="shared" ca="1" si="93"/>
        <v>0.30545388114075411</v>
      </c>
      <c r="X257" s="5">
        <f t="shared" ca="1" si="85"/>
        <v>4</v>
      </c>
      <c r="Y257" s="75">
        <f t="shared" ca="1" si="86"/>
        <v>0.20586100616792802</v>
      </c>
      <c r="Z257" s="16">
        <f t="shared" ca="1" si="87"/>
        <v>6</v>
      </c>
      <c r="AA257" s="82">
        <f t="shared" ca="1" si="88"/>
        <v>0.14892628026187182</v>
      </c>
      <c r="AB257" s="6">
        <f t="shared" ca="1" si="89"/>
        <v>1</v>
      </c>
      <c r="AC257" s="82">
        <f t="shared" ca="1" si="94"/>
        <v>0.39538886577730126</v>
      </c>
      <c r="AD257" s="16">
        <f t="shared" ca="1" si="90"/>
        <v>6</v>
      </c>
      <c r="AE257" s="82">
        <f t="shared" ca="1" si="91"/>
        <v>0.34095705508877927</v>
      </c>
    </row>
    <row r="258" spans="13:31" ht="15.75" thickBot="1">
      <c r="M258" s="4">
        <f t="shared" si="92"/>
        <v>231</v>
      </c>
      <c r="N258" s="39">
        <f t="shared" ca="1" si="78"/>
        <v>2</v>
      </c>
      <c r="O258" s="82">
        <f t="shared" ca="1" si="79"/>
        <v>0.79778420308208631</v>
      </c>
      <c r="P258" s="5">
        <f t="shared" ca="1" si="80"/>
        <v>2</v>
      </c>
      <c r="Q258" s="76">
        <f t="shared" ca="1" si="81"/>
        <v>0.95010861348335074</v>
      </c>
      <c r="R258" s="5">
        <f t="shared" ca="1" si="82"/>
        <v>1</v>
      </c>
      <c r="S258" s="76">
        <f t="shared" ca="1" si="93"/>
        <v>0.44738010525496819</v>
      </c>
      <c r="T258" s="5">
        <f t="shared" ca="1" si="83"/>
        <v>2</v>
      </c>
      <c r="U258" s="76">
        <f t="shared" ca="1" si="93"/>
        <v>0.68684400835835291</v>
      </c>
      <c r="V258" s="5">
        <f t="shared" ca="1" si="84"/>
        <v>1</v>
      </c>
      <c r="W258" s="76">
        <f t="shared" ca="1" si="93"/>
        <v>0.28568137962342033</v>
      </c>
      <c r="X258" s="5">
        <f t="shared" ca="1" si="85"/>
        <v>5</v>
      </c>
      <c r="Y258" s="75">
        <f t="shared" ca="1" si="86"/>
        <v>0.54935688541271777</v>
      </c>
      <c r="Z258" s="16">
        <f t="shared" ca="1" si="87"/>
        <v>7</v>
      </c>
      <c r="AA258" s="82">
        <f t="shared" ca="1" si="88"/>
        <v>0.37306023319609638</v>
      </c>
      <c r="AB258" s="6">
        <f t="shared" ca="1" si="89"/>
        <v>1</v>
      </c>
      <c r="AC258" s="82">
        <f t="shared" ca="1" si="94"/>
        <v>0.20644441714093187</v>
      </c>
      <c r="AD258" s="16">
        <f t="shared" ca="1" si="90"/>
        <v>9</v>
      </c>
      <c r="AE258" s="82">
        <f t="shared" ca="1" si="91"/>
        <v>0.88776312937410706</v>
      </c>
    </row>
    <row r="259" spans="13:31" ht="15.75" thickBot="1">
      <c r="M259" s="4">
        <f t="shared" si="92"/>
        <v>232</v>
      </c>
      <c r="N259" s="39">
        <f t="shared" ca="1" si="78"/>
        <v>1</v>
      </c>
      <c r="O259" s="82">
        <f t="shared" ca="1" si="79"/>
        <v>1.3293411689087264E-2</v>
      </c>
      <c r="P259" s="5">
        <f t="shared" ca="1" si="80"/>
        <v>2</v>
      </c>
      <c r="Q259" s="76">
        <f t="shared" ca="1" si="81"/>
        <v>0.82826738030910629</v>
      </c>
      <c r="R259" s="5">
        <f t="shared" ca="1" si="82"/>
        <v>1</v>
      </c>
      <c r="S259" s="76">
        <f t="shared" ca="1" si="93"/>
        <v>0.47718618959110071</v>
      </c>
      <c r="T259" s="5">
        <f t="shared" ca="1" si="83"/>
        <v>1</v>
      </c>
      <c r="U259" s="76">
        <f t="shared" ca="1" si="93"/>
        <v>0.27519106001891624</v>
      </c>
      <c r="V259" s="5">
        <f t="shared" ca="1" si="84"/>
        <v>1</v>
      </c>
      <c r="W259" s="76">
        <f t="shared" ca="1" si="93"/>
        <v>0.4082421029258958</v>
      </c>
      <c r="X259" s="5">
        <f t="shared" ca="1" si="85"/>
        <v>8</v>
      </c>
      <c r="Y259" s="75">
        <f t="shared" ca="1" si="86"/>
        <v>0.87317778768159604</v>
      </c>
      <c r="Z259" s="16">
        <f t="shared" ca="1" si="87"/>
        <v>9</v>
      </c>
      <c r="AA259" s="82">
        <f t="shared" ca="1" si="88"/>
        <v>0.85592704254451668</v>
      </c>
      <c r="AB259" s="6">
        <f t="shared" ca="1" si="89"/>
        <v>2</v>
      </c>
      <c r="AC259" s="82">
        <f t="shared" ca="1" si="94"/>
        <v>0.94600592296836528</v>
      </c>
      <c r="AD259" s="16">
        <f t="shared" ca="1" si="90"/>
        <v>7</v>
      </c>
      <c r="AE259" s="82">
        <f t="shared" ca="1" si="91"/>
        <v>0.49657279823548195</v>
      </c>
    </row>
    <row r="260" spans="13:31" ht="15.75" thickBot="1">
      <c r="M260" s="4">
        <f t="shared" si="92"/>
        <v>233</v>
      </c>
      <c r="N260" s="39">
        <f t="shared" ca="1" si="78"/>
        <v>2</v>
      </c>
      <c r="O260" s="82">
        <f t="shared" ca="1" si="79"/>
        <v>0.81476866215815669</v>
      </c>
      <c r="P260" s="5">
        <f t="shared" ca="1" si="80"/>
        <v>2</v>
      </c>
      <c r="Q260" s="76">
        <f t="shared" ca="1" si="81"/>
        <v>0.68367051312357763</v>
      </c>
      <c r="R260" s="5">
        <f t="shared" ca="1" si="82"/>
        <v>1</v>
      </c>
      <c r="S260" s="76">
        <f t="shared" ca="1" si="93"/>
        <v>2.3685538004595941E-2</v>
      </c>
      <c r="T260" s="5">
        <f t="shared" ca="1" si="83"/>
        <v>1</v>
      </c>
      <c r="U260" s="76">
        <f t="shared" ca="1" si="93"/>
        <v>0.4342993890058513</v>
      </c>
      <c r="V260" s="5">
        <f t="shared" ca="1" si="84"/>
        <v>2</v>
      </c>
      <c r="W260" s="76">
        <f t="shared" ca="1" si="93"/>
        <v>0.87049876917591962</v>
      </c>
      <c r="X260" s="5">
        <f t="shared" ca="1" si="85"/>
        <v>5</v>
      </c>
      <c r="Y260" s="75">
        <f t="shared" ca="1" si="86"/>
        <v>0.36755815519118085</v>
      </c>
      <c r="Z260" s="16">
        <f t="shared" ca="1" si="87"/>
        <v>9</v>
      </c>
      <c r="AA260" s="82">
        <f t="shared" ca="1" si="88"/>
        <v>0.94263279850428283</v>
      </c>
      <c r="AB260" s="6">
        <f t="shared" ca="1" si="89"/>
        <v>1</v>
      </c>
      <c r="AC260" s="82">
        <f t="shared" ca="1" si="94"/>
        <v>0.20818021190891889</v>
      </c>
      <c r="AD260" s="16">
        <f t="shared" ca="1" si="90"/>
        <v>1</v>
      </c>
      <c r="AE260" s="82">
        <f t="shared" ca="1" si="91"/>
        <v>4.6219845675445903E-2</v>
      </c>
    </row>
    <row r="261" spans="13:31" ht="15.75" thickBot="1">
      <c r="M261" s="4">
        <f t="shared" si="92"/>
        <v>234</v>
      </c>
      <c r="N261" s="39">
        <f t="shared" ca="1" si="78"/>
        <v>2</v>
      </c>
      <c r="O261" s="82">
        <f t="shared" ca="1" si="79"/>
        <v>0.89371501071365267</v>
      </c>
      <c r="P261" s="5">
        <f t="shared" ca="1" si="80"/>
        <v>1</v>
      </c>
      <c r="Q261" s="76">
        <f t="shared" ca="1" si="81"/>
        <v>0.11234745375951238</v>
      </c>
      <c r="R261" s="5">
        <f t="shared" ca="1" si="82"/>
        <v>2</v>
      </c>
      <c r="S261" s="76">
        <f t="shared" ca="1" si="93"/>
        <v>0.65061377244544483</v>
      </c>
      <c r="T261" s="5">
        <f t="shared" ca="1" si="83"/>
        <v>2</v>
      </c>
      <c r="U261" s="76">
        <f t="shared" ca="1" si="93"/>
        <v>0.51495283922831003</v>
      </c>
      <c r="V261" s="5">
        <f t="shared" ca="1" si="84"/>
        <v>1</v>
      </c>
      <c r="W261" s="76">
        <f t="shared" ca="1" si="93"/>
        <v>0.5142374712673603</v>
      </c>
      <c r="X261" s="5">
        <f t="shared" ca="1" si="85"/>
        <v>7</v>
      </c>
      <c r="Y261" s="75">
        <f t="shared" ca="1" si="86"/>
        <v>0.78911593131513769</v>
      </c>
      <c r="Z261" s="16">
        <f t="shared" ca="1" si="87"/>
        <v>9</v>
      </c>
      <c r="AA261" s="82">
        <f t="shared" ca="1" si="88"/>
        <v>0.85795480943984592</v>
      </c>
      <c r="AB261" s="6">
        <f t="shared" ca="1" si="89"/>
        <v>2</v>
      </c>
      <c r="AC261" s="82">
        <f t="shared" ca="1" si="94"/>
        <v>0.81430472178350755</v>
      </c>
      <c r="AD261" s="16">
        <f t="shared" ca="1" si="90"/>
        <v>8</v>
      </c>
      <c r="AE261" s="82">
        <f t="shared" ca="1" si="91"/>
        <v>0.54479728413339323</v>
      </c>
    </row>
    <row r="262" spans="13:31" ht="15.75" thickBot="1">
      <c r="M262" s="4">
        <f t="shared" si="92"/>
        <v>235</v>
      </c>
      <c r="N262" s="39">
        <f t="shared" ca="1" si="78"/>
        <v>2</v>
      </c>
      <c r="O262" s="82">
        <f t="shared" ca="1" si="79"/>
        <v>0.74191680068649934</v>
      </c>
      <c r="P262" s="5">
        <f t="shared" ca="1" si="80"/>
        <v>2</v>
      </c>
      <c r="Q262" s="76">
        <f t="shared" ca="1" si="81"/>
        <v>0.87911568210598645</v>
      </c>
      <c r="R262" s="5">
        <f t="shared" ca="1" si="82"/>
        <v>1</v>
      </c>
      <c r="S262" s="76">
        <f t="shared" ca="1" si="93"/>
        <v>0.225234226411134</v>
      </c>
      <c r="T262" s="5">
        <f t="shared" ca="1" si="83"/>
        <v>1</v>
      </c>
      <c r="U262" s="76">
        <f t="shared" ca="1" si="93"/>
        <v>0.31417148023963737</v>
      </c>
      <c r="V262" s="5">
        <f t="shared" ca="1" si="84"/>
        <v>1</v>
      </c>
      <c r="W262" s="76">
        <f t="shared" ca="1" si="93"/>
        <v>4.3344594188718943E-3</v>
      </c>
      <c r="X262" s="5">
        <f t="shared" ca="1" si="85"/>
        <v>7</v>
      </c>
      <c r="Y262" s="75">
        <f t="shared" ca="1" si="86"/>
        <v>0.83003775332586738</v>
      </c>
      <c r="Z262" s="16">
        <f t="shared" ca="1" si="87"/>
        <v>9</v>
      </c>
      <c r="AA262" s="82">
        <f t="shared" ca="1" si="88"/>
        <v>0.90453102237423266</v>
      </c>
      <c r="AB262" s="6">
        <f t="shared" ca="1" si="89"/>
        <v>2</v>
      </c>
      <c r="AC262" s="82">
        <f t="shared" ca="1" si="94"/>
        <v>0.87441827055133925</v>
      </c>
      <c r="AD262" s="16">
        <f t="shared" ca="1" si="90"/>
        <v>9</v>
      </c>
      <c r="AE262" s="82">
        <f t="shared" ca="1" si="91"/>
        <v>0.89410089728662001</v>
      </c>
    </row>
    <row r="263" spans="13:31" ht="15.75" thickBot="1">
      <c r="M263" s="4">
        <f t="shared" si="92"/>
        <v>236</v>
      </c>
      <c r="N263" s="39">
        <f t="shared" ca="1" si="78"/>
        <v>2</v>
      </c>
      <c r="O263" s="82">
        <f t="shared" ca="1" si="79"/>
        <v>0.48374010937127387</v>
      </c>
      <c r="P263" s="5">
        <f t="shared" ca="1" si="80"/>
        <v>1</v>
      </c>
      <c r="Q263" s="76">
        <f t="shared" ca="1" si="81"/>
        <v>9.4547031051358532E-2</v>
      </c>
      <c r="R263" s="5">
        <f t="shared" ca="1" si="82"/>
        <v>2</v>
      </c>
      <c r="S263" s="76">
        <f t="shared" ca="1" si="93"/>
        <v>0.70061525155731719</v>
      </c>
      <c r="T263" s="5">
        <f t="shared" ca="1" si="83"/>
        <v>2</v>
      </c>
      <c r="U263" s="76">
        <f t="shared" ca="1" si="93"/>
        <v>0.94004571441586204</v>
      </c>
      <c r="V263" s="5">
        <f t="shared" ca="1" si="84"/>
        <v>1</v>
      </c>
      <c r="W263" s="76">
        <f t="shared" ca="1" si="93"/>
        <v>0.48095508705913037</v>
      </c>
      <c r="X263" s="5">
        <f t="shared" ca="1" si="85"/>
        <v>6</v>
      </c>
      <c r="Y263" s="75">
        <f t="shared" ca="1" si="86"/>
        <v>0.5710545722751228</v>
      </c>
      <c r="Z263" s="16">
        <f t="shared" ca="1" si="87"/>
        <v>9</v>
      </c>
      <c r="AA263" s="82">
        <f t="shared" ca="1" si="88"/>
        <v>0.89861660588196823</v>
      </c>
      <c r="AB263" s="6">
        <f t="shared" ca="1" si="89"/>
        <v>2</v>
      </c>
      <c r="AC263" s="82">
        <f t="shared" ca="1" si="94"/>
        <v>0.58582083898599024</v>
      </c>
      <c r="AD263" s="16">
        <f t="shared" ca="1" si="90"/>
        <v>6</v>
      </c>
      <c r="AE263" s="82">
        <f t="shared" ca="1" si="91"/>
        <v>0.27058592532286241</v>
      </c>
    </row>
    <row r="264" spans="13:31" ht="15.75" thickBot="1">
      <c r="M264" s="4">
        <f t="shared" si="92"/>
        <v>237</v>
      </c>
      <c r="N264" s="39">
        <f t="shared" ca="1" si="78"/>
        <v>2</v>
      </c>
      <c r="O264" s="82">
        <f t="shared" ca="1" si="79"/>
        <v>0.45444178207976282</v>
      </c>
      <c r="P264" s="5">
        <f t="shared" ca="1" si="80"/>
        <v>2</v>
      </c>
      <c r="Q264" s="76">
        <f t="shared" ca="1" si="81"/>
        <v>0.52270676848359465</v>
      </c>
      <c r="R264" s="5">
        <f t="shared" ca="1" si="82"/>
        <v>2</v>
      </c>
      <c r="S264" s="76">
        <f t="shared" ca="1" si="93"/>
        <v>0.97969044484224455</v>
      </c>
      <c r="T264" s="5">
        <f t="shared" ca="1" si="83"/>
        <v>2</v>
      </c>
      <c r="U264" s="76">
        <f t="shared" ca="1" si="93"/>
        <v>0.87574486019500175</v>
      </c>
      <c r="V264" s="5">
        <f t="shared" ca="1" si="84"/>
        <v>1</v>
      </c>
      <c r="W264" s="76">
        <f t="shared" ca="1" si="93"/>
        <v>0.39200630029575212</v>
      </c>
      <c r="X264" s="5">
        <f t="shared" ca="1" si="85"/>
        <v>4</v>
      </c>
      <c r="Y264" s="75">
        <f t="shared" ca="1" si="86"/>
        <v>0.28899047719591486</v>
      </c>
      <c r="Z264" s="16">
        <f t="shared" ca="1" si="87"/>
        <v>9</v>
      </c>
      <c r="AA264" s="82">
        <f t="shared" ca="1" si="88"/>
        <v>0.84897739293080487</v>
      </c>
      <c r="AB264" s="6">
        <f t="shared" ca="1" si="89"/>
        <v>2</v>
      </c>
      <c r="AC264" s="82">
        <f t="shared" ca="1" si="94"/>
        <v>0.75344258738076153</v>
      </c>
      <c r="AD264" s="16">
        <f t="shared" ca="1" si="90"/>
        <v>1</v>
      </c>
      <c r="AE264" s="82">
        <f t="shared" ca="1" si="91"/>
        <v>1.1521485819251609E-2</v>
      </c>
    </row>
    <row r="265" spans="13:31" ht="15.75" thickBot="1">
      <c r="M265" s="4">
        <f t="shared" si="92"/>
        <v>238</v>
      </c>
      <c r="N265" s="39">
        <f t="shared" ca="1" si="78"/>
        <v>2</v>
      </c>
      <c r="O265" s="82">
        <f t="shared" ca="1" si="79"/>
        <v>0.6093544057438316</v>
      </c>
      <c r="P265" s="5">
        <f t="shared" ca="1" si="80"/>
        <v>2</v>
      </c>
      <c r="Q265" s="76">
        <f t="shared" ca="1" si="81"/>
        <v>0.95181853704189323</v>
      </c>
      <c r="R265" s="5">
        <f t="shared" ca="1" si="82"/>
        <v>2</v>
      </c>
      <c r="S265" s="76">
        <f t="shared" ca="1" si="93"/>
        <v>0.55833016880502839</v>
      </c>
      <c r="T265" s="5">
        <f t="shared" ca="1" si="83"/>
        <v>1</v>
      </c>
      <c r="U265" s="76">
        <f t="shared" ca="1" si="93"/>
        <v>4.7767750021282751E-2</v>
      </c>
      <c r="V265" s="5">
        <f t="shared" ca="1" si="84"/>
        <v>2</v>
      </c>
      <c r="W265" s="76">
        <f t="shared" ca="1" si="93"/>
        <v>0.84495839824071384</v>
      </c>
      <c r="X265" s="5">
        <f t="shared" ca="1" si="85"/>
        <v>4</v>
      </c>
      <c r="Y265" s="75">
        <f t="shared" ca="1" si="86"/>
        <v>0.23486161212765211</v>
      </c>
      <c r="Z265" s="16">
        <f t="shared" ca="1" si="87"/>
        <v>7</v>
      </c>
      <c r="AA265" s="82">
        <f t="shared" ca="1" si="88"/>
        <v>0.37945423762241437</v>
      </c>
      <c r="AB265" s="6">
        <f t="shared" ca="1" si="89"/>
        <v>1</v>
      </c>
      <c r="AC265" s="82">
        <f t="shared" ca="1" si="94"/>
        <v>0.36848366949443356</v>
      </c>
      <c r="AD265" s="16">
        <f t="shared" ca="1" si="90"/>
        <v>9</v>
      </c>
      <c r="AE265" s="82">
        <f t="shared" ca="1" si="91"/>
        <v>0.93262833008281687</v>
      </c>
    </row>
    <row r="266" spans="13:31" ht="15.75" thickBot="1">
      <c r="M266" s="4">
        <f t="shared" si="92"/>
        <v>239</v>
      </c>
      <c r="N266" s="39">
        <f t="shared" ca="1" si="78"/>
        <v>1</v>
      </c>
      <c r="O266" s="82">
        <f t="shared" ca="1" si="79"/>
        <v>9.9152358860062684E-2</v>
      </c>
      <c r="P266" s="5">
        <f t="shared" ca="1" si="80"/>
        <v>1</v>
      </c>
      <c r="Q266" s="76">
        <f t="shared" ca="1" si="81"/>
        <v>0.17523242776863546</v>
      </c>
      <c r="R266" s="5">
        <f t="shared" ca="1" si="82"/>
        <v>2</v>
      </c>
      <c r="S266" s="76">
        <f t="shared" ca="1" si="93"/>
        <v>0.89471202831473495</v>
      </c>
      <c r="T266" s="5">
        <f t="shared" ca="1" si="83"/>
        <v>2</v>
      </c>
      <c r="U266" s="76">
        <f t="shared" ca="1" si="93"/>
        <v>0.88699531703979906</v>
      </c>
      <c r="V266" s="5">
        <f t="shared" ca="1" si="84"/>
        <v>2</v>
      </c>
      <c r="W266" s="76">
        <f t="shared" ca="1" si="93"/>
        <v>0.6036348548012731</v>
      </c>
      <c r="X266" s="5">
        <f t="shared" ca="1" si="85"/>
        <v>8</v>
      </c>
      <c r="Y266" s="75">
        <f t="shared" ca="1" si="86"/>
        <v>0.87202641047707496</v>
      </c>
      <c r="Z266" s="16">
        <f t="shared" ca="1" si="87"/>
        <v>7</v>
      </c>
      <c r="AA266" s="82">
        <f t="shared" ca="1" si="88"/>
        <v>0.50919291936812017</v>
      </c>
      <c r="AB266" s="6">
        <f t="shared" ca="1" si="89"/>
        <v>1</v>
      </c>
      <c r="AC266" s="82">
        <f t="shared" ca="1" si="94"/>
        <v>0.10720392352025998</v>
      </c>
      <c r="AD266" s="16">
        <f t="shared" ca="1" si="90"/>
        <v>8</v>
      </c>
      <c r="AE266" s="82">
        <f t="shared" ca="1" si="91"/>
        <v>0.6330451919074882</v>
      </c>
    </row>
    <row r="267" spans="13:31" ht="15.75" thickBot="1">
      <c r="M267" s="4">
        <f t="shared" si="92"/>
        <v>240</v>
      </c>
      <c r="N267" s="39">
        <f t="shared" ca="1" si="78"/>
        <v>2</v>
      </c>
      <c r="O267" s="82">
        <f t="shared" ca="1" si="79"/>
        <v>0.94329587383680957</v>
      </c>
      <c r="P267" s="5">
        <f t="shared" ca="1" si="80"/>
        <v>1</v>
      </c>
      <c r="Q267" s="76">
        <f t="shared" ca="1" si="81"/>
        <v>4.552655199247102E-2</v>
      </c>
      <c r="R267" s="5">
        <f t="shared" ca="1" si="82"/>
        <v>1</v>
      </c>
      <c r="S267" s="76">
        <f t="shared" ca="1" si="93"/>
        <v>1.6921976730649213E-2</v>
      </c>
      <c r="T267" s="5">
        <f t="shared" ca="1" si="83"/>
        <v>1</v>
      </c>
      <c r="U267" s="76">
        <f t="shared" ca="1" si="93"/>
        <v>0.43170786208108969</v>
      </c>
      <c r="V267" s="5">
        <f t="shared" ca="1" si="84"/>
        <v>1</v>
      </c>
      <c r="W267" s="76">
        <f t="shared" ca="1" si="93"/>
        <v>0.57094831070470486</v>
      </c>
      <c r="X267" s="5">
        <f t="shared" ca="1" si="85"/>
        <v>6</v>
      </c>
      <c r="Y267" s="75">
        <f t="shared" ca="1" si="86"/>
        <v>0.55907471544573073</v>
      </c>
      <c r="Z267" s="16">
        <f t="shared" ca="1" si="87"/>
        <v>7</v>
      </c>
      <c r="AA267" s="82">
        <f t="shared" ca="1" si="88"/>
        <v>0.47580023162764612</v>
      </c>
      <c r="AB267" s="6">
        <f t="shared" ca="1" si="89"/>
        <v>1</v>
      </c>
      <c r="AC267" s="82">
        <f t="shared" ca="1" si="94"/>
        <v>5.0847183048476907E-3</v>
      </c>
      <c r="AD267" s="16">
        <f t="shared" ca="1" si="90"/>
        <v>8</v>
      </c>
      <c r="AE267" s="82">
        <f t="shared" ca="1" si="91"/>
        <v>0.55979371688288371</v>
      </c>
    </row>
    <row r="268" spans="13:31" ht="15.75" thickBot="1">
      <c r="M268" s="4">
        <f t="shared" si="92"/>
        <v>241</v>
      </c>
      <c r="N268" s="39">
        <f t="shared" ca="1" si="78"/>
        <v>2</v>
      </c>
      <c r="O268" s="82">
        <f t="shared" ca="1" si="79"/>
        <v>0.74533485048930359</v>
      </c>
      <c r="P268" s="5">
        <f t="shared" ca="1" si="80"/>
        <v>2</v>
      </c>
      <c r="Q268" s="76">
        <f t="shared" ca="1" si="81"/>
        <v>0.54032417409849942</v>
      </c>
      <c r="R268" s="5">
        <f t="shared" ca="1" si="82"/>
        <v>2</v>
      </c>
      <c r="S268" s="76">
        <f t="shared" ca="1" si="93"/>
        <v>0.89513060598624272</v>
      </c>
      <c r="T268" s="5">
        <f t="shared" ca="1" si="83"/>
        <v>2</v>
      </c>
      <c r="U268" s="76">
        <f t="shared" ca="1" si="93"/>
        <v>0.74091607650685276</v>
      </c>
      <c r="V268" s="5">
        <f t="shared" ca="1" si="84"/>
        <v>1</v>
      </c>
      <c r="W268" s="76">
        <f t="shared" ca="1" si="93"/>
        <v>0.14044704708076861</v>
      </c>
      <c r="X268" s="5">
        <f t="shared" ca="1" si="85"/>
        <v>6</v>
      </c>
      <c r="Y268" s="75">
        <f t="shared" ca="1" si="86"/>
        <v>0.6331906113977086</v>
      </c>
      <c r="Z268" s="16">
        <f t="shared" ca="1" si="87"/>
        <v>8</v>
      </c>
      <c r="AA268" s="82">
        <f t="shared" ca="1" si="88"/>
        <v>0.58748918495633795</v>
      </c>
      <c r="AB268" s="6">
        <f t="shared" ca="1" si="89"/>
        <v>1</v>
      </c>
      <c r="AC268" s="82">
        <f t="shared" ca="1" si="94"/>
        <v>6.450441000672491E-3</v>
      </c>
      <c r="AD268" s="16">
        <f t="shared" ca="1" si="90"/>
        <v>9</v>
      </c>
      <c r="AE268" s="82">
        <f t="shared" ca="1" si="91"/>
        <v>0.94541648951314183</v>
      </c>
    </row>
    <row r="269" spans="13:31" ht="15.75" thickBot="1">
      <c r="M269" s="4">
        <f t="shared" si="92"/>
        <v>242</v>
      </c>
      <c r="N269" s="39">
        <f t="shared" ca="1" si="78"/>
        <v>2</v>
      </c>
      <c r="O269" s="82">
        <f t="shared" ca="1" si="79"/>
        <v>0.45345989637502315</v>
      </c>
      <c r="P269" s="5">
        <f t="shared" ca="1" si="80"/>
        <v>2</v>
      </c>
      <c r="Q269" s="76">
        <f t="shared" ca="1" si="81"/>
        <v>0.78627847767430947</v>
      </c>
      <c r="R269" s="5">
        <f t="shared" ca="1" si="82"/>
        <v>2</v>
      </c>
      <c r="S269" s="76">
        <f t="shared" ca="1" si="93"/>
        <v>0.57065005621016773</v>
      </c>
      <c r="T269" s="5">
        <f t="shared" ca="1" si="83"/>
        <v>1</v>
      </c>
      <c r="U269" s="76">
        <f t="shared" ca="1" si="93"/>
        <v>0.42280244590401672</v>
      </c>
      <c r="V269" s="5">
        <f t="shared" ca="1" si="84"/>
        <v>2</v>
      </c>
      <c r="W269" s="76">
        <f t="shared" ca="1" si="93"/>
        <v>0.97016523362825957</v>
      </c>
      <c r="X269" s="5">
        <f t="shared" ca="1" si="85"/>
        <v>5</v>
      </c>
      <c r="Y269" s="75">
        <f t="shared" ca="1" si="86"/>
        <v>0.50360139701662332</v>
      </c>
      <c r="Z269" s="16">
        <f t="shared" ca="1" si="87"/>
        <v>9</v>
      </c>
      <c r="AA269" s="82">
        <f t="shared" ca="1" si="88"/>
        <v>0.77697245566742712</v>
      </c>
      <c r="AB269" s="6">
        <f t="shared" ca="1" si="89"/>
        <v>2</v>
      </c>
      <c r="AC269" s="82">
        <f t="shared" ca="1" si="94"/>
        <v>0.78039069813173789</v>
      </c>
      <c r="AD269" s="16">
        <f t="shared" ca="1" si="90"/>
        <v>8</v>
      </c>
      <c r="AE269" s="82">
        <f t="shared" ca="1" si="91"/>
        <v>0.59630110147054571</v>
      </c>
    </row>
    <row r="270" spans="13:31" ht="15.75" thickBot="1">
      <c r="M270" s="4">
        <f t="shared" si="92"/>
        <v>243</v>
      </c>
      <c r="N270" s="39">
        <f t="shared" ca="1" si="78"/>
        <v>2</v>
      </c>
      <c r="O270" s="82">
        <f t="shared" ca="1" si="79"/>
        <v>0.42305957202886635</v>
      </c>
      <c r="P270" s="5">
        <f t="shared" ca="1" si="80"/>
        <v>2</v>
      </c>
      <c r="Q270" s="76">
        <f t="shared" ca="1" si="81"/>
        <v>0.71066307175109245</v>
      </c>
      <c r="R270" s="5">
        <f t="shared" ca="1" si="82"/>
        <v>1</v>
      </c>
      <c r="S270" s="76">
        <f t="shared" ca="1" si="93"/>
        <v>0.21292855972822711</v>
      </c>
      <c r="T270" s="5">
        <f t="shared" ca="1" si="83"/>
        <v>2</v>
      </c>
      <c r="U270" s="76">
        <f t="shared" ca="1" si="93"/>
        <v>0.61137498466549278</v>
      </c>
      <c r="V270" s="5">
        <f t="shared" ca="1" si="84"/>
        <v>1</v>
      </c>
      <c r="W270" s="76">
        <f t="shared" ca="1" si="93"/>
        <v>0.28562603960422805</v>
      </c>
      <c r="X270" s="5">
        <f t="shared" ca="1" si="85"/>
        <v>4</v>
      </c>
      <c r="Y270" s="75">
        <f t="shared" ca="1" si="86"/>
        <v>0.24126002555500325</v>
      </c>
      <c r="Z270" s="16">
        <f t="shared" ca="1" si="87"/>
        <v>8</v>
      </c>
      <c r="AA270" s="82">
        <f t="shared" ca="1" si="88"/>
        <v>0.63900348038374966</v>
      </c>
      <c r="AB270" s="6">
        <f t="shared" ca="1" si="89"/>
        <v>2</v>
      </c>
      <c r="AC270" s="82">
        <f t="shared" ca="1" si="94"/>
        <v>0.84798805289929557</v>
      </c>
      <c r="AD270" s="16">
        <f t="shared" ca="1" si="90"/>
        <v>8</v>
      </c>
      <c r="AE270" s="82">
        <f t="shared" ca="1" si="91"/>
        <v>0.66296845880380939</v>
      </c>
    </row>
    <row r="271" spans="13:31" ht="15.75" thickBot="1">
      <c r="M271" s="4">
        <f t="shared" si="92"/>
        <v>244</v>
      </c>
      <c r="N271" s="39">
        <f t="shared" ca="1" si="78"/>
        <v>1</v>
      </c>
      <c r="O271" s="82">
        <f t="shared" ca="1" si="79"/>
        <v>5.4864846083697127E-2</v>
      </c>
      <c r="P271" s="5">
        <f t="shared" ca="1" si="80"/>
        <v>2</v>
      </c>
      <c r="Q271" s="76">
        <f t="shared" ca="1" si="81"/>
        <v>0.82975140853077645</v>
      </c>
      <c r="R271" s="5">
        <f t="shared" ca="1" si="82"/>
        <v>1</v>
      </c>
      <c r="S271" s="76">
        <f t="shared" ca="1" si="93"/>
        <v>0.31326366934921546</v>
      </c>
      <c r="T271" s="5">
        <f t="shared" ca="1" si="83"/>
        <v>2</v>
      </c>
      <c r="U271" s="76">
        <f t="shared" ca="1" si="93"/>
        <v>0.99218922432292644</v>
      </c>
      <c r="V271" s="5">
        <f t="shared" ca="1" si="84"/>
        <v>2</v>
      </c>
      <c r="W271" s="76">
        <f t="shared" ca="1" si="93"/>
        <v>0.74561854535719529</v>
      </c>
      <c r="X271" s="5">
        <f t="shared" ca="1" si="85"/>
        <v>4</v>
      </c>
      <c r="Y271" s="75">
        <f t="shared" ca="1" si="86"/>
        <v>0.15658378083127822</v>
      </c>
      <c r="Z271" s="16">
        <f t="shared" ca="1" si="87"/>
        <v>5</v>
      </c>
      <c r="AA271" s="82">
        <f t="shared" ca="1" si="88"/>
        <v>0.11722822093243757</v>
      </c>
      <c r="AB271" s="6">
        <f t="shared" ca="1" si="89"/>
        <v>2</v>
      </c>
      <c r="AC271" s="82">
        <f t="shared" ca="1" si="94"/>
        <v>0.83058844565803769</v>
      </c>
      <c r="AD271" s="16">
        <f t="shared" ca="1" si="90"/>
        <v>7</v>
      </c>
      <c r="AE271" s="82">
        <f t="shared" ca="1" si="91"/>
        <v>0.44171772705684642</v>
      </c>
    </row>
    <row r="272" spans="13:31" ht="15.75" thickBot="1">
      <c r="M272" s="4">
        <f t="shared" si="92"/>
        <v>245</v>
      </c>
      <c r="N272" s="39">
        <f t="shared" ca="1" si="78"/>
        <v>2</v>
      </c>
      <c r="O272" s="82">
        <f t="shared" ca="1" si="79"/>
        <v>0.7795428821077186</v>
      </c>
      <c r="P272" s="5">
        <f t="shared" ca="1" si="80"/>
        <v>2</v>
      </c>
      <c r="Q272" s="76">
        <f t="shared" ca="1" si="81"/>
        <v>0.35000440493474949</v>
      </c>
      <c r="R272" s="5">
        <f t="shared" ca="1" si="82"/>
        <v>1</v>
      </c>
      <c r="S272" s="76">
        <f t="shared" ca="1" si="93"/>
        <v>0.30557129488679058</v>
      </c>
      <c r="T272" s="5">
        <f t="shared" ca="1" si="83"/>
        <v>2</v>
      </c>
      <c r="U272" s="76">
        <f t="shared" ca="1" si="93"/>
        <v>0.53745417868759482</v>
      </c>
      <c r="V272" s="5">
        <f t="shared" ca="1" si="84"/>
        <v>2</v>
      </c>
      <c r="W272" s="76">
        <f t="shared" ca="1" si="93"/>
        <v>0.73762847842781287</v>
      </c>
      <c r="X272" s="5">
        <f t="shared" ca="1" si="85"/>
        <v>6</v>
      </c>
      <c r="Y272" s="75">
        <f t="shared" ca="1" si="86"/>
        <v>0.6838233532638256</v>
      </c>
      <c r="Z272" s="16">
        <f t="shared" ca="1" si="87"/>
        <v>7</v>
      </c>
      <c r="AA272" s="82">
        <f t="shared" ca="1" si="88"/>
        <v>0.3883234148257757</v>
      </c>
      <c r="AB272" s="6">
        <f t="shared" ca="1" si="89"/>
        <v>1</v>
      </c>
      <c r="AC272" s="82">
        <f t="shared" ca="1" si="94"/>
        <v>0.16560004647035353</v>
      </c>
      <c r="AD272" s="16">
        <f t="shared" ca="1" si="90"/>
        <v>4</v>
      </c>
      <c r="AE272" s="82">
        <f t="shared" ca="1" si="91"/>
        <v>0.17901924503764199</v>
      </c>
    </row>
    <row r="273" spans="13:31" ht="15.75" thickBot="1">
      <c r="M273" s="4">
        <f t="shared" si="92"/>
        <v>246</v>
      </c>
      <c r="N273" s="39">
        <f t="shared" ca="1" si="78"/>
        <v>2</v>
      </c>
      <c r="O273" s="82">
        <f t="shared" ca="1" si="79"/>
        <v>0.37680720914831745</v>
      </c>
      <c r="P273" s="5">
        <f t="shared" ca="1" si="80"/>
        <v>2</v>
      </c>
      <c r="Q273" s="76">
        <f t="shared" ca="1" si="81"/>
        <v>0.80770077826378595</v>
      </c>
      <c r="R273" s="5">
        <f t="shared" ca="1" si="82"/>
        <v>2</v>
      </c>
      <c r="S273" s="76">
        <f t="shared" ca="1" si="93"/>
        <v>0.97126870740381732</v>
      </c>
      <c r="T273" s="5">
        <f t="shared" ca="1" si="83"/>
        <v>1</v>
      </c>
      <c r="U273" s="76">
        <f t="shared" ca="1" si="93"/>
        <v>0.35310998697758933</v>
      </c>
      <c r="V273" s="5">
        <f t="shared" ca="1" si="84"/>
        <v>1</v>
      </c>
      <c r="W273" s="76">
        <f t="shared" ca="1" si="93"/>
        <v>0.54321665793551266</v>
      </c>
      <c r="X273" s="5">
        <f t="shared" ca="1" si="85"/>
        <v>4</v>
      </c>
      <c r="Y273" s="75">
        <f t="shared" ca="1" si="86"/>
        <v>0.25405539503181007</v>
      </c>
      <c r="Z273" s="16">
        <f t="shared" ca="1" si="87"/>
        <v>7</v>
      </c>
      <c r="AA273" s="82">
        <f t="shared" ca="1" si="88"/>
        <v>0.4106223007217249</v>
      </c>
      <c r="AB273" s="6">
        <f t="shared" ca="1" si="89"/>
        <v>2</v>
      </c>
      <c r="AC273" s="82">
        <f t="shared" ca="1" si="94"/>
        <v>0.63776186526708756</v>
      </c>
      <c r="AD273" s="16">
        <f t="shared" ca="1" si="90"/>
        <v>9</v>
      </c>
      <c r="AE273" s="82">
        <f t="shared" ca="1" si="91"/>
        <v>0.97938471531385929</v>
      </c>
    </row>
    <row r="274" spans="13:31" ht="15.75" thickBot="1">
      <c r="M274" s="4">
        <f t="shared" si="92"/>
        <v>247</v>
      </c>
      <c r="N274" s="39">
        <f t="shared" ca="1" si="78"/>
        <v>2</v>
      </c>
      <c r="O274" s="82">
        <f t="shared" ca="1" si="79"/>
        <v>0.92606290814477621</v>
      </c>
      <c r="P274" s="5">
        <f t="shared" ca="1" si="80"/>
        <v>2</v>
      </c>
      <c r="Q274" s="76">
        <f t="shared" ca="1" si="81"/>
        <v>0.76506756007922516</v>
      </c>
      <c r="R274" s="5">
        <f t="shared" ca="1" si="82"/>
        <v>2</v>
      </c>
      <c r="S274" s="76">
        <f t="shared" ca="1" si="93"/>
        <v>0.83411382797414202</v>
      </c>
      <c r="T274" s="5">
        <f t="shared" ca="1" si="83"/>
        <v>1</v>
      </c>
      <c r="U274" s="76">
        <f t="shared" ca="1" si="93"/>
        <v>0.45261087154786472</v>
      </c>
      <c r="V274" s="5">
        <f t="shared" ca="1" si="84"/>
        <v>1</v>
      </c>
      <c r="W274" s="76">
        <f t="shared" ca="1" si="93"/>
        <v>0.51720028399883589</v>
      </c>
      <c r="X274" s="5">
        <f t="shared" ca="1" si="85"/>
        <v>7</v>
      </c>
      <c r="Y274" s="75">
        <f t="shared" ca="1" si="86"/>
        <v>0.78402775820886372</v>
      </c>
      <c r="Z274" s="16">
        <f t="shared" ca="1" si="87"/>
        <v>6</v>
      </c>
      <c r="AA274" s="82">
        <f t="shared" ca="1" si="88"/>
        <v>0.18635397596649317</v>
      </c>
      <c r="AB274" s="6">
        <f t="shared" ca="1" si="89"/>
        <v>2</v>
      </c>
      <c r="AC274" s="82">
        <f t="shared" ca="1" si="94"/>
        <v>0.85528403326031044</v>
      </c>
      <c r="AD274" s="16">
        <f t="shared" ca="1" si="90"/>
        <v>1</v>
      </c>
      <c r="AE274" s="82">
        <f t="shared" ca="1" si="91"/>
        <v>1.0581542248096376E-2</v>
      </c>
    </row>
    <row r="275" spans="13:31" ht="15.75" thickBot="1">
      <c r="M275" s="4">
        <f t="shared" si="92"/>
        <v>248</v>
      </c>
      <c r="N275" s="39">
        <f t="shared" ca="1" si="78"/>
        <v>1</v>
      </c>
      <c r="O275" s="82">
        <f t="shared" ca="1" si="79"/>
        <v>0.14603707373365715</v>
      </c>
      <c r="P275" s="5">
        <f t="shared" ca="1" si="80"/>
        <v>2</v>
      </c>
      <c r="Q275" s="76">
        <f t="shared" ca="1" si="81"/>
        <v>0.32295261530563679</v>
      </c>
      <c r="R275" s="5">
        <f t="shared" ca="1" si="82"/>
        <v>2</v>
      </c>
      <c r="S275" s="76">
        <f t="shared" ca="1" si="93"/>
        <v>0.62627712405480906</v>
      </c>
      <c r="T275" s="5">
        <f t="shared" ca="1" si="83"/>
        <v>1</v>
      </c>
      <c r="U275" s="76">
        <f t="shared" ca="1" si="93"/>
        <v>0.11897519565984105</v>
      </c>
      <c r="V275" s="5">
        <f t="shared" ca="1" si="84"/>
        <v>1</v>
      </c>
      <c r="W275" s="76">
        <f t="shared" ca="1" si="93"/>
        <v>8.4767056934985874E-2</v>
      </c>
      <c r="X275" s="5">
        <f t="shared" ca="1" si="85"/>
        <v>5</v>
      </c>
      <c r="Y275" s="75">
        <f t="shared" ca="1" si="86"/>
        <v>0.54805925897799401</v>
      </c>
      <c r="Z275" s="16">
        <f t="shared" ca="1" si="87"/>
        <v>8</v>
      </c>
      <c r="AA275" s="82">
        <f t="shared" ca="1" si="88"/>
        <v>0.69779322519377684</v>
      </c>
      <c r="AB275" s="6">
        <f t="shared" ca="1" si="89"/>
        <v>1</v>
      </c>
      <c r="AC275" s="82">
        <f t="shared" ca="1" si="94"/>
        <v>0.40633803219313336</v>
      </c>
      <c r="AD275" s="16">
        <f t="shared" ca="1" si="90"/>
        <v>8</v>
      </c>
      <c r="AE275" s="82">
        <f t="shared" ca="1" si="91"/>
        <v>0.67136660076463817</v>
      </c>
    </row>
    <row r="276" spans="13:31" ht="15.75" thickBot="1">
      <c r="M276" s="4">
        <f t="shared" si="92"/>
        <v>249</v>
      </c>
      <c r="N276" s="39">
        <f t="shared" ca="1" si="78"/>
        <v>2</v>
      </c>
      <c r="O276" s="82">
        <f t="shared" ca="1" si="79"/>
        <v>0.29471458649327809</v>
      </c>
      <c r="P276" s="5">
        <f t="shared" ca="1" si="80"/>
        <v>1</v>
      </c>
      <c r="Q276" s="76">
        <f t="shared" ca="1" si="81"/>
        <v>1.9323204296500585E-2</v>
      </c>
      <c r="R276" s="5">
        <f t="shared" ca="1" si="82"/>
        <v>1</v>
      </c>
      <c r="S276" s="76">
        <f t="shared" ca="1" si="93"/>
        <v>0.37309712355282731</v>
      </c>
      <c r="T276" s="5">
        <f t="shared" ca="1" si="83"/>
        <v>2</v>
      </c>
      <c r="U276" s="76">
        <f t="shared" ca="1" si="93"/>
        <v>0.93954543020158487</v>
      </c>
      <c r="V276" s="5">
        <f t="shared" ca="1" si="84"/>
        <v>1</v>
      </c>
      <c r="W276" s="76">
        <f t="shared" ca="1" si="93"/>
        <v>0.12975560018729015</v>
      </c>
      <c r="X276" s="5">
        <f t="shared" ca="1" si="85"/>
        <v>5</v>
      </c>
      <c r="Y276" s="75">
        <f t="shared" ca="1" si="86"/>
        <v>0.47089636505424859</v>
      </c>
      <c r="Z276" s="16">
        <f t="shared" ca="1" si="87"/>
        <v>9</v>
      </c>
      <c r="AA276" s="82">
        <f t="shared" ca="1" si="88"/>
        <v>0.75783639864708752</v>
      </c>
      <c r="AB276" s="6">
        <f t="shared" ca="1" si="89"/>
        <v>1</v>
      </c>
      <c r="AC276" s="82">
        <f t="shared" ca="1" si="94"/>
        <v>0.14408177281513312</v>
      </c>
      <c r="AD276" s="16">
        <f t="shared" ca="1" si="90"/>
        <v>7</v>
      </c>
      <c r="AE276" s="82">
        <f t="shared" ca="1" si="91"/>
        <v>0.48995082467536299</v>
      </c>
    </row>
    <row r="277" spans="13:31" ht="15.75" thickBot="1">
      <c r="M277" s="4">
        <f t="shared" si="92"/>
        <v>250</v>
      </c>
      <c r="N277" s="39">
        <f t="shared" ca="1" si="78"/>
        <v>2</v>
      </c>
      <c r="O277" s="82">
        <f t="shared" ca="1" si="79"/>
        <v>0.90821646035294124</v>
      </c>
      <c r="P277" s="5">
        <f t="shared" ca="1" si="80"/>
        <v>2</v>
      </c>
      <c r="Q277" s="76">
        <f t="shared" ca="1" si="81"/>
        <v>0.96520342372498513</v>
      </c>
      <c r="R277" s="5">
        <f t="shared" ca="1" si="82"/>
        <v>2</v>
      </c>
      <c r="S277" s="76">
        <f t="shared" ca="1" si="93"/>
        <v>0.81652910835411752</v>
      </c>
      <c r="T277" s="5">
        <f t="shared" ca="1" si="83"/>
        <v>2</v>
      </c>
      <c r="U277" s="76">
        <f t="shared" ca="1" si="93"/>
        <v>0.6407842812497746</v>
      </c>
      <c r="V277" s="5">
        <f t="shared" ca="1" si="84"/>
        <v>1</v>
      </c>
      <c r="W277" s="76">
        <f t="shared" ca="1" si="93"/>
        <v>8.6285882125406665E-2</v>
      </c>
      <c r="X277" s="5">
        <f t="shared" ca="1" si="85"/>
        <v>4</v>
      </c>
      <c r="Y277" s="75">
        <f t="shared" ca="1" si="86"/>
        <v>0.18124979771132388</v>
      </c>
      <c r="Z277" s="16">
        <f t="shared" ca="1" si="87"/>
        <v>7</v>
      </c>
      <c r="AA277" s="82">
        <f t="shared" ca="1" si="88"/>
        <v>0.3821286910185846</v>
      </c>
      <c r="AB277" s="6">
        <f t="shared" ca="1" si="89"/>
        <v>2</v>
      </c>
      <c r="AC277" s="82">
        <f t="shared" ca="1" si="94"/>
        <v>0.82217350120772625</v>
      </c>
      <c r="AD277" s="16">
        <f t="shared" ca="1" si="90"/>
        <v>9</v>
      </c>
      <c r="AE277" s="82">
        <f t="shared" ca="1" si="91"/>
        <v>0.70526370439710862</v>
      </c>
    </row>
    <row r="278" spans="13:31" ht="15.75" thickBot="1">
      <c r="M278" s="4">
        <f t="shared" si="92"/>
        <v>251</v>
      </c>
      <c r="N278" s="39">
        <f t="shared" ca="1" si="78"/>
        <v>2</v>
      </c>
      <c r="O278" s="82">
        <f t="shared" ca="1" si="79"/>
        <v>0.2138673493245058</v>
      </c>
      <c r="P278" s="5">
        <f t="shared" ca="1" si="80"/>
        <v>2</v>
      </c>
      <c r="Q278" s="76">
        <f t="shared" ca="1" si="81"/>
        <v>0.87776406453641442</v>
      </c>
      <c r="R278" s="5">
        <f t="shared" ca="1" si="82"/>
        <v>1</v>
      </c>
      <c r="S278" s="76">
        <f t="shared" ca="1" si="93"/>
        <v>0.37751788353617322</v>
      </c>
      <c r="T278" s="5">
        <f t="shared" ca="1" si="83"/>
        <v>1</v>
      </c>
      <c r="U278" s="76">
        <f t="shared" ca="1" si="93"/>
        <v>0.45170748247742787</v>
      </c>
      <c r="V278" s="5">
        <f t="shared" ca="1" si="84"/>
        <v>2</v>
      </c>
      <c r="W278" s="76">
        <f t="shared" ca="1" si="93"/>
        <v>0.76223378740734571</v>
      </c>
      <c r="X278" s="5">
        <f t="shared" ca="1" si="85"/>
        <v>3</v>
      </c>
      <c r="Y278" s="75">
        <f t="shared" ca="1" si="86"/>
        <v>0.10105517740715708</v>
      </c>
      <c r="Z278" s="16">
        <f t="shared" ca="1" si="87"/>
        <v>3</v>
      </c>
      <c r="AA278" s="82">
        <f t="shared" ca="1" si="88"/>
        <v>5.5388861241350895E-2</v>
      </c>
      <c r="AB278" s="6">
        <f t="shared" ca="1" si="89"/>
        <v>1</v>
      </c>
      <c r="AC278" s="82">
        <f t="shared" ca="1" si="94"/>
        <v>0.3679710043783877</v>
      </c>
      <c r="AD278" s="16">
        <f t="shared" ca="1" si="90"/>
        <v>6</v>
      </c>
      <c r="AE278" s="82">
        <f t="shared" ca="1" si="91"/>
        <v>0.29930815345353601</v>
      </c>
    </row>
    <row r="279" spans="13:31" ht="15.75" thickBot="1">
      <c r="M279" s="4">
        <f t="shared" si="92"/>
        <v>252</v>
      </c>
      <c r="N279" s="39">
        <f t="shared" ca="1" si="78"/>
        <v>1</v>
      </c>
      <c r="O279" s="82">
        <f t="shared" ca="1" si="79"/>
        <v>0.12651355612664705</v>
      </c>
      <c r="P279" s="5">
        <f t="shared" ca="1" si="80"/>
        <v>2</v>
      </c>
      <c r="Q279" s="76">
        <f t="shared" ca="1" si="81"/>
        <v>0.3043940438592303</v>
      </c>
      <c r="R279" s="5">
        <f t="shared" ca="1" si="82"/>
        <v>1</v>
      </c>
      <c r="S279" s="76">
        <f t="shared" ca="1" si="93"/>
        <v>0.13267262046927053</v>
      </c>
      <c r="T279" s="5">
        <f t="shared" ca="1" si="83"/>
        <v>2</v>
      </c>
      <c r="U279" s="76">
        <f t="shared" ca="1" si="93"/>
        <v>0.5401024752066883</v>
      </c>
      <c r="V279" s="5">
        <f t="shared" ca="1" si="84"/>
        <v>1</v>
      </c>
      <c r="W279" s="76">
        <f t="shared" ca="1" si="93"/>
        <v>0.27340849821734303</v>
      </c>
      <c r="X279" s="5">
        <f t="shared" ca="1" si="85"/>
        <v>9</v>
      </c>
      <c r="Y279" s="75">
        <f t="shared" ca="1" si="86"/>
        <v>0.93770083720458719</v>
      </c>
      <c r="Z279" s="16">
        <f t="shared" ca="1" si="87"/>
        <v>6</v>
      </c>
      <c r="AA279" s="82">
        <f t="shared" ca="1" si="88"/>
        <v>0.26224036125057149</v>
      </c>
      <c r="AB279" s="6">
        <f t="shared" ca="1" si="89"/>
        <v>1</v>
      </c>
      <c r="AC279" s="82">
        <f t="shared" ca="1" si="94"/>
        <v>0.20871610492149983</v>
      </c>
      <c r="AD279" s="16">
        <f t="shared" ca="1" si="90"/>
        <v>9</v>
      </c>
      <c r="AE279" s="82">
        <f t="shared" ca="1" si="91"/>
        <v>0.8206957660444818</v>
      </c>
    </row>
    <row r="280" spans="13:31" ht="15.75" thickBot="1">
      <c r="M280" s="4">
        <f t="shared" si="92"/>
        <v>253</v>
      </c>
      <c r="N280" s="39">
        <f t="shared" ca="1" si="78"/>
        <v>2</v>
      </c>
      <c r="O280" s="82">
        <f t="shared" ca="1" si="79"/>
        <v>0.80844173534223085</v>
      </c>
      <c r="P280" s="5">
        <f t="shared" ca="1" si="80"/>
        <v>2</v>
      </c>
      <c r="Q280" s="76">
        <f t="shared" ca="1" si="81"/>
        <v>0.7718172860094934</v>
      </c>
      <c r="R280" s="5">
        <f t="shared" ca="1" si="82"/>
        <v>2</v>
      </c>
      <c r="S280" s="76">
        <f t="shared" ca="1" si="93"/>
        <v>0.64517758052566432</v>
      </c>
      <c r="T280" s="5">
        <f t="shared" ca="1" si="83"/>
        <v>2</v>
      </c>
      <c r="U280" s="76">
        <f t="shared" ca="1" si="93"/>
        <v>0.64718382368927241</v>
      </c>
      <c r="V280" s="5">
        <f t="shared" ca="1" si="84"/>
        <v>1</v>
      </c>
      <c r="W280" s="76">
        <f t="shared" ca="1" si="93"/>
        <v>0.264931636306867</v>
      </c>
      <c r="X280" s="5">
        <f t="shared" ca="1" si="85"/>
        <v>4</v>
      </c>
      <c r="Y280" s="75">
        <f t="shared" ca="1" si="86"/>
        <v>0.31408318087661136</v>
      </c>
      <c r="Z280" s="16">
        <f t="shared" ca="1" si="87"/>
        <v>9</v>
      </c>
      <c r="AA280" s="82">
        <f t="shared" ca="1" si="88"/>
        <v>0.83825629273313695</v>
      </c>
      <c r="AB280" s="6">
        <f t="shared" ca="1" si="89"/>
        <v>1</v>
      </c>
      <c r="AC280" s="82">
        <f t="shared" ca="1" si="94"/>
        <v>0.23913560047283156</v>
      </c>
      <c r="AD280" s="16">
        <f t="shared" ca="1" si="90"/>
        <v>6</v>
      </c>
      <c r="AE280" s="82">
        <f t="shared" ca="1" si="91"/>
        <v>0.30512981128888761</v>
      </c>
    </row>
    <row r="281" spans="13:31" ht="15.75" thickBot="1">
      <c r="M281" s="4">
        <f t="shared" si="92"/>
        <v>254</v>
      </c>
      <c r="N281" s="39">
        <f t="shared" ca="1" si="78"/>
        <v>2</v>
      </c>
      <c r="O281" s="82">
        <f t="shared" ca="1" si="79"/>
        <v>0.47387655742919721</v>
      </c>
      <c r="P281" s="5">
        <f t="shared" ca="1" si="80"/>
        <v>2</v>
      </c>
      <c r="Q281" s="76">
        <f t="shared" ca="1" si="81"/>
        <v>0.83373254329639623</v>
      </c>
      <c r="R281" s="5">
        <f t="shared" ca="1" si="82"/>
        <v>1</v>
      </c>
      <c r="S281" s="76">
        <f t="shared" ca="1" si="93"/>
        <v>0.18241700744594791</v>
      </c>
      <c r="T281" s="5">
        <f t="shared" ca="1" si="83"/>
        <v>2</v>
      </c>
      <c r="U281" s="76">
        <f t="shared" ca="1" si="93"/>
        <v>0.78115935891370691</v>
      </c>
      <c r="V281" s="5">
        <f t="shared" ca="1" si="84"/>
        <v>1</v>
      </c>
      <c r="W281" s="76">
        <f t="shared" ca="1" si="93"/>
        <v>0.41201232533637722</v>
      </c>
      <c r="X281" s="5">
        <f t="shared" ca="1" si="85"/>
        <v>5</v>
      </c>
      <c r="Y281" s="75">
        <f t="shared" ca="1" si="86"/>
        <v>0.42032030822716138</v>
      </c>
      <c r="Z281" s="16">
        <f t="shared" ca="1" si="87"/>
        <v>4</v>
      </c>
      <c r="AA281" s="82">
        <f t="shared" ca="1" si="88"/>
        <v>7.5492484892640377E-2</v>
      </c>
      <c r="AB281" s="6">
        <f t="shared" ca="1" si="89"/>
        <v>1</v>
      </c>
      <c r="AC281" s="82">
        <f t="shared" ca="1" si="94"/>
        <v>0.27235588078498996</v>
      </c>
      <c r="AD281" s="16">
        <f t="shared" ca="1" si="90"/>
        <v>9</v>
      </c>
      <c r="AE281" s="82">
        <f t="shared" ca="1" si="91"/>
        <v>0.8066630398471708</v>
      </c>
    </row>
    <row r="282" spans="13:31" ht="15.75" thickBot="1">
      <c r="M282" s="4">
        <f t="shared" si="92"/>
        <v>255</v>
      </c>
      <c r="N282" s="39">
        <f t="shared" ca="1" si="78"/>
        <v>2</v>
      </c>
      <c r="O282" s="82">
        <f t="shared" ca="1" si="79"/>
        <v>0.75833695567375781</v>
      </c>
      <c r="P282" s="5">
        <f t="shared" ca="1" si="80"/>
        <v>1</v>
      </c>
      <c r="Q282" s="76">
        <f t="shared" ca="1" si="81"/>
        <v>5.9993629517059777E-2</v>
      </c>
      <c r="R282" s="5">
        <f t="shared" ca="1" si="82"/>
        <v>1</v>
      </c>
      <c r="S282" s="76">
        <f t="shared" ca="1" si="93"/>
        <v>0.32991818838468467</v>
      </c>
      <c r="T282" s="5">
        <f t="shared" ca="1" si="83"/>
        <v>2</v>
      </c>
      <c r="U282" s="76">
        <f t="shared" ca="1" si="93"/>
        <v>0.5554358202024503</v>
      </c>
      <c r="V282" s="5">
        <f t="shared" ca="1" si="84"/>
        <v>2</v>
      </c>
      <c r="W282" s="76">
        <f t="shared" ca="1" si="93"/>
        <v>0.80630899909524545</v>
      </c>
      <c r="X282" s="5">
        <f t="shared" ca="1" si="85"/>
        <v>9</v>
      </c>
      <c r="Y282" s="75">
        <f t="shared" ca="1" si="86"/>
        <v>0.96659079419586069</v>
      </c>
      <c r="Z282" s="16">
        <f t="shared" ca="1" si="87"/>
        <v>9</v>
      </c>
      <c r="AA282" s="82">
        <f t="shared" ca="1" si="88"/>
        <v>0.78433065549659275</v>
      </c>
      <c r="AB282" s="6">
        <f t="shared" ca="1" si="89"/>
        <v>1</v>
      </c>
      <c r="AC282" s="82">
        <f t="shared" ca="1" si="94"/>
        <v>0.29395641801737549</v>
      </c>
      <c r="AD282" s="16">
        <f t="shared" ca="1" si="90"/>
        <v>8</v>
      </c>
      <c r="AE282" s="82">
        <f t="shared" ca="1" si="91"/>
        <v>0.50957511734477734</v>
      </c>
    </row>
    <row r="283" spans="13:31" ht="15.75" thickBot="1">
      <c r="M283" s="4">
        <f t="shared" si="92"/>
        <v>256</v>
      </c>
      <c r="N283" s="39">
        <f t="shared" ca="1" si="78"/>
        <v>2</v>
      </c>
      <c r="O283" s="82">
        <f t="shared" ca="1" si="79"/>
        <v>0.53954010057977708</v>
      </c>
      <c r="P283" s="5">
        <f t="shared" ca="1" si="80"/>
        <v>2</v>
      </c>
      <c r="Q283" s="76">
        <f t="shared" ca="1" si="81"/>
        <v>0.58399730476206457</v>
      </c>
      <c r="R283" s="5">
        <f t="shared" ca="1" si="82"/>
        <v>1</v>
      </c>
      <c r="S283" s="76">
        <f t="shared" ca="1" si="93"/>
        <v>0.12714174990471028</v>
      </c>
      <c r="T283" s="5">
        <f t="shared" ca="1" si="83"/>
        <v>2</v>
      </c>
      <c r="U283" s="76">
        <f t="shared" ca="1" si="93"/>
        <v>0.52431233697819746</v>
      </c>
      <c r="V283" s="5">
        <f t="shared" ca="1" si="84"/>
        <v>2</v>
      </c>
      <c r="W283" s="76">
        <f t="shared" ca="1" si="93"/>
        <v>0.84884136725211889</v>
      </c>
      <c r="X283" s="5">
        <f t="shared" ca="1" si="85"/>
        <v>7</v>
      </c>
      <c r="Y283" s="75">
        <f t="shared" ca="1" si="86"/>
        <v>0.76555170677499196</v>
      </c>
      <c r="Z283" s="16">
        <f t="shared" ca="1" si="87"/>
        <v>6</v>
      </c>
      <c r="AA283" s="82">
        <f t="shared" ca="1" si="88"/>
        <v>0.29781601690141768</v>
      </c>
      <c r="AB283" s="6">
        <f t="shared" ca="1" si="89"/>
        <v>1</v>
      </c>
      <c r="AC283" s="82">
        <f t="shared" ca="1" si="94"/>
        <v>0.27889183604712842</v>
      </c>
      <c r="AD283" s="16">
        <f t="shared" ca="1" si="90"/>
        <v>5</v>
      </c>
      <c r="AE283" s="82">
        <f t="shared" ca="1" si="91"/>
        <v>0.20502498913554734</v>
      </c>
    </row>
    <row r="284" spans="13:31" ht="15.75" thickBot="1">
      <c r="M284" s="4">
        <f t="shared" si="92"/>
        <v>257</v>
      </c>
      <c r="N284" s="39">
        <f t="shared" ca="1" si="78"/>
        <v>2</v>
      </c>
      <c r="O284" s="82">
        <f t="shared" ca="1" si="79"/>
        <v>0.40610811260419144</v>
      </c>
      <c r="P284" s="5">
        <f t="shared" ca="1" si="80"/>
        <v>2</v>
      </c>
      <c r="Q284" s="76">
        <f t="shared" ca="1" si="81"/>
        <v>0.8820382285692705</v>
      </c>
      <c r="R284" s="5">
        <f t="shared" ca="1" si="82"/>
        <v>2</v>
      </c>
      <c r="S284" s="76">
        <f t="shared" ca="1" si="93"/>
        <v>0.99428739979033054</v>
      </c>
      <c r="T284" s="5">
        <f t="shared" ca="1" si="83"/>
        <v>2</v>
      </c>
      <c r="U284" s="76">
        <f t="shared" ca="1" si="93"/>
        <v>0.8275105173898778</v>
      </c>
      <c r="V284" s="5">
        <f t="shared" ca="1" si="84"/>
        <v>1</v>
      </c>
      <c r="W284" s="76">
        <f t="shared" ca="1" si="93"/>
        <v>4.7775682027636712E-2</v>
      </c>
      <c r="X284" s="5">
        <f t="shared" ca="1" si="85"/>
        <v>5</v>
      </c>
      <c r="Y284" s="75">
        <f t="shared" ca="1" si="86"/>
        <v>0.4630771952954269</v>
      </c>
      <c r="Z284" s="16">
        <f t="shared" ca="1" si="87"/>
        <v>8</v>
      </c>
      <c r="AA284" s="82">
        <f t="shared" ca="1" si="88"/>
        <v>0.65840454580563379</v>
      </c>
      <c r="AB284" s="6">
        <f t="shared" ca="1" si="89"/>
        <v>1</v>
      </c>
      <c r="AC284" s="82">
        <f t="shared" ca="1" si="94"/>
        <v>0.43307209487305642</v>
      </c>
      <c r="AD284" s="16">
        <f t="shared" ca="1" si="90"/>
        <v>9</v>
      </c>
      <c r="AE284" s="82">
        <f t="shared" ca="1" si="91"/>
        <v>0.91553377904034861</v>
      </c>
    </row>
    <row r="285" spans="13:31" ht="15.75" thickBot="1">
      <c r="M285" s="4">
        <f t="shared" si="92"/>
        <v>258</v>
      </c>
      <c r="N285" s="39">
        <f t="shared" ref="N285:N348" ca="1" si="95">VLOOKUP(O285,N$8:O$16,2)</f>
        <v>1</v>
      </c>
      <c r="O285" s="82">
        <f t="shared" ref="O285:O348" ca="1" si="96">RAND()</f>
        <v>0.10206302543242796</v>
      </c>
      <c r="P285" s="5">
        <f t="shared" ref="P285:P348" ca="1" si="97">VLOOKUP(Q285,P$8:Q$16,2)</f>
        <v>1</v>
      </c>
      <c r="Q285" s="76">
        <f t="shared" ref="Q285:Q348" ca="1" si="98">RAND()</f>
        <v>0.20368055550283137</v>
      </c>
      <c r="R285" s="5">
        <f t="shared" ref="R285:R348" ca="1" si="99">VLOOKUP(S285,R$8:S$16,2)</f>
        <v>1</v>
      </c>
      <c r="S285" s="76">
        <f t="shared" ca="1" si="93"/>
        <v>9.9112949608710643E-3</v>
      </c>
      <c r="T285" s="5">
        <f t="shared" ref="T285:T348" ca="1" si="100">VLOOKUP(U285,T$8:U$16,2)</f>
        <v>1</v>
      </c>
      <c r="U285" s="76">
        <f t="shared" ca="1" si="93"/>
        <v>0.3901981720835952</v>
      </c>
      <c r="V285" s="5">
        <f t="shared" ref="V285:V348" ca="1" si="101">VLOOKUP(W285,V$8:W$16,2)</f>
        <v>1</v>
      </c>
      <c r="W285" s="76">
        <f t="shared" ca="1" si="93"/>
        <v>0.4986602297536189</v>
      </c>
      <c r="X285" s="5">
        <f t="shared" ref="X285:X348" ca="1" si="102">VLOOKUP(Y285,X$8:Y$16,2)</f>
        <v>5</v>
      </c>
      <c r="Y285" s="75">
        <f t="shared" ref="Y285:Y348" ca="1" si="103">RAND()</f>
        <v>0.35562205276781356</v>
      </c>
      <c r="Z285" s="16">
        <f t="shared" ref="Z285:Z348" ca="1" si="104">VLOOKUP(AA285,Z$8:AA$16,2)</f>
        <v>9</v>
      </c>
      <c r="AA285" s="82">
        <f t="shared" ref="AA285:AA348" ca="1" si="105">RAND()</f>
        <v>0.92966943042278394</v>
      </c>
      <c r="AB285" s="6">
        <f t="shared" ref="AB285:AB348" ca="1" si="106">VLOOKUP(AC285,AB$8:AC$16,2)</f>
        <v>2</v>
      </c>
      <c r="AC285" s="82">
        <f t="shared" ca="1" si="94"/>
        <v>0.67715569304136292</v>
      </c>
      <c r="AD285" s="16">
        <f t="shared" ref="AD285:AD348" ca="1" si="107">VLOOKUP(AE285,AD$8:AE$16,2)</f>
        <v>9</v>
      </c>
      <c r="AE285" s="82">
        <f t="shared" ref="AE285:AE348" ca="1" si="108">RAND()</f>
        <v>0.70158249971252062</v>
      </c>
    </row>
    <row r="286" spans="13:31" ht="15.75" thickBot="1">
      <c r="M286" s="4">
        <f t="shared" ref="M286:M349" si="109">M285+1</f>
        <v>259</v>
      </c>
      <c r="N286" s="39">
        <f t="shared" ca="1" si="95"/>
        <v>1</v>
      </c>
      <c r="O286" s="82">
        <f t="shared" ca="1" si="96"/>
        <v>0.12485530093424568</v>
      </c>
      <c r="P286" s="5">
        <f t="shared" ca="1" si="97"/>
        <v>1</v>
      </c>
      <c r="Q286" s="76">
        <f t="shared" ca="1" si="98"/>
        <v>0.26278404084409446</v>
      </c>
      <c r="R286" s="5">
        <f t="shared" ca="1" si="99"/>
        <v>2</v>
      </c>
      <c r="S286" s="76">
        <f t="shared" ca="1" si="93"/>
        <v>0.52969784466349257</v>
      </c>
      <c r="T286" s="5">
        <f t="shared" ca="1" si="100"/>
        <v>1</v>
      </c>
      <c r="U286" s="76">
        <f t="shared" ca="1" si="93"/>
        <v>0.13281375993683042</v>
      </c>
      <c r="V286" s="5">
        <f t="shared" ca="1" si="101"/>
        <v>2</v>
      </c>
      <c r="W286" s="76">
        <f t="shared" ca="1" si="93"/>
        <v>0.72383135933730536</v>
      </c>
      <c r="X286" s="5">
        <f t="shared" ca="1" si="102"/>
        <v>6</v>
      </c>
      <c r="Y286" s="75">
        <f t="shared" ca="1" si="103"/>
        <v>0.66643443138727365</v>
      </c>
      <c r="Z286" s="16">
        <f t="shared" ca="1" si="104"/>
        <v>6</v>
      </c>
      <c r="AA286" s="82">
        <f t="shared" ca="1" si="105"/>
        <v>0.19532364002506419</v>
      </c>
      <c r="AB286" s="6">
        <f t="shared" ca="1" si="106"/>
        <v>2</v>
      </c>
      <c r="AC286" s="82">
        <f t="shared" ca="1" si="94"/>
        <v>0.55920399574349533</v>
      </c>
      <c r="AD286" s="16">
        <f t="shared" ca="1" si="107"/>
        <v>8</v>
      </c>
      <c r="AE286" s="82">
        <f t="shared" ca="1" si="108"/>
        <v>0.62248628873169753</v>
      </c>
    </row>
    <row r="287" spans="13:31" ht="15.75" thickBot="1">
      <c r="M287" s="4">
        <f t="shared" si="109"/>
        <v>260</v>
      </c>
      <c r="N287" s="39">
        <f t="shared" ca="1" si="95"/>
        <v>2</v>
      </c>
      <c r="O287" s="82">
        <f t="shared" ca="1" si="96"/>
        <v>0.57468051669550979</v>
      </c>
      <c r="P287" s="5">
        <f t="shared" ca="1" si="97"/>
        <v>1</v>
      </c>
      <c r="Q287" s="76">
        <f t="shared" ca="1" si="98"/>
        <v>7.2713692856542389E-2</v>
      </c>
      <c r="R287" s="5">
        <f t="shared" ca="1" si="99"/>
        <v>2</v>
      </c>
      <c r="S287" s="76">
        <f t="shared" ca="1" si="93"/>
        <v>0.9101713782221692</v>
      </c>
      <c r="T287" s="5">
        <f t="shared" ca="1" si="100"/>
        <v>2</v>
      </c>
      <c r="U287" s="76">
        <f t="shared" ca="1" si="93"/>
        <v>0.77756907898592353</v>
      </c>
      <c r="V287" s="5">
        <f t="shared" ca="1" si="101"/>
        <v>2</v>
      </c>
      <c r="W287" s="76">
        <f t="shared" ca="1" si="93"/>
        <v>0.69023470151597488</v>
      </c>
      <c r="X287" s="5">
        <f t="shared" ca="1" si="102"/>
        <v>4</v>
      </c>
      <c r="Y287" s="75">
        <f t="shared" ca="1" si="103"/>
        <v>0.32017069712488011</v>
      </c>
      <c r="Z287" s="16">
        <f t="shared" ca="1" si="104"/>
        <v>7</v>
      </c>
      <c r="AA287" s="82">
        <f t="shared" ca="1" si="105"/>
        <v>0.45900622189014362</v>
      </c>
      <c r="AB287" s="6">
        <f t="shared" ca="1" si="106"/>
        <v>2</v>
      </c>
      <c r="AC287" s="82">
        <f t="shared" ca="1" si="94"/>
        <v>0.90375311571233263</v>
      </c>
      <c r="AD287" s="16">
        <f t="shared" ca="1" si="107"/>
        <v>9</v>
      </c>
      <c r="AE287" s="82">
        <f t="shared" ca="1" si="108"/>
        <v>0.85910528714220558</v>
      </c>
    </row>
    <row r="288" spans="13:31" ht="15.75" thickBot="1">
      <c r="M288" s="4">
        <f t="shared" si="109"/>
        <v>261</v>
      </c>
      <c r="N288" s="39">
        <f t="shared" ca="1" si="95"/>
        <v>2</v>
      </c>
      <c r="O288" s="82">
        <f t="shared" ca="1" si="96"/>
        <v>0.48201366297270321</v>
      </c>
      <c r="P288" s="5">
        <f t="shared" ca="1" si="97"/>
        <v>2</v>
      </c>
      <c r="Q288" s="76">
        <f t="shared" ca="1" si="98"/>
        <v>0.97724429962954851</v>
      </c>
      <c r="R288" s="5">
        <f t="shared" ca="1" si="99"/>
        <v>1</v>
      </c>
      <c r="S288" s="76">
        <f t="shared" ca="1" si="93"/>
        <v>0.2122515066213353</v>
      </c>
      <c r="T288" s="5">
        <f t="shared" ca="1" si="100"/>
        <v>2</v>
      </c>
      <c r="U288" s="76">
        <f t="shared" ca="1" si="93"/>
        <v>0.6303775173419961</v>
      </c>
      <c r="V288" s="5">
        <f t="shared" ca="1" si="101"/>
        <v>1</v>
      </c>
      <c r="W288" s="76">
        <f t="shared" ca="1" si="93"/>
        <v>0.17870154135512606</v>
      </c>
      <c r="X288" s="5">
        <f t="shared" ca="1" si="102"/>
        <v>4</v>
      </c>
      <c r="Y288" s="75">
        <f t="shared" ca="1" si="103"/>
        <v>0.24752767713237378</v>
      </c>
      <c r="Z288" s="16">
        <f t="shared" ca="1" si="104"/>
        <v>8</v>
      </c>
      <c r="AA288" s="82">
        <f t="shared" ca="1" si="105"/>
        <v>0.52934378922870806</v>
      </c>
      <c r="AB288" s="6">
        <f t="shared" ca="1" si="106"/>
        <v>2</v>
      </c>
      <c r="AC288" s="82">
        <f t="shared" ca="1" si="94"/>
        <v>0.75374347278425913</v>
      </c>
      <c r="AD288" s="16">
        <f t="shared" ca="1" si="107"/>
        <v>9</v>
      </c>
      <c r="AE288" s="82">
        <f t="shared" ca="1" si="108"/>
        <v>0.73995578591526279</v>
      </c>
    </row>
    <row r="289" spans="13:31" ht="15.75" thickBot="1">
      <c r="M289" s="4">
        <f t="shared" si="109"/>
        <v>262</v>
      </c>
      <c r="N289" s="39">
        <f t="shared" ca="1" si="95"/>
        <v>2</v>
      </c>
      <c r="O289" s="82">
        <f t="shared" ca="1" si="96"/>
        <v>0.96791832316439486</v>
      </c>
      <c r="P289" s="5">
        <f t="shared" ca="1" si="97"/>
        <v>1</v>
      </c>
      <c r="Q289" s="76">
        <f t="shared" ca="1" si="98"/>
        <v>0.1671208187421831</v>
      </c>
      <c r="R289" s="5">
        <f t="shared" ca="1" si="99"/>
        <v>2</v>
      </c>
      <c r="S289" s="76">
        <f t="shared" ca="1" si="93"/>
        <v>0.85675452388804185</v>
      </c>
      <c r="T289" s="5">
        <f t="shared" ca="1" si="100"/>
        <v>2</v>
      </c>
      <c r="U289" s="76">
        <f t="shared" ca="1" si="93"/>
        <v>0.53055286232751619</v>
      </c>
      <c r="V289" s="5">
        <f t="shared" ca="1" si="101"/>
        <v>2</v>
      </c>
      <c r="W289" s="76">
        <f t="shared" ca="1" si="93"/>
        <v>0.85626982872235313</v>
      </c>
      <c r="X289" s="5">
        <f t="shared" ca="1" si="102"/>
        <v>1</v>
      </c>
      <c r="Y289" s="75">
        <f t="shared" ca="1" si="103"/>
        <v>2.2505033022524046E-2</v>
      </c>
      <c r="Z289" s="16">
        <f t="shared" ca="1" si="104"/>
        <v>7</v>
      </c>
      <c r="AA289" s="82">
        <f t="shared" ca="1" si="105"/>
        <v>0.51345019196437236</v>
      </c>
      <c r="AB289" s="6">
        <f t="shared" ca="1" si="106"/>
        <v>2</v>
      </c>
      <c r="AC289" s="82">
        <f t="shared" ca="1" si="94"/>
        <v>0.96995595947355029</v>
      </c>
      <c r="AD289" s="16">
        <f t="shared" ca="1" si="107"/>
        <v>7</v>
      </c>
      <c r="AE289" s="82">
        <f t="shared" ca="1" si="108"/>
        <v>0.480351622230625</v>
      </c>
    </row>
    <row r="290" spans="13:31" ht="15.75" thickBot="1">
      <c r="M290" s="4">
        <f t="shared" si="109"/>
        <v>263</v>
      </c>
      <c r="N290" s="39">
        <f t="shared" ca="1" si="95"/>
        <v>2</v>
      </c>
      <c r="O290" s="82">
        <f t="shared" ca="1" si="96"/>
        <v>0.86459449332231486</v>
      </c>
      <c r="P290" s="5">
        <f t="shared" ca="1" si="97"/>
        <v>2</v>
      </c>
      <c r="Q290" s="76">
        <f t="shared" ca="1" si="98"/>
        <v>0.50297213374682559</v>
      </c>
      <c r="R290" s="5">
        <f t="shared" ca="1" si="99"/>
        <v>2</v>
      </c>
      <c r="S290" s="76">
        <f t="shared" ca="1" si="93"/>
        <v>0.7002819685092172</v>
      </c>
      <c r="T290" s="5">
        <f t="shared" ca="1" si="100"/>
        <v>2</v>
      </c>
      <c r="U290" s="76">
        <f t="shared" ca="1" si="93"/>
        <v>0.58099186057979857</v>
      </c>
      <c r="V290" s="5">
        <f t="shared" ca="1" si="101"/>
        <v>1</v>
      </c>
      <c r="W290" s="76">
        <f t="shared" ca="1" si="93"/>
        <v>0.39606070784481329</v>
      </c>
      <c r="X290" s="5">
        <f t="shared" ca="1" si="102"/>
        <v>6</v>
      </c>
      <c r="Y290" s="75">
        <f t="shared" ca="1" si="103"/>
        <v>0.6815826892830783</v>
      </c>
      <c r="Z290" s="16">
        <f t="shared" ca="1" si="104"/>
        <v>9</v>
      </c>
      <c r="AA290" s="82">
        <f t="shared" ca="1" si="105"/>
        <v>0.94956391779791716</v>
      </c>
      <c r="AB290" s="6">
        <f t="shared" ca="1" si="106"/>
        <v>1</v>
      </c>
      <c r="AC290" s="82">
        <f t="shared" ca="1" si="94"/>
        <v>0.14646552820634806</v>
      </c>
      <c r="AD290" s="16">
        <f t="shared" ca="1" si="107"/>
        <v>9</v>
      </c>
      <c r="AE290" s="82">
        <f t="shared" ca="1" si="108"/>
        <v>0.93059283441116669</v>
      </c>
    </row>
    <row r="291" spans="13:31" ht="15.75" thickBot="1">
      <c r="M291" s="4">
        <f t="shared" si="109"/>
        <v>264</v>
      </c>
      <c r="N291" s="39">
        <f t="shared" ca="1" si="95"/>
        <v>2</v>
      </c>
      <c r="O291" s="82">
        <f t="shared" ca="1" si="96"/>
        <v>0.33982188626264986</v>
      </c>
      <c r="P291" s="5">
        <f t="shared" ca="1" si="97"/>
        <v>2</v>
      </c>
      <c r="Q291" s="76">
        <f t="shared" ca="1" si="98"/>
        <v>0.81709993136551873</v>
      </c>
      <c r="R291" s="5">
        <f t="shared" ca="1" si="99"/>
        <v>1</v>
      </c>
      <c r="S291" s="76">
        <f t="shared" ca="1" si="93"/>
        <v>0.22977490388368782</v>
      </c>
      <c r="T291" s="5">
        <f t="shared" ca="1" si="100"/>
        <v>1</v>
      </c>
      <c r="U291" s="76">
        <f t="shared" ca="1" si="93"/>
        <v>1.6363860729730284E-2</v>
      </c>
      <c r="V291" s="5">
        <f t="shared" ca="1" si="101"/>
        <v>2</v>
      </c>
      <c r="W291" s="76">
        <f t="shared" ca="1" si="93"/>
        <v>0.6030920295726756</v>
      </c>
      <c r="X291" s="5">
        <f t="shared" ca="1" si="102"/>
        <v>6</v>
      </c>
      <c r="Y291" s="75">
        <f t="shared" ca="1" si="103"/>
        <v>0.71560361105183579</v>
      </c>
      <c r="Z291" s="16">
        <f t="shared" ca="1" si="104"/>
        <v>8</v>
      </c>
      <c r="AA291" s="82">
        <f t="shared" ca="1" si="105"/>
        <v>0.64378629087934502</v>
      </c>
      <c r="AB291" s="6">
        <f t="shared" ca="1" si="106"/>
        <v>2</v>
      </c>
      <c r="AC291" s="82">
        <f t="shared" ca="1" si="94"/>
        <v>0.97967646286265175</v>
      </c>
      <c r="AD291" s="16">
        <f t="shared" ca="1" si="107"/>
        <v>9</v>
      </c>
      <c r="AE291" s="82">
        <f t="shared" ca="1" si="108"/>
        <v>0.81676167380000009</v>
      </c>
    </row>
    <row r="292" spans="13:31" ht="15.75" thickBot="1">
      <c r="M292" s="4">
        <f t="shared" si="109"/>
        <v>265</v>
      </c>
      <c r="N292" s="39">
        <f t="shared" ca="1" si="95"/>
        <v>2</v>
      </c>
      <c r="O292" s="82">
        <f t="shared" ca="1" si="96"/>
        <v>0.23105277420058012</v>
      </c>
      <c r="P292" s="5">
        <f t="shared" ca="1" si="97"/>
        <v>2</v>
      </c>
      <c r="Q292" s="76">
        <f t="shared" ca="1" si="98"/>
        <v>0.95795365009751521</v>
      </c>
      <c r="R292" s="5">
        <f t="shared" ca="1" si="99"/>
        <v>2</v>
      </c>
      <c r="S292" s="76">
        <f t="shared" ca="1" si="93"/>
        <v>0.50298059098595815</v>
      </c>
      <c r="T292" s="5">
        <f t="shared" ca="1" si="100"/>
        <v>2</v>
      </c>
      <c r="U292" s="76">
        <f t="shared" ca="1" si="93"/>
        <v>0.59262919148047111</v>
      </c>
      <c r="V292" s="5">
        <f t="shared" ca="1" si="101"/>
        <v>2</v>
      </c>
      <c r="W292" s="76">
        <f t="shared" ca="1" si="93"/>
        <v>0.71298366818403824</v>
      </c>
      <c r="X292" s="5">
        <f t="shared" ca="1" si="102"/>
        <v>3</v>
      </c>
      <c r="Y292" s="75">
        <f t="shared" ca="1" si="103"/>
        <v>0.10440145824429337</v>
      </c>
      <c r="Z292" s="16">
        <f t="shared" ca="1" si="104"/>
        <v>6</v>
      </c>
      <c r="AA292" s="82">
        <f t="shared" ca="1" si="105"/>
        <v>0.14380873196204291</v>
      </c>
      <c r="AB292" s="6">
        <f t="shared" ca="1" si="106"/>
        <v>1</v>
      </c>
      <c r="AC292" s="82">
        <f t="shared" ca="1" si="94"/>
        <v>2.5466341022277739E-2</v>
      </c>
      <c r="AD292" s="16">
        <f t="shared" ca="1" si="107"/>
        <v>8</v>
      </c>
      <c r="AE292" s="82">
        <f t="shared" ca="1" si="108"/>
        <v>0.53364652203479501</v>
      </c>
    </row>
    <row r="293" spans="13:31" ht="15.75" thickBot="1">
      <c r="M293" s="4">
        <f t="shared" si="109"/>
        <v>266</v>
      </c>
      <c r="N293" s="39">
        <f t="shared" ca="1" si="95"/>
        <v>1</v>
      </c>
      <c r="O293" s="82">
        <f t="shared" ca="1" si="96"/>
        <v>0.12215559396120595</v>
      </c>
      <c r="P293" s="5">
        <f t="shared" ca="1" si="97"/>
        <v>2</v>
      </c>
      <c r="Q293" s="76">
        <f t="shared" ca="1" si="98"/>
        <v>0.31318105974781152</v>
      </c>
      <c r="R293" s="5">
        <f t="shared" ca="1" si="99"/>
        <v>2</v>
      </c>
      <c r="S293" s="76">
        <f t="shared" ca="1" si="93"/>
        <v>0.68137648123277139</v>
      </c>
      <c r="T293" s="5">
        <f t="shared" ca="1" si="100"/>
        <v>1</v>
      </c>
      <c r="U293" s="76">
        <f t="shared" ca="1" si="93"/>
        <v>0.30669618745642424</v>
      </c>
      <c r="V293" s="5">
        <f t="shared" ca="1" si="101"/>
        <v>2</v>
      </c>
      <c r="W293" s="76">
        <f t="shared" ca="1" si="93"/>
        <v>0.9560405918305428</v>
      </c>
      <c r="X293" s="5">
        <f t="shared" ca="1" si="102"/>
        <v>8</v>
      </c>
      <c r="Y293" s="75">
        <f t="shared" ca="1" si="103"/>
        <v>0.86341426801053434</v>
      </c>
      <c r="Z293" s="16">
        <f t="shared" ca="1" si="104"/>
        <v>6</v>
      </c>
      <c r="AA293" s="82">
        <f t="shared" ca="1" si="105"/>
        <v>0.16499207740021937</v>
      </c>
      <c r="AB293" s="6">
        <f t="shared" ca="1" si="106"/>
        <v>1</v>
      </c>
      <c r="AC293" s="82">
        <f t="shared" ca="1" si="94"/>
        <v>0.33723073102512036</v>
      </c>
      <c r="AD293" s="16">
        <f t="shared" ca="1" si="107"/>
        <v>6</v>
      </c>
      <c r="AE293" s="82">
        <f t="shared" ca="1" si="108"/>
        <v>0.31248878421380111</v>
      </c>
    </row>
    <row r="294" spans="13:31" ht="15.75" thickBot="1">
      <c r="M294" s="4">
        <f t="shared" si="109"/>
        <v>267</v>
      </c>
      <c r="N294" s="39">
        <f t="shared" ca="1" si="95"/>
        <v>1</v>
      </c>
      <c r="O294" s="82">
        <f t="shared" ca="1" si="96"/>
        <v>1.8488863274004785E-2</v>
      </c>
      <c r="P294" s="5">
        <f t="shared" ca="1" si="97"/>
        <v>1</v>
      </c>
      <c r="Q294" s="76">
        <f t="shared" ca="1" si="98"/>
        <v>0.21261086263139473</v>
      </c>
      <c r="R294" s="5">
        <f t="shared" ca="1" si="99"/>
        <v>2</v>
      </c>
      <c r="S294" s="76">
        <f t="shared" ca="1" si="93"/>
        <v>0.90236775506973554</v>
      </c>
      <c r="T294" s="5">
        <f t="shared" ca="1" si="100"/>
        <v>2</v>
      </c>
      <c r="U294" s="76">
        <f t="shared" ca="1" si="93"/>
        <v>0.61740540435151336</v>
      </c>
      <c r="V294" s="5">
        <f t="shared" ca="1" si="101"/>
        <v>1</v>
      </c>
      <c r="W294" s="76">
        <f t="shared" ca="1" si="93"/>
        <v>0.49727312083178443</v>
      </c>
      <c r="X294" s="5">
        <f t="shared" ca="1" si="102"/>
        <v>5</v>
      </c>
      <c r="Y294" s="75">
        <f t="shared" ca="1" si="103"/>
        <v>0.50382151354860749</v>
      </c>
      <c r="Z294" s="16">
        <f t="shared" ca="1" si="104"/>
        <v>9</v>
      </c>
      <c r="AA294" s="82">
        <f t="shared" ca="1" si="105"/>
        <v>0.78101076132945857</v>
      </c>
      <c r="AB294" s="6">
        <f t="shared" ca="1" si="106"/>
        <v>2</v>
      </c>
      <c r="AC294" s="82">
        <f t="shared" ca="1" si="94"/>
        <v>0.81332339495094552</v>
      </c>
      <c r="AD294" s="16">
        <f t="shared" ca="1" si="107"/>
        <v>9</v>
      </c>
      <c r="AE294" s="82">
        <f t="shared" ca="1" si="108"/>
        <v>0.98590611228533298</v>
      </c>
    </row>
    <row r="295" spans="13:31" ht="15.75" thickBot="1">
      <c r="M295" s="4">
        <f t="shared" si="109"/>
        <v>268</v>
      </c>
      <c r="N295" s="39">
        <f t="shared" ca="1" si="95"/>
        <v>2</v>
      </c>
      <c r="O295" s="82">
        <f t="shared" ca="1" si="96"/>
        <v>0.71577609286803856</v>
      </c>
      <c r="P295" s="5">
        <f t="shared" ca="1" si="97"/>
        <v>2</v>
      </c>
      <c r="Q295" s="76">
        <f t="shared" ca="1" si="98"/>
        <v>0.64547780043758451</v>
      </c>
      <c r="R295" s="5">
        <f t="shared" ca="1" si="99"/>
        <v>2</v>
      </c>
      <c r="S295" s="76">
        <f t="shared" ca="1" si="93"/>
        <v>0.64251053460688001</v>
      </c>
      <c r="T295" s="5">
        <f t="shared" ca="1" si="100"/>
        <v>1</v>
      </c>
      <c r="U295" s="76">
        <f t="shared" ca="1" si="93"/>
        <v>0.31318985309496217</v>
      </c>
      <c r="V295" s="5">
        <f t="shared" ca="1" si="101"/>
        <v>1</v>
      </c>
      <c r="W295" s="76">
        <f t="shared" ca="1" si="93"/>
        <v>0.30230048249803421</v>
      </c>
      <c r="X295" s="5">
        <f t="shared" ca="1" si="102"/>
        <v>6</v>
      </c>
      <c r="Y295" s="75">
        <f t="shared" ca="1" si="103"/>
        <v>0.70016611745078516</v>
      </c>
      <c r="Z295" s="16">
        <f t="shared" ca="1" si="104"/>
        <v>9</v>
      </c>
      <c r="AA295" s="82">
        <f t="shared" ca="1" si="105"/>
        <v>0.74340079508141699</v>
      </c>
      <c r="AB295" s="6">
        <f t="shared" ca="1" si="106"/>
        <v>2</v>
      </c>
      <c r="AC295" s="82">
        <f t="shared" ca="1" si="94"/>
        <v>0.78036835942635463</v>
      </c>
      <c r="AD295" s="16">
        <f t="shared" ca="1" si="107"/>
        <v>8</v>
      </c>
      <c r="AE295" s="82">
        <f t="shared" ca="1" si="108"/>
        <v>0.65384855482144411</v>
      </c>
    </row>
    <row r="296" spans="13:31" ht="15.75" thickBot="1">
      <c r="M296" s="4">
        <f t="shared" si="109"/>
        <v>269</v>
      </c>
      <c r="N296" s="39">
        <f t="shared" ca="1" si="95"/>
        <v>2</v>
      </c>
      <c r="O296" s="82">
        <f t="shared" ca="1" si="96"/>
        <v>0.36550483482792728</v>
      </c>
      <c r="P296" s="5">
        <f t="shared" ca="1" si="97"/>
        <v>2</v>
      </c>
      <c r="Q296" s="76">
        <f t="shared" ca="1" si="98"/>
        <v>0.66974110727381753</v>
      </c>
      <c r="R296" s="5">
        <f t="shared" ca="1" si="99"/>
        <v>2</v>
      </c>
      <c r="S296" s="76">
        <f t="shared" ca="1" si="93"/>
        <v>0.70449282217532105</v>
      </c>
      <c r="T296" s="5">
        <f t="shared" ca="1" si="100"/>
        <v>1</v>
      </c>
      <c r="U296" s="76">
        <f t="shared" ca="1" si="93"/>
        <v>0.2395347379656716</v>
      </c>
      <c r="V296" s="5">
        <f t="shared" ca="1" si="101"/>
        <v>1</v>
      </c>
      <c r="W296" s="76">
        <f t="shared" ca="1" si="93"/>
        <v>0.40633109487518571</v>
      </c>
      <c r="X296" s="5">
        <f t="shared" ca="1" si="102"/>
        <v>5</v>
      </c>
      <c r="Y296" s="75">
        <f t="shared" ca="1" si="103"/>
        <v>0.52998258247459429</v>
      </c>
      <c r="Z296" s="16">
        <f t="shared" ca="1" si="104"/>
        <v>8</v>
      </c>
      <c r="AA296" s="82">
        <f t="shared" ca="1" si="105"/>
        <v>0.59159506368265502</v>
      </c>
      <c r="AB296" s="6">
        <f t="shared" ca="1" si="106"/>
        <v>1</v>
      </c>
      <c r="AC296" s="82">
        <f t="shared" ca="1" si="94"/>
        <v>0.16889818877517104</v>
      </c>
      <c r="AD296" s="16">
        <f t="shared" ca="1" si="107"/>
        <v>5</v>
      </c>
      <c r="AE296" s="82">
        <f t="shared" ca="1" si="108"/>
        <v>0.24416065107169449</v>
      </c>
    </row>
    <row r="297" spans="13:31" ht="15.75" thickBot="1">
      <c r="M297" s="4">
        <f t="shared" si="109"/>
        <v>270</v>
      </c>
      <c r="N297" s="39">
        <f t="shared" ca="1" si="95"/>
        <v>2</v>
      </c>
      <c r="O297" s="82">
        <f t="shared" ca="1" si="96"/>
        <v>0.39394866372744453</v>
      </c>
      <c r="P297" s="5">
        <f t="shared" ca="1" si="97"/>
        <v>2</v>
      </c>
      <c r="Q297" s="76">
        <f t="shared" ca="1" si="98"/>
        <v>0.70454460629095772</v>
      </c>
      <c r="R297" s="5">
        <f t="shared" ca="1" si="99"/>
        <v>2</v>
      </c>
      <c r="S297" s="76">
        <f t="shared" ca="1" si="93"/>
        <v>0.73667752163138922</v>
      </c>
      <c r="T297" s="5">
        <f t="shared" ca="1" si="100"/>
        <v>1</v>
      </c>
      <c r="U297" s="76">
        <f t="shared" ca="1" si="93"/>
        <v>3.2100032068186124E-2</v>
      </c>
      <c r="V297" s="5">
        <f t="shared" ca="1" si="101"/>
        <v>2</v>
      </c>
      <c r="W297" s="76">
        <f t="shared" ca="1" si="93"/>
        <v>0.68582233785443059</v>
      </c>
      <c r="X297" s="5">
        <f t="shared" ca="1" si="102"/>
        <v>4</v>
      </c>
      <c r="Y297" s="75">
        <f t="shared" ca="1" si="103"/>
        <v>0.21847063913770604</v>
      </c>
      <c r="Z297" s="16">
        <f t="shared" ca="1" si="104"/>
        <v>6</v>
      </c>
      <c r="AA297" s="82">
        <f t="shared" ca="1" si="105"/>
        <v>0.21036748155728535</v>
      </c>
      <c r="AB297" s="6">
        <f t="shared" ca="1" si="106"/>
        <v>2</v>
      </c>
      <c r="AC297" s="82">
        <f t="shared" ca="1" si="94"/>
        <v>0.89670913221667758</v>
      </c>
      <c r="AD297" s="16">
        <f t="shared" ca="1" si="107"/>
        <v>7</v>
      </c>
      <c r="AE297" s="82">
        <f t="shared" ca="1" si="108"/>
        <v>0.42958022195878431</v>
      </c>
    </row>
    <row r="298" spans="13:31" ht="15.75" thickBot="1">
      <c r="M298" s="4">
        <f t="shared" si="109"/>
        <v>271</v>
      </c>
      <c r="N298" s="39">
        <f t="shared" ca="1" si="95"/>
        <v>2</v>
      </c>
      <c r="O298" s="82">
        <f t="shared" ca="1" si="96"/>
        <v>0.76985437254546341</v>
      </c>
      <c r="P298" s="5">
        <f t="shared" ca="1" si="97"/>
        <v>2</v>
      </c>
      <c r="Q298" s="76">
        <f t="shared" ca="1" si="98"/>
        <v>0.36769182000866696</v>
      </c>
      <c r="R298" s="5">
        <f t="shared" ca="1" si="99"/>
        <v>1</v>
      </c>
      <c r="S298" s="76">
        <f t="shared" ca="1" si="93"/>
        <v>0.11282765348156243</v>
      </c>
      <c r="T298" s="5">
        <f t="shared" ca="1" si="100"/>
        <v>2</v>
      </c>
      <c r="U298" s="76">
        <f t="shared" ca="1" si="93"/>
        <v>0.51887573882634652</v>
      </c>
      <c r="V298" s="5">
        <f t="shared" ca="1" si="101"/>
        <v>1</v>
      </c>
      <c r="W298" s="76">
        <f t="shared" ca="1" si="93"/>
        <v>0.40620117225156971</v>
      </c>
      <c r="X298" s="5">
        <f t="shared" ca="1" si="102"/>
        <v>8</v>
      </c>
      <c r="Y298" s="75">
        <f t="shared" ca="1" si="103"/>
        <v>0.92193440003931215</v>
      </c>
      <c r="Z298" s="16">
        <f t="shared" ca="1" si="104"/>
        <v>6</v>
      </c>
      <c r="AA298" s="82">
        <f t="shared" ca="1" si="105"/>
        <v>0.17494861201141454</v>
      </c>
      <c r="AB298" s="6">
        <f t="shared" ca="1" si="106"/>
        <v>1</v>
      </c>
      <c r="AC298" s="82">
        <f t="shared" ca="1" si="94"/>
        <v>0.44357061624250704</v>
      </c>
      <c r="AD298" s="16">
        <f t="shared" ca="1" si="107"/>
        <v>6</v>
      </c>
      <c r="AE298" s="82">
        <f t="shared" ca="1" si="108"/>
        <v>0.26034573153619633</v>
      </c>
    </row>
    <row r="299" spans="13:31" ht="15.75" thickBot="1">
      <c r="M299" s="4">
        <f t="shared" si="109"/>
        <v>272</v>
      </c>
      <c r="N299" s="39">
        <f t="shared" ca="1" si="95"/>
        <v>2</v>
      </c>
      <c r="O299" s="82">
        <f t="shared" ca="1" si="96"/>
        <v>0.29578227282857039</v>
      </c>
      <c r="P299" s="5">
        <f t="shared" ca="1" si="97"/>
        <v>2</v>
      </c>
      <c r="Q299" s="76">
        <f t="shared" ca="1" si="98"/>
        <v>0.74097410920738294</v>
      </c>
      <c r="R299" s="5">
        <f t="shared" ca="1" si="99"/>
        <v>1</v>
      </c>
      <c r="S299" s="76">
        <f t="shared" ca="1" si="93"/>
        <v>9.0070130118845793E-2</v>
      </c>
      <c r="T299" s="5">
        <f t="shared" ca="1" si="100"/>
        <v>1</v>
      </c>
      <c r="U299" s="76">
        <f t="shared" ca="1" si="93"/>
        <v>0.11217986506998345</v>
      </c>
      <c r="V299" s="5">
        <f t="shared" ca="1" si="101"/>
        <v>2</v>
      </c>
      <c r="W299" s="76">
        <f t="shared" ca="1" si="93"/>
        <v>0.65822574648606946</v>
      </c>
      <c r="X299" s="5">
        <f t="shared" ca="1" si="102"/>
        <v>2</v>
      </c>
      <c r="Y299" s="75">
        <f t="shared" ca="1" si="103"/>
        <v>9.5457110668473177E-2</v>
      </c>
      <c r="Z299" s="16">
        <f t="shared" ca="1" si="104"/>
        <v>8</v>
      </c>
      <c r="AA299" s="82">
        <f t="shared" ca="1" si="105"/>
        <v>0.52669990720863691</v>
      </c>
      <c r="AB299" s="6">
        <f t="shared" ca="1" si="106"/>
        <v>1</v>
      </c>
      <c r="AC299" s="82">
        <f t="shared" ca="1" si="94"/>
        <v>0.41364162975805541</v>
      </c>
      <c r="AD299" s="16">
        <f t="shared" ca="1" si="107"/>
        <v>8</v>
      </c>
      <c r="AE299" s="82">
        <f t="shared" ca="1" si="108"/>
        <v>0.56982250421851122</v>
      </c>
    </row>
    <row r="300" spans="13:31" ht="15.75" thickBot="1">
      <c r="M300" s="4">
        <f t="shared" si="109"/>
        <v>273</v>
      </c>
      <c r="N300" s="39">
        <f t="shared" ca="1" si="95"/>
        <v>1</v>
      </c>
      <c r="O300" s="82">
        <f t="shared" ca="1" si="96"/>
        <v>9.3156341065783188E-2</v>
      </c>
      <c r="P300" s="5">
        <f t="shared" ca="1" si="97"/>
        <v>2</v>
      </c>
      <c r="Q300" s="76">
        <f t="shared" ca="1" si="98"/>
        <v>0.94858873071981842</v>
      </c>
      <c r="R300" s="5">
        <f t="shared" ca="1" si="99"/>
        <v>1</v>
      </c>
      <c r="S300" s="76">
        <f t="shared" ca="1" si="93"/>
        <v>0.10936055756698515</v>
      </c>
      <c r="T300" s="5">
        <f t="shared" ca="1" si="100"/>
        <v>1</v>
      </c>
      <c r="U300" s="76">
        <f t="shared" ca="1" si="93"/>
        <v>0.11001997449976875</v>
      </c>
      <c r="V300" s="5">
        <f t="shared" ca="1" si="101"/>
        <v>2</v>
      </c>
      <c r="W300" s="76">
        <f t="shared" ca="1" si="93"/>
        <v>0.71373530644676397</v>
      </c>
      <c r="X300" s="5">
        <f t="shared" ca="1" si="102"/>
        <v>5</v>
      </c>
      <c r="Y300" s="75">
        <f t="shared" ca="1" si="103"/>
        <v>0.36762900073346394</v>
      </c>
      <c r="Z300" s="16">
        <f t="shared" ca="1" si="104"/>
        <v>6</v>
      </c>
      <c r="AA300" s="82">
        <f t="shared" ca="1" si="105"/>
        <v>0.13862001458067486</v>
      </c>
      <c r="AB300" s="6">
        <f t="shared" ca="1" si="106"/>
        <v>2</v>
      </c>
      <c r="AC300" s="82">
        <f t="shared" ca="1" si="94"/>
        <v>0.51678407512730717</v>
      </c>
      <c r="AD300" s="16">
        <f t="shared" ca="1" si="107"/>
        <v>9</v>
      </c>
      <c r="AE300" s="82">
        <f t="shared" ca="1" si="108"/>
        <v>0.87388693029042841</v>
      </c>
    </row>
    <row r="301" spans="13:31" ht="15.75" thickBot="1">
      <c r="M301" s="4">
        <f t="shared" si="109"/>
        <v>274</v>
      </c>
      <c r="N301" s="39">
        <f t="shared" ca="1" si="95"/>
        <v>2</v>
      </c>
      <c r="O301" s="82">
        <f t="shared" ca="1" si="96"/>
        <v>0.3473639069183958</v>
      </c>
      <c r="P301" s="5">
        <f t="shared" ca="1" si="97"/>
        <v>1</v>
      </c>
      <c r="Q301" s="76">
        <f t="shared" ca="1" si="98"/>
        <v>0.15082694922245565</v>
      </c>
      <c r="R301" s="5">
        <f t="shared" ca="1" si="99"/>
        <v>2</v>
      </c>
      <c r="S301" s="76">
        <f t="shared" ref="S301:W364" ca="1" si="110">RAND()</f>
        <v>0.71294981792287371</v>
      </c>
      <c r="T301" s="5">
        <f t="shared" ca="1" si="100"/>
        <v>1</v>
      </c>
      <c r="U301" s="76">
        <f t="shared" ca="1" si="110"/>
        <v>0.26149022037886716</v>
      </c>
      <c r="V301" s="5">
        <f t="shared" ca="1" si="101"/>
        <v>2</v>
      </c>
      <c r="W301" s="76">
        <f t="shared" ca="1" si="110"/>
        <v>0.7066621782257565</v>
      </c>
      <c r="X301" s="5">
        <f t="shared" ca="1" si="102"/>
        <v>1</v>
      </c>
      <c r="Y301" s="75">
        <f t="shared" ca="1" si="103"/>
        <v>1.131431006212047E-3</v>
      </c>
      <c r="Z301" s="16">
        <f t="shared" ca="1" si="104"/>
        <v>3</v>
      </c>
      <c r="AA301" s="82">
        <f t="shared" ca="1" si="105"/>
        <v>7.3428970803607552E-2</v>
      </c>
      <c r="AB301" s="6">
        <f t="shared" ca="1" si="106"/>
        <v>2</v>
      </c>
      <c r="AC301" s="82">
        <f t="shared" ref="AC301:AC364" ca="1" si="111">RAND()</f>
        <v>0.51973430419319921</v>
      </c>
      <c r="AD301" s="16">
        <f t="shared" ca="1" si="107"/>
        <v>8</v>
      </c>
      <c r="AE301" s="82">
        <f t="shared" ca="1" si="108"/>
        <v>0.63524847063576217</v>
      </c>
    </row>
    <row r="302" spans="13:31" ht="15.75" thickBot="1">
      <c r="M302" s="4">
        <f t="shared" si="109"/>
        <v>275</v>
      </c>
      <c r="N302" s="39">
        <f t="shared" ca="1" si="95"/>
        <v>2</v>
      </c>
      <c r="O302" s="82">
        <f t="shared" ca="1" si="96"/>
        <v>0.33984354512019355</v>
      </c>
      <c r="P302" s="5">
        <f t="shared" ca="1" si="97"/>
        <v>1</v>
      </c>
      <c r="Q302" s="76">
        <f t="shared" ca="1" si="98"/>
        <v>4.5189263717497319E-2</v>
      </c>
      <c r="R302" s="5">
        <f t="shared" ca="1" si="99"/>
        <v>1</v>
      </c>
      <c r="S302" s="76">
        <f t="shared" ca="1" si="110"/>
        <v>0.39664479018943055</v>
      </c>
      <c r="T302" s="5">
        <f t="shared" ca="1" si="100"/>
        <v>2</v>
      </c>
      <c r="U302" s="76">
        <f t="shared" ca="1" si="110"/>
        <v>0.96969660559707904</v>
      </c>
      <c r="V302" s="5">
        <f t="shared" ca="1" si="101"/>
        <v>2</v>
      </c>
      <c r="W302" s="76">
        <f t="shared" ca="1" si="110"/>
        <v>0.90269445639539825</v>
      </c>
      <c r="X302" s="5">
        <f t="shared" ca="1" si="102"/>
        <v>7</v>
      </c>
      <c r="Y302" s="75">
        <f t="shared" ca="1" si="103"/>
        <v>0.84883180675059666</v>
      </c>
      <c r="Z302" s="16">
        <f t="shared" ca="1" si="104"/>
        <v>3</v>
      </c>
      <c r="AA302" s="82">
        <f t="shared" ca="1" si="105"/>
        <v>5.2496365854677762E-2</v>
      </c>
      <c r="AB302" s="6">
        <f t="shared" ca="1" si="106"/>
        <v>1</v>
      </c>
      <c r="AC302" s="82">
        <f t="shared" ca="1" si="111"/>
        <v>0.25415422313250868</v>
      </c>
      <c r="AD302" s="16">
        <f t="shared" ca="1" si="107"/>
        <v>8</v>
      </c>
      <c r="AE302" s="82">
        <f t="shared" ca="1" si="108"/>
        <v>0.55579526625194031</v>
      </c>
    </row>
    <row r="303" spans="13:31" ht="15.75" thickBot="1">
      <c r="M303" s="4">
        <f t="shared" si="109"/>
        <v>276</v>
      </c>
      <c r="N303" s="39">
        <f t="shared" ca="1" si="95"/>
        <v>2</v>
      </c>
      <c r="O303" s="82">
        <f t="shared" ca="1" si="96"/>
        <v>0.7492299098275339</v>
      </c>
      <c r="P303" s="5">
        <f t="shared" ca="1" si="97"/>
        <v>2</v>
      </c>
      <c r="Q303" s="76">
        <f t="shared" ca="1" si="98"/>
        <v>0.96935432985968983</v>
      </c>
      <c r="R303" s="5">
        <f t="shared" ca="1" si="99"/>
        <v>1</v>
      </c>
      <c r="S303" s="76">
        <f t="shared" ca="1" si="110"/>
        <v>0.35191873549347297</v>
      </c>
      <c r="T303" s="5">
        <f t="shared" ca="1" si="100"/>
        <v>1</v>
      </c>
      <c r="U303" s="76">
        <f t="shared" ca="1" si="110"/>
        <v>0.24251078122331471</v>
      </c>
      <c r="V303" s="5">
        <f t="shared" ca="1" si="101"/>
        <v>2</v>
      </c>
      <c r="W303" s="76">
        <f t="shared" ca="1" si="110"/>
        <v>0.92281982757977521</v>
      </c>
      <c r="X303" s="5">
        <f t="shared" ca="1" si="102"/>
        <v>1</v>
      </c>
      <c r="Y303" s="75">
        <f t="shared" ca="1" si="103"/>
        <v>3.8748785001851083E-2</v>
      </c>
      <c r="Z303" s="16">
        <f t="shared" ca="1" si="104"/>
        <v>8</v>
      </c>
      <c r="AA303" s="82">
        <f t="shared" ca="1" si="105"/>
        <v>0.70951799498331369</v>
      </c>
      <c r="AB303" s="6">
        <f t="shared" ca="1" si="106"/>
        <v>2</v>
      </c>
      <c r="AC303" s="82">
        <f t="shared" ca="1" si="111"/>
        <v>0.62445831318391587</v>
      </c>
      <c r="AD303" s="16">
        <f t="shared" ca="1" si="107"/>
        <v>7</v>
      </c>
      <c r="AE303" s="82">
        <f t="shared" ca="1" si="108"/>
        <v>0.39698364987550949</v>
      </c>
    </row>
    <row r="304" spans="13:31" ht="15.75" thickBot="1">
      <c r="M304" s="4">
        <f t="shared" si="109"/>
        <v>277</v>
      </c>
      <c r="N304" s="39">
        <f t="shared" ca="1" si="95"/>
        <v>2</v>
      </c>
      <c r="O304" s="82">
        <f t="shared" ca="1" si="96"/>
        <v>0.30296723809574466</v>
      </c>
      <c r="P304" s="5">
        <f t="shared" ca="1" si="97"/>
        <v>2</v>
      </c>
      <c r="Q304" s="76">
        <f t="shared" ca="1" si="98"/>
        <v>0.39858434559282463</v>
      </c>
      <c r="R304" s="5">
        <f t="shared" ca="1" si="99"/>
        <v>1</v>
      </c>
      <c r="S304" s="76">
        <f t="shared" ca="1" si="110"/>
        <v>0.26987528563500263</v>
      </c>
      <c r="T304" s="5">
        <f t="shared" ca="1" si="100"/>
        <v>2</v>
      </c>
      <c r="U304" s="76">
        <f t="shared" ca="1" si="110"/>
        <v>0.60982125604903126</v>
      </c>
      <c r="V304" s="5">
        <f t="shared" ca="1" si="101"/>
        <v>1</v>
      </c>
      <c r="W304" s="76">
        <f t="shared" ca="1" si="110"/>
        <v>3.5024982127467297E-3</v>
      </c>
      <c r="X304" s="5">
        <f t="shared" ca="1" si="102"/>
        <v>7</v>
      </c>
      <c r="Y304" s="75">
        <f t="shared" ca="1" si="103"/>
        <v>0.82265776175866279</v>
      </c>
      <c r="Z304" s="16">
        <f t="shared" ca="1" si="104"/>
        <v>8</v>
      </c>
      <c r="AA304" s="82">
        <f t="shared" ca="1" si="105"/>
        <v>0.64014509071885595</v>
      </c>
      <c r="AB304" s="6">
        <f t="shared" ca="1" si="106"/>
        <v>2</v>
      </c>
      <c r="AC304" s="82">
        <f t="shared" ca="1" si="111"/>
        <v>0.65436969853252869</v>
      </c>
      <c r="AD304" s="16">
        <f t="shared" ca="1" si="107"/>
        <v>9</v>
      </c>
      <c r="AE304" s="82">
        <f t="shared" ca="1" si="108"/>
        <v>0.99893340917967888</v>
      </c>
    </row>
    <row r="305" spans="13:31" ht="15.75" thickBot="1">
      <c r="M305" s="4">
        <f t="shared" si="109"/>
        <v>278</v>
      </c>
      <c r="N305" s="39">
        <f t="shared" ca="1" si="95"/>
        <v>2</v>
      </c>
      <c r="O305" s="82">
        <f t="shared" ca="1" si="96"/>
        <v>0.46550652055112929</v>
      </c>
      <c r="P305" s="5">
        <f t="shared" ca="1" si="97"/>
        <v>1</v>
      </c>
      <c r="Q305" s="76">
        <f t="shared" ca="1" si="98"/>
        <v>8.2388101995308105E-2</v>
      </c>
      <c r="R305" s="5">
        <f t="shared" ca="1" si="99"/>
        <v>2</v>
      </c>
      <c r="S305" s="76">
        <f t="shared" ca="1" si="110"/>
        <v>0.8111447333463575</v>
      </c>
      <c r="T305" s="5">
        <f t="shared" ca="1" si="100"/>
        <v>1</v>
      </c>
      <c r="U305" s="76">
        <f t="shared" ca="1" si="110"/>
        <v>0.24402761539634388</v>
      </c>
      <c r="V305" s="5">
        <f t="shared" ca="1" si="101"/>
        <v>1</v>
      </c>
      <c r="W305" s="76">
        <f t="shared" ca="1" si="110"/>
        <v>0.24934822897288011</v>
      </c>
      <c r="X305" s="5">
        <f t="shared" ca="1" si="102"/>
        <v>5</v>
      </c>
      <c r="Y305" s="75">
        <f t="shared" ca="1" si="103"/>
        <v>0.48939608459658968</v>
      </c>
      <c r="Z305" s="16">
        <f t="shared" ca="1" si="104"/>
        <v>6</v>
      </c>
      <c r="AA305" s="82">
        <f t="shared" ca="1" si="105"/>
        <v>0.2247074106996827</v>
      </c>
      <c r="AB305" s="6">
        <f t="shared" ca="1" si="106"/>
        <v>1</v>
      </c>
      <c r="AC305" s="82">
        <f t="shared" ca="1" si="111"/>
        <v>0.41127106328697405</v>
      </c>
      <c r="AD305" s="16">
        <f t="shared" ca="1" si="107"/>
        <v>9</v>
      </c>
      <c r="AE305" s="82">
        <f t="shared" ca="1" si="108"/>
        <v>0.77263488308343375</v>
      </c>
    </row>
    <row r="306" spans="13:31" ht="15.75" thickBot="1">
      <c r="M306" s="4">
        <f t="shared" si="109"/>
        <v>279</v>
      </c>
      <c r="N306" s="39">
        <f t="shared" ca="1" si="95"/>
        <v>2</v>
      </c>
      <c r="O306" s="82">
        <f t="shared" ca="1" si="96"/>
        <v>0.48188853916021257</v>
      </c>
      <c r="P306" s="5">
        <f t="shared" ca="1" si="97"/>
        <v>2</v>
      </c>
      <c r="Q306" s="76">
        <f t="shared" ca="1" si="98"/>
        <v>0.44358664363524092</v>
      </c>
      <c r="R306" s="5">
        <f t="shared" ca="1" si="99"/>
        <v>1</v>
      </c>
      <c r="S306" s="76">
        <f t="shared" ca="1" si="110"/>
        <v>0.37502276947976387</v>
      </c>
      <c r="T306" s="5">
        <f t="shared" ca="1" si="100"/>
        <v>1</v>
      </c>
      <c r="U306" s="76">
        <f t="shared" ca="1" si="110"/>
        <v>0.4190999938143225</v>
      </c>
      <c r="V306" s="5">
        <f t="shared" ca="1" si="101"/>
        <v>2</v>
      </c>
      <c r="W306" s="76">
        <f t="shared" ca="1" si="110"/>
        <v>0.67783673368245667</v>
      </c>
      <c r="X306" s="5">
        <f t="shared" ca="1" si="102"/>
        <v>3</v>
      </c>
      <c r="Y306" s="75">
        <f t="shared" ca="1" si="103"/>
        <v>0.10597064968724479</v>
      </c>
      <c r="Z306" s="16">
        <f t="shared" ca="1" si="104"/>
        <v>7</v>
      </c>
      <c r="AA306" s="82">
        <f t="shared" ca="1" si="105"/>
        <v>0.44111314085370701</v>
      </c>
      <c r="AB306" s="6">
        <f t="shared" ca="1" si="106"/>
        <v>2</v>
      </c>
      <c r="AC306" s="82">
        <f t="shared" ca="1" si="111"/>
        <v>0.69079849009550642</v>
      </c>
      <c r="AD306" s="16">
        <f t="shared" ca="1" si="107"/>
        <v>8</v>
      </c>
      <c r="AE306" s="82">
        <f t="shared" ca="1" si="108"/>
        <v>0.57025303836808994</v>
      </c>
    </row>
    <row r="307" spans="13:31" ht="15.75" thickBot="1">
      <c r="M307" s="4">
        <f t="shared" si="109"/>
        <v>280</v>
      </c>
      <c r="N307" s="39">
        <f t="shared" ca="1" si="95"/>
        <v>2</v>
      </c>
      <c r="O307" s="82">
        <f t="shared" ca="1" si="96"/>
        <v>0.51003614271253594</v>
      </c>
      <c r="P307" s="5">
        <f t="shared" ca="1" si="97"/>
        <v>2</v>
      </c>
      <c r="Q307" s="76">
        <f t="shared" ca="1" si="98"/>
        <v>0.49587649188296035</v>
      </c>
      <c r="R307" s="5">
        <f t="shared" ca="1" si="99"/>
        <v>1</v>
      </c>
      <c r="S307" s="76">
        <f t="shared" ca="1" si="110"/>
        <v>0.43795888931150717</v>
      </c>
      <c r="T307" s="5">
        <f t="shared" ca="1" si="100"/>
        <v>1</v>
      </c>
      <c r="U307" s="76">
        <f t="shared" ca="1" si="110"/>
        <v>0.42288707601557718</v>
      </c>
      <c r="V307" s="5">
        <f t="shared" ca="1" si="101"/>
        <v>1</v>
      </c>
      <c r="W307" s="76">
        <f t="shared" ca="1" si="110"/>
        <v>0.31790656286681385</v>
      </c>
      <c r="X307" s="5">
        <f t="shared" ca="1" si="102"/>
        <v>5</v>
      </c>
      <c r="Y307" s="75">
        <f t="shared" ca="1" si="103"/>
        <v>0.54342967649995533</v>
      </c>
      <c r="Z307" s="16">
        <f t="shared" ca="1" si="104"/>
        <v>8</v>
      </c>
      <c r="AA307" s="82">
        <f t="shared" ca="1" si="105"/>
        <v>0.57707375127352312</v>
      </c>
      <c r="AB307" s="6">
        <f t="shared" ca="1" si="106"/>
        <v>1</v>
      </c>
      <c r="AC307" s="82">
        <f t="shared" ca="1" si="111"/>
        <v>0.33483426482763012</v>
      </c>
      <c r="AD307" s="16">
        <f t="shared" ca="1" si="107"/>
        <v>4</v>
      </c>
      <c r="AE307" s="82">
        <f t="shared" ca="1" si="108"/>
        <v>0.17634081802825619</v>
      </c>
    </row>
    <row r="308" spans="13:31" ht="15.75" thickBot="1">
      <c r="M308" s="4">
        <f t="shared" si="109"/>
        <v>281</v>
      </c>
      <c r="N308" s="39">
        <f t="shared" ca="1" si="95"/>
        <v>1</v>
      </c>
      <c r="O308" s="82">
        <f t="shared" ca="1" si="96"/>
        <v>0.18638172951505982</v>
      </c>
      <c r="P308" s="5">
        <f t="shared" ca="1" si="97"/>
        <v>1</v>
      </c>
      <c r="Q308" s="76">
        <f t="shared" ca="1" si="98"/>
        <v>0.14756590338574349</v>
      </c>
      <c r="R308" s="5">
        <f t="shared" ca="1" si="99"/>
        <v>1</v>
      </c>
      <c r="S308" s="76">
        <f t="shared" ca="1" si="110"/>
        <v>0.21843082104899114</v>
      </c>
      <c r="T308" s="5">
        <f t="shared" ca="1" si="100"/>
        <v>2</v>
      </c>
      <c r="U308" s="76">
        <f t="shared" ca="1" si="110"/>
        <v>0.80422943085285148</v>
      </c>
      <c r="V308" s="5">
        <f t="shared" ca="1" si="101"/>
        <v>1</v>
      </c>
      <c r="W308" s="76">
        <f t="shared" ca="1" si="110"/>
        <v>8.9751146247962765E-2</v>
      </c>
      <c r="X308" s="5">
        <f t="shared" ca="1" si="102"/>
        <v>6</v>
      </c>
      <c r="Y308" s="75">
        <f t="shared" ca="1" si="103"/>
        <v>0.58384330642767157</v>
      </c>
      <c r="Z308" s="16">
        <f t="shared" ca="1" si="104"/>
        <v>9</v>
      </c>
      <c r="AA308" s="82">
        <f t="shared" ca="1" si="105"/>
        <v>0.78525131409222859</v>
      </c>
      <c r="AB308" s="6">
        <f t="shared" ca="1" si="106"/>
        <v>2</v>
      </c>
      <c r="AC308" s="82">
        <f t="shared" ca="1" si="111"/>
        <v>0.66670075706115495</v>
      </c>
      <c r="AD308" s="16">
        <f t="shared" ca="1" si="107"/>
        <v>5</v>
      </c>
      <c r="AE308" s="82">
        <f t="shared" ca="1" si="108"/>
        <v>0.21195619240225927</v>
      </c>
    </row>
    <row r="309" spans="13:31" ht="15.75" thickBot="1">
      <c r="M309" s="4">
        <f t="shared" si="109"/>
        <v>282</v>
      </c>
      <c r="N309" s="39">
        <f t="shared" ca="1" si="95"/>
        <v>2</v>
      </c>
      <c r="O309" s="82">
        <f t="shared" ca="1" si="96"/>
        <v>0.70210324578966588</v>
      </c>
      <c r="P309" s="5">
        <f t="shared" ca="1" si="97"/>
        <v>2</v>
      </c>
      <c r="Q309" s="76">
        <f t="shared" ca="1" si="98"/>
        <v>0.31647508062887875</v>
      </c>
      <c r="R309" s="5">
        <f t="shared" ca="1" si="99"/>
        <v>2</v>
      </c>
      <c r="S309" s="76">
        <f t="shared" ca="1" si="110"/>
        <v>0.72631612868870388</v>
      </c>
      <c r="T309" s="5">
        <f t="shared" ca="1" si="100"/>
        <v>1</v>
      </c>
      <c r="U309" s="76">
        <f t="shared" ca="1" si="110"/>
        <v>7.1937147149529146E-2</v>
      </c>
      <c r="V309" s="5">
        <f t="shared" ca="1" si="101"/>
        <v>2</v>
      </c>
      <c r="W309" s="76">
        <f t="shared" ca="1" si="110"/>
        <v>0.65330565004910923</v>
      </c>
      <c r="X309" s="5">
        <f t="shared" ca="1" si="102"/>
        <v>9</v>
      </c>
      <c r="Y309" s="75">
        <f t="shared" ca="1" si="103"/>
        <v>0.96033335384809582</v>
      </c>
      <c r="Z309" s="16">
        <f t="shared" ca="1" si="104"/>
        <v>1</v>
      </c>
      <c r="AA309" s="82">
        <f t="shared" ca="1" si="105"/>
        <v>4.2027050131869803E-3</v>
      </c>
      <c r="AB309" s="6">
        <f t="shared" ca="1" si="106"/>
        <v>1</v>
      </c>
      <c r="AC309" s="82">
        <f t="shared" ca="1" si="111"/>
        <v>0.30321864521988928</v>
      </c>
      <c r="AD309" s="16">
        <f t="shared" ca="1" si="107"/>
        <v>8</v>
      </c>
      <c r="AE309" s="82">
        <f t="shared" ca="1" si="108"/>
        <v>0.61221291560644975</v>
      </c>
    </row>
    <row r="310" spans="13:31" ht="15.75" thickBot="1">
      <c r="M310" s="4">
        <f t="shared" si="109"/>
        <v>283</v>
      </c>
      <c r="N310" s="39">
        <f t="shared" ca="1" si="95"/>
        <v>2</v>
      </c>
      <c r="O310" s="82">
        <f t="shared" ca="1" si="96"/>
        <v>0.30928674597947037</v>
      </c>
      <c r="P310" s="5">
        <f t="shared" ca="1" si="97"/>
        <v>2</v>
      </c>
      <c r="Q310" s="76">
        <f t="shared" ca="1" si="98"/>
        <v>0.69714529265981584</v>
      </c>
      <c r="R310" s="5">
        <f t="shared" ca="1" si="99"/>
        <v>1</v>
      </c>
      <c r="S310" s="76">
        <f t="shared" ca="1" si="110"/>
        <v>0.18501899772125285</v>
      </c>
      <c r="T310" s="5">
        <f t="shared" ca="1" si="100"/>
        <v>2</v>
      </c>
      <c r="U310" s="76">
        <f t="shared" ca="1" si="110"/>
        <v>0.74537329630323423</v>
      </c>
      <c r="V310" s="5">
        <f t="shared" ca="1" si="101"/>
        <v>1</v>
      </c>
      <c r="W310" s="76">
        <f t="shared" ca="1" si="110"/>
        <v>0.14195989571087875</v>
      </c>
      <c r="X310" s="5">
        <f t="shared" ca="1" si="102"/>
        <v>7</v>
      </c>
      <c r="Y310" s="75">
        <f t="shared" ca="1" si="103"/>
        <v>0.83759860710904888</v>
      </c>
      <c r="Z310" s="16">
        <f t="shared" ca="1" si="104"/>
        <v>7</v>
      </c>
      <c r="AA310" s="82">
        <f t="shared" ca="1" si="105"/>
        <v>0.5148668677540007</v>
      </c>
      <c r="AB310" s="6">
        <f t="shared" ca="1" si="106"/>
        <v>1</v>
      </c>
      <c r="AC310" s="82">
        <f t="shared" ca="1" si="111"/>
        <v>0.31754693860311534</v>
      </c>
      <c r="AD310" s="16">
        <f t="shared" ca="1" si="107"/>
        <v>3</v>
      </c>
      <c r="AE310" s="82">
        <f t="shared" ca="1" si="108"/>
        <v>0.12971909558837869</v>
      </c>
    </row>
    <row r="311" spans="13:31" ht="15.75" thickBot="1">
      <c r="M311" s="4">
        <f t="shared" si="109"/>
        <v>284</v>
      </c>
      <c r="N311" s="39">
        <f t="shared" ca="1" si="95"/>
        <v>1</v>
      </c>
      <c r="O311" s="82">
        <f t="shared" ca="1" si="96"/>
        <v>8.267615179469523E-2</v>
      </c>
      <c r="P311" s="5">
        <f t="shared" ca="1" si="97"/>
        <v>2</v>
      </c>
      <c r="Q311" s="76">
        <f t="shared" ca="1" si="98"/>
        <v>0.53722892087936813</v>
      </c>
      <c r="R311" s="5">
        <f t="shared" ca="1" si="99"/>
        <v>2</v>
      </c>
      <c r="S311" s="76">
        <f t="shared" ca="1" si="110"/>
        <v>0.67592930459502831</v>
      </c>
      <c r="T311" s="5">
        <f t="shared" ca="1" si="100"/>
        <v>1</v>
      </c>
      <c r="U311" s="76">
        <f t="shared" ca="1" si="110"/>
        <v>0.38104979028988595</v>
      </c>
      <c r="V311" s="5">
        <f t="shared" ca="1" si="101"/>
        <v>2</v>
      </c>
      <c r="W311" s="76">
        <f t="shared" ca="1" si="110"/>
        <v>0.68379797116707142</v>
      </c>
      <c r="X311" s="5">
        <f t="shared" ca="1" si="102"/>
        <v>6</v>
      </c>
      <c r="Y311" s="75">
        <f t="shared" ca="1" si="103"/>
        <v>0.69823355202768611</v>
      </c>
      <c r="Z311" s="16">
        <f t="shared" ca="1" si="104"/>
        <v>6</v>
      </c>
      <c r="AA311" s="82">
        <f t="shared" ca="1" si="105"/>
        <v>0.23120328198558848</v>
      </c>
      <c r="AB311" s="6">
        <f t="shared" ca="1" si="106"/>
        <v>2</v>
      </c>
      <c r="AC311" s="82">
        <f t="shared" ca="1" si="111"/>
        <v>0.67074352053465258</v>
      </c>
      <c r="AD311" s="16">
        <f t="shared" ca="1" si="107"/>
        <v>8</v>
      </c>
      <c r="AE311" s="82">
        <f t="shared" ca="1" si="108"/>
        <v>0.60883062219999218</v>
      </c>
    </row>
    <row r="312" spans="13:31" ht="15.75" thickBot="1">
      <c r="M312" s="4">
        <f t="shared" si="109"/>
        <v>285</v>
      </c>
      <c r="N312" s="39">
        <f t="shared" ca="1" si="95"/>
        <v>2</v>
      </c>
      <c r="O312" s="82">
        <f t="shared" ca="1" si="96"/>
        <v>0.40965323484841965</v>
      </c>
      <c r="P312" s="5">
        <f t="shared" ca="1" si="97"/>
        <v>2</v>
      </c>
      <c r="Q312" s="76">
        <f t="shared" ca="1" si="98"/>
        <v>0.37167346296745873</v>
      </c>
      <c r="R312" s="5">
        <f t="shared" ca="1" si="99"/>
        <v>2</v>
      </c>
      <c r="S312" s="76">
        <f t="shared" ca="1" si="110"/>
        <v>0.64624698897856891</v>
      </c>
      <c r="T312" s="5">
        <f t="shared" ca="1" si="100"/>
        <v>1</v>
      </c>
      <c r="U312" s="76">
        <f t="shared" ca="1" si="110"/>
        <v>0.37303707759831806</v>
      </c>
      <c r="V312" s="5">
        <f t="shared" ca="1" si="101"/>
        <v>1</v>
      </c>
      <c r="W312" s="76">
        <f t="shared" ca="1" si="110"/>
        <v>0.2680273507175035</v>
      </c>
      <c r="X312" s="5">
        <f t="shared" ca="1" si="102"/>
        <v>6</v>
      </c>
      <c r="Y312" s="75">
        <f t="shared" ca="1" si="103"/>
        <v>0.65544260251992092</v>
      </c>
      <c r="Z312" s="16">
        <f t="shared" ca="1" si="104"/>
        <v>9</v>
      </c>
      <c r="AA312" s="82">
        <f t="shared" ca="1" si="105"/>
        <v>0.84435738706167052</v>
      </c>
      <c r="AB312" s="6">
        <f t="shared" ca="1" si="106"/>
        <v>2</v>
      </c>
      <c r="AC312" s="82">
        <f t="shared" ca="1" si="111"/>
        <v>0.56861995293537682</v>
      </c>
      <c r="AD312" s="16">
        <f t="shared" ca="1" si="107"/>
        <v>8</v>
      </c>
      <c r="AE312" s="82">
        <f t="shared" ca="1" si="108"/>
        <v>0.6485851068079258</v>
      </c>
    </row>
    <row r="313" spans="13:31" ht="15.75" thickBot="1">
      <c r="M313" s="4">
        <f t="shared" si="109"/>
        <v>286</v>
      </c>
      <c r="N313" s="39">
        <f t="shared" ca="1" si="95"/>
        <v>2</v>
      </c>
      <c r="O313" s="82">
        <f t="shared" ca="1" si="96"/>
        <v>0.83482127655107274</v>
      </c>
      <c r="P313" s="5">
        <f t="shared" ca="1" si="97"/>
        <v>2</v>
      </c>
      <c r="Q313" s="76">
        <f t="shared" ca="1" si="98"/>
        <v>0.64366433800884382</v>
      </c>
      <c r="R313" s="5">
        <f t="shared" ca="1" si="99"/>
        <v>1</v>
      </c>
      <c r="S313" s="76">
        <f t="shared" ca="1" si="110"/>
        <v>9.5494511681010863E-2</v>
      </c>
      <c r="T313" s="5">
        <f t="shared" ca="1" si="100"/>
        <v>2</v>
      </c>
      <c r="U313" s="76">
        <f t="shared" ca="1" si="110"/>
        <v>0.91071550217169905</v>
      </c>
      <c r="V313" s="5">
        <f t="shared" ca="1" si="101"/>
        <v>1</v>
      </c>
      <c r="W313" s="76">
        <f t="shared" ca="1" si="110"/>
        <v>0.42589234641925966</v>
      </c>
      <c r="X313" s="5">
        <f t="shared" ca="1" si="102"/>
        <v>6</v>
      </c>
      <c r="Y313" s="75">
        <f t="shared" ca="1" si="103"/>
        <v>0.71492790406340934</v>
      </c>
      <c r="Z313" s="16">
        <f t="shared" ca="1" si="104"/>
        <v>6</v>
      </c>
      <c r="AA313" s="82">
        <f t="shared" ca="1" si="105"/>
        <v>0.25955791900817626</v>
      </c>
      <c r="AB313" s="6">
        <f t="shared" ca="1" si="106"/>
        <v>2</v>
      </c>
      <c r="AC313" s="82">
        <f t="shared" ca="1" si="111"/>
        <v>0.70789009448369811</v>
      </c>
      <c r="AD313" s="16">
        <f t="shared" ca="1" si="107"/>
        <v>7</v>
      </c>
      <c r="AE313" s="82">
        <f t="shared" ca="1" si="108"/>
        <v>0.43424135314195222</v>
      </c>
    </row>
    <row r="314" spans="13:31" ht="15.75" thickBot="1">
      <c r="M314" s="4">
        <f t="shared" si="109"/>
        <v>287</v>
      </c>
      <c r="N314" s="39">
        <f t="shared" ca="1" si="95"/>
        <v>2</v>
      </c>
      <c r="O314" s="82">
        <f t="shared" ca="1" si="96"/>
        <v>0.58777815554470436</v>
      </c>
      <c r="P314" s="5">
        <f t="shared" ca="1" si="97"/>
        <v>1</v>
      </c>
      <c r="Q314" s="76">
        <f t="shared" ca="1" si="98"/>
        <v>5.1703852191352873E-2</v>
      </c>
      <c r="R314" s="5">
        <f t="shared" ca="1" si="99"/>
        <v>1</v>
      </c>
      <c r="S314" s="76">
        <f t="shared" ca="1" si="110"/>
        <v>7.860523425368493E-2</v>
      </c>
      <c r="T314" s="5">
        <f t="shared" ca="1" si="100"/>
        <v>2</v>
      </c>
      <c r="U314" s="76">
        <f t="shared" ca="1" si="110"/>
        <v>0.99936686380359241</v>
      </c>
      <c r="V314" s="5">
        <f t="shared" ca="1" si="101"/>
        <v>1</v>
      </c>
      <c r="W314" s="76">
        <f t="shared" ca="1" si="110"/>
        <v>0.15315115358805098</v>
      </c>
      <c r="X314" s="5">
        <f t="shared" ca="1" si="102"/>
        <v>7</v>
      </c>
      <c r="Y314" s="75">
        <f t="shared" ca="1" si="103"/>
        <v>0.75462067493981522</v>
      </c>
      <c r="Z314" s="16">
        <f t="shared" ca="1" si="104"/>
        <v>9</v>
      </c>
      <c r="AA314" s="82">
        <f t="shared" ca="1" si="105"/>
        <v>0.97980444936439337</v>
      </c>
      <c r="AB314" s="6">
        <f t="shared" ca="1" si="106"/>
        <v>2</v>
      </c>
      <c r="AC314" s="82">
        <f t="shared" ca="1" si="111"/>
        <v>0.9003434865756097</v>
      </c>
      <c r="AD314" s="16">
        <f t="shared" ca="1" si="107"/>
        <v>9</v>
      </c>
      <c r="AE314" s="82">
        <f t="shared" ca="1" si="108"/>
        <v>0.70607517550792132</v>
      </c>
    </row>
    <row r="315" spans="13:31" ht="15.75" thickBot="1">
      <c r="M315" s="4">
        <f t="shared" si="109"/>
        <v>288</v>
      </c>
      <c r="N315" s="39">
        <f t="shared" ca="1" si="95"/>
        <v>1</v>
      </c>
      <c r="O315" s="82">
        <f t="shared" ca="1" si="96"/>
        <v>1.7032416000364314E-2</v>
      </c>
      <c r="P315" s="5">
        <f t="shared" ca="1" si="97"/>
        <v>2</v>
      </c>
      <c r="Q315" s="76">
        <f t="shared" ca="1" si="98"/>
        <v>0.47262508459714758</v>
      </c>
      <c r="R315" s="5">
        <f t="shared" ca="1" si="99"/>
        <v>1</v>
      </c>
      <c r="S315" s="76">
        <f t="shared" ca="1" si="110"/>
        <v>0.46288401354270636</v>
      </c>
      <c r="T315" s="5">
        <f t="shared" ca="1" si="100"/>
        <v>1</v>
      </c>
      <c r="U315" s="76">
        <f t="shared" ca="1" si="110"/>
        <v>8.5426401251777806E-2</v>
      </c>
      <c r="V315" s="5">
        <f t="shared" ca="1" si="101"/>
        <v>1</v>
      </c>
      <c r="W315" s="76">
        <f t="shared" ca="1" si="110"/>
        <v>0.52365643669758732</v>
      </c>
      <c r="X315" s="5">
        <f t="shared" ca="1" si="102"/>
        <v>6</v>
      </c>
      <c r="Y315" s="75">
        <f t="shared" ca="1" si="103"/>
        <v>0.64169486348236227</v>
      </c>
      <c r="Z315" s="16">
        <f t="shared" ca="1" si="104"/>
        <v>9</v>
      </c>
      <c r="AA315" s="82">
        <f t="shared" ca="1" si="105"/>
        <v>0.84995250495433106</v>
      </c>
      <c r="AB315" s="6">
        <f t="shared" ca="1" si="106"/>
        <v>1</v>
      </c>
      <c r="AC315" s="82">
        <f t="shared" ca="1" si="111"/>
        <v>0.10313447157329669</v>
      </c>
      <c r="AD315" s="16">
        <f t="shared" ca="1" si="107"/>
        <v>5</v>
      </c>
      <c r="AE315" s="82">
        <f t="shared" ca="1" si="108"/>
        <v>0.21690304087462309</v>
      </c>
    </row>
    <row r="316" spans="13:31" ht="15.75" thickBot="1">
      <c r="M316" s="4">
        <f t="shared" si="109"/>
        <v>289</v>
      </c>
      <c r="N316" s="39">
        <f t="shared" ca="1" si="95"/>
        <v>1</v>
      </c>
      <c r="O316" s="82">
        <f t="shared" ca="1" si="96"/>
        <v>4.7623973062691505E-3</v>
      </c>
      <c r="P316" s="5">
        <f t="shared" ca="1" si="97"/>
        <v>2</v>
      </c>
      <c r="Q316" s="76">
        <f t="shared" ca="1" si="98"/>
        <v>0.52193858445689401</v>
      </c>
      <c r="R316" s="5">
        <f t="shared" ca="1" si="99"/>
        <v>1</v>
      </c>
      <c r="S316" s="76">
        <f t="shared" ca="1" si="110"/>
        <v>0.10794120426300147</v>
      </c>
      <c r="T316" s="5">
        <f t="shared" ca="1" si="100"/>
        <v>1</v>
      </c>
      <c r="U316" s="76">
        <f t="shared" ca="1" si="110"/>
        <v>0.38244436927905578</v>
      </c>
      <c r="V316" s="5">
        <f t="shared" ca="1" si="101"/>
        <v>1</v>
      </c>
      <c r="W316" s="76">
        <f t="shared" ca="1" si="110"/>
        <v>6.0966215447579408E-2</v>
      </c>
      <c r="X316" s="5">
        <f t="shared" ca="1" si="102"/>
        <v>6</v>
      </c>
      <c r="Y316" s="75">
        <f t="shared" ca="1" si="103"/>
        <v>0.58438002020333579</v>
      </c>
      <c r="Z316" s="16">
        <f t="shared" ca="1" si="104"/>
        <v>8</v>
      </c>
      <c r="AA316" s="82">
        <f t="shared" ca="1" si="105"/>
        <v>0.61553089165887531</v>
      </c>
      <c r="AB316" s="6">
        <f t="shared" ca="1" si="106"/>
        <v>2</v>
      </c>
      <c r="AC316" s="82">
        <f t="shared" ca="1" si="111"/>
        <v>0.89773546777458635</v>
      </c>
      <c r="AD316" s="16">
        <f t="shared" ca="1" si="107"/>
        <v>9</v>
      </c>
      <c r="AE316" s="82">
        <f t="shared" ca="1" si="108"/>
        <v>0.87761763057451159</v>
      </c>
    </row>
    <row r="317" spans="13:31" ht="15.75" thickBot="1">
      <c r="M317" s="4">
        <f t="shared" si="109"/>
        <v>290</v>
      </c>
      <c r="N317" s="39">
        <f t="shared" ca="1" si="95"/>
        <v>2</v>
      </c>
      <c r="O317" s="82">
        <f t="shared" ca="1" si="96"/>
        <v>0.23689381129587783</v>
      </c>
      <c r="P317" s="5">
        <f t="shared" ca="1" si="97"/>
        <v>2</v>
      </c>
      <c r="Q317" s="76">
        <f t="shared" ca="1" si="98"/>
        <v>0.50003590074716087</v>
      </c>
      <c r="R317" s="5">
        <f t="shared" ca="1" si="99"/>
        <v>2</v>
      </c>
      <c r="S317" s="76">
        <f t="shared" ca="1" si="110"/>
        <v>0.72592497249500099</v>
      </c>
      <c r="T317" s="5">
        <f t="shared" ca="1" si="100"/>
        <v>1</v>
      </c>
      <c r="U317" s="76">
        <f t="shared" ca="1" si="110"/>
        <v>0.12446090630981343</v>
      </c>
      <c r="V317" s="5">
        <f t="shared" ca="1" si="101"/>
        <v>1</v>
      </c>
      <c r="W317" s="76">
        <f t="shared" ca="1" si="110"/>
        <v>0.57181375631819575</v>
      </c>
      <c r="X317" s="5">
        <f t="shared" ca="1" si="102"/>
        <v>5</v>
      </c>
      <c r="Y317" s="75">
        <f t="shared" ca="1" si="103"/>
        <v>0.52803895240258147</v>
      </c>
      <c r="Z317" s="16">
        <f t="shared" ca="1" si="104"/>
        <v>9</v>
      </c>
      <c r="AA317" s="82">
        <f t="shared" ca="1" si="105"/>
        <v>0.85520963753432522</v>
      </c>
      <c r="AB317" s="6">
        <f t="shared" ca="1" si="106"/>
        <v>1</v>
      </c>
      <c r="AC317" s="82">
        <f t="shared" ca="1" si="111"/>
        <v>0.41641656797035687</v>
      </c>
      <c r="AD317" s="16">
        <f t="shared" ca="1" si="107"/>
        <v>8</v>
      </c>
      <c r="AE317" s="82">
        <f t="shared" ca="1" si="108"/>
        <v>0.65927345736481691</v>
      </c>
    </row>
    <row r="318" spans="13:31" ht="15.75" thickBot="1">
      <c r="M318" s="4">
        <f t="shared" si="109"/>
        <v>291</v>
      </c>
      <c r="N318" s="39">
        <f t="shared" ca="1" si="95"/>
        <v>1</v>
      </c>
      <c r="O318" s="82">
        <f t="shared" ca="1" si="96"/>
        <v>1.9691023102346383E-2</v>
      </c>
      <c r="P318" s="5">
        <f t="shared" ca="1" si="97"/>
        <v>1</v>
      </c>
      <c r="Q318" s="76">
        <f t="shared" ca="1" si="98"/>
        <v>0.17119413229991864</v>
      </c>
      <c r="R318" s="5">
        <f t="shared" ca="1" si="99"/>
        <v>2</v>
      </c>
      <c r="S318" s="76">
        <f t="shared" ca="1" si="110"/>
        <v>0.6455830526701305</v>
      </c>
      <c r="T318" s="5">
        <f t="shared" ca="1" si="100"/>
        <v>1</v>
      </c>
      <c r="U318" s="76">
        <f t="shared" ca="1" si="110"/>
        <v>0.20461333218755628</v>
      </c>
      <c r="V318" s="5">
        <f t="shared" ca="1" si="101"/>
        <v>1</v>
      </c>
      <c r="W318" s="76">
        <f t="shared" ca="1" si="110"/>
        <v>0.39998168654470945</v>
      </c>
      <c r="X318" s="5">
        <f t="shared" ca="1" si="102"/>
        <v>8</v>
      </c>
      <c r="Y318" s="75">
        <f t="shared" ca="1" si="103"/>
        <v>0.86014965469735616</v>
      </c>
      <c r="Z318" s="16">
        <f t="shared" ca="1" si="104"/>
        <v>7</v>
      </c>
      <c r="AA318" s="82">
        <f t="shared" ca="1" si="105"/>
        <v>0.34551506536116339</v>
      </c>
      <c r="AB318" s="6">
        <f t="shared" ca="1" si="106"/>
        <v>1</v>
      </c>
      <c r="AC318" s="82">
        <f t="shared" ca="1" si="111"/>
        <v>2.6868979716917041E-2</v>
      </c>
      <c r="AD318" s="16">
        <f t="shared" ca="1" si="107"/>
        <v>7</v>
      </c>
      <c r="AE318" s="82">
        <f t="shared" ca="1" si="108"/>
        <v>0.47697810583049849</v>
      </c>
    </row>
    <row r="319" spans="13:31" ht="15.75" thickBot="1">
      <c r="M319" s="4">
        <f t="shared" si="109"/>
        <v>292</v>
      </c>
      <c r="N319" s="39">
        <f t="shared" ca="1" si="95"/>
        <v>2</v>
      </c>
      <c r="O319" s="82">
        <f t="shared" ca="1" si="96"/>
        <v>0.66293074222669701</v>
      </c>
      <c r="P319" s="5">
        <f t="shared" ca="1" si="97"/>
        <v>2</v>
      </c>
      <c r="Q319" s="76">
        <f t="shared" ca="1" si="98"/>
        <v>0.3611303390426075</v>
      </c>
      <c r="R319" s="5">
        <f t="shared" ca="1" si="99"/>
        <v>2</v>
      </c>
      <c r="S319" s="76">
        <f t="shared" ca="1" si="110"/>
        <v>0.5791767533896115</v>
      </c>
      <c r="T319" s="5">
        <f t="shared" ca="1" si="100"/>
        <v>1</v>
      </c>
      <c r="U319" s="76">
        <f t="shared" ca="1" si="110"/>
        <v>0.1653836812795777</v>
      </c>
      <c r="V319" s="5">
        <f t="shared" ca="1" si="101"/>
        <v>1</v>
      </c>
      <c r="W319" s="76">
        <f t="shared" ca="1" si="110"/>
        <v>0.54753444414509467</v>
      </c>
      <c r="X319" s="5">
        <f t="shared" ca="1" si="102"/>
        <v>5</v>
      </c>
      <c r="Y319" s="75">
        <f t="shared" ca="1" si="103"/>
        <v>0.4761169081286527</v>
      </c>
      <c r="Z319" s="16">
        <f t="shared" ca="1" si="104"/>
        <v>7</v>
      </c>
      <c r="AA319" s="82">
        <f t="shared" ca="1" si="105"/>
        <v>0.37023754450372293</v>
      </c>
      <c r="AB319" s="6">
        <f t="shared" ca="1" si="106"/>
        <v>2</v>
      </c>
      <c r="AC319" s="82">
        <f t="shared" ca="1" si="111"/>
        <v>0.60230546097012816</v>
      </c>
      <c r="AD319" s="16">
        <f t="shared" ca="1" si="107"/>
        <v>9</v>
      </c>
      <c r="AE319" s="82">
        <f t="shared" ca="1" si="108"/>
        <v>0.97204416510453928</v>
      </c>
    </row>
    <row r="320" spans="13:31" ht="15.75" thickBot="1">
      <c r="M320" s="4">
        <f t="shared" si="109"/>
        <v>293</v>
      </c>
      <c r="N320" s="39">
        <f t="shared" ca="1" si="95"/>
        <v>2</v>
      </c>
      <c r="O320" s="82">
        <f t="shared" ca="1" si="96"/>
        <v>0.83084674058580177</v>
      </c>
      <c r="P320" s="5">
        <f t="shared" ca="1" si="97"/>
        <v>1</v>
      </c>
      <c r="Q320" s="76">
        <f t="shared" ca="1" si="98"/>
        <v>0.1516776113836118</v>
      </c>
      <c r="R320" s="5">
        <f t="shared" ca="1" si="99"/>
        <v>1</v>
      </c>
      <c r="S320" s="76">
        <f t="shared" ca="1" si="110"/>
        <v>0.31357531889262291</v>
      </c>
      <c r="T320" s="5">
        <f t="shared" ca="1" si="100"/>
        <v>2</v>
      </c>
      <c r="U320" s="76">
        <f t="shared" ca="1" si="110"/>
        <v>0.80697534206976584</v>
      </c>
      <c r="V320" s="5">
        <f t="shared" ca="1" si="101"/>
        <v>1</v>
      </c>
      <c r="W320" s="76">
        <f t="shared" ca="1" si="110"/>
        <v>0.29096726139781248</v>
      </c>
      <c r="X320" s="5">
        <f t="shared" ca="1" si="102"/>
        <v>4</v>
      </c>
      <c r="Y320" s="75">
        <f t="shared" ca="1" si="103"/>
        <v>0.34433268556175678</v>
      </c>
      <c r="Z320" s="16">
        <f t="shared" ca="1" si="104"/>
        <v>4</v>
      </c>
      <c r="AA320" s="82">
        <f t="shared" ca="1" si="105"/>
        <v>9.2752728917695038E-2</v>
      </c>
      <c r="AB320" s="6">
        <f t="shared" ca="1" si="106"/>
        <v>1</v>
      </c>
      <c r="AC320" s="82">
        <f t="shared" ca="1" si="111"/>
        <v>0.37271095368826135</v>
      </c>
      <c r="AD320" s="16">
        <f t="shared" ca="1" si="107"/>
        <v>9</v>
      </c>
      <c r="AE320" s="82">
        <f t="shared" ca="1" si="108"/>
        <v>0.77087808538977409</v>
      </c>
    </row>
    <row r="321" spans="13:31" ht="15.75" thickBot="1">
      <c r="M321" s="4">
        <f t="shared" si="109"/>
        <v>294</v>
      </c>
      <c r="N321" s="39">
        <f t="shared" ca="1" si="95"/>
        <v>2</v>
      </c>
      <c r="O321" s="82">
        <f t="shared" ca="1" si="96"/>
        <v>0.98485212057080851</v>
      </c>
      <c r="P321" s="5">
        <f t="shared" ca="1" si="97"/>
        <v>2</v>
      </c>
      <c r="Q321" s="76">
        <f t="shared" ca="1" si="98"/>
        <v>0.96562501990446048</v>
      </c>
      <c r="R321" s="5">
        <f t="shared" ca="1" si="99"/>
        <v>2</v>
      </c>
      <c r="S321" s="76">
        <f t="shared" ca="1" si="110"/>
        <v>0.74002703928272084</v>
      </c>
      <c r="T321" s="5">
        <f t="shared" ca="1" si="100"/>
        <v>1</v>
      </c>
      <c r="U321" s="76">
        <f t="shared" ca="1" si="110"/>
        <v>0.46903619186459955</v>
      </c>
      <c r="V321" s="5">
        <f t="shared" ca="1" si="101"/>
        <v>2</v>
      </c>
      <c r="W321" s="76">
        <f t="shared" ca="1" si="110"/>
        <v>0.77741891994921719</v>
      </c>
      <c r="X321" s="5">
        <f t="shared" ca="1" si="102"/>
        <v>5</v>
      </c>
      <c r="Y321" s="75">
        <f t="shared" ca="1" si="103"/>
        <v>0.42914256837629416</v>
      </c>
      <c r="Z321" s="16">
        <f t="shared" ca="1" si="104"/>
        <v>2</v>
      </c>
      <c r="AA321" s="82">
        <f t="shared" ca="1" si="105"/>
        <v>2.586337785963666E-2</v>
      </c>
      <c r="AB321" s="6">
        <f t="shared" ca="1" si="106"/>
        <v>2</v>
      </c>
      <c r="AC321" s="82">
        <f t="shared" ca="1" si="111"/>
        <v>0.67486615154966945</v>
      </c>
      <c r="AD321" s="16">
        <f t="shared" ca="1" si="107"/>
        <v>8</v>
      </c>
      <c r="AE321" s="82">
        <f t="shared" ca="1" si="108"/>
        <v>0.68141626406153666</v>
      </c>
    </row>
    <row r="322" spans="13:31" ht="15.75" thickBot="1">
      <c r="M322" s="4">
        <f t="shared" si="109"/>
        <v>295</v>
      </c>
      <c r="N322" s="39">
        <f t="shared" ca="1" si="95"/>
        <v>2</v>
      </c>
      <c r="O322" s="82">
        <f t="shared" ca="1" si="96"/>
        <v>0.98155999951043515</v>
      </c>
      <c r="P322" s="5">
        <f t="shared" ca="1" si="97"/>
        <v>2</v>
      </c>
      <c r="Q322" s="76">
        <f t="shared" ca="1" si="98"/>
        <v>0.37722887292294294</v>
      </c>
      <c r="R322" s="5">
        <f t="shared" ca="1" si="99"/>
        <v>1</v>
      </c>
      <c r="S322" s="76">
        <f t="shared" ca="1" si="110"/>
        <v>0.2133409401945201</v>
      </c>
      <c r="T322" s="5">
        <f t="shared" ca="1" si="100"/>
        <v>2</v>
      </c>
      <c r="U322" s="76">
        <f t="shared" ca="1" si="110"/>
        <v>0.99773779960770881</v>
      </c>
      <c r="V322" s="5">
        <f t="shared" ca="1" si="101"/>
        <v>1</v>
      </c>
      <c r="W322" s="76">
        <f t="shared" ca="1" si="110"/>
        <v>0.25630367664475884</v>
      </c>
      <c r="X322" s="5">
        <f t="shared" ca="1" si="102"/>
        <v>8</v>
      </c>
      <c r="Y322" s="75">
        <f t="shared" ca="1" si="103"/>
        <v>0.90732730387124061</v>
      </c>
      <c r="Z322" s="16">
        <f t="shared" ca="1" si="104"/>
        <v>7</v>
      </c>
      <c r="AA322" s="82">
        <f t="shared" ca="1" si="105"/>
        <v>0.42096767317669426</v>
      </c>
      <c r="AB322" s="6">
        <f t="shared" ca="1" si="106"/>
        <v>1</v>
      </c>
      <c r="AC322" s="82">
        <f t="shared" ca="1" si="111"/>
        <v>6.6982636145635155E-2</v>
      </c>
      <c r="AD322" s="16">
        <f t="shared" ca="1" si="107"/>
        <v>6</v>
      </c>
      <c r="AE322" s="82">
        <f t="shared" ca="1" si="108"/>
        <v>0.32471713207058817</v>
      </c>
    </row>
    <row r="323" spans="13:31" ht="15.75" thickBot="1">
      <c r="M323" s="4">
        <f t="shared" si="109"/>
        <v>296</v>
      </c>
      <c r="N323" s="39">
        <f t="shared" ca="1" si="95"/>
        <v>1</v>
      </c>
      <c r="O323" s="82">
        <f t="shared" ca="1" si="96"/>
        <v>0.16336254214701817</v>
      </c>
      <c r="P323" s="5">
        <f t="shared" ca="1" si="97"/>
        <v>1</v>
      </c>
      <c r="Q323" s="76">
        <f t="shared" ca="1" si="98"/>
        <v>0.13970877377974045</v>
      </c>
      <c r="R323" s="5">
        <f t="shared" ca="1" si="99"/>
        <v>1</v>
      </c>
      <c r="S323" s="76">
        <f t="shared" ca="1" si="110"/>
        <v>0.4152094573968903</v>
      </c>
      <c r="T323" s="5">
        <f t="shared" ca="1" si="100"/>
        <v>1</v>
      </c>
      <c r="U323" s="76">
        <f t="shared" ca="1" si="110"/>
        <v>0.37622394981077667</v>
      </c>
      <c r="V323" s="5">
        <f t="shared" ca="1" si="101"/>
        <v>1</v>
      </c>
      <c r="W323" s="76">
        <f t="shared" ca="1" si="110"/>
        <v>0.26725920522722046</v>
      </c>
      <c r="X323" s="5">
        <f t="shared" ca="1" si="102"/>
        <v>6</v>
      </c>
      <c r="Y323" s="75">
        <f t="shared" ca="1" si="103"/>
        <v>0.73693420547765065</v>
      </c>
      <c r="Z323" s="16">
        <f t="shared" ca="1" si="104"/>
        <v>6</v>
      </c>
      <c r="AA323" s="82">
        <f t="shared" ca="1" si="105"/>
        <v>0.23805541707078781</v>
      </c>
      <c r="AB323" s="6">
        <f t="shared" ca="1" si="106"/>
        <v>1</v>
      </c>
      <c r="AC323" s="82">
        <f t="shared" ca="1" si="111"/>
        <v>0.23574374728399983</v>
      </c>
      <c r="AD323" s="16">
        <f t="shared" ca="1" si="107"/>
        <v>5</v>
      </c>
      <c r="AE323" s="82">
        <f t="shared" ca="1" si="108"/>
        <v>0.23461737980915753</v>
      </c>
    </row>
    <row r="324" spans="13:31" ht="15.75" thickBot="1">
      <c r="M324" s="4">
        <f t="shared" si="109"/>
        <v>297</v>
      </c>
      <c r="N324" s="39">
        <f t="shared" ca="1" si="95"/>
        <v>2</v>
      </c>
      <c r="O324" s="82">
        <f t="shared" ca="1" si="96"/>
        <v>0.57270827980482242</v>
      </c>
      <c r="P324" s="5">
        <f t="shared" ca="1" si="97"/>
        <v>1</v>
      </c>
      <c r="Q324" s="76">
        <f t="shared" ca="1" si="98"/>
        <v>0.26070222771817431</v>
      </c>
      <c r="R324" s="5">
        <f t="shared" ca="1" si="99"/>
        <v>2</v>
      </c>
      <c r="S324" s="76">
        <f t="shared" ca="1" si="110"/>
        <v>0.55786779137226317</v>
      </c>
      <c r="T324" s="5">
        <f t="shared" ca="1" si="100"/>
        <v>1</v>
      </c>
      <c r="U324" s="76">
        <f t="shared" ca="1" si="110"/>
        <v>4.1524338280082063E-2</v>
      </c>
      <c r="V324" s="5">
        <f t="shared" ca="1" si="101"/>
        <v>1</v>
      </c>
      <c r="W324" s="76">
        <f t="shared" ca="1" si="110"/>
        <v>0.34386625506039881</v>
      </c>
      <c r="X324" s="5">
        <f t="shared" ca="1" si="102"/>
        <v>4</v>
      </c>
      <c r="Y324" s="75">
        <f t="shared" ca="1" si="103"/>
        <v>0.15692905513869104</v>
      </c>
      <c r="Z324" s="16">
        <f t="shared" ca="1" si="104"/>
        <v>4</v>
      </c>
      <c r="AA324" s="82">
        <f t="shared" ca="1" si="105"/>
        <v>8.8690147501929273E-2</v>
      </c>
      <c r="AB324" s="6">
        <f t="shared" ca="1" si="106"/>
        <v>1</v>
      </c>
      <c r="AC324" s="82">
        <f t="shared" ca="1" si="111"/>
        <v>0.34762148103151791</v>
      </c>
      <c r="AD324" s="16">
        <f t="shared" ca="1" si="107"/>
        <v>2</v>
      </c>
      <c r="AE324" s="82">
        <f t="shared" ca="1" si="108"/>
        <v>7.489058262297732E-2</v>
      </c>
    </row>
    <row r="325" spans="13:31" ht="15.75" thickBot="1">
      <c r="M325" s="4">
        <f t="shared" si="109"/>
        <v>298</v>
      </c>
      <c r="N325" s="39">
        <f t="shared" ca="1" si="95"/>
        <v>2</v>
      </c>
      <c r="O325" s="82">
        <f t="shared" ca="1" si="96"/>
        <v>0.98183607471561984</v>
      </c>
      <c r="P325" s="5">
        <f t="shared" ca="1" si="97"/>
        <v>2</v>
      </c>
      <c r="Q325" s="76">
        <f t="shared" ca="1" si="98"/>
        <v>0.30012807229226812</v>
      </c>
      <c r="R325" s="5">
        <f t="shared" ca="1" si="99"/>
        <v>1</v>
      </c>
      <c r="S325" s="76">
        <f t="shared" ca="1" si="110"/>
        <v>0.10221274047513162</v>
      </c>
      <c r="T325" s="5">
        <f t="shared" ca="1" si="100"/>
        <v>1</v>
      </c>
      <c r="U325" s="76">
        <f t="shared" ca="1" si="110"/>
        <v>0.15477785786940412</v>
      </c>
      <c r="V325" s="5">
        <f t="shared" ca="1" si="101"/>
        <v>1</v>
      </c>
      <c r="W325" s="76">
        <f t="shared" ca="1" si="110"/>
        <v>9.5900976948391836E-2</v>
      </c>
      <c r="X325" s="5">
        <f t="shared" ca="1" si="102"/>
        <v>8</v>
      </c>
      <c r="Y325" s="75">
        <f t="shared" ca="1" si="103"/>
        <v>0.8827477073751453</v>
      </c>
      <c r="Z325" s="16">
        <f t="shared" ca="1" si="104"/>
        <v>7</v>
      </c>
      <c r="AA325" s="82">
        <f t="shared" ca="1" si="105"/>
        <v>0.45298221708616926</v>
      </c>
      <c r="AB325" s="6">
        <f t="shared" ca="1" si="106"/>
        <v>2</v>
      </c>
      <c r="AC325" s="82">
        <f t="shared" ca="1" si="111"/>
        <v>0.5885734967206373</v>
      </c>
      <c r="AD325" s="16">
        <f t="shared" ca="1" si="107"/>
        <v>7</v>
      </c>
      <c r="AE325" s="82">
        <f t="shared" ca="1" si="108"/>
        <v>0.37106735774030764</v>
      </c>
    </row>
    <row r="326" spans="13:31" ht="15.75" thickBot="1">
      <c r="M326" s="4">
        <f t="shared" si="109"/>
        <v>299</v>
      </c>
      <c r="N326" s="39">
        <f t="shared" ca="1" si="95"/>
        <v>2</v>
      </c>
      <c r="O326" s="82">
        <f t="shared" ca="1" si="96"/>
        <v>0.27542288547536753</v>
      </c>
      <c r="P326" s="5">
        <f t="shared" ca="1" si="97"/>
        <v>2</v>
      </c>
      <c r="Q326" s="76">
        <f t="shared" ca="1" si="98"/>
        <v>0.42003985184006737</v>
      </c>
      <c r="R326" s="5">
        <f t="shared" ca="1" si="99"/>
        <v>1</v>
      </c>
      <c r="S326" s="76">
        <f t="shared" ca="1" si="110"/>
        <v>0.4040495499038228</v>
      </c>
      <c r="T326" s="5">
        <f t="shared" ca="1" si="100"/>
        <v>2</v>
      </c>
      <c r="U326" s="76">
        <f t="shared" ca="1" si="110"/>
        <v>0.9938552078639713</v>
      </c>
      <c r="V326" s="5">
        <f t="shared" ca="1" si="101"/>
        <v>2</v>
      </c>
      <c r="W326" s="76">
        <f t="shared" ca="1" si="110"/>
        <v>0.61125320694868357</v>
      </c>
      <c r="X326" s="5">
        <f t="shared" ca="1" si="102"/>
        <v>5</v>
      </c>
      <c r="Y326" s="75">
        <f t="shared" ca="1" si="103"/>
        <v>0.53898556312076185</v>
      </c>
      <c r="Z326" s="16">
        <f t="shared" ca="1" si="104"/>
        <v>8</v>
      </c>
      <c r="AA326" s="82">
        <f t="shared" ca="1" si="105"/>
        <v>0.70805147124269041</v>
      </c>
      <c r="AB326" s="6">
        <f t="shared" ca="1" si="106"/>
        <v>1</v>
      </c>
      <c r="AC326" s="82">
        <f t="shared" ca="1" si="111"/>
        <v>0.41214558342737284</v>
      </c>
      <c r="AD326" s="16">
        <f t="shared" ca="1" si="107"/>
        <v>9</v>
      </c>
      <c r="AE326" s="82">
        <f t="shared" ca="1" si="108"/>
        <v>0.81641952432493259</v>
      </c>
    </row>
    <row r="327" spans="13:31" ht="15.75" thickBot="1">
      <c r="M327" s="4">
        <f t="shared" si="109"/>
        <v>300</v>
      </c>
      <c r="N327" s="39">
        <f t="shared" ca="1" si="95"/>
        <v>2</v>
      </c>
      <c r="O327" s="82">
        <f t="shared" ca="1" si="96"/>
        <v>0.47567885973794</v>
      </c>
      <c r="P327" s="5">
        <f t="shared" ca="1" si="97"/>
        <v>1</v>
      </c>
      <c r="Q327" s="76">
        <f t="shared" ca="1" si="98"/>
        <v>3.1258967035400431E-2</v>
      </c>
      <c r="R327" s="5">
        <f t="shared" ca="1" si="99"/>
        <v>2</v>
      </c>
      <c r="S327" s="76">
        <f t="shared" ca="1" si="110"/>
        <v>0.81158990868773007</v>
      </c>
      <c r="T327" s="5">
        <f t="shared" ca="1" si="100"/>
        <v>1</v>
      </c>
      <c r="U327" s="76">
        <f t="shared" ca="1" si="110"/>
        <v>0.25003175314272497</v>
      </c>
      <c r="V327" s="5">
        <f t="shared" ca="1" si="101"/>
        <v>1</v>
      </c>
      <c r="W327" s="76">
        <f t="shared" ca="1" si="110"/>
        <v>0.52171360022033264</v>
      </c>
      <c r="X327" s="5">
        <f t="shared" ca="1" si="102"/>
        <v>4</v>
      </c>
      <c r="Y327" s="75">
        <f t="shared" ca="1" si="103"/>
        <v>0.20696269116937582</v>
      </c>
      <c r="Z327" s="16">
        <f t="shared" ca="1" si="104"/>
        <v>7</v>
      </c>
      <c r="AA327" s="82">
        <f t="shared" ca="1" si="105"/>
        <v>0.41039600893379546</v>
      </c>
      <c r="AB327" s="6">
        <f t="shared" ca="1" si="106"/>
        <v>1</v>
      </c>
      <c r="AC327" s="82">
        <f t="shared" ca="1" si="111"/>
        <v>0.17381970683160031</v>
      </c>
      <c r="AD327" s="16">
        <f t="shared" ca="1" si="107"/>
        <v>7</v>
      </c>
      <c r="AE327" s="82">
        <f t="shared" ca="1" si="108"/>
        <v>0.39934981418786952</v>
      </c>
    </row>
    <row r="328" spans="13:31" ht="15.75" thickBot="1">
      <c r="M328" s="4">
        <f t="shared" si="109"/>
        <v>301</v>
      </c>
      <c r="N328" s="39">
        <f t="shared" ca="1" si="95"/>
        <v>1</v>
      </c>
      <c r="O328" s="82">
        <f t="shared" ca="1" si="96"/>
        <v>0.13004633935227972</v>
      </c>
      <c r="P328" s="5">
        <f t="shared" ca="1" si="97"/>
        <v>2</v>
      </c>
      <c r="Q328" s="76">
        <f t="shared" ca="1" si="98"/>
        <v>0.52750574114534055</v>
      </c>
      <c r="R328" s="5">
        <f t="shared" ca="1" si="99"/>
        <v>2</v>
      </c>
      <c r="S328" s="76">
        <f t="shared" ca="1" si="110"/>
        <v>0.63856169366026272</v>
      </c>
      <c r="T328" s="5">
        <f t="shared" ca="1" si="100"/>
        <v>2</v>
      </c>
      <c r="U328" s="76">
        <f t="shared" ca="1" si="110"/>
        <v>0.59067025012863428</v>
      </c>
      <c r="V328" s="5">
        <f t="shared" ca="1" si="101"/>
        <v>1</v>
      </c>
      <c r="W328" s="76">
        <f t="shared" ca="1" si="110"/>
        <v>0.42010194863353156</v>
      </c>
      <c r="X328" s="5">
        <f t="shared" ca="1" si="102"/>
        <v>4</v>
      </c>
      <c r="Y328" s="75">
        <f t="shared" ca="1" si="103"/>
        <v>0.32997104548180545</v>
      </c>
      <c r="Z328" s="16">
        <f t="shared" ca="1" si="104"/>
        <v>8</v>
      </c>
      <c r="AA328" s="82">
        <f t="shared" ca="1" si="105"/>
        <v>0.61241159346986596</v>
      </c>
      <c r="AB328" s="6">
        <f t="shared" ca="1" si="106"/>
        <v>2</v>
      </c>
      <c r="AC328" s="82">
        <f t="shared" ca="1" si="111"/>
        <v>0.91382952662004424</v>
      </c>
      <c r="AD328" s="16">
        <f t="shared" ca="1" si="107"/>
        <v>9</v>
      </c>
      <c r="AE328" s="82">
        <f t="shared" ca="1" si="108"/>
        <v>0.70412414776527688</v>
      </c>
    </row>
    <row r="329" spans="13:31" ht="15.75" thickBot="1">
      <c r="M329" s="4">
        <f t="shared" si="109"/>
        <v>302</v>
      </c>
      <c r="N329" s="39">
        <f t="shared" ca="1" si="95"/>
        <v>2</v>
      </c>
      <c r="O329" s="82">
        <f t="shared" ca="1" si="96"/>
        <v>0.49775390125793884</v>
      </c>
      <c r="P329" s="5">
        <f t="shared" ca="1" si="97"/>
        <v>1</v>
      </c>
      <c r="Q329" s="76">
        <f t="shared" ca="1" si="98"/>
        <v>6.4666739348943736E-2</v>
      </c>
      <c r="R329" s="5">
        <f t="shared" ca="1" si="99"/>
        <v>1</v>
      </c>
      <c r="S329" s="76">
        <f t="shared" ca="1" si="110"/>
        <v>0.41569788470471458</v>
      </c>
      <c r="T329" s="5">
        <f t="shared" ca="1" si="100"/>
        <v>2</v>
      </c>
      <c r="U329" s="76">
        <f t="shared" ca="1" si="110"/>
        <v>0.80488480045181365</v>
      </c>
      <c r="V329" s="5">
        <f t="shared" ca="1" si="101"/>
        <v>1</v>
      </c>
      <c r="W329" s="76">
        <f t="shared" ca="1" si="110"/>
        <v>0.53046834392964293</v>
      </c>
      <c r="X329" s="5">
        <f t="shared" ca="1" si="102"/>
        <v>6</v>
      </c>
      <c r="Y329" s="75">
        <f t="shared" ca="1" si="103"/>
        <v>0.61084875916612735</v>
      </c>
      <c r="Z329" s="16">
        <f t="shared" ca="1" si="104"/>
        <v>8</v>
      </c>
      <c r="AA329" s="82">
        <f t="shared" ca="1" si="105"/>
        <v>0.59739405398708567</v>
      </c>
      <c r="AB329" s="6">
        <f t="shared" ca="1" si="106"/>
        <v>1</v>
      </c>
      <c r="AC329" s="82">
        <f t="shared" ca="1" si="111"/>
        <v>0.35797817526891595</v>
      </c>
      <c r="AD329" s="16">
        <f t="shared" ca="1" si="107"/>
        <v>8</v>
      </c>
      <c r="AE329" s="82">
        <f t="shared" ca="1" si="108"/>
        <v>0.50302580559154553</v>
      </c>
    </row>
    <row r="330" spans="13:31" ht="15.75" thickBot="1">
      <c r="M330" s="4">
        <f t="shared" si="109"/>
        <v>303</v>
      </c>
      <c r="N330" s="39">
        <f t="shared" ca="1" si="95"/>
        <v>2</v>
      </c>
      <c r="O330" s="82">
        <f t="shared" ca="1" si="96"/>
        <v>0.73218675060875515</v>
      </c>
      <c r="P330" s="5">
        <f t="shared" ca="1" si="97"/>
        <v>2</v>
      </c>
      <c r="Q330" s="76">
        <f t="shared" ca="1" si="98"/>
        <v>0.52328801585463536</v>
      </c>
      <c r="R330" s="5">
        <f t="shared" ca="1" si="99"/>
        <v>2</v>
      </c>
      <c r="S330" s="76">
        <f t="shared" ca="1" si="110"/>
        <v>0.90203463486601621</v>
      </c>
      <c r="T330" s="5">
        <f t="shared" ca="1" si="100"/>
        <v>1</v>
      </c>
      <c r="U330" s="76">
        <f t="shared" ca="1" si="110"/>
        <v>0.21842600127460532</v>
      </c>
      <c r="V330" s="5">
        <f t="shared" ca="1" si="101"/>
        <v>1</v>
      </c>
      <c r="W330" s="76">
        <f t="shared" ca="1" si="110"/>
        <v>0.36064796989449377</v>
      </c>
      <c r="X330" s="5">
        <f t="shared" ca="1" si="102"/>
        <v>4</v>
      </c>
      <c r="Y330" s="75">
        <f t="shared" ca="1" si="103"/>
        <v>0.25994694999879941</v>
      </c>
      <c r="Z330" s="16">
        <f t="shared" ca="1" si="104"/>
        <v>8</v>
      </c>
      <c r="AA330" s="82">
        <f t="shared" ca="1" si="105"/>
        <v>0.57209255899345735</v>
      </c>
      <c r="AB330" s="6">
        <f t="shared" ca="1" si="106"/>
        <v>2</v>
      </c>
      <c r="AC330" s="82">
        <f t="shared" ca="1" si="111"/>
        <v>0.62606234766722602</v>
      </c>
      <c r="AD330" s="16">
        <f t="shared" ca="1" si="107"/>
        <v>2</v>
      </c>
      <c r="AE330" s="82">
        <f t="shared" ca="1" si="108"/>
        <v>9.5039968016730647E-2</v>
      </c>
    </row>
    <row r="331" spans="13:31" ht="15.75" thickBot="1">
      <c r="M331" s="4">
        <f t="shared" si="109"/>
        <v>304</v>
      </c>
      <c r="N331" s="39">
        <f t="shared" ca="1" si="95"/>
        <v>2</v>
      </c>
      <c r="O331" s="82">
        <f t="shared" ca="1" si="96"/>
        <v>0.89643301988172097</v>
      </c>
      <c r="P331" s="5">
        <f t="shared" ca="1" si="97"/>
        <v>2</v>
      </c>
      <c r="Q331" s="76">
        <f t="shared" ca="1" si="98"/>
        <v>0.89191162194793261</v>
      </c>
      <c r="R331" s="5">
        <f t="shared" ca="1" si="99"/>
        <v>2</v>
      </c>
      <c r="S331" s="76">
        <f t="shared" ca="1" si="110"/>
        <v>0.99476533056859417</v>
      </c>
      <c r="T331" s="5">
        <f t="shared" ca="1" si="100"/>
        <v>1</v>
      </c>
      <c r="U331" s="76">
        <f t="shared" ca="1" si="110"/>
        <v>0.10797240296450017</v>
      </c>
      <c r="V331" s="5">
        <f t="shared" ca="1" si="101"/>
        <v>2</v>
      </c>
      <c r="W331" s="76">
        <f t="shared" ca="1" si="110"/>
        <v>0.77025653559952723</v>
      </c>
      <c r="X331" s="5">
        <f t="shared" ca="1" si="102"/>
        <v>7</v>
      </c>
      <c r="Y331" s="75">
        <f t="shared" ca="1" si="103"/>
        <v>0.76718182915132549</v>
      </c>
      <c r="Z331" s="16">
        <f t="shared" ca="1" si="104"/>
        <v>7</v>
      </c>
      <c r="AA331" s="82">
        <f t="shared" ca="1" si="105"/>
        <v>0.47550721364893955</v>
      </c>
      <c r="AB331" s="6">
        <f t="shared" ca="1" si="106"/>
        <v>1</v>
      </c>
      <c r="AC331" s="82">
        <f t="shared" ca="1" si="111"/>
        <v>0.31535589774849648</v>
      </c>
      <c r="AD331" s="16">
        <f t="shared" ca="1" si="107"/>
        <v>7</v>
      </c>
      <c r="AE331" s="82">
        <f t="shared" ca="1" si="108"/>
        <v>0.48043456546558017</v>
      </c>
    </row>
    <row r="332" spans="13:31" ht="15.75" thickBot="1">
      <c r="M332" s="4">
        <f t="shared" si="109"/>
        <v>305</v>
      </c>
      <c r="N332" s="39">
        <f t="shared" ca="1" si="95"/>
        <v>2</v>
      </c>
      <c r="O332" s="82">
        <f t="shared" ca="1" si="96"/>
        <v>0.34422870209688305</v>
      </c>
      <c r="P332" s="5">
        <f t="shared" ca="1" si="97"/>
        <v>2</v>
      </c>
      <c r="Q332" s="76">
        <f t="shared" ca="1" si="98"/>
        <v>0.84856563842524757</v>
      </c>
      <c r="R332" s="5">
        <f t="shared" ca="1" si="99"/>
        <v>2</v>
      </c>
      <c r="S332" s="76">
        <f t="shared" ca="1" si="110"/>
        <v>0.52023444064528457</v>
      </c>
      <c r="T332" s="5">
        <f t="shared" ca="1" si="100"/>
        <v>1</v>
      </c>
      <c r="U332" s="76">
        <f t="shared" ca="1" si="110"/>
        <v>0.35011076112461037</v>
      </c>
      <c r="V332" s="5">
        <f t="shared" ca="1" si="101"/>
        <v>2</v>
      </c>
      <c r="W332" s="76">
        <f t="shared" ca="1" si="110"/>
        <v>0.80553417462014698</v>
      </c>
      <c r="X332" s="5">
        <f t="shared" ca="1" si="102"/>
        <v>4</v>
      </c>
      <c r="Y332" s="75">
        <f t="shared" ca="1" si="103"/>
        <v>0.24733087374541984</v>
      </c>
      <c r="Z332" s="16">
        <f t="shared" ca="1" si="104"/>
        <v>9</v>
      </c>
      <c r="AA332" s="82">
        <f t="shared" ca="1" si="105"/>
        <v>0.76368527806053077</v>
      </c>
      <c r="AB332" s="6">
        <f t="shared" ca="1" si="106"/>
        <v>2</v>
      </c>
      <c r="AC332" s="82">
        <f t="shared" ca="1" si="111"/>
        <v>0.72681750730851569</v>
      </c>
      <c r="AD332" s="16">
        <f t="shared" ca="1" si="107"/>
        <v>6</v>
      </c>
      <c r="AE332" s="82">
        <f t="shared" ca="1" si="108"/>
        <v>0.32904698720452896</v>
      </c>
    </row>
    <row r="333" spans="13:31" ht="15.75" thickBot="1">
      <c r="M333" s="4">
        <f t="shared" si="109"/>
        <v>306</v>
      </c>
      <c r="N333" s="39">
        <f t="shared" ca="1" si="95"/>
        <v>2</v>
      </c>
      <c r="O333" s="82">
        <f t="shared" ca="1" si="96"/>
        <v>0.99304446742317598</v>
      </c>
      <c r="P333" s="5">
        <f t="shared" ca="1" si="97"/>
        <v>2</v>
      </c>
      <c r="Q333" s="76">
        <f t="shared" ca="1" si="98"/>
        <v>0.66765642881668619</v>
      </c>
      <c r="R333" s="5">
        <f t="shared" ca="1" si="99"/>
        <v>2</v>
      </c>
      <c r="S333" s="76">
        <f t="shared" ca="1" si="110"/>
        <v>0.93190733900149869</v>
      </c>
      <c r="T333" s="5">
        <f t="shared" ca="1" si="100"/>
        <v>2</v>
      </c>
      <c r="U333" s="76">
        <f t="shared" ca="1" si="110"/>
        <v>0.89664475147360623</v>
      </c>
      <c r="V333" s="5">
        <f t="shared" ca="1" si="101"/>
        <v>2</v>
      </c>
      <c r="W333" s="76">
        <f t="shared" ca="1" si="110"/>
        <v>0.72301172107436451</v>
      </c>
      <c r="X333" s="5">
        <f t="shared" ca="1" si="102"/>
        <v>9</v>
      </c>
      <c r="Y333" s="75">
        <f t="shared" ca="1" si="103"/>
        <v>0.99818633193096429</v>
      </c>
      <c r="Z333" s="16">
        <f t="shared" ca="1" si="104"/>
        <v>8</v>
      </c>
      <c r="AA333" s="82">
        <f t="shared" ca="1" si="105"/>
        <v>0.71386261363731762</v>
      </c>
      <c r="AB333" s="6">
        <f t="shared" ca="1" si="106"/>
        <v>1</v>
      </c>
      <c r="AC333" s="82">
        <f t="shared" ca="1" si="111"/>
        <v>0.46607871496475139</v>
      </c>
      <c r="AD333" s="16">
        <f t="shared" ca="1" si="107"/>
        <v>7</v>
      </c>
      <c r="AE333" s="82">
        <f t="shared" ca="1" si="108"/>
        <v>0.4490707771550575</v>
      </c>
    </row>
    <row r="334" spans="13:31" ht="15.75" thickBot="1">
      <c r="M334" s="4">
        <f t="shared" si="109"/>
        <v>307</v>
      </c>
      <c r="N334" s="39">
        <f t="shared" ca="1" si="95"/>
        <v>2</v>
      </c>
      <c r="O334" s="82">
        <f t="shared" ca="1" si="96"/>
        <v>0.49830205022738294</v>
      </c>
      <c r="P334" s="5">
        <f t="shared" ca="1" si="97"/>
        <v>2</v>
      </c>
      <c r="Q334" s="76">
        <f t="shared" ca="1" si="98"/>
        <v>0.50450079285394911</v>
      </c>
      <c r="R334" s="5">
        <f t="shared" ca="1" si="99"/>
        <v>2</v>
      </c>
      <c r="S334" s="76">
        <f t="shared" ca="1" si="110"/>
        <v>0.59947115501457326</v>
      </c>
      <c r="T334" s="5">
        <f t="shared" ca="1" si="100"/>
        <v>2</v>
      </c>
      <c r="U334" s="76">
        <f t="shared" ca="1" si="110"/>
        <v>0.59411569895779559</v>
      </c>
      <c r="V334" s="5">
        <f t="shared" ca="1" si="101"/>
        <v>2</v>
      </c>
      <c r="W334" s="76">
        <f t="shared" ca="1" si="110"/>
        <v>0.99662301234540429</v>
      </c>
      <c r="X334" s="5">
        <f t="shared" ca="1" si="102"/>
        <v>1</v>
      </c>
      <c r="Y334" s="75">
        <f t="shared" ca="1" si="103"/>
        <v>4.6201578856938319E-2</v>
      </c>
      <c r="Z334" s="16">
        <f t="shared" ca="1" si="104"/>
        <v>9</v>
      </c>
      <c r="AA334" s="82">
        <f t="shared" ca="1" si="105"/>
        <v>0.8472643999082734</v>
      </c>
      <c r="AB334" s="6">
        <f t="shared" ca="1" si="106"/>
        <v>2</v>
      </c>
      <c r="AC334" s="82">
        <f t="shared" ca="1" si="111"/>
        <v>0.83416788963163246</v>
      </c>
      <c r="AD334" s="16">
        <f t="shared" ca="1" si="107"/>
        <v>7</v>
      </c>
      <c r="AE334" s="82">
        <f t="shared" ca="1" si="108"/>
        <v>0.49611757131534251</v>
      </c>
    </row>
    <row r="335" spans="13:31" ht="15.75" thickBot="1">
      <c r="M335" s="4">
        <f t="shared" si="109"/>
        <v>308</v>
      </c>
      <c r="N335" s="39">
        <f t="shared" ca="1" si="95"/>
        <v>2</v>
      </c>
      <c r="O335" s="82">
        <f t="shared" ca="1" si="96"/>
        <v>0.70938451043018369</v>
      </c>
      <c r="P335" s="5">
        <f t="shared" ca="1" si="97"/>
        <v>2</v>
      </c>
      <c r="Q335" s="76">
        <f t="shared" ca="1" si="98"/>
        <v>0.59370622921305305</v>
      </c>
      <c r="R335" s="5">
        <f t="shared" ca="1" si="99"/>
        <v>2</v>
      </c>
      <c r="S335" s="76">
        <f t="shared" ca="1" si="110"/>
        <v>0.50377759790391519</v>
      </c>
      <c r="T335" s="5">
        <f t="shared" ca="1" si="100"/>
        <v>2</v>
      </c>
      <c r="U335" s="76">
        <f t="shared" ca="1" si="110"/>
        <v>0.73790238478874315</v>
      </c>
      <c r="V335" s="5">
        <f t="shared" ca="1" si="101"/>
        <v>2</v>
      </c>
      <c r="W335" s="76">
        <f t="shared" ca="1" si="110"/>
        <v>0.99109615475335922</v>
      </c>
      <c r="X335" s="5">
        <f t="shared" ca="1" si="102"/>
        <v>6</v>
      </c>
      <c r="Y335" s="75">
        <f t="shared" ca="1" si="103"/>
        <v>0.5575489070340014</v>
      </c>
      <c r="Z335" s="16">
        <f t="shared" ca="1" si="104"/>
        <v>3</v>
      </c>
      <c r="AA335" s="82">
        <f t="shared" ca="1" si="105"/>
        <v>6.3016044366265511E-2</v>
      </c>
      <c r="AB335" s="6">
        <f t="shared" ca="1" si="106"/>
        <v>1</v>
      </c>
      <c r="AC335" s="82">
        <f t="shared" ca="1" si="111"/>
        <v>0.39196826266498097</v>
      </c>
      <c r="AD335" s="16">
        <f t="shared" ca="1" si="107"/>
        <v>1</v>
      </c>
      <c r="AE335" s="82">
        <f t="shared" ca="1" si="108"/>
        <v>4.3614200969885886E-3</v>
      </c>
    </row>
    <row r="336" spans="13:31" ht="15.75" thickBot="1">
      <c r="M336" s="4">
        <f t="shared" si="109"/>
        <v>309</v>
      </c>
      <c r="N336" s="39">
        <f t="shared" ca="1" si="95"/>
        <v>2</v>
      </c>
      <c r="O336" s="82">
        <f t="shared" ca="1" si="96"/>
        <v>0.31958563644725135</v>
      </c>
      <c r="P336" s="5">
        <f t="shared" ca="1" si="97"/>
        <v>2</v>
      </c>
      <c r="Q336" s="76">
        <f t="shared" ca="1" si="98"/>
        <v>0.33224634404750653</v>
      </c>
      <c r="R336" s="5">
        <f t="shared" ca="1" si="99"/>
        <v>2</v>
      </c>
      <c r="S336" s="76">
        <f t="shared" ca="1" si="110"/>
        <v>0.69344915552134001</v>
      </c>
      <c r="T336" s="5">
        <f t="shared" ca="1" si="100"/>
        <v>1</v>
      </c>
      <c r="U336" s="76">
        <f t="shared" ca="1" si="110"/>
        <v>0.11197818507227808</v>
      </c>
      <c r="V336" s="5">
        <f t="shared" ca="1" si="101"/>
        <v>1</v>
      </c>
      <c r="W336" s="76">
        <f t="shared" ca="1" si="110"/>
        <v>0.324040194161338</v>
      </c>
      <c r="X336" s="5">
        <f t="shared" ca="1" si="102"/>
        <v>4</v>
      </c>
      <c r="Y336" s="75">
        <f t="shared" ca="1" si="103"/>
        <v>0.247652247930219</v>
      </c>
      <c r="Z336" s="16">
        <f t="shared" ca="1" si="104"/>
        <v>6</v>
      </c>
      <c r="AA336" s="82">
        <f t="shared" ca="1" si="105"/>
        <v>0.25982540179075286</v>
      </c>
      <c r="AB336" s="6">
        <f t="shared" ca="1" si="106"/>
        <v>1</v>
      </c>
      <c r="AC336" s="82">
        <f t="shared" ca="1" si="111"/>
        <v>0.26883700188566362</v>
      </c>
      <c r="AD336" s="16">
        <f t="shared" ca="1" si="107"/>
        <v>1</v>
      </c>
      <c r="AE336" s="82">
        <f t="shared" ca="1" si="108"/>
        <v>1.5490361317937351E-2</v>
      </c>
    </row>
    <row r="337" spans="13:31" ht="15.75" thickBot="1">
      <c r="M337" s="4">
        <f t="shared" si="109"/>
        <v>310</v>
      </c>
      <c r="N337" s="39">
        <f t="shared" ca="1" si="95"/>
        <v>2</v>
      </c>
      <c r="O337" s="82">
        <f t="shared" ca="1" si="96"/>
        <v>0.96291789033793673</v>
      </c>
      <c r="P337" s="5">
        <f t="shared" ca="1" si="97"/>
        <v>2</v>
      </c>
      <c r="Q337" s="76">
        <f t="shared" ca="1" si="98"/>
        <v>0.76413649635276859</v>
      </c>
      <c r="R337" s="5">
        <f t="shared" ca="1" si="99"/>
        <v>1</v>
      </c>
      <c r="S337" s="76">
        <f t="shared" ca="1" si="110"/>
        <v>0.14422393783934084</v>
      </c>
      <c r="T337" s="5">
        <f t="shared" ca="1" si="100"/>
        <v>1</v>
      </c>
      <c r="U337" s="76">
        <f t="shared" ca="1" si="110"/>
        <v>5.6215533615150193E-2</v>
      </c>
      <c r="V337" s="5">
        <f t="shared" ca="1" si="101"/>
        <v>1</v>
      </c>
      <c r="W337" s="76">
        <f t="shared" ca="1" si="110"/>
        <v>0.57835566014528905</v>
      </c>
      <c r="X337" s="5">
        <f t="shared" ca="1" si="102"/>
        <v>7</v>
      </c>
      <c r="Y337" s="75">
        <f t="shared" ca="1" si="103"/>
        <v>0.84610165450515273</v>
      </c>
      <c r="Z337" s="16">
        <f t="shared" ca="1" si="104"/>
        <v>7</v>
      </c>
      <c r="AA337" s="82">
        <f t="shared" ca="1" si="105"/>
        <v>0.4102213451371739</v>
      </c>
      <c r="AB337" s="6">
        <f t="shared" ca="1" si="106"/>
        <v>2</v>
      </c>
      <c r="AC337" s="82">
        <f t="shared" ca="1" si="111"/>
        <v>0.5770919656361877</v>
      </c>
      <c r="AD337" s="16">
        <f t="shared" ca="1" si="107"/>
        <v>7</v>
      </c>
      <c r="AE337" s="82">
        <f t="shared" ca="1" si="108"/>
        <v>0.40340484603485471</v>
      </c>
    </row>
    <row r="338" spans="13:31" ht="15.75" thickBot="1">
      <c r="M338" s="4">
        <f t="shared" si="109"/>
        <v>311</v>
      </c>
      <c r="N338" s="39">
        <f t="shared" ca="1" si="95"/>
        <v>2</v>
      </c>
      <c r="O338" s="82">
        <f t="shared" ca="1" si="96"/>
        <v>0.71041035018197585</v>
      </c>
      <c r="P338" s="5">
        <f t="shared" ca="1" si="97"/>
        <v>2</v>
      </c>
      <c r="Q338" s="76">
        <f t="shared" ca="1" si="98"/>
        <v>0.92248838436791214</v>
      </c>
      <c r="R338" s="5">
        <f t="shared" ca="1" si="99"/>
        <v>2</v>
      </c>
      <c r="S338" s="76">
        <f t="shared" ca="1" si="110"/>
        <v>0.53445719415013659</v>
      </c>
      <c r="T338" s="5">
        <f t="shared" ca="1" si="100"/>
        <v>2</v>
      </c>
      <c r="U338" s="76">
        <f t="shared" ca="1" si="110"/>
        <v>0.6604442177618759</v>
      </c>
      <c r="V338" s="5">
        <f t="shared" ca="1" si="101"/>
        <v>1</v>
      </c>
      <c r="W338" s="76">
        <f t="shared" ca="1" si="110"/>
        <v>5.0010685890367057E-4</v>
      </c>
      <c r="X338" s="5">
        <f t="shared" ca="1" si="102"/>
        <v>7</v>
      </c>
      <c r="Y338" s="75">
        <f t="shared" ca="1" si="103"/>
        <v>0.76155813111777548</v>
      </c>
      <c r="Z338" s="16">
        <f t="shared" ca="1" si="104"/>
        <v>7</v>
      </c>
      <c r="AA338" s="82">
        <f t="shared" ca="1" si="105"/>
        <v>0.39809382177255781</v>
      </c>
      <c r="AB338" s="6">
        <f t="shared" ca="1" si="106"/>
        <v>2</v>
      </c>
      <c r="AC338" s="82">
        <f t="shared" ca="1" si="111"/>
        <v>0.69161787478281167</v>
      </c>
      <c r="AD338" s="16">
        <f t="shared" ca="1" si="107"/>
        <v>7</v>
      </c>
      <c r="AE338" s="82">
        <f t="shared" ca="1" si="108"/>
        <v>0.4890098680512569</v>
      </c>
    </row>
    <row r="339" spans="13:31" ht="15.75" thickBot="1">
      <c r="M339" s="4">
        <f t="shared" si="109"/>
        <v>312</v>
      </c>
      <c r="N339" s="39">
        <f t="shared" ca="1" si="95"/>
        <v>1</v>
      </c>
      <c r="O339" s="82">
        <f t="shared" ca="1" si="96"/>
        <v>0.18941512482733147</v>
      </c>
      <c r="P339" s="5">
        <f t="shared" ca="1" si="97"/>
        <v>2</v>
      </c>
      <c r="Q339" s="76">
        <f t="shared" ca="1" si="98"/>
        <v>0.4684986233999382</v>
      </c>
      <c r="R339" s="5">
        <f t="shared" ca="1" si="99"/>
        <v>1</v>
      </c>
      <c r="S339" s="76">
        <f t="shared" ca="1" si="110"/>
        <v>0.38328244815430601</v>
      </c>
      <c r="T339" s="5">
        <f t="shared" ca="1" si="100"/>
        <v>1</v>
      </c>
      <c r="U339" s="76">
        <f t="shared" ca="1" si="110"/>
        <v>0.14293072382998862</v>
      </c>
      <c r="V339" s="5">
        <f t="shared" ca="1" si="101"/>
        <v>1</v>
      </c>
      <c r="W339" s="76">
        <f t="shared" ca="1" si="110"/>
        <v>9.5605571176257342E-2</v>
      </c>
      <c r="X339" s="5">
        <f t="shared" ca="1" si="102"/>
        <v>5</v>
      </c>
      <c r="Y339" s="75">
        <f t="shared" ca="1" si="103"/>
        <v>0.40110489828467366</v>
      </c>
      <c r="Z339" s="16">
        <f t="shared" ca="1" si="104"/>
        <v>6</v>
      </c>
      <c r="AA339" s="82">
        <f t="shared" ca="1" si="105"/>
        <v>0.25936597596319699</v>
      </c>
      <c r="AB339" s="6">
        <f t="shared" ca="1" si="106"/>
        <v>2</v>
      </c>
      <c r="AC339" s="82">
        <f t="shared" ca="1" si="111"/>
        <v>0.62894188530772155</v>
      </c>
      <c r="AD339" s="16">
        <f t="shared" ca="1" si="107"/>
        <v>8</v>
      </c>
      <c r="AE339" s="82">
        <f t="shared" ca="1" si="108"/>
        <v>0.50932607087150883</v>
      </c>
    </row>
    <row r="340" spans="13:31" ht="15.75" thickBot="1">
      <c r="M340" s="4">
        <f t="shared" si="109"/>
        <v>313</v>
      </c>
      <c r="N340" s="39">
        <f t="shared" ca="1" si="95"/>
        <v>2</v>
      </c>
      <c r="O340" s="82">
        <f t="shared" ca="1" si="96"/>
        <v>0.81097114522906399</v>
      </c>
      <c r="P340" s="5">
        <f t="shared" ca="1" si="97"/>
        <v>2</v>
      </c>
      <c r="Q340" s="76">
        <f t="shared" ca="1" si="98"/>
        <v>0.75006274452223165</v>
      </c>
      <c r="R340" s="5">
        <f t="shared" ca="1" si="99"/>
        <v>2</v>
      </c>
      <c r="S340" s="76">
        <f t="shared" ca="1" si="110"/>
        <v>0.9027593797277822</v>
      </c>
      <c r="T340" s="5">
        <f t="shared" ca="1" si="100"/>
        <v>2</v>
      </c>
      <c r="U340" s="76">
        <f t="shared" ca="1" si="110"/>
        <v>0.75651872308131773</v>
      </c>
      <c r="V340" s="5">
        <f t="shared" ca="1" si="101"/>
        <v>1</v>
      </c>
      <c r="W340" s="76">
        <f t="shared" ca="1" si="110"/>
        <v>0.24135788979572625</v>
      </c>
      <c r="X340" s="5">
        <f t="shared" ca="1" si="102"/>
        <v>4</v>
      </c>
      <c r="Y340" s="75">
        <f t="shared" ca="1" si="103"/>
        <v>0.2086950099284568</v>
      </c>
      <c r="Z340" s="16">
        <f t="shared" ca="1" si="104"/>
        <v>7</v>
      </c>
      <c r="AA340" s="82">
        <f t="shared" ca="1" si="105"/>
        <v>0.45017554021823081</v>
      </c>
      <c r="AB340" s="6">
        <f t="shared" ca="1" si="106"/>
        <v>2</v>
      </c>
      <c r="AC340" s="82">
        <f t="shared" ca="1" si="111"/>
        <v>0.89003009100880082</v>
      </c>
      <c r="AD340" s="16">
        <f t="shared" ca="1" si="107"/>
        <v>7</v>
      </c>
      <c r="AE340" s="82">
        <f t="shared" ca="1" si="108"/>
        <v>0.4651910283024101</v>
      </c>
    </row>
    <row r="341" spans="13:31" ht="15.75" thickBot="1">
      <c r="M341" s="4">
        <f t="shared" si="109"/>
        <v>314</v>
      </c>
      <c r="N341" s="39">
        <f t="shared" ca="1" si="95"/>
        <v>2</v>
      </c>
      <c r="O341" s="82">
        <f t="shared" ca="1" si="96"/>
        <v>0.70511816827015816</v>
      </c>
      <c r="P341" s="5">
        <f t="shared" ca="1" si="97"/>
        <v>2</v>
      </c>
      <c r="Q341" s="76">
        <f t="shared" ca="1" si="98"/>
        <v>0.65599279837690094</v>
      </c>
      <c r="R341" s="5">
        <f t="shared" ca="1" si="99"/>
        <v>2</v>
      </c>
      <c r="S341" s="76">
        <f t="shared" ca="1" si="110"/>
        <v>0.63882853676692619</v>
      </c>
      <c r="T341" s="5">
        <f t="shared" ca="1" si="100"/>
        <v>1</v>
      </c>
      <c r="U341" s="76">
        <f t="shared" ca="1" si="110"/>
        <v>6.5500359393402041E-2</v>
      </c>
      <c r="V341" s="5">
        <f t="shared" ca="1" si="101"/>
        <v>1</v>
      </c>
      <c r="W341" s="76">
        <f t="shared" ca="1" si="110"/>
        <v>0.5380251502651463</v>
      </c>
      <c r="X341" s="5">
        <f t="shared" ca="1" si="102"/>
        <v>6</v>
      </c>
      <c r="Y341" s="75">
        <f t="shared" ca="1" si="103"/>
        <v>0.57426539833200252</v>
      </c>
      <c r="Z341" s="16">
        <f t="shared" ca="1" si="104"/>
        <v>8</v>
      </c>
      <c r="AA341" s="82">
        <f t="shared" ca="1" si="105"/>
        <v>0.57303228414530527</v>
      </c>
      <c r="AB341" s="6">
        <f t="shared" ca="1" si="106"/>
        <v>2</v>
      </c>
      <c r="AC341" s="82">
        <f t="shared" ca="1" si="111"/>
        <v>0.95185927442710039</v>
      </c>
      <c r="AD341" s="16">
        <f t="shared" ca="1" si="107"/>
        <v>9</v>
      </c>
      <c r="AE341" s="82">
        <f t="shared" ca="1" si="108"/>
        <v>0.95610549100763809</v>
      </c>
    </row>
    <row r="342" spans="13:31" ht="15.75" thickBot="1">
      <c r="M342" s="4">
        <f t="shared" si="109"/>
        <v>315</v>
      </c>
      <c r="N342" s="39">
        <f t="shared" ca="1" si="95"/>
        <v>2</v>
      </c>
      <c r="O342" s="82">
        <f t="shared" ca="1" si="96"/>
        <v>0.34307447252664058</v>
      </c>
      <c r="P342" s="5">
        <f t="shared" ca="1" si="97"/>
        <v>1</v>
      </c>
      <c r="Q342" s="76">
        <f t="shared" ca="1" si="98"/>
        <v>0.17097448307200569</v>
      </c>
      <c r="R342" s="5">
        <f t="shared" ca="1" si="99"/>
        <v>1</v>
      </c>
      <c r="S342" s="76">
        <f t="shared" ca="1" si="110"/>
        <v>0.39482873644412941</v>
      </c>
      <c r="T342" s="5">
        <f t="shared" ca="1" si="100"/>
        <v>1</v>
      </c>
      <c r="U342" s="76">
        <f t="shared" ca="1" si="110"/>
        <v>0.38560005996724911</v>
      </c>
      <c r="V342" s="5">
        <f t="shared" ca="1" si="101"/>
        <v>2</v>
      </c>
      <c r="W342" s="76">
        <f t="shared" ca="1" si="110"/>
        <v>0.72543582764621739</v>
      </c>
      <c r="X342" s="5">
        <f t="shared" ca="1" si="102"/>
        <v>6</v>
      </c>
      <c r="Y342" s="75">
        <f t="shared" ca="1" si="103"/>
        <v>0.63587089480097703</v>
      </c>
      <c r="Z342" s="16">
        <f t="shared" ca="1" si="104"/>
        <v>8</v>
      </c>
      <c r="AA342" s="82">
        <f t="shared" ca="1" si="105"/>
        <v>0.70683355818273252</v>
      </c>
      <c r="AB342" s="6">
        <f t="shared" ca="1" si="106"/>
        <v>1</v>
      </c>
      <c r="AC342" s="82">
        <f t="shared" ca="1" si="111"/>
        <v>0.21203376789421569</v>
      </c>
      <c r="AD342" s="16">
        <f t="shared" ca="1" si="107"/>
        <v>6</v>
      </c>
      <c r="AE342" s="82">
        <f t="shared" ca="1" si="108"/>
        <v>0.25175382665292023</v>
      </c>
    </row>
    <row r="343" spans="13:31" ht="15.75" thickBot="1">
      <c r="M343" s="4">
        <f t="shared" si="109"/>
        <v>316</v>
      </c>
      <c r="N343" s="39">
        <f t="shared" ca="1" si="95"/>
        <v>2</v>
      </c>
      <c r="O343" s="82">
        <f t="shared" ca="1" si="96"/>
        <v>0.82369048502676545</v>
      </c>
      <c r="P343" s="5">
        <f t="shared" ca="1" si="97"/>
        <v>2</v>
      </c>
      <c r="Q343" s="76">
        <f t="shared" ca="1" si="98"/>
        <v>0.95923447864244205</v>
      </c>
      <c r="R343" s="5">
        <f t="shared" ca="1" si="99"/>
        <v>1</v>
      </c>
      <c r="S343" s="76">
        <f t="shared" ca="1" si="110"/>
        <v>9.9291329574547227E-2</v>
      </c>
      <c r="T343" s="5">
        <f t="shared" ca="1" si="100"/>
        <v>1</v>
      </c>
      <c r="U343" s="76">
        <f t="shared" ca="1" si="110"/>
        <v>0.49847799452210872</v>
      </c>
      <c r="V343" s="5">
        <f t="shared" ca="1" si="101"/>
        <v>2</v>
      </c>
      <c r="W343" s="76">
        <f t="shared" ca="1" si="110"/>
        <v>0.64995458009437201</v>
      </c>
      <c r="X343" s="5">
        <f t="shared" ca="1" si="102"/>
        <v>8</v>
      </c>
      <c r="Y343" s="75">
        <f t="shared" ca="1" si="103"/>
        <v>0.881544313286172</v>
      </c>
      <c r="Z343" s="16">
        <f t="shared" ca="1" si="104"/>
        <v>6</v>
      </c>
      <c r="AA343" s="82">
        <f t="shared" ca="1" si="105"/>
        <v>0.14902562881602588</v>
      </c>
      <c r="AB343" s="6">
        <f t="shared" ca="1" si="106"/>
        <v>1</v>
      </c>
      <c r="AC343" s="82">
        <f t="shared" ca="1" si="111"/>
        <v>7.1216406902870677E-2</v>
      </c>
      <c r="AD343" s="16">
        <f t="shared" ca="1" si="107"/>
        <v>7</v>
      </c>
      <c r="AE343" s="82">
        <f t="shared" ca="1" si="108"/>
        <v>0.49777322733383755</v>
      </c>
    </row>
    <row r="344" spans="13:31" ht="15.75" thickBot="1">
      <c r="M344" s="4">
        <f t="shared" si="109"/>
        <v>317</v>
      </c>
      <c r="N344" s="39">
        <f t="shared" ca="1" si="95"/>
        <v>1</v>
      </c>
      <c r="O344" s="82">
        <f t="shared" ca="1" si="96"/>
        <v>6.3260845847695535E-2</v>
      </c>
      <c r="P344" s="5">
        <f t="shared" ca="1" si="97"/>
        <v>2</v>
      </c>
      <c r="Q344" s="76">
        <f t="shared" ca="1" si="98"/>
        <v>0.31709489682999803</v>
      </c>
      <c r="R344" s="5">
        <f t="shared" ca="1" si="99"/>
        <v>2</v>
      </c>
      <c r="S344" s="76">
        <f t="shared" ca="1" si="110"/>
        <v>0.64521599639389526</v>
      </c>
      <c r="T344" s="5">
        <f t="shared" ca="1" si="100"/>
        <v>1</v>
      </c>
      <c r="U344" s="76">
        <f t="shared" ca="1" si="110"/>
        <v>2.2064920017416556E-2</v>
      </c>
      <c r="V344" s="5">
        <f t="shared" ca="1" si="101"/>
        <v>2</v>
      </c>
      <c r="W344" s="76">
        <f t="shared" ca="1" si="110"/>
        <v>0.94923595459462451</v>
      </c>
      <c r="X344" s="5">
        <f t="shared" ca="1" si="102"/>
        <v>3</v>
      </c>
      <c r="Y344" s="75">
        <f t="shared" ca="1" si="103"/>
        <v>0.13017108499445684</v>
      </c>
      <c r="Z344" s="16">
        <f t="shared" ca="1" si="104"/>
        <v>7</v>
      </c>
      <c r="AA344" s="82">
        <f t="shared" ca="1" si="105"/>
        <v>0.3858481974481609</v>
      </c>
      <c r="AB344" s="6">
        <f t="shared" ca="1" si="106"/>
        <v>2</v>
      </c>
      <c r="AC344" s="82">
        <f t="shared" ca="1" si="111"/>
        <v>0.89493703580584016</v>
      </c>
      <c r="AD344" s="16">
        <f t="shared" ca="1" si="107"/>
        <v>9</v>
      </c>
      <c r="AE344" s="82">
        <f t="shared" ca="1" si="108"/>
        <v>0.99183190598273274</v>
      </c>
    </row>
    <row r="345" spans="13:31" ht="15.75" thickBot="1">
      <c r="M345" s="4">
        <f t="shared" si="109"/>
        <v>318</v>
      </c>
      <c r="N345" s="39">
        <f t="shared" ca="1" si="95"/>
        <v>2</v>
      </c>
      <c r="O345" s="82">
        <f t="shared" ca="1" si="96"/>
        <v>0.56182602986945085</v>
      </c>
      <c r="P345" s="5">
        <f t="shared" ca="1" si="97"/>
        <v>2</v>
      </c>
      <c r="Q345" s="76">
        <f t="shared" ca="1" si="98"/>
        <v>0.94374972213225927</v>
      </c>
      <c r="R345" s="5">
        <f t="shared" ca="1" si="99"/>
        <v>1</v>
      </c>
      <c r="S345" s="76">
        <f t="shared" ca="1" si="110"/>
        <v>0.31357876803366391</v>
      </c>
      <c r="T345" s="5">
        <f t="shared" ca="1" si="100"/>
        <v>2</v>
      </c>
      <c r="U345" s="76">
        <f t="shared" ca="1" si="110"/>
        <v>0.76294538696285152</v>
      </c>
      <c r="V345" s="5">
        <f t="shared" ca="1" si="101"/>
        <v>1</v>
      </c>
      <c r="W345" s="76">
        <f t="shared" ca="1" si="110"/>
        <v>0.39916163182293518</v>
      </c>
      <c r="X345" s="5">
        <f t="shared" ca="1" si="102"/>
        <v>5</v>
      </c>
      <c r="Y345" s="75">
        <f t="shared" ca="1" si="103"/>
        <v>0.45226230175540927</v>
      </c>
      <c r="Z345" s="16">
        <f t="shared" ca="1" si="104"/>
        <v>3</v>
      </c>
      <c r="AA345" s="82">
        <f t="shared" ca="1" si="105"/>
        <v>5.6541515591893798E-2</v>
      </c>
      <c r="AB345" s="6">
        <f t="shared" ca="1" si="106"/>
        <v>2</v>
      </c>
      <c r="AC345" s="82">
        <f t="shared" ca="1" si="111"/>
        <v>0.93196000121360711</v>
      </c>
      <c r="AD345" s="16">
        <f t="shared" ca="1" si="107"/>
        <v>9</v>
      </c>
      <c r="AE345" s="82">
        <f t="shared" ca="1" si="108"/>
        <v>0.70562800454259222</v>
      </c>
    </row>
    <row r="346" spans="13:31" ht="15.75" thickBot="1">
      <c r="M346" s="4">
        <f t="shared" si="109"/>
        <v>319</v>
      </c>
      <c r="N346" s="39">
        <f t="shared" ca="1" si="95"/>
        <v>2</v>
      </c>
      <c r="O346" s="82">
        <f t="shared" ca="1" si="96"/>
        <v>0.72342613877426598</v>
      </c>
      <c r="P346" s="5">
        <f t="shared" ca="1" si="97"/>
        <v>2</v>
      </c>
      <c r="Q346" s="76">
        <f t="shared" ca="1" si="98"/>
        <v>0.63568966757792222</v>
      </c>
      <c r="R346" s="5">
        <f t="shared" ca="1" si="99"/>
        <v>2</v>
      </c>
      <c r="S346" s="76">
        <f t="shared" ca="1" si="110"/>
        <v>0.52007718719769125</v>
      </c>
      <c r="T346" s="5">
        <f t="shared" ca="1" si="100"/>
        <v>1</v>
      </c>
      <c r="U346" s="76">
        <f t="shared" ca="1" si="110"/>
        <v>0.33160175795295377</v>
      </c>
      <c r="V346" s="5">
        <f t="shared" ca="1" si="101"/>
        <v>1</v>
      </c>
      <c r="W346" s="76">
        <f t="shared" ca="1" si="110"/>
        <v>0.39839826172743553</v>
      </c>
      <c r="X346" s="5">
        <f t="shared" ca="1" si="102"/>
        <v>7</v>
      </c>
      <c r="Y346" s="75">
        <f t="shared" ca="1" si="103"/>
        <v>0.83868573137492941</v>
      </c>
      <c r="Z346" s="16">
        <f t="shared" ca="1" si="104"/>
        <v>6</v>
      </c>
      <c r="AA346" s="82">
        <f t="shared" ca="1" si="105"/>
        <v>0.15375207716638695</v>
      </c>
      <c r="AB346" s="6">
        <f t="shared" ca="1" si="106"/>
        <v>1</v>
      </c>
      <c r="AC346" s="82">
        <f t="shared" ca="1" si="111"/>
        <v>0.1015523170943462</v>
      </c>
      <c r="AD346" s="16">
        <f t="shared" ca="1" si="107"/>
        <v>3</v>
      </c>
      <c r="AE346" s="82">
        <f t="shared" ca="1" si="108"/>
        <v>0.14590550331398888</v>
      </c>
    </row>
    <row r="347" spans="13:31" ht="15.75" thickBot="1">
      <c r="M347" s="4">
        <f t="shared" si="109"/>
        <v>320</v>
      </c>
      <c r="N347" s="39">
        <f t="shared" ca="1" si="95"/>
        <v>2</v>
      </c>
      <c r="O347" s="82">
        <f t="shared" ca="1" si="96"/>
        <v>0.28928056368114419</v>
      </c>
      <c r="P347" s="5">
        <f t="shared" ca="1" si="97"/>
        <v>2</v>
      </c>
      <c r="Q347" s="76">
        <f t="shared" ca="1" si="98"/>
        <v>0.94898475891767431</v>
      </c>
      <c r="R347" s="5">
        <f t="shared" ca="1" si="99"/>
        <v>1</v>
      </c>
      <c r="S347" s="76">
        <f t="shared" ca="1" si="110"/>
        <v>0.30823938040558119</v>
      </c>
      <c r="T347" s="5">
        <f t="shared" ca="1" si="100"/>
        <v>2</v>
      </c>
      <c r="U347" s="76">
        <f t="shared" ca="1" si="110"/>
        <v>0.80552637288816031</v>
      </c>
      <c r="V347" s="5">
        <f t="shared" ca="1" si="101"/>
        <v>1</v>
      </c>
      <c r="W347" s="76">
        <f t="shared" ca="1" si="110"/>
        <v>5.4552232505272968E-2</v>
      </c>
      <c r="X347" s="5">
        <f t="shared" ca="1" si="102"/>
        <v>5</v>
      </c>
      <c r="Y347" s="75">
        <f t="shared" ca="1" si="103"/>
        <v>0.38692343793350936</v>
      </c>
      <c r="Z347" s="16">
        <f t="shared" ca="1" si="104"/>
        <v>8</v>
      </c>
      <c r="AA347" s="82">
        <f t="shared" ca="1" si="105"/>
        <v>0.57730306110317997</v>
      </c>
      <c r="AB347" s="6">
        <f t="shared" ca="1" si="106"/>
        <v>2</v>
      </c>
      <c r="AC347" s="82">
        <f t="shared" ca="1" si="111"/>
        <v>0.55886882805524762</v>
      </c>
      <c r="AD347" s="16">
        <f t="shared" ca="1" si="107"/>
        <v>8</v>
      </c>
      <c r="AE347" s="82">
        <f t="shared" ca="1" si="108"/>
        <v>0.55937774189347356</v>
      </c>
    </row>
    <row r="348" spans="13:31" ht="15.75" thickBot="1">
      <c r="M348" s="4">
        <f t="shared" si="109"/>
        <v>321</v>
      </c>
      <c r="N348" s="39">
        <f t="shared" ca="1" si="95"/>
        <v>1</v>
      </c>
      <c r="O348" s="82">
        <f t="shared" ca="1" si="96"/>
        <v>4.6051692304176051E-2</v>
      </c>
      <c r="P348" s="5">
        <f t="shared" ca="1" si="97"/>
        <v>2</v>
      </c>
      <c r="Q348" s="76">
        <f t="shared" ca="1" si="98"/>
        <v>0.70289163502347951</v>
      </c>
      <c r="R348" s="5">
        <f t="shared" ca="1" si="99"/>
        <v>2</v>
      </c>
      <c r="S348" s="76">
        <f t="shared" ca="1" si="110"/>
        <v>0.79910746849298953</v>
      </c>
      <c r="T348" s="5">
        <f t="shared" ca="1" si="100"/>
        <v>2</v>
      </c>
      <c r="U348" s="76">
        <f t="shared" ca="1" si="110"/>
        <v>0.68755421498356517</v>
      </c>
      <c r="V348" s="5">
        <f t="shared" ca="1" si="101"/>
        <v>1</v>
      </c>
      <c r="W348" s="76">
        <f t="shared" ca="1" si="110"/>
        <v>0.5241687066333367</v>
      </c>
      <c r="X348" s="5">
        <f t="shared" ca="1" si="102"/>
        <v>1</v>
      </c>
      <c r="Y348" s="75">
        <f t="shared" ca="1" si="103"/>
        <v>6.3852146651186548E-3</v>
      </c>
      <c r="Z348" s="16">
        <f t="shared" ca="1" si="104"/>
        <v>8</v>
      </c>
      <c r="AA348" s="82">
        <f t="shared" ca="1" si="105"/>
        <v>0.61570189667797903</v>
      </c>
      <c r="AB348" s="6">
        <f t="shared" ca="1" si="106"/>
        <v>2</v>
      </c>
      <c r="AC348" s="82">
        <f t="shared" ca="1" si="111"/>
        <v>0.71273362225694692</v>
      </c>
      <c r="AD348" s="16">
        <f t="shared" ca="1" si="107"/>
        <v>6</v>
      </c>
      <c r="AE348" s="82">
        <f t="shared" ca="1" si="108"/>
        <v>0.29013752543914961</v>
      </c>
    </row>
    <row r="349" spans="13:31" ht="15.75" thickBot="1">
      <c r="M349" s="4">
        <f t="shared" si="109"/>
        <v>322</v>
      </c>
      <c r="N349" s="39">
        <f t="shared" ref="N349:N367" ca="1" si="112">VLOOKUP(O349,N$8:O$16,2)</f>
        <v>2</v>
      </c>
      <c r="O349" s="82">
        <f t="shared" ref="O349:O367" ca="1" si="113">RAND()</f>
        <v>0.41192716558934794</v>
      </c>
      <c r="P349" s="5">
        <f t="shared" ref="P349:P367" ca="1" si="114">VLOOKUP(Q349,P$8:Q$16,2)</f>
        <v>2</v>
      </c>
      <c r="Q349" s="76">
        <f t="shared" ref="Q349:Q367" ca="1" si="115">RAND()</f>
        <v>0.41176426455201254</v>
      </c>
      <c r="R349" s="5">
        <f t="shared" ref="R349:R367" ca="1" si="116">VLOOKUP(S349,R$8:S$16,2)</f>
        <v>1</v>
      </c>
      <c r="S349" s="76">
        <f t="shared" ca="1" si="110"/>
        <v>0.12079556206833053</v>
      </c>
      <c r="T349" s="5">
        <f t="shared" ref="T349:T367" ca="1" si="117">VLOOKUP(U349,T$8:U$16,2)</f>
        <v>2</v>
      </c>
      <c r="U349" s="76">
        <f t="shared" ca="1" si="110"/>
        <v>0.80348783883001351</v>
      </c>
      <c r="V349" s="5">
        <f t="shared" ref="V349:V367" ca="1" si="118">VLOOKUP(W349,V$8:W$16,2)</f>
        <v>2</v>
      </c>
      <c r="W349" s="76">
        <f t="shared" ca="1" si="110"/>
        <v>0.96942029416938258</v>
      </c>
      <c r="X349" s="5">
        <f t="shared" ref="X349:X367" ca="1" si="119">VLOOKUP(Y349,X$8:Y$16,2)</f>
        <v>7</v>
      </c>
      <c r="Y349" s="75">
        <f t="shared" ref="Y349:Y367" ca="1" si="120">RAND()</f>
        <v>0.79313922470996956</v>
      </c>
      <c r="Z349" s="16">
        <f t="shared" ref="Z349:Z367" ca="1" si="121">VLOOKUP(AA349,Z$8:AA$16,2)</f>
        <v>4</v>
      </c>
      <c r="AA349" s="82">
        <f t="shared" ref="AA349:AA367" ca="1" si="122">RAND()</f>
        <v>8.7146191659730476E-2</v>
      </c>
      <c r="AB349" s="6">
        <f t="shared" ref="AB349:AB367" ca="1" si="123">VLOOKUP(AC349,AB$8:AC$16,2)</f>
        <v>1</v>
      </c>
      <c r="AC349" s="82">
        <f t="shared" ca="1" si="111"/>
        <v>0.42036194177082398</v>
      </c>
      <c r="AD349" s="16">
        <f t="shared" ref="AD349:AD367" ca="1" si="124">VLOOKUP(AE349,AD$8:AE$16,2)</f>
        <v>2</v>
      </c>
      <c r="AE349" s="82">
        <f t="shared" ref="AE349:AE367" ca="1" si="125">RAND()</f>
        <v>6.055769960423163E-2</v>
      </c>
    </row>
    <row r="350" spans="13:31" ht="15.75" thickBot="1">
      <c r="M350" s="4">
        <f t="shared" ref="M350:M367" si="126">M349+1</f>
        <v>323</v>
      </c>
      <c r="N350" s="39">
        <f t="shared" ca="1" si="112"/>
        <v>2</v>
      </c>
      <c r="O350" s="82">
        <f t="shared" ca="1" si="113"/>
        <v>0.32409588980226367</v>
      </c>
      <c r="P350" s="5">
        <f t="shared" ca="1" si="114"/>
        <v>2</v>
      </c>
      <c r="Q350" s="76">
        <f t="shared" ca="1" si="115"/>
        <v>0.73665628696479413</v>
      </c>
      <c r="R350" s="5">
        <f t="shared" ca="1" si="116"/>
        <v>1</v>
      </c>
      <c r="S350" s="76">
        <f t="shared" ca="1" si="110"/>
        <v>0.18018257151985306</v>
      </c>
      <c r="T350" s="5">
        <f t="shared" ca="1" si="117"/>
        <v>2</v>
      </c>
      <c r="U350" s="76">
        <f t="shared" ca="1" si="110"/>
        <v>0.82261885790131828</v>
      </c>
      <c r="V350" s="5">
        <f t="shared" ca="1" si="118"/>
        <v>2</v>
      </c>
      <c r="W350" s="76">
        <f t="shared" ca="1" si="110"/>
        <v>0.63664264052189257</v>
      </c>
      <c r="X350" s="5">
        <f t="shared" ca="1" si="119"/>
        <v>6</v>
      </c>
      <c r="Y350" s="75">
        <f t="shared" ca="1" si="120"/>
        <v>0.63307431836203243</v>
      </c>
      <c r="Z350" s="16">
        <f t="shared" ca="1" si="121"/>
        <v>9</v>
      </c>
      <c r="AA350" s="82">
        <f t="shared" ca="1" si="122"/>
        <v>0.8870235745863666</v>
      </c>
      <c r="AB350" s="6">
        <f t="shared" ca="1" si="123"/>
        <v>2</v>
      </c>
      <c r="AC350" s="82">
        <f t="shared" ca="1" si="111"/>
        <v>0.69759184749615066</v>
      </c>
      <c r="AD350" s="16">
        <f t="shared" ca="1" si="124"/>
        <v>7</v>
      </c>
      <c r="AE350" s="82">
        <f t="shared" ca="1" si="125"/>
        <v>0.40794767198654114</v>
      </c>
    </row>
    <row r="351" spans="13:31" ht="15.75" thickBot="1">
      <c r="M351" s="4">
        <f t="shared" si="126"/>
        <v>324</v>
      </c>
      <c r="N351" s="39">
        <f t="shared" ca="1" si="112"/>
        <v>2</v>
      </c>
      <c r="O351" s="82">
        <f t="shared" ca="1" si="113"/>
        <v>0.51882725694310605</v>
      </c>
      <c r="P351" s="5">
        <f t="shared" ca="1" si="114"/>
        <v>2</v>
      </c>
      <c r="Q351" s="76">
        <f t="shared" ca="1" si="115"/>
        <v>0.63069965145479956</v>
      </c>
      <c r="R351" s="5">
        <f t="shared" ca="1" si="116"/>
        <v>1</v>
      </c>
      <c r="S351" s="76">
        <f t="shared" ca="1" si="110"/>
        <v>0.26675902335599044</v>
      </c>
      <c r="T351" s="5">
        <f t="shared" ca="1" si="117"/>
        <v>2</v>
      </c>
      <c r="U351" s="76">
        <f t="shared" ca="1" si="110"/>
        <v>0.98826094615352678</v>
      </c>
      <c r="V351" s="5">
        <f t="shared" ca="1" si="118"/>
        <v>1</v>
      </c>
      <c r="W351" s="76">
        <f t="shared" ca="1" si="110"/>
        <v>0.57871468364605416</v>
      </c>
      <c r="X351" s="5">
        <f t="shared" ca="1" si="119"/>
        <v>9</v>
      </c>
      <c r="Y351" s="75">
        <f t="shared" ca="1" si="120"/>
        <v>0.94305042519725557</v>
      </c>
      <c r="Z351" s="16">
        <f t="shared" ca="1" si="121"/>
        <v>9</v>
      </c>
      <c r="AA351" s="82">
        <f t="shared" ca="1" si="122"/>
        <v>0.98137716650642393</v>
      </c>
      <c r="AB351" s="6">
        <f t="shared" ca="1" si="123"/>
        <v>2</v>
      </c>
      <c r="AC351" s="82">
        <f t="shared" ca="1" si="111"/>
        <v>0.62442128167795707</v>
      </c>
      <c r="AD351" s="16">
        <f t="shared" ca="1" si="124"/>
        <v>9</v>
      </c>
      <c r="AE351" s="82">
        <f t="shared" ca="1" si="125"/>
        <v>0.77545293354459055</v>
      </c>
    </row>
    <row r="352" spans="13:31" ht="15.75" thickBot="1">
      <c r="M352" s="4">
        <f t="shared" si="126"/>
        <v>325</v>
      </c>
      <c r="N352" s="39">
        <f t="shared" ca="1" si="112"/>
        <v>1</v>
      </c>
      <c r="O352" s="82">
        <f t="shared" ca="1" si="113"/>
        <v>0.12339185376994166</v>
      </c>
      <c r="P352" s="5">
        <f t="shared" ca="1" si="114"/>
        <v>1</v>
      </c>
      <c r="Q352" s="76">
        <f t="shared" ca="1" si="115"/>
        <v>0.25545084731225565</v>
      </c>
      <c r="R352" s="5">
        <f t="shared" ca="1" si="116"/>
        <v>2</v>
      </c>
      <c r="S352" s="76">
        <f t="shared" ca="1" si="110"/>
        <v>0.75209123403999456</v>
      </c>
      <c r="T352" s="5">
        <f t="shared" ca="1" si="117"/>
        <v>2</v>
      </c>
      <c r="U352" s="76">
        <f t="shared" ca="1" si="110"/>
        <v>0.88972447339230709</v>
      </c>
      <c r="V352" s="5">
        <f t="shared" ca="1" si="118"/>
        <v>1</v>
      </c>
      <c r="W352" s="76">
        <f t="shared" ca="1" si="110"/>
        <v>1.7900963625603339E-3</v>
      </c>
      <c r="X352" s="5">
        <f t="shared" ca="1" si="119"/>
        <v>4</v>
      </c>
      <c r="Y352" s="75">
        <f t="shared" ca="1" si="120"/>
        <v>0.17884164438551764</v>
      </c>
      <c r="Z352" s="16">
        <f t="shared" ca="1" si="121"/>
        <v>4</v>
      </c>
      <c r="AA352" s="82">
        <f t="shared" ca="1" si="122"/>
        <v>7.6775874557183155E-2</v>
      </c>
      <c r="AB352" s="6">
        <f t="shared" ca="1" si="123"/>
        <v>2</v>
      </c>
      <c r="AC352" s="82">
        <f t="shared" ca="1" si="111"/>
        <v>0.74045641894995295</v>
      </c>
      <c r="AD352" s="16">
        <f t="shared" ca="1" si="124"/>
        <v>9</v>
      </c>
      <c r="AE352" s="82">
        <f t="shared" ca="1" si="125"/>
        <v>0.8797416624579304</v>
      </c>
    </row>
    <row r="353" spans="13:31" ht="15.75" thickBot="1">
      <c r="M353" s="4">
        <f t="shared" si="126"/>
        <v>326</v>
      </c>
      <c r="N353" s="39">
        <f t="shared" ca="1" si="112"/>
        <v>2</v>
      </c>
      <c r="O353" s="82">
        <f t="shared" ca="1" si="113"/>
        <v>0.28665429248602425</v>
      </c>
      <c r="P353" s="5">
        <f t="shared" ca="1" si="114"/>
        <v>2</v>
      </c>
      <c r="Q353" s="76">
        <f t="shared" ca="1" si="115"/>
        <v>0.76640521991671551</v>
      </c>
      <c r="R353" s="5">
        <f t="shared" ca="1" si="116"/>
        <v>1</v>
      </c>
      <c r="S353" s="76">
        <f t="shared" ca="1" si="110"/>
        <v>0.33802099989099865</v>
      </c>
      <c r="T353" s="5">
        <f t="shared" ca="1" si="117"/>
        <v>1</v>
      </c>
      <c r="U353" s="76">
        <f t="shared" ca="1" si="110"/>
        <v>0.309217567054618</v>
      </c>
      <c r="V353" s="5">
        <f t="shared" ca="1" si="118"/>
        <v>2</v>
      </c>
      <c r="W353" s="76">
        <f t="shared" ca="1" si="110"/>
        <v>0.78781287334961458</v>
      </c>
      <c r="X353" s="5">
        <f t="shared" ca="1" si="119"/>
        <v>6</v>
      </c>
      <c r="Y353" s="75">
        <f t="shared" ca="1" si="120"/>
        <v>0.58663261493684171</v>
      </c>
      <c r="Z353" s="16">
        <f t="shared" ca="1" si="121"/>
        <v>7</v>
      </c>
      <c r="AA353" s="82">
        <f t="shared" ca="1" si="122"/>
        <v>0.47886506549363017</v>
      </c>
      <c r="AB353" s="6">
        <f t="shared" ca="1" si="123"/>
        <v>1</v>
      </c>
      <c r="AC353" s="82">
        <f t="shared" ca="1" si="111"/>
        <v>0.38612479189894167</v>
      </c>
      <c r="AD353" s="16">
        <f t="shared" ca="1" si="124"/>
        <v>4</v>
      </c>
      <c r="AE353" s="82">
        <f t="shared" ca="1" si="125"/>
        <v>0.19118362869733474</v>
      </c>
    </row>
    <row r="354" spans="13:31" ht="15.75" thickBot="1">
      <c r="M354" s="4">
        <f t="shared" si="126"/>
        <v>327</v>
      </c>
      <c r="N354" s="39">
        <f t="shared" ca="1" si="112"/>
        <v>2</v>
      </c>
      <c r="O354" s="82">
        <f t="shared" ca="1" si="113"/>
        <v>0.87557908308686372</v>
      </c>
      <c r="P354" s="5">
        <f t="shared" ca="1" si="114"/>
        <v>2</v>
      </c>
      <c r="Q354" s="76">
        <f t="shared" ca="1" si="115"/>
        <v>0.9953751159094959</v>
      </c>
      <c r="R354" s="5">
        <f t="shared" ca="1" si="116"/>
        <v>2</v>
      </c>
      <c r="S354" s="76">
        <f t="shared" ca="1" si="110"/>
        <v>0.96902334169366267</v>
      </c>
      <c r="T354" s="5">
        <f t="shared" ca="1" si="117"/>
        <v>1</v>
      </c>
      <c r="U354" s="76">
        <f t="shared" ca="1" si="110"/>
        <v>0.16657810360730529</v>
      </c>
      <c r="V354" s="5">
        <f t="shared" ca="1" si="118"/>
        <v>2</v>
      </c>
      <c r="W354" s="76">
        <f t="shared" ca="1" si="110"/>
        <v>0.84111184291336105</v>
      </c>
      <c r="X354" s="5">
        <f t="shared" ca="1" si="119"/>
        <v>6</v>
      </c>
      <c r="Y354" s="75">
        <f t="shared" ca="1" si="120"/>
        <v>0.66860598762477697</v>
      </c>
      <c r="Z354" s="16">
        <f t="shared" ca="1" si="121"/>
        <v>6</v>
      </c>
      <c r="AA354" s="82">
        <f t="shared" ca="1" si="122"/>
        <v>0.26939883390619546</v>
      </c>
      <c r="AB354" s="6">
        <f t="shared" ca="1" si="123"/>
        <v>1</v>
      </c>
      <c r="AC354" s="82">
        <f t="shared" ca="1" si="111"/>
        <v>0.31212152674234339</v>
      </c>
      <c r="AD354" s="16">
        <f t="shared" ca="1" si="124"/>
        <v>7</v>
      </c>
      <c r="AE354" s="82">
        <f t="shared" ca="1" si="125"/>
        <v>0.46924796134518609</v>
      </c>
    </row>
    <row r="355" spans="13:31" ht="15.75" thickBot="1">
      <c r="M355" s="4">
        <f t="shared" si="126"/>
        <v>328</v>
      </c>
      <c r="N355" s="39">
        <f t="shared" ca="1" si="112"/>
        <v>2</v>
      </c>
      <c r="O355" s="82">
        <f t="shared" ca="1" si="113"/>
        <v>0.69577223668392563</v>
      </c>
      <c r="P355" s="5">
        <f t="shared" ca="1" si="114"/>
        <v>2</v>
      </c>
      <c r="Q355" s="76">
        <f t="shared" ca="1" si="115"/>
        <v>0.87790219352024046</v>
      </c>
      <c r="R355" s="5">
        <f t="shared" ca="1" si="116"/>
        <v>1</v>
      </c>
      <c r="S355" s="76">
        <f t="shared" ca="1" si="110"/>
        <v>0.16303860759126909</v>
      </c>
      <c r="T355" s="5">
        <f t="shared" ca="1" si="117"/>
        <v>1</v>
      </c>
      <c r="U355" s="76">
        <f t="shared" ca="1" si="110"/>
        <v>9.6021962192386567E-2</v>
      </c>
      <c r="V355" s="5">
        <f t="shared" ca="1" si="118"/>
        <v>1</v>
      </c>
      <c r="W355" s="76">
        <f t="shared" ca="1" si="110"/>
        <v>0.42317877851957686</v>
      </c>
      <c r="X355" s="5">
        <f t="shared" ca="1" si="119"/>
        <v>7</v>
      </c>
      <c r="Y355" s="75">
        <f t="shared" ca="1" si="120"/>
        <v>0.82177160914228886</v>
      </c>
      <c r="Z355" s="16">
        <f t="shared" ca="1" si="121"/>
        <v>8</v>
      </c>
      <c r="AA355" s="82">
        <f t="shared" ca="1" si="122"/>
        <v>0.55999747094903651</v>
      </c>
      <c r="AB355" s="6">
        <f t="shared" ca="1" si="123"/>
        <v>2</v>
      </c>
      <c r="AC355" s="82">
        <f t="shared" ca="1" si="111"/>
        <v>0.89975045924883656</v>
      </c>
      <c r="AD355" s="16">
        <f t="shared" ca="1" si="124"/>
        <v>6</v>
      </c>
      <c r="AE355" s="82">
        <f t="shared" ca="1" si="125"/>
        <v>0.27491440471677997</v>
      </c>
    </row>
    <row r="356" spans="13:31" ht="15.75" thickBot="1">
      <c r="M356" s="4">
        <f t="shared" si="126"/>
        <v>329</v>
      </c>
      <c r="N356" s="39">
        <f t="shared" ca="1" si="112"/>
        <v>2</v>
      </c>
      <c r="O356" s="82">
        <f t="shared" ca="1" si="113"/>
        <v>0.69552922967809505</v>
      </c>
      <c r="P356" s="5">
        <f t="shared" ca="1" si="114"/>
        <v>2</v>
      </c>
      <c r="Q356" s="76">
        <f t="shared" ca="1" si="115"/>
        <v>0.42287118312773253</v>
      </c>
      <c r="R356" s="5">
        <f t="shared" ca="1" si="116"/>
        <v>1</v>
      </c>
      <c r="S356" s="76">
        <f t="shared" ca="1" si="110"/>
        <v>6.6414179252965333E-2</v>
      </c>
      <c r="T356" s="5">
        <f t="shared" ca="1" si="117"/>
        <v>2</v>
      </c>
      <c r="U356" s="76">
        <f t="shared" ca="1" si="110"/>
        <v>0.81604977873683371</v>
      </c>
      <c r="V356" s="5">
        <f t="shared" ca="1" si="118"/>
        <v>2</v>
      </c>
      <c r="W356" s="76">
        <f t="shared" ca="1" si="110"/>
        <v>0.8823490993877332</v>
      </c>
      <c r="X356" s="5">
        <f t="shared" ca="1" si="119"/>
        <v>5</v>
      </c>
      <c r="Y356" s="75">
        <f t="shared" ca="1" si="120"/>
        <v>0.39909254996092036</v>
      </c>
      <c r="Z356" s="16">
        <f t="shared" ca="1" si="121"/>
        <v>9</v>
      </c>
      <c r="AA356" s="82">
        <f t="shared" ca="1" si="122"/>
        <v>0.95136002370433759</v>
      </c>
      <c r="AB356" s="6">
        <f t="shared" ca="1" si="123"/>
        <v>1</v>
      </c>
      <c r="AC356" s="82">
        <f t="shared" ca="1" si="111"/>
        <v>0.27397030611093243</v>
      </c>
      <c r="AD356" s="16">
        <f t="shared" ca="1" si="124"/>
        <v>5</v>
      </c>
      <c r="AE356" s="82">
        <f t="shared" ca="1" si="125"/>
        <v>0.24522384191897073</v>
      </c>
    </row>
    <row r="357" spans="13:31" ht="15.75" thickBot="1">
      <c r="M357" s="4">
        <f t="shared" si="126"/>
        <v>330</v>
      </c>
      <c r="N357" s="39">
        <f t="shared" ca="1" si="112"/>
        <v>2</v>
      </c>
      <c r="O357" s="82">
        <f t="shared" ca="1" si="113"/>
        <v>0.70405207208810561</v>
      </c>
      <c r="P357" s="5">
        <f t="shared" ca="1" si="114"/>
        <v>1</v>
      </c>
      <c r="Q357" s="76">
        <f t="shared" ca="1" si="115"/>
        <v>0.16067220612805544</v>
      </c>
      <c r="R357" s="5">
        <f t="shared" ca="1" si="116"/>
        <v>2</v>
      </c>
      <c r="S357" s="76">
        <f t="shared" ca="1" si="110"/>
        <v>0.5773052315551539</v>
      </c>
      <c r="T357" s="5">
        <f t="shared" ca="1" si="117"/>
        <v>2</v>
      </c>
      <c r="U357" s="76">
        <f t="shared" ca="1" si="110"/>
        <v>0.91074013579598034</v>
      </c>
      <c r="V357" s="5">
        <f t="shared" ca="1" si="118"/>
        <v>2</v>
      </c>
      <c r="W357" s="76">
        <f t="shared" ca="1" si="110"/>
        <v>0.83382885745253699</v>
      </c>
      <c r="X357" s="5">
        <f t="shared" ca="1" si="119"/>
        <v>9</v>
      </c>
      <c r="Y357" s="75">
        <f t="shared" ca="1" si="120"/>
        <v>0.98125863630244359</v>
      </c>
      <c r="Z357" s="16">
        <f t="shared" ca="1" si="121"/>
        <v>6</v>
      </c>
      <c r="AA357" s="82">
        <f t="shared" ca="1" si="122"/>
        <v>0.22955658496214282</v>
      </c>
      <c r="AB357" s="6">
        <f t="shared" ca="1" si="123"/>
        <v>1</v>
      </c>
      <c r="AC357" s="82">
        <f t="shared" ca="1" si="111"/>
        <v>0.40189485393255975</v>
      </c>
      <c r="AD357" s="16">
        <f t="shared" ca="1" si="124"/>
        <v>7</v>
      </c>
      <c r="AE357" s="82">
        <f t="shared" ca="1" si="125"/>
        <v>0.41085524289885766</v>
      </c>
    </row>
    <row r="358" spans="13:31" ht="15.75" thickBot="1">
      <c r="M358" s="4">
        <f t="shared" si="126"/>
        <v>331</v>
      </c>
      <c r="N358" s="39">
        <f t="shared" ca="1" si="112"/>
        <v>2</v>
      </c>
      <c r="O358" s="82">
        <f t="shared" ca="1" si="113"/>
        <v>0.21702970111613107</v>
      </c>
      <c r="P358" s="5">
        <f t="shared" ca="1" si="114"/>
        <v>2</v>
      </c>
      <c r="Q358" s="76">
        <f t="shared" ca="1" si="115"/>
        <v>0.77451626266249107</v>
      </c>
      <c r="R358" s="5">
        <f t="shared" ca="1" si="116"/>
        <v>1</v>
      </c>
      <c r="S358" s="76">
        <f t="shared" ca="1" si="110"/>
        <v>5.5448375981418829E-2</v>
      </c>
      <c r="T358" s="5">
        <f t="shared" ca="1" si="117"/>
        <v>1</v>
      </c>
      <c r="U358" s="76">
        <f t="shared" ca="1" si="110"/>
        <v>0.29076635752785585</v>
      </c>
      <c r="V358" s="5">
        <f t="shared" ca="1" si="118"/>
        <v>1</v>
      </c>
      <c r="W358" s="76">
        <f t="shared" ca="1" si="110"/>
        <v>0.31031751513803041</v>
      </c>
      <c r="X358" s="5">
        <f t="shared" ca="1" si="119"/>
        <v>5</v>
      </c>
      <c r="Y358" s="75">
        <f t="shared" ca="1" si="120"/>
        <v>0.44559337002450339</v>
      </c>
      <c r="Z358" s="16">
        <f t="shared" ca="1" si="121"/>
        <v>9</v>
      </c>
      <c r="AA358" s="82">
        <f t="shared" ca="1" si="122"/>
        <v>0.89788397117633068</v>
      </c>
      <c r="AB358" s="6">
        <f t="shared" ca="1" si="123"/>
        <v>2</v>
      </c>
      <c r="AC358" s="82">
        <f t="shared" ca="1" si="111"/>
        <v>0.87835695323771357</v>
      </c>
      <c r="AD358" s="16">
        <f t="shared" ca="1" si="124"/>
        <v>1</v>
      </c>
      <c r="AE358" s="82">
        <f t="shared" ca="1" si="125"/>
        <v>3.9231083407837986E-3</v>
      </c>
    </row>
    <row r="359" spans="13:31" ht="15.75" thickBot="1">
      <c r="M359" s="4">
        <f t="shared" si="126"/>
        <v>332</v>
      </c>
      <c r="N359" s="39">
        <f t="shared" ca="1" si="112"/>
        <v>2</v>
      </c>
      <c r="O359" s="82">
        <f t="shared" ca="1" si="113"/>
        <v>0.93767843010806962</v>
      </c>
      <c r="P359" s="5">
        <f t="shared" ca="1" si="114"/>
        <v>2</v>
      </c>
      <c r="Q359" s="76">
        <f t="shared" ca="1" si="115"/>
        <v>0.91968384247855584</v>
      </c>
      <c r="R359" s="5">
        <f t="shared" ca="1" si="116"/>
        <v>1</v>
      </c>
      <c r="S359" s="76">
        <f t="shared" ca="1" si="110"/>
        <v>0.18465072226488499</v>
      </c>
      <c r="T359" s="5">
        <f t="shared" ca="1" si="117"/>
        <v>2</v>
      </c>
      <c r="U359" s="76">
        <f t="shared" ca="1" si="110"/>
        <v>0.88188060072177965</v>
      </c>
      <c r="V359" s="5">
        <f t="shared" ca="1" si="118"/>
        <v>1</v>
      </c>
      <c r="W359" s="76">
        <f t="shared" ca="1" si="110"/>
        <v>0.15987390532798651</v>
      </c>
      <c r="X359" s="5">
        <f t="shared" ca="1" si="119"/>
        <v>9</v>
      </c>
      <c r="Y359" s="75">
        <f t="shared" ca="1" si="120"/>
        <v>0.96036942353129628</v>
      </c>
      <c r="Z359" s="16">
        <f t="shared" ca="1" si="121"/>
        <v>3</v>
      </c>
      <c r="AA359" s="82">
        <f t="shared" ca="1" si="122"/>
        <v>6.5468168768645363E-2</v>
      </c>
      <c r="AB359" s="6">
        <f t="shared" ca="1" si="123"/>
        <v>1</v>
      </c>
      <c r="AC359" s="82">
        <f t="shared" ca="1" si="111"/>
        <v>0.14520697756126588</v>
      </c>
      <c r="AD359" s="16">
        <f t="shared" ca="1" si="124"/>
        <v>4</v>
      </c>
      <c r="AE359" s="82">
        <f t="shared" ca="1" si="125"/>
        <v>0.18701569072460345</v>
      </c>
    </row>
    <row r="360" spans="13:31" ht="15.75" thickBot="1">
      <c r="M360" s="4">
        <f t="shared" si="126"/>
        <v>333</v>
      </c>
      <c r="N360" s="39">
        <f t="shared" ca="1" si="112"/>
        <v>2</v>
      </c>
      <c r="O360" s="82">
        <f t="shared" ca="1" si="113"/>
        <v>0.58468372074268316</v>
      </c>
      <c r="P360" s="5">
        <f t="shared" ca="1" si="114"/>
        <v>2</v>
      </c>
      <c r="Q360" s="76">
        <f t="shared" ca="1" si="115"/>
        <v>0.44921658591139479</v>
      </c>
      <c r="R360" s="5">
        <f t="shared" ca="1" si="116"/>
        <v>2</v>
      </c>
      <c r="S360" s="76">
        <f t="shared" ca="1" si="110"/>
        <v>0.50292242601709036</v>
      </c>
      <c r="T360" s="5">
        <f t="shared" ca="1" si="117"/>
        <v>2</v>
      </c>
      <c r="U360" s="76">
        <f t="shared" ca="1" si="110"/>
        <v>0.75423855550885577</v>
      </c>
      <c r="V360" s="5">
        <f t="shared" ca="1" si="118"/>
        <v>2</v>
      </c>
      <c r="W360" s="76">
        <f t="shared" ca="1" si="110"/>
        <v>0.65421746826231519</v>
      </c>
      <c r="X360" s="5">
        <f t="shared" ca="1" si="119"/>
        <v>5</v>
      </c>
      <c r="Y360" s="75">
        <f t="shared" ca="1" si="120"/>
        <v>0.36962092544303538</v>
      </c>
      <c r="Z360" s="16">
        <f t="shared" ca="1" si="121"/>
        <v>9</v>
      </c>
      <c r="AA360" s="82">
        <f t="shared" ca="1" si="122"/>
        <v>0.89250470219469347</v>
      </c>
      <c r="AB360" s="6">
        <f t="shared" ca="1" si="123"/>
        <v>1</v>
      </c>
      <c r="AC360" s="82">
        <f t="shared" ca="1" si="111"/>
        <v>6.7270329806329743E-2</v>
      </c>
      <c r="AD360" s="16">
        <f t="shared" ca="1" si="124"/>
        <v>7</v>
      </c>
      <c r="AE360" s="82">
        <f t="shared" ca="1" si="125"/>
        <v>0.42121971939906011</v>
      </c>
    </row>
    <row r="361" spans="13:31" ht="15.75" thickBot="1">
      <c r="M361" s="4">
        <f t="shared" si="126"/>
        <v>334</v>
      </c>
      <c r="N361" s="39">
        <f t="shared" ca="1" si="112"/>
        <v>2</v>
      </c>
      <c r="O361" s="82">
        <f t="shared" ca="1" si="113"/>
        <v>0.65131265981664654</v>
      </c>
      <c r="P361" s="5">
        <f t="shared" ca="1" si="114"/>
        <v>2</v>
      </c>
      <c r="Q361" s="76">
        <f t="shared" ca="1" si="115"/>
        <v>0.4646422797944032</v>
      </c>
      <c r="R361" s="5">
        <f t="shared" ca="1" si="116"/>
        <v>2</v>
      </c>
      <c r="S361" s="76">
        <f t="shared" ca="1" si="110"/>
        <v>0.86612513423805515</v>
      </c>
      <c r="T361" s="5">
        <f t="shared" ca="1" si="117"/>
        <v>2</v>
      </c>
      <c r="U361" s="76">
        <f t="shared" ca="1" si="110"/>
        <v>0.86005559086248073</v>
      </c>
      <c r="V361" s="5">
        <f t="shared" ca="1" si="118"/>
        <v>1</v>
      </c>
      <c r="W361" s="76">
        <f t="shared" ca="1" si="110"/>
        <v>0.41220419626984151</v>
      </c>
      <c r="X361" s="5">
        <f t="shared" ca="1" si="119"/>
        <v>6</v>
      </c>
      <c r="Y361" s="75">
        <f t="shared" ca="1" si="120"/>
        <v>0.58806438795276073</v>
      </c>
      <c r="Z361" s="16">
        <f t="shared" ca="1" si="121"/>
        <v>8</v>
      </c>
      <c r="AA361" s="82">
        <f t="shared" ca="1" si="122"/>
        <v>0.59745919444429851</v>
      </c>
      <c r="AB361" s="6">
        <f t="shared" ca="1" si="123"/>
        <v>2</v>
      </c>
      <c r="AC361" s="82">
        <f t="shared" ca="1" si="111"/>
        <v>0.70564938330644456</v>
      </c>
      <c r="AD361" s="16">
        <f t="shared" ca="1" si="124"/>
        <v>9</v>
      </c>
      <c r="AE361" s="82">
        <f t="shared" ca="1" si="125"/>
        <v>0.74058586704988283</v>
      </c>
    </row>
    <row r="362" spans="13:31" ht="15.75" thickBot="1">
      <c r="M362" s="4">
        <f t="shared" si="126"/>
        <v>335</v>
      </c>
      <c r="N362" s="39">
        <f t="shared" ca="1" si="112"/>
        <v>2</v>
      </c>
      <c r="O362" s="82">
        <f t="shared" ca="1" si="113"/>
        <v>0.69003607931378608</v>
      </c>
      <c r="P362" s="5">
        <f t="shared" ca="1" si="114"/>
        <v>2</v>
      </c>
      <c r="Q362" s="76">
        <f t="shared" ca="1" si="115"/>
        <v>0.6645578968726551</v>
      </c>
      <c r="R362" s="5">
        <f t="shared" ca="1" si="116"/>
        <v>1</v>
      </c>
      <c r="S362" s="76">
        <f t="shared" ca="1" si="110"/>
        <v>0.17013653438397847</v>
      </c>
      <c r="T362" s="5">
        <f t="shared" ca="1" si="117"/>
        <v>2</v>
      </c>
      <c r="U362" s="76">
        <f t="shared" ca="1" si="110"/>
        <v>0.50729025430769736</v>
      </c>
      <c r="V362" s="5">
        <f t="shared" ca="1" si="118"/>
        <v>2</v>
      </c>
      <c r="W362" s="76">
        <f t="shared" ca="1" si="110"/>
        <v>0.69517006885926147</v>
      </c>
      <c r="X362" s="5">
        <f t="shared" ca="1" si="119"/>
        <v>7</v>
      </c>
      <c r="Y362" s="75">
        <f t="shared" ca="1" si="120"/>
        <v>0.8022017092640874</v>
      </c>
      <c r="Z362" s="16">
        <f t="shared" ca="1" si="121"/>
        <v>6</v>
      </c>
      <c r="AA362" s="82">
        <f t="shared" ca="1" si="122"/>
        <v>0.17341582596024119</v>
      </c>
      <c r="AB362" s="6">
        <f t="shared" ca="1" si="123"/>
        <v>2</v>
      </c>
      <c r="AC362" s="82">
        <f t="shared" ca="1" si="111"/>
        <v>0.53963755175918671</v>
      </c>
      <c r="AD362" s="16">
        <f t="shared" ca="1" si="124"/>
        <v>8</v>
      </c>
      <c r="AE362" s="82">
        <f t="shared" ca="1" si="125"/>
        <v>0.64057592374353867</v>
      </c>
    </row>
    <row r="363" spans="13:31" ht="15.75" thickBot="1">
      <c r="M363" s="4">
        <f t="shared" si="126"/>
        <v>336</v>
      </c>
      <c r="N363" s="39">
        <f t="shared" ca="1" si="112"/>
        <v>2</v>
      </c>
      <c r="O363" s="82">
        <f t="shared" ca="1" si="113"/>
        <v>0.28915340690468305</v>
      </c>
      <c r="P363" s="5">
        <f t="shared" ca="1" si="114"/>
        <v>2</v>
      </c>
      <c r="Q363" s="76">
        <f t="shared" ca="1" si="115"/>
        <v>0.52531631252539279</v>
      </c>
      <c r="R363" s="5">
        <f t="shared" ca="1" si="116"/>
        <v>2</v>
      </c>
      <c r="S363" s="76">
        <f t="shared" ca="1" si="110"/>
        <v>0.94218183933544397</v>
      </c>
      <c r="T363" s="5">
        <f t="shared" ca="1" si="117"/>
        <v>1</v>
      </c>
      <c r="U363" s="76">
        <f t="shared" ca="1" si="110"/>
        <v>0.32553697486920274</v>
      </c>
      <c r="V363" s="5">
        <f t="shared" ca="1" si="118"/>
        <v>1</v>
      </c>
      <c r="W363" s="76">
        <f t="shared" ca="1" si="110"/>
        <v>0.26108476450210549</v>
      </c>
      <c r="X363" s="5">
        <f t="shared" ca="1" si="119"/>
        <v>7</v>
      </c>
      <c r="Y363" s="75">
        <f t="shared" ca="1" si="120"/>
        <v>0.78731189320167227</v>
      </c>
      <c r="Z363" s="16">
        <f t="shared" ca="1" si="121"/>
        <v>1</v>
      </c>
      <c r="AA363" s="82">
        <f t="shared" ca="1" si="122"/>
        <v>2.2662925869640915E-3</v>
      </c>
      <c r="AB363" s="6">
        <f t="shared" ca="1" si="123"/>
        <v>2</v>
      </c>
      <c r="AC363" s="82">
        <f t="shared" ca="1" si="111"/>
        <v>0.53892837374016977</v>
      </c>
      <c r="AD363" s="16">
        <f t="shared" ca="1" si="124"/>
        <v>9</v>
      </c>
      <c r="AE363" s="82">
        <f t="shared" ca="1" si="125"/>
        <v>0.76457032076024611</v>
      </c>
    </row>
    <row r="364" spans="13:31" ht="15.75" thickBot="1">
      <c r="M364" s="4">
        <f t="shared" si="126"/>
        <v>337</v>
      </c>
      <c r="N364" s="39">
        <f t="shared" ca="1" si="112"/>
        <v>2</v>
      </c>
      <c r="O364" s="82">
        <f t="shared" ca="1" si="113"/>
        <v>0.76630283881628336</v>
      </c>
      <c r="P364" s="5">
        <f t="shared" ca="1" si="114"/>
        <v>1</v>
      </c>
      <c r="Q364" s="76">
        <f t="shared" ca="1" si="115"/>
        <v>2.8607479793489654E-2</v>
      </c>
      <c r="R364" s="5">
        <f t="shared" ca="1" si="116"/>
        <v>2</v>
      </c>
      <c r="S364" s="76">
        <f t="shared" ca="1" si="110"/>
        <v>0.52794020639665984</v>
      </c>
      <c r="T364" s="5">
        <f t="shared" ca="1" si="117"/>
        <v>1</v>
      </c>
      <c r="U364" s="76">
        <f t="shared" ca="1" si="110"/>
        <v>1.9912727977719369E-2</v>
      </c>
      <c r="V364" s="5">
        <f t="shared" ca="1" si="118"/>
        <v>2</v>
      </c>
      <c r="W364" s="76">
        <f t="shared" ca="1" si="110"/>
        <v>0.81883616245851432</v>
      </c>
      <c r="X364" s="5">
        <f t="shared" ca="1" si="119"/>
        <v>4</v>
      </c>
      <c r="Y364" s="75">
        <f t="shared" ca="1" si="120"/>
        <v>0.2153788608546543</v>
      </c>
      <c r="Z364" s="16">
        <f t="shared" ca="1" si="121"/>
        <v>9</v>
      </c>
      <c r="AA364" s="82">
        <f t="shared" ca="1" si="122"/>
        <v>0.96437672451910039</v>
      </c>
      <c r="AB364" s="6">
        <f t="shared" ca="1" si="123"/>
        <v>2</v>
      </c>
      <c r="AC364" s="82">
        <f t="shared" ca="1" si="111"/>
        <v>0.99761693244066496</v>
      </c>
      <c r="AD364" s="16">
        <f t="shared" ca="1" si="124"/>
        <v>1</v>
      </c>
      <c r="AE364" s="82">
        <f t="shared" ca="1" si="125"/>
        <v>1.585567781054209E-2</v>
      </c>
    </row>
    <row r="365" spans="13:31" ht="15.75" thickBot="1">
      <c r="M365" s="4">
        <f t="shared" si="126"/>
        <v>338</v>
      </c>
      <c r="N365" s="39">
        <f t="shared" ca="1" si="112"/>
        <v>2</v>
      </c>
      <c r="O365" s="82">
        <f t="shared" ca="1" si="113"/>
        <v>0.9782033273854871</v>
      </c>
      <c r="P365" s="5">
        <f t="shared" ca="1" si="114"/>
        <v>2</v>
      </c>
      <c r="Q365" s="76">
        <f t="shared" ca="1" si="115"/>
        <v>0.90973957535002814</v>
      </c>
      <c r="R365" s="5">
        <f t="shared" ca="1" si="116"/>
        <v>1</v>
      </c>
      <c r="S365" s="76">
        <f t="shared" ref="S365:W367" ca="1" si="127">RAND()</f>
        <v>0.33416291679614574</v>
      </c>
      <c r="T365" s="5">
        <f t="shared" ca="1" si="117"/>
        <v>1</v>
      </c>
      <c r="U365" s="76">
        <f t="shared" ca="1" si="127"/>
        <v>3.2487109643302148E-2</v>
      </c>
      <c r="V365" s="5">
        <f t="shared" ca="1" si="118"/>
        <v>1</v>
      </c>
      <c r="W365" s="76">
        <f t="shared" ca="1" si="127"/>
        <v>0.12245426500331469</v>
      </c>
      <c r="X365" s="5">
        <f t="shared" ca="1" si="119"/>
        <v>4</v>
      </c>
      <c r="Y365" s="75">
        <f t="shared" ca="1" si="120"/>
        <v>0.22848268453951115</v>
      </c>
      <c r="Z365" s="16">
        <f t="shared" ca="1" si="121"/>
        <v>9</v>
      </c>
      <c r="AA365" s="82">
        <f t="shared" ca="1" si="122"/>
        <v>0.76973694737835108</v>
      </c>
      <c r="AB365" s="6">
        <f t="shared" ca="1" si="123"/>
        <v>2</v>
      </c>
      <c r="AC365" s="82">
        <f t="shared" ref="AC365:AC367" ca="1" si="128">RAND()</f>
        <v>0.94698686803020427</v>
      </c>
      <c r="AD365" s="16">
        <f t="shared" ca="1" si="124"/>
        <v>1</v>
      </c>
      <c r="AE365" s="82">
        <f t="shared" ca="1" si="125"/>
        <v>1.7568415863174813E-2</v>
      </c>
    </row>
    <row r="366" spans="13:31" ht="15.75" thickBot="1">
      <c r="M366" s="4">
        <f t="shared" si="126"/>
        <v>339</v>
      </c>
      <c r="N366" s="39">
        <f t="shared" ca="1" si="112"/>
        <v>2</v>
      </c>
      <c r="O366" s="82">
        <f t="shared" ca="1" si="113"/>
        <v>0.88510161137759336</v>
      </c>
      <c r="P366" s="5">
        <f t="shared" ca="1" si="114"/>
        <v>2</v>
      </c>
      <c r="Q366" s="76">
        <f t="shared" ca="1" si="115"/>
        <v>0.36067852048727067</v>
      </c>
      <c r="R366" s="5">
        <f t="shared" ca="1" si="116"/>
        <v>1</v>
      </c>
      <c r="S366" s="76">
        <f t="shared" ca="1" si="127"/>
        <v>0.14232232980244608</v>
      </c>
      <c r="T366" s="5">
        <f t="shared" ca="1" si="117"/>
        <v>1</v>
      </c>
      <c r="U366" s="76">
        <f t="shared" ca="1" si="127"/>
        <v>0.36563225315283621</v>
      </c>
      <c r="V366" s="5">
        <f t="shared" ca="1" si="118"/>
        <v>2</v>
      </c>
      <c r="W366" s="76">
        <f t="shared" ca="1" si="127"/>
        <v>0.99126221222231781</v>
      </c>
      <c r="X366" s="5">
        <f t="shared" ca="1" si="119"/>
        <v>8</v>
      </c>
      <c r="Y366" s="75">
        <f t="shared" ca="1" si="120"/>
        <v>0.9128696539696779</v>
      </c>
      <c r="Z366" s="16">
        <f t="shared" ca="1" si="121"/>
        <v>8</v>
      </c>
      <c r="AA366" s="82">
        <f t="shared" ca="1" si="122"/>
        <v>0.58397648530789459</v>
      </c>
      <c r="AB366" s="6">
        <f t="shared" ca="1" si="123"/>
        <v>2</v>
      </c>
      <c r="AC366" s="82">
        <f t="shared" ca="1" si="128"/>
        <v>0.84262535499771474</v>
      </c>
      <c r="AD366" s="16">
        <f t="shared" ca="1" si="124"/>
        <v>8</v>
      </c>
      <c r="AE366" s="82">
        <f t="shared" ca="1" si="125"/>
        <v>0.50892002244896872</v>
      </c>
    </row>
    <row r="367" spans="13:31" ht="15.75" thickBot="1">
      <c r="M367" s="4">
        <f t="shared" si="126"/>
        <v>340</v>
      </c>
      <c r="N367" s="39">
        <f t="shared" ca="1" si="112"/>
        <v>1</v>
      </c>
      <c r="O367" s="82">
        <f t="shared" ca="1" si="113"/>
        <v>0.12182730021775878</v>
      </c>
      <c r="P367" s="5">
        <f t="shared" ca="1" si="114"/>
        <v>2</v>
      </c>
      <c r="Q367" s="76">
        <f t="shared" ca="1" si="115"/>
        <v>0.45222441933782909</v>
      </c>
      <c r="R367" s="5">
        <f t="shared" ca="1" si="116"/>
        <v>2</v>
      </c>
      <c r="S367" s="76">
        <f t="shared" ca="1" si="127"/>
        <v>0.61593722363458525</v>
      </c>
      <c r="T367" s="5">
        <f t="shared" ca="1" si="117"/>
        <v>2</v>
      </c>
      <c r="U367" s="76">
        <f t="shared" ca="1" si="127"/>
        <v>0.65529017800251843</v>
      </c>
      <c r="V367" s="5">
        <f t="shared" ca="1" si="118"/>
        <v>1</v>
      </c>
      <c r="W367" s="76">
        <f t="shared" ca="1" si="127"/>
        <v>0.1512347460460437</v>
      </c>
      <c r="X367" s="5">
        <f t="shared" ca="1" si="119"/>
        <v>3</v>
      </c>
      <c r="Y367" s="75">
        <f t="shared" ca="1" si="120"/>
        <v>0.146201729455959</v>
      </c>
      <c r="Z367" s="16">
        <f t="shared" ca="1" si="121"/>
        <v>8</v>
      </c>
      <c r="AA367" s="82">
        <f t="shared" ca="1" si="122"/>
        <v>0.57587028942149754</v>
      </c>
      <c r="AB367" s="6">
        <f t="shared" ca="1" si="123"/>
        <v>1</v>
      </c>
      <c r="AC367" s="82">
        <f t="shared" ca="1" si="128"/>
        <v>6.3992513826801378E-2</v>
      </c>
      <c r="AD367" s="16">
        <f t="shared" ca="1" si="124"/>
        <v>7</v>
      </c>
      <c r="AE367" s="82">
        <f t="shared" ca="1" si="125"/>
        <v>0.38987940007035737</v>
      </c>
    </row>
    <row r="368" spans="13:31" ht="15.75" thickBot="1">
      <c r="M368" s="4"/>
      <c r="N368" s="39"/>
      <c r="O368" s="82"/>
      <c r="P368" s="5"/>
      <c r="Q368" s="76"/>
      <c r="R368" s="5"/>
      <c r="S368" s="76"/>
      <c r="T368" s="5"/>
      <c r="U368" s="76"/>
      <c r="V368" s="5"/>
      <c r="W368" s="76"/>
      <c r="X368" s="5"/>
      <c r="Y368" s="75"/>
      <c r="Z368" s="16"/>
      <c r="AA368" s="82"/>
      <c r="AB368" s="6"/>
      <c r="AC368" s="82"/>
      <c r="AD368" s="16"/>
      <c r="AE368" s="82"/>
    </row>
    <row r="369" spans="13:31" ht="15.75" thickBot="1">
      <c r="M369" s="4"/>
      <c r="N369" s="39"/>
      <c r="O369" s="82"/>
      <c r="P369" s="5"/>
      <c r="Q369" s="76"/>
      <c r="R369" s="5"/>
      <c r="S369" s="76"/>
      <c r="T369" s="5"/>
      <c r="U369" s="76"/>
      <c r="V369" s="5"/>
      <c r="W369" s="76"/>
      <c r="X369" s="5"/>
      <c r="Y369" s="75"/>
      <c r="Z369" s="16"/>
      <c r="AA369" s="82"/>
      <c r="AB369" s="6"/>
      <c r="AC369" s="82"/>
      <c r="AD369" s="16"/>
      <c r="AE369" s="82"/>
    </row>
    <row r="370" spans="13:31" ht="15.75" thickBot="1">
      <c r="M370" s="4"/>
      <c r="N370" s="39"/>
      <c r="O370" s="82"/>
      <c r="P370" s="5"/>
      <c r="Q370" s="76"/>
      <c r="R370" s="5"/>
      <c r="S370" s="76"/>
      <c r="T370" s="5"/>
      <c r="U370" s="76"/>
      <c r="V370" s="5"/>
      <c r="W370" s="76"/>
      <c r="X370" s="5"/>
      <c r="Y370" s="75"/>
      <c r="Z370" s="16"/>
      <c r="AA370" s="82"/>
      <c r="AB370" s="6"/>
      <c r="AC370" s="82"/>
      <c r="AD370" s="16"/>
      <c r="AE370" s="82"/>
    </row>
    <row r="371" spans="13:31" ht="15.75" thickBot="1">
      <c r="M371" s="4"/>
      <c r="N371" s="39"/>
      <c r="O371" s="82"/>
      <c r="P371" s="5"/>
      <c r="Q371" s="76"/>
      <c r="R371" s="5"/>
      <c r="S371" s="76"/>
      <c r="T371" s="5"/>
      <c r="U371" s="76"/>
      <c r="V371" s="5"/>
      <c r="W371" s="76"/>
      <c r="X371" s="5"/>
      <c r="Y371" s="75"/>
      <c r="Z371" s="16"/>
      <c r="AA371" s="82"/>
      <c r="AB371" s="6"/>
      <c r="AC371" s="82"/>
      <c r="AD371" s="16"/>
      <c r="AE371" s="82"/>
    </row>
    <row r="372" spans="13:31" ht="15.75" thickBot="1">
      <c r="M372" s="4"/>
      <c r="N372" s="39"/>
      <c r="O372" s="82"/>
      <c r="P372" s="5"/>
      <c r="Q372" s="76"/>
      <c r="R372" s="5"/>
      <c r="S372" s="76"/>
      <c r="T372" s="5"/>
      <c r="U372" s="76"/>
      <c r="V372" s="5"/>
      <c r="W372" s="76"/>
      <c r="X372" s="5"/>
      <c r="Y372" s="75"/>
      <c r="Z372" s="16"/>
      <c r="AA372" s="82"/>
      <c r="AB372" s="6"/>
      <c r="AC372" s="82"/>
      <c r="AD372" s="16"/>
      <c r="AE372" s="82"/>
    </row>
    <row r="373" spans="13:31" ht="15.75" thickBot="1">
      <c r="M373" s="4"/>
      <c r="N373" s="39"/>
      <c r="O373" s="82"/>
      <c r="P373" s="5"/>
      <c r="Q373" s="76"/>
      <c r="R373" s="5"/>
      <c r="S373" s="76"/>
      <c r="T373" s="5"/>
      <c r="U373" s="76"/>
      <c r="V373" s="5"/>
      <c r="W373" s="76"/>
      <c r="X373" s="5"/>
      <c r="Y373" s="75"/>
      <c r="Z373" s="16"/>
      <c r="AA373" s="82"/>
      <c r="AB373" s="6"/>
      <c r="AC373" s="82"/>
      <c r="AD373" s="16"/>
      <c r="AE373" s="82"/>
    </row>
    <row r="374" spans="13:31" ht="15.75" thickBot="1">
      <c r="M374" s="4"/>
      <c r="N374" s="39"/>
      <c r="O374" s="82"/>
      <c r="P374" s="5"/>
      <c r="Q374" s="76"/>
      <c r="R374" s="5"/>
      <c r="S374" s="76"/>
      <c r="T374" s="5"/>
      <c r="U374" s="76"/>
      <c r="V374" s="5"/>
      <c r="W374" s="76"/>
      <c r="X374" s="5"/>
      <c r="Y374" s="75"/>
      <c r="Z374" s="16"/>
      <c r="AA374" s="82"/>
      <c r="AB374" s="6"/>
      <c r="AC374" s="82"/>
      <c r="AD374" s="16"/>
      <c r="AE374" s="82"/>
    </row>
    <row r="375" spans="13:31" ht="15.75" thickBot="1">
      <c r="M375" s="4"/>
      <c r="N375" s="39"/>
      <c r="O375" s="82"/>
      <c r="P375" s="5"/>
      <c r="Q375" s="76"/>
      <c r="R375" s="5"/>
      <c r="S375" s="76"/>
      <c r="T375" s="5"/>
      <c r="U375" s="76"/>
      <c r="V375" s="5"/>
      <c r="W375" s="76"/>
      <c r="X375" s="5"/>
      <c r="Y375" s="75"/>
      <c r="Z375" s="16"/>
      <c r="AA375" s="82"/>
      <c r="AB375" s="6"/>
      <c r="AC375" s="82"/>
      <c r="AD375" s="16"/>
      <c r="AE375" s="82"/>
    </row>
    <row r="376" spans="13:31" ht="15.75" thickBot="1">
      <c r="M376" s="4"/>
      <c r="N376" s="39"/>
      <c r="O376" s="82"/>
      <c r="P376" s="5"/>
      <c r="Q376" s="76"/>
      <c r="R376" s="5"/>
      <c r="S376" s="76"/>
      <c r="T376" s="5"/>
      <c r="U376" s="76"/>
      <c r="V376" s="5"/>
      <c r="W376" s="76"/>
      <c r="X376" s="5"/>
      <c r="Y376" s="75"/>
      <c r="Z376" s="16"/>
      <c r="AA376" s="82"/>
      <c r="AB376" s="6"/>
      <c r="AC376" s="82"/>
      <c r="AD376" s="16"/>
      <c r="AE376" s="82"/>
    </row>
    <row r="377" spans="13:31" ht="15.75" thickBot="1">
      <c r="M377" s="4"/>
      <c r="N377" s="39"/>
      <c r="O377" s="82"/>
      <c r="P377" s="5"/>
      <c r="Q377" s="76"/>
      <c r="R377" s="5"/>
      <c r="S377" s="76"/>
      <c r="T377" s="5"/>
      <c r="U377" s="76"/>
      <c r="V377" s="5"/>
      <c r="W377" s="76"/>
      <c r="X377" s="5"/>
      <c r="Y377" s="75"/>
      <c r="Z377" s="16"/>
      <c r="AA377" s="82"/>
      <c r="AB377" s="6"/>
      <c r="AC377" s="82"/>
      <c r="AD377" s="16"/>
      <c r="AE377" s="82"/>
    </row>
    <row r="378" spans="13:31" ht="15.75" thickBot="1">
      <c r="M378" s="4"/>
      <c r="N378" s="39"/>
      <c r="O378" s="82"/>
      <c r="P378" s="5"/>
      <c r="Q378" s="76"/>
      <c r="R378" s="5"/>
      <c r="S378" s="76"/>
      <c r="T378" s="5"/>
      <c r="U378" s="76"/>
      <c r="V378" s="5"/>
      <c r="W378" s="76"/>
      <c r="X378" s="5"/>
      <c r="Y378" s="75"/>
      <c r="Z378" s="16"/>
      <c r="AA378" s="82"/>
      <c r="AB378" s="6"/>
      <c r="AC378" s="82"/>
      <c r="AD378" s="16"/>
      <c r="AE378" s="82"/>
    </row>
    <row r="379" spans="13:31" ht="15.75" thickBot="1">
      <c r="M379" s="4"/>
      <c r="N379" s="39"/>
      <c r="O379" s="82"/>
      <c r="P379" s="5"/>
      <c r="Q379" s="76"/>
      <c r="R379" s="5"/>
      <c r="S379" s="76"/>
      <c r="T379" s="5"/>
      <c r="U379" s="76"/>
      <c r="V379" s="5"/>
      <c r="W379" s="76"/>
      <c r="X379" s="5"/>
      <c r="Y379" s="75"/>
      <c r="Z379" s="16"/>
      <c r="AA379" s="82"/>
      <c r="AB379" s="6"/>
      <c r="AC379" s="82"/>
      <c r="AD379" s="16"/>
      <c r="AE379" s="82"/>
    </row>
    <row r="380" spans="13:31" ht="15.75" thickBot="1">
      <c r="M380" s="4"/>
      <c r="N380" s="39"/>
      <c r="O380" s="82"/>
      <c r="P380" s="5"/>
      <c r="Q380" s="76"/>
      <c r="R380" s="5"/>
      <c r="S380" s="76"/>
      <c r="T380" s="5"/>
      <c r="U380" s="76"/>
      <c r="V380" s="5"/>
      <c r="W380" s="76"/>
      <c r="X380" s="5"/>
      <c r="Y380" s="75"/>
      <c r="Z380" s="16"/>
      <c r="AA380" s="82"/>
      <c r="AB380" s="6"/>
      <c r="AC380" s="82"/>
      <c r="AD380" s="16"/>
      <c r="AE380" s="82"/>
    </row>
    <row r="381" spans="13:31" ht="15.75" thickBot="1">
      <c r="M381" s="4"/>
      <c r="N381" s="39"/>
      <c r="O381" s="82"/>
      <c r="P381" s="5"/>
      <c r="Q381" s="76"/>
      <c r="R381" s="5"/>
      <c r="S381" s="76"/>
      <c r="T381" s="5"/>
      <c r="U381" s="76"/>
      <c r="V381" s="5"/>
      <c r="W381" s="76"/>
      <c r="X381" s="5"/>
      <c r="Y381" s="75"/>
      <c r="Z381" s="16"/>
      <c r="AA381" s="82"/>
      <c r="AB381" s="6"/>
      <c r="AC381" s="82"/>
      <c r="AD381" s="16"/>
      <c r="AE381" s="82"/>
    </row>
    <row r="382" spans="13:31" ht="15.75" thickBot="1">
      <c r="M382" s="4"/>
      <c r="N382" s="39"/>
      <c r="O382" s="82"/>
      <c r="P382" s="5"/>
      <c r="Q382" s="76"/>
      <c r="R382" s="5"/>
      <c r="S382" s="76"/>
      <c r="T382" s="5"/>
      <c r="U382" s="76"/>
      <c r="V382" s="5"/>
      <c r="W382" s="76"/>
      <c r="X382" s="5"/>
      <c r="Y382" s="75"/>
      <c r="Z382" s="16"/>
      <c r="AA382" s="82"/>
      <c r="AB382" s="6"/>
      <c r="AC382" s="82"/>
      <c r="AD382" s="16"/>
      <c r="AE382" s="82"/>
    </row>
    <row r="383" spans="13:31" ht="15.75" thickBot="1">
      <c r="M383" s="4"/>
      <c r="N383" s="39"/>
      <c r="O383" s="82"/>
      <c r="P383" s="5"/>
      <c r="Q383" s="76"/>
      <c r="R383" s="5"/>
      <c r="S383" s="76"/>
      <c r="T383" s="5"/>
      <c r="U383" s="76"/>
      <c r="V383" s="5"/>
      <c r="W383" s="76"/>
      <c r="X383" s="5"/>
      <c r="Y383" s="75"/>
      <c r="Z383" s="16"/>
      <c r="AA383" s="82"/>
      <c r="AB383" s="6"/>
      <c r="AC383" s="82"/>
      <c r="AD383" s="16"/>
      <c r="AE383" s="82"/>
    </row>
    <row r="384" spans="13:31" ht="15.75" thickBot="1">
      <c r="M384" s="4"/>
      <c r="N384" s="39"/>
      <c r="O384" s="82"/>
      <c r="P384" s="5"/>
      <c r="Q384" s="76"/>
      <c r="R384" s="5"/>
      <c r="S384" s="76"/>
      <c r="T384" s="5"/>
      <c r="U384" s="76"/>
      <c r="V384" s="5"/>
      <c r="W384" s="76"/>
      <c r="X384" s="5"/>
      <c r="Y384" s="75"/>
      <c r="Z384" s="16"/>
      <c r="AA384" s="82"/>
      <c r="AB384" s="6"/>
      <c r="AC384" s="82"/>
      <c r="AD384" s="16"/>
      <c r="AE384" s="82"/>
    </row>
    <row r="385" spans="13:31" ht="15.75" thickBot="1">
      <c r="M385" s="4"/>
      <c r="N385" s="39"/>
      <c r="O385" s="82"/>
      <c r="P385" s="5"/>
      <c r="Q385" s="76"/>
      <c r="R385" s="5"/>
      <c r="S385" s="76"/>
      <c r="T385" s="5"/>
      <c r="U385" s="76"/>
      <c r="V385" s="5"/>
      <c r="W385" s="76"/>
      <c r="X385" s="5"/>
      <c r="Y385" s="75"/>
      <c r="Z385" s="16"/>
      <c r="AA385" s="82"/>
      <c r="AB385" s="6"/>
      <c r="AC385" s="82"/>
      <c r="AD385" s="16"/>
      <c r="AE385" s="82"/>
    </row>
    <row r="386" spans="13:31" ht="15.75" thickBot="1">
      <c r="M386" s="4"/>
      <c r="N386" s="39"/>
      <c r="O386" s="82"/>
      <c r="P386" s="5"/>
      <c r="Q386" s="76"/>
      <c r="R386" s="5"/>
      <c r="S386" s="76"/>
      <c r="T386" s="5"/>
      <c r="U386" s="76"/>
      <c r="V386" s="5"/>
      <c r="W386" s="76"/>
      <c r="X386" s="5"/>
      <c r="Y386" s="75"/>
      <c r="Z386" s="16"/>
      <c r="AA386" s="82"/>
      <c r="AB386" s="6"/>
      <c r="AC386" s="82"/>
      <c r="AD386" s="16"/>
      <c r="AE386" s="82"/>
    </row>
    <row r="387" spans="13:31" ht="15.75" thickBot="1">
      <c r="M387" s="4"/>
      <c r="N387" s="39"/>
      <c r="O387" s="82"/>
      <c r="P387" s="5"/>
      <c r="Q387" s="76"/>
      <c r="R387" s="5"/>
      <c r="S387" s="76"/>
      <c r="T387" s="5"/>
      <c r="U387" s="76"/>
      <c r="V387" s="5"/>
      <c r="W387" s="76"/>
      <c r="X387" s="5"/>
      <c r="Y387" s="75"/>
      <c r="Z387" s="16"/>
      <c r="AA387" s="82"/>
      <c r="AB387" s="6"/>
      <c r="AC387" s="82"/>
      <c r="AD387" s="16"/>
      <c r="AE387" s="82"/>
    </row>
    <row r="388" spans="13:31" ht="15.75" thickBot="1">
      <c r="M388" s="4"/>
      <c r="N388" s="39"/>
      <c r="O388" s="82"/>
      <c r="P388" s="5"/>
      <c r="Q388" s="76"/>
      <c r="R388" s="5"/>
      <c r="S388" s="76"/>
      <c r="T388" s="5"/>
      <c r="U388" s="76"/>
      <c r="V388" s="5"/>
      <c r="W388" s="76"/>
      <c r="X388" s="5"/>
      <c r="Y388" s="75"/>
      <c r="Z388" s="16"/>
      <c r="AA388" s="82"/>
      <c r="AB388" s="6"/>
      <c r="AC388" s="82"/>
      <c r="AD388" s="16"/>
      <c r="AE388" s="82"/>
    </row>
    <row r="389" spans="13:31" ht="15.75" thickBot="1">
      <c r="M389" s="4"/>
      <c r="N389" s="39"/>
      <c r="O389" s="82"/>
      <c r="P389" s="5"/>
      <c r="Q389" s="76"/>
      <c r="R389" s="5"/>
      <c r="S389" s="76"/>
      <c r="T389" s="5"/>
      <c r="U389" s="76"/>
      <c r="V389" s="5"/>
      <c r="W389" s="76"/>
      <c r="X389" s="5"/>
      <c r="Y389" s="75"/>
      <c r="Z389" s="16"/>
      <c r="AA389" s="82"/>
      <c r="AB389" s="6"/>
      <c r="AC389" s="82"/>
      <c r="AD389" s="16"/>
      <c r="AE389" s="82"/>
    </row>
    <row r="390" spans="13:31" ht="15.75" thickBot="1">
      <c r="M390" s="4"/>
      <c r="N390" s="39"/>
      <c r="O390" s="82"/>
      <c r="P390" s="5"/>
      <c r="Q390" s="76"/>
      <c r="R390" s="5"/>
      <c r="S390" s="76"/>
      <c r="T390" s="5"/>
      <c r="U390" s="76"/>
      <c r="V390" s="5"/>
      <c r="W390" s="76"/>
      <c r="X390" s="5"/>
      <c r="Y390" s="75"/>
      <c r="Z390" s="16"/>
      <c r="AA390" s="82"/>
      <c r="AB390" s="6"/>
      <c r="AC390" s="82"/>
      <c r="AD390" s="16"/>
      <c r="AE390" s="82"/>
    </row>
    <row r="391" spans="13:31" ht="15.75" thickBot="1">
      <c r="M391" s="4"/>
      <c r="N391" s="39"/>
      <c r="O391" s="82"/>
      <c r="P391" s="5"/>
      <c r="Q391" s="76"/>
      <c r="R391" s="5"/>
      <c r="S391" s="76"/>
      <c r="T391" s="5"/>
      <c r="U391" s="76"/>
      <c r="V391" s="5"/>
      <c r="W391" s="76"/>
      <c r="X391" s="5"/>
      <c r="Y391" s="75"/>
      <c r="Z391" s="16"/>
      <c r="AA391" s="82"/>
      <c r="AB391" s="6"/>
      <c r="AC391" s="82"/>
      <c r="AD391" s="16"/>
      <c r="AE391" s="82"/>
    </row>
    <row r="392" spans="13:31" ht="15.75" thickBot="1">
      <c r="M392" s="4"/>
      <c r="N392" s="39"/>
      <c r="O392" s="82"/>
      <c r="P392" s="5"/>
      <c r="Q392" s="76"/>
      <c r="R392" s="5"/>
      <c r="S392" s="76"/>
      <c r="T392" s="5"/>
      <c r="U392" s="76"/>
      <c r="V392" s="5"/>
      <c r="W392" s="76"/>
      <c r="X392" s="5"/>
      <c r="Y392" s="75"/>
      <c r="Z392" s="16"/>
      <c r="AA392" s="82"/>
      <c r="AB392" s="6"/>
      <c r="AC392" s="82"/>
      <c r="AD392" s="16"/>
      <c r="AE392" s="82"/>
    </row>
    <row r="393" spans="13:31" ht="15.75" thickBot="1">
      <c r="M393" s="4"/>
      <c r="N393" s="39"/>
      <c r="O393" s="82"/>
      <c r="P393" s="5"/>
      <c r="Q393" s="76"/>
      <c r="R393" s="5"/>
      <c r="S393" s="76"/>
      <c r="T393" s="5"/>
      <c r="U393" s="76"/>
      <c r="V393" s="5"/>
      <c r="W393" s="76"/>
      <c r="X393" s="5"/>
      <c r="Y393" s="75"/>
      <c r="Z393" s="16"/>
      <c r="AA393" s="82"/>
      <c r="AB393" s="6"/>
      <c r="AC393" s="82"/>
      <c r="AD393" s="16"/>
      <c r="AE393" s="82"/>
    </row>
    <row r="394" spans="13:31" ht="15.75" thickBot="1">
      <c r="M394" s="4"/>
      <c r="N394" s="39"/>
      <c r="O394" s="82"/>
      <c r="P394" s="5"/>
      <c r="Q394" s="76"/>
      <c r="R394" s="5"/>
      <c r="S394" s="76"/>
      <c r="T394" s="5"/>
      <c r="U394" s="76"/>
      <c r="V394" s="5"/>
      <c r="W394" s="76"/>
      <c r="X394" s="5"/>
      <c r="Y394" s="75"/>
      <c r="Z394" s="16"/>
      <c r="AA394" s="82"/>
      <c r="AB394" s="6"/>
      <c r="AC394" s="82"/>
      <c r="AD394" s="16"/>
      <c r="AE394" s="82"/>
    </row>
    <row r="395" spans="13:31" ht="15.75" thickBot="1">
      <c r="M395" s="4"/>
      <c r="N395" s="39"/>
      <c r="O395" s="82"/>
      <c r="P395" s="5"/>
      <c r="Q395" s="76"/>
      <c r="R395" s="5"/>
      <c r="S395" s="76"/>
      <c r="T395" s="5"/>
      <c r="U395" s="76"/>
      <c r="V395" s="5"/>
      <c r="W395" s="76"/>
      <c r="X395" s="5"/>
      <c r="Y395" s="75"/>
      <c r="Z395" s="16"/>
      <c r="AA395" s="82"/>
      <c r="AB395" s="6"/>
      <c r="AC395" s="82"/>
      <c r="AD395" s="16"/>
      <c r="AE395" s="82"/>
    </row>
    <row r="396" spans="13:31" ht="15.75" thickBot="1">
      <c r="M396" s="4"/>
      <c r="N396" s="39"/>
      <c r="O396" s="82"/>
      <c r="P396" s="5"/>
      <c r="Q396" s="76"/>
      <c r="R396" s="5"/>
      <c r="S396" s="76"/>
      <c r="T396" s="5"/>
      <c r="U396" s="76"/>
      <c r="V396" s="5"/>
      <c r="W396" s="76"/>
      <c r="X396" s="5"/>
      <c r="Y396" s="75"/>
      <c r="Z396" s="16"/>
      <c r="AA396" s="82"/>
      <c r="AB396" s="6"/>
      <c r="AC396" s="82"/>
      <c r="AD396" s="16"/>
      <c r="AE396" s="82"/>
    </row>
    <row r="397" spans="13:31" ht="15.75" thickBot="1">
      <c r="M397" s="4"/>
      <c r="N397" s="39"/>
      <c r="O397" s="82"/>
      <c r="P397" s="5"/>
      <c r="Q397" s="76"/>
      <c r="R397" s="5"/>
      <c r="S397" s="76"/>
      <c r="T397" s="5"/>
      <c r="U397" s="76"/>
      <c r="V397" s="5"/>
      <c r="W397" s="76"/>
      <c r="X397" s="5"/>
      <c r="Y397" s="75"/>
      <c r="Z397" s="16"/>
      <c r="AA397" s="82"/>
      <c r="AB397" s="6"/>
      <c r="AC397" s="82"/>
      <c r="AD397" s="16"/>
      <c r="AE397" s="82"/>
    </row>
    <row r="398" spans="13:31" ht="15.75" thickBot="1">
      <c r="M398" s="4"/>
      <c r="N398" s="39"/>
      <c r="O398" s="82"/>
      <c r="P398" s="5"/>
      <c r="Q398" s="76"/>
      <c r="R398" s="5"/>
      <c r="S398" s="76"/>
      <c r="T398" s="5"/>
      <c r="U398" s="76"/>
      <c r="V398" s="5"/>
      <c r="W398" s="76"/>
      <c r="X398" s="5"/>
      <c r="Y398" s="75"/>
      <c r="Z398" s="16"/>
      <c r="AA398" s="82"/>
      <c r="AB398" s="6"/>
      <c r="AC398" s="82"/>
      <c r="AD398" s="16"/>
      <c r="AE398" s="82"/>
    </row>
    <row r="399" spans="13:31" ht="15.75" thickBot="1">
      <c r="M399" s="4"/>
      <c r="N399" s="39"/>
      <c r="O399" s="82"/>
      <c r="P399" s="5"/>
      <c r="Q399" s="76"/>
      <c r="R399" s="5"/>
      <c r="S399" s="76"/>
      <c r="T399" s="5"/>
      <c r="U399" s="76"/>
      <c r="V399" s="5"/>
      <c r="W399" s="76"/>
      <c r="X399" s="5"/>
      <c r="Y399" s="75"/>
      <c r="Z399" s="16"/>
      <c r="AA399" s="82"/>
      <c r="AB399" s="6"/>
      <c r="AC399" s="82"/>
      <c r="AD399" s="16"/>
      <c r="AE399" s="82"/>
    </row>
    <row r="400" spans="13:31" ht="15.75" thickBot="1">
      <c r="M400" s="4"/>
      <c r="N400" s="39"/>
      <c r="O400" s="82"/>
      <c r="P400" s="5"/>
      <c r="Q400" s="76"/>
      <c r="R400" s="5"/>
      <c r="S400" s="76"/>
      <c r="T400" s="5"/>
      <c r="U400" s="76"/>
      <c r="V400" s="5"/>
      <c r="W400" s="76"/>
      <c r="X400" s="5"/>
      <c r="Y400" s="75"/>
      <c r="Z400" s="16"/>
      <c r="AA400" s="82"/>
      <c r="AB400" s="6"/>
      <c r="AC400" s="82"/>
      <c r="AD400" s="16"/>
      <c r="AE400" s="82"/>
    </row>
    <row r="401" spans="13:31" ht="15.75" thickBot="1">
      <c r="M401" s="4"/>
      <c r="N401" s="39"/>
      <c r="O401" s="82"/>
      <c r="P401" s="5"/>
      <c r="Q401" s="76"/>
      <c r="R401" s="5"/>
      <c r="S401" s="76"/>
      <c r="T401" s="5"/>
      <c r="U401" s="76"/>
      <c r="V401" s="5"/>
      <c r="W401" s="76"/>
      <c r="X401" s="5"/>
      <c r="Y401" s="75"/>
      <c r="Z401" s="16"/>
      <c r="AA401" s="82"/>
      <c r="AB401" s="6"/>
      <c r="AC401" s="82"/>
      <c r="AD401" s="16"/>
      <c r="AE401" s="82"/>
    </row>
    <row r="402" spans="13:31" ht="15.75" thickBot="1">
      <c r="M402" s="4"/>
      <c r="N402" s="39"/>
      <c r="O402" s="82"/>
      <c r="P402" s="5"/>
      <c r="Q402" s="76"/>
      <c r="R402" s="5"/>
      <c r="S402" s="76"/>
      <c r="T402" s="5"/>
      <c r="U402" s="76"/>
      <c r="V402" s="5"/>
      <c r="W402" s="76"/>
      <c r="X402" s="5"/>
      <c r="Y402" s="75"/>
      <c r="Z402" s="16"/>
      <c r="AA402" s="82"/>
      <c r="AB402" s="6"/>
      <c r="AC402" s="82"/>
      <c r="AD402" s="16"/>
      <c r="AE402" s="82"/>
    </row>
    <row r="403" spans="13:31" ht="15.75" thickBot="1">
      <c r="M403" s="4"/>
      <c r="N403" s="39"/>
      <c r="O403" s="82"/>
      <c r="P403" s="5"/>
      <c r="Q403" s="76"/>
      <c r="R403" s="5"/>
      <c r="S403" s="76"/>
      <c r="T403" s="5"/>
      <c r="U403" s="76"/>
      <c r="V403" s="5"/>
      <c r="W403" s="76"/>
      <c r="X403" s="5"/>
      <c r="Y403" s="75"/>
      <c r="Z403" s="16"/>
      <c r="AA403" s="82"/>
      <c r="AB403" s="6"/>
      <c r="AC403" s="82"/>
      <c r="AD403" s="16"/>
      <c r="AE403" s="82"/>
    </row>
    <row r="404" spans="13:31" ht="15.75" thickBot="1">
      <c r="M404" s="4"/>
      <c r="N404" s="39"/>
      <c r="O404" s="82"/>
      <c r="P404" s="5"/>
      <c r="Q404" s="76"/>
      <c r="R404" s="5"/>
      <c r="S404" s="76"/>
      <c r="T404" s="5"/>
      <c r="U404" s="76"/>
      <c r="V404" s="5"/>
      <c r="W404" s="76"/>
      <c r="X404" s="5"/>
      <c r="Y404" s="75"/>
      <c r="Z404" s="16"/>
      <c r="AA404" s="82"/>
      <c r="AB404" s="6"/>
      <c r="AC404" s="82"/>
      <c r="AD404" s="16"/>
      <c r="AE404" s="82"/>
    </row>
    <row r="405" spans="13:31" ht="15.75" thickBot="1">
      <c r="M405" s="4"/>
      <c r="N405" s="39"/>
      <c r="O405" s="82"/>
      <c r="P405" s="5"/>
      <c r="Q405" s="76"/>
      <c r="R405" s="5"/>
      <c r="S405" s="76"/>
      <c r="T405" s="5"/>
      <c r="U405" s="76"/>
      <c r="V405" s="5"/>
      <c r="W405" s="76"/>
      <c r="X405" s="5"/>
      <c r="Y405" s="75"/>
      <c r="Z405" s="16"/>
      <c r="AA405" s="82"/>
      <c r="AB405" s="6"/>
      <c r="AC405" s="82"/>
      <c r="AD405" s="16"/>
      <c r="AE405" s="82"/>
    </row>
    <row r="406" spans="13:31" ht="15.75" thickBot="1">
      <c r="M406" s="4"/>
      <c r="N406" s="39"/>
      <c r="O406" s="82"/>
      <c r="P406" s="5"/>
      <c r="Q406" s="76"/>
      <c r="R406" s="5"/>
      <c r="S406" s="76"/>
      <c r="T406" s="5"/>
      <c r="U406" s="76"/>
      <c r="V406" s="5"/>
      <c r="W406" s="76"/>
      <c r="X406" s="5"/>
      <c r="Y406" s="75"/>
      <c r="Z406" s="16"/>
      <c r="AA406" s="82"/>
      <c r="AB406" s="6"/>
      <c r="AC406" s="82"/>
      <c r="AD406" s="16"/>
      <c r="AE406" s="82"/>
    </row>
    <row r="407" spans="13:31" ht="15.75" thickBot="1">
      <c r="M407" s="4"/>
      <c r="N407" s="39"/>
      <c r="O407" s="82"/>
      <c r="P407" s="5"/>
      <c r="Q407" s="76"/>
      <c r="R407" s="5"/>
      <c r="S407" s="76"/>
      <c r="T407" s="5"/>
      <c r="U407" s="76"/>
      <c r="V407" s="5"/>
      <c r="W407" s="76"/>
      <c r="X407" s="5"/>
      <c r="Y407" s="75"/>
      <c r="Z407" s="16"/>
      <c r="AA407" s="82"/>
      <c r="AB407" s="6"/>
      <c r="AC407" s="82"/>
      <c r="AD407" s="16"/>
      <c r="AE407" s="82"/>
    </row>
    <row r="408" spans="13:31" ht="15.75" thickBot="1">
      <c r="M408" s="4"/>
      <c r="N408" s="39"/>
      <c r="O408" s="82"/>
      <c r="P408" s="5"/>
      <c r="Q408" s="76"/>
      <c r="R408" s="5"/>
      <c r="S408" s="76"/>
      <c r="T408" s="5"/>
      <c r="U408" s="76"/>
      <c r="V408" s="5"/>
      <c r="W408" s="76"/>
      <c r="X408" s="5"/>
      <c r="Y408" s="75"/>
      <c r="Z408" s="16"/>
      <c r="AA408" s="82"/>
      <c r="AB408" s="6"/>
      <c r="AC408" s="82"/>
      <c r="AD408" s="16"/>
      <c r="AE408" s="82"/>
    </row>
    <row r="409" spans="13:31" ht="15.75" thickBot="1">
      <c r="M409" s="4"/>
      <c r="N409" s="39"/>
      <c r="O409" s="82"/>
      <c r="P409" s="5"/>
      <c r="Q409" s="76"/>
      <c r="R409" s="5"/>
      <c r="S409" s="76"/>
      <c r="T409" s="5"/>
      <c r="U409" s="76"/>
      <c r="V409" s="5"/>
      <c r="W409" s="76"/>
      <c r="X409" s="5"/>
      <c r="Y409" s="75"/>
      <c r="Z409" s="16"/>
      <c r="AA409" s="82"/>
      <c r="AB409" s="6"/>
      <c r="AC409" s="82"/>
      <c r="AD409" s="16"/>
      <c r="AE409" s="82"/>
    </row>
    <row r="410" spans="13:31" ht="15.75" thickBot="1">
      <c r="M410" s="4"/>
      <c r="N410" s="39"/>
      <c r="O410" s="82"/>
      <c r="P410" s="5"/>
      <c r="Q410" s="76"/>
      <c r="R410" s="5"/>
      <c r="S410" s="76"/>
      <c r="T410" s="5"/>
      <c r="U410" s="76"/>
      <c r="V410" s="5"/>
      <c r="W410" s="76"/>
      <c r="X410" s="5"/>
      <c r="Y410" s="75"/>
      <c r="Z410" s="16"/>
      <c r="AA410" s="82"/>
      <c r="AB410" s="6"/>
      <c r="AC410" s="82"/>
      <c r="AD410" s="16"/>
      <c r="AE410" s="82"/>
    </row>
    <row r="411" spans="13:31" ht="15.75" thickBot="1">
      <c r="M411" s="4"/>
      <c r="N411" s="39"/>
      <c r="O411" s="82"/>
      <c r="P411" s="5"/>
      <c r="Q411" s="76"/>
      <c r="R411" s="5"/>
      <c r="S411" s="76"/>
      <c r="T411" s="5"/>
      <c r="U411" s="76"/>
      <c r="V411" s="5"/>
      <c r="W411" s="76"/>
      <c r="X411" s="5"/>
      <c r="Y411" s="75"/>
      <c r="Z411" s="16"/>
      <c r="AA411" s="82"/>
      <c r="AB411" s="6"/>
      <c r="AC411" s="82"/>
      <c r="AD411" s="16"/>
      <c r="AE411" s="82"/>
    </row>
    <row r="412" spans="13:31" ht="15.75" thickBot="1">
      <c r="M412" s="4"/>
      <c r="N412" s="39"/>
      <c r="O412" s="82"/>
      <c r="P412" s="5"/>
      <c r="Q412" s="76"/>
      <c r="R412" s="5"/>
      <c r="S412" s="76"/>
      <c r="T412" s="5"/>
      <c r="U412" s="76"/>
      <c r="V412" s="5"/>
      <c r="W412" s="76"/>
      <c r="X412" s="5"/>
      <c r="Y412" s="75"/>
      <c r="Z412" s="16"/>
      <c r="AA412" s="82"/>
      <c r="AB412" s="6"/>
      <c r="AC412" s="82"/>
      <c r="AD412" s="16"/>
      <c r="AE412" s="82"/>
    </row>
    <row r="413" spans="13:31" ht="15.75" thickBot="1">
      <c r="M413" s="4"/>
      <c r="N413" s="39"/>
      <c r="O413" s="82"/>
      <c r="P413" s="5"/>
      <c r="Q413" s="76"/>
      <c r="R413" s="5"/>
      <c r="S413" s="76"/>
      <c r="T413" s="5"/>
      <c r="U413" s="76"/>
      <c r="V413" s="5"/>
      <c r="W413" s="76"/>
      <c r="X413" s="5"/>
      <c r="Y413" s="75"/>
      <c r="Z413" s="16"/>
      <c r="AA413" s="82"/>
      <c r="AB413" s="6"/>
      <c r="AC413" s="82"/>
      <c r="AD413" s="16"/>
      <c r="AE413" s="82"/>
    </row>
    <row r="414" spans="13:31" ht="15.75" thickBot="1">
      <c r="M414" s="4"/>
      <c r="N414" s="39"/>
      <c r="O414" s="82"/>
      <c r="P414" s="5"/>
      <c r="Q414" s="76"/>
      <c r="R414" s="5"/>
      <c r="S414" s="76"/>
      <c r="T414" s="5"/>
      <c r="U414" s="76"/>
      <c r="V414" s="5"/>
      <c r="W414" s="76"/>
      <c r="X414" s="5"/>
      <c r="Y414" s="75"/>
      <c r="Z414" s="16"/>
      <c r="AA414" s="82"/>
      <c r="AB414" s="6"/>
      <c r="AC414" s="82"/>
      <c r="AD414" s="16"/>
      <c r="AE414" s="82"/>
    </row>
    <row r="415" spans="13:31" ht="15.75" thickBot="1">
      <c r="M415" s="4"/>
      <c r="N415" s="39"/>
      <c r="O415" s="82"/>
      <c r="P415" s="5"/>
      <c r="Q415" s="76"/>
      <c r="R415" s="5"/>
      <c r="S415" s="76"/>
      <c r="T415" s="5"/>
      <c r="U415" s="76"/>
      <c r="V415" s="5"/>
      <c r="W415" s="76"/>
      <c r="X415" s="5"/>
      <c r="Y415" s="75"/>
      <c r="Z415" s="16"/>
      <c r="AA415" s="82"/>
      <c r="AB415" s="6"/>
      <c r="AC415" s="82"/>
      <c r="AD415" s="16"/>
      <c r="AE415" s="82"/>
    </row>
    <row r="416" spans="13:31" ht="15.75" thickBot="1">
      <c r="M416" s="4"/>
      <c r="N416" s="39"/>
      <c r="O416" s="82"/>
      <c r="P416" s="5"/>
      <c r="Q416" s="76"/>
      <c r="R416" s="5"/>
      <c r="S416" s="76"/>
      <c r="T416" s="5"/>
      <c r="U416" s="76"/>
      <c r="V416" s="5"/>
      <c r="W416" s="76"/>
      <c r="X416" s="5"/>
      <c r="Y416" s="75"/>
      <c r="Z416" s="16"/>
      <c r="AA416" s="82"/>
      <c r="AB416" s="6"/>
      <c r="AC416" s="82"/>
      <c r="AD416" s="16"/>
      <c r="AE416" s="82"/>
    </row>
    <row r="417" spans="13:31" ht="15.75" thickBot="1">
      <c r="M417" s="4"/>
      <c r="N417" s="39"/>
      <c r="O417" s="82"/>
      <c r="P417" s="5"/>
      <c r="Q417" s="76"/>
      <c r="R417" s="5"/>
      <c r="S417" s="76"/>
      <c r="T417" s="5"/>
      <c r="U417" s="76"/>
      <c r="V417" s="5"/>
      <c r="W417" s="76"/>
      <c r="X417" s="5"/>
      <c r="Y417" s="75"/>
      <c r="Z417" s="16"/>
      <c r="AA417" s="82"/>
      <c r="AB417" s="6"/>
      <c r="AC417" s="82"/>
      <c r="AD417" s="16"/>
      <c r="AE417" s="82"/>
    </row>
    <row r="418" spans="13:31" ht="15.75" thickBot="1">
      <c r="M418" s="4"/>
      <c r="N418" s="39"/>
      <c r="O418" s="82"/>
      <c r="P418" s="5"/>
      <c r="Q418" s="76"/>
      <c r="R418" s="5"/>
      <c r="S418" s="76"/>
      <c r="T418" s="5"/>
      <c r="U418" s="76"/>
      <c r="V418" s="5"/>
      <c r="W418" s="76"/>
      <c r="X418" s="5"/>
      <c r="Y418" s="75"/>
      <c r="Z418" s="16"/>
      <c r="AA418" s="82"/>
      <c r="AB418" s="6"/>
      <c r="AC418" s="82"/>
      <c r="AD418" s="16"/>
      <c r="AE418" s="82"/>
    </row>
    <row r="419" spans="13:31" ht="15.75" thickBot="1">
      <c r="M419" s="4"/>
      <c r="N419" s="39"/>
      <c r="O419" s="82"/>
      <c r="P419" s="5"/>
      <c r="Q419" s="76"/>
      <c r="R419" s="5"/>
      <c r="S419" s="76"/>
      <c r="T419" s="5"/>
      <c r="U419" s="76"/>
      <c r="V419" s="5"/>
      <c r="W419" s="76"/>
      <c r="X419" s="5"/>
      <c r="Y419" s="75"/>
      <c r="Z419" s="16"/>
      <c r="AA419" s="82"/>
      <c r="AB419" s="6"/>
      <c r="AC419" s="82"/>
      <c r="AD419" s="16"/>
      <c r="AE419" s="82"/>
    </row>
    <row r="420" spans="13:31" ht="15.75" thickBot="1">
      <c r="M420" s="4"/>
      <c r="N420" s="39"/>
      <c r="O420" s="82"/>
      <c r="P420" s="5"/>
      <c r="Q420" s="76"/>
      <c r="R420" s="5"/>
      <c r="S420" s="76"/>
      <c r="T420" s="5"/>
      <c r="U420" s="76"/>
      <c r="V420" s="5"/>
      <c r="W420" s="76"/>
      <c r="X420" s="5"/>
      <c r="Y420" s="75"/>
      <c r="Z420" s="16"/>
      <c r="AA420" s="82"/>
      <c r="AB420" s="6"/>
      <c r="AC420" s="82"/>
      <c r="AD420" s="16"/>
      <c r="AE420" s="82"/>
    </row>
    <row r="421" spans="13:31" ht="15.75" thickBot="1">
      <c r="M421" s="4"/>
      <c r="N421" s="39"/>
      <c r="O421" s="82"/>
      <c r="P421" s="5"/>
      <c r="Q421" s="76"/>
      <c r="R421" s="5"/>
      <c r="S421" s="76"/>
      <c r="T421" s="5"/>
      <c r="U421" s="76"/>
      <c r="V421" s="5"/>
      <c r="W421" s="76"/>
      <c r="X421" s="5"/>
      <c r="Y421" s="75"/>
      <c r="Z421" s="16"/>
      <c r="AA421" s="82"/>
      <c r="AB421" s="6"/>
      <c r="AC421" s="82"/>
      <c r="AD421" s="16"/>
      <c r="AE421" s="82"/>
    </row>
    <row r="422" spans="13:31" ht="15.75" thickBot="1">
      <c r="M422" s="4"/>
      <c r="N422" s="39"/>
      <c r="O422" s="82"/>
      <c r="P422" s="5"/>
      <c r="Q422" s="76"/>
      <c r="R422" s="5"/>
      <c r="S422" s="76"/>
      <c r="T422" s="5"/>
      <c r="U422" s="76"/>
      <c r="V422" s="5"/>
      <c r="W422" s="76"/>
      <c r="X422" s="5"/>
      <c r="Y422" s="75"/>
      <c r="Z422" s="16"/>
      <c r="AA422" s="82"/>
      <c r="AB422" s="6"/>
      <c r="AC422" s="82"/>
      <c r="AD422" s="16"/>
      <c r="AE422" s="82"/>
    </row>
    <row r="423" spans="13:31" ht="15.75" thickBot="1">
      <c r="M423" s="4"/>
      <c r="N423" s="39"/>
      <c r="O423" s="82"/>
      <c r="P423" s="5"/>
      <c r="Q423" s="76"/>
      <c r="R423" s="5"/>
      <c r="S423" s="76"/>
      <c r="T423" s="5"/>
      <c r="U423" s="76"/>
      <c r="V423" s="5"/>
      <c r="W423" s="76"/>
      <c r="X423" s="5"/>
      <c r="Y423" s="75"/>
      <c r="Z423" s="16"/>
      <c r="AA423" s="82"/>
      <c r="AB423" s="6"/>
      <c r="AC423" s="82"/>
      <c r="AD423" s="16"/>
      <c r="AE423" s="82"/>
    </row>
    <row r="424" spans="13:31" ht="15.75" thickBot="1">
      <c r="M424" s="4"/>
      <c r="N424" s="39"/>
      <c r="O424" s="82"/>
      <c r="P424" s="5"/>
      <c r="Q424" s="76"/>
      <c r="R424" s="5"/>
      <c r="S424" s="76"/>
      <c r="T424" s="5"/>
      <c r="U424" s="76"/>
      <c r="V424" s="5"/>
      <c r="W424" s="76"/>
      <c r="X424" s="5"/>
      <c r="Y424" s="75"/>
      <c r="Z424" s="16"/>
      <c r="AA424" s="82"/>
      <c r="AB424" s="6"/>
      <c r="AC424" s="82"/>
      <c r="AD424" s="16"/>
      <c r="AE424" s="82"/>
    </row>
    <row r="425" spans="13:31" ht="15.75" thickBot="1">
      <c r="M425" s="4"/>
      <c r="N425" s="39"/>
      <c r="O425" s="82"/>
      <c r="P425" s="5"/>
      <c r="Q425" s="76"/>
      <c r="R425" s="5"/>
      <c r="S425" s="76"/>
      <c r="T425" s="5"/>
      <c r="U425" s="76"/>
      <c r="V425" s="5"/>
      <c r="W425" s="76"/>
      <c r="X425" s="5"/>
      <c r="Y425" s="75"/>
      <c r="Z425" s="16"/>
      <c r="AA425" s="82"/>
      <c r="AB425" s="6"/>
      <c r="AC425" s="82"/>
      <c r="AD425" s="16"/>
      <c r="AE425" s="82"/>
    </row>
    <row r="426" spans="13:31" ht="15.75" thickBot="1">
      <c r="M426" s="4"/>
      <c r="N426" s="39"/>
      <c r="O426" s="82"/>
      <c r="P426" s="5"/>
      <c r="Q426" s="76"/>
      <c r="R426" s="5"/>
      <c r="S426" s="76"/>
      <c r="T426" s="5"/>
      <c r="U426" s="76"/>
      <c r="V426" s="5"/>
      <c r="W426" s="76"/>
      <c r="X426" s="5"/>
      <c r="Y426" s="75"/>
      <c r="Z426" s="16"/>
      <c r="AA426" s="82"/>
      <c r="AB426" s="6"/>
      <c r="AC426" s="82"/>
      <c r="AD426" s="16"/>
      <c r="AE426" s="82"/>
    </row>
    <row r="427" spans="13:31" ht="15.75" thickBot="1">
      <c r="M427" s="4"/>
      <c r="N427" s="39"/>
      <c r="O427" s="82"/>
      <c r="P427" s="5"/>
      <c r="Q427" s="76"/>
      <c r="R427" s="5"/>
      <c r="S427" s="76"/>
      <c r="T427" s="5"/>
      <c r="U427" s="76"/>
      <c r="V427" s="5"/>
      <c r="W427" s="76"/>
      <c r="X427" s="5"/>
      <c r="Y427" s="75"/>
      <c r="Z427" s="16"/>
      <c r="AA427" s="82"/>
      <c r="AB427" s="6"/>
      <c r="AC427" s="82"/>
      <c r="AD427" s="16"/>
      <c r="AE427" s="82"/>
    </row>
    <row r="428" spans="13:31" ht="15.75" thickBot="1">
      <c r="M428" s="4"/>
      <c r="N428" s="39"/>
      <c r="O428" s="82"/>
      <c r="P428" s="5"/>
      <c r="Q428" s="76"/>
      <c r="R428" s="5"/>
      <c r="S428" s="76"/>
      <c r="T428" s="5"/>
      <c r="U428" s="76"/>
      <c r="V428" s="5"/>
      <c r="W428" s="76"/>
      <c r="X428" s="5"/>
      <c r="Y428" s="75"/>
      <c r="Z428" s="16"/>
      <c r="AA428" s="82"/>
      <c r="AB428" s="6"/>
      <c r="AC428" s="82"/>
      <c r="AD428" s="16"/>
      <c r="AE428" s="82"/>
    </row>
    <row r="429" spans="13:31" ht="15.75" thickBot="1">
      <c r="M429" s="4"/>
      <c r="N429" s="39"/>
      <c r="O429" s="82"/>
      <c r="P429" s="5"/>
      <c r="Q429" s="76"/>
      <c r="R429" s="5"/>
      <c r="S429" s="76"/>
      <c r="T429" s="5"/>
      <c r="U429" s="76"/>
      <c r="V429" s="5"/>
      <c r="W429" s="76"/>
      <c r="X429" s="5"/>
      <c r="Y429" s="75"/>
      <c r="Z429" s="16"/>
      <c r="AA429" s="82"/>
      <c r="AB429" s="6"/>
      <c r="AC429" s="82"/>
      <c r="AD429" s="16"/>
      <c r="AE429" s="82"/>
    </row>
    <row r="430" spans="13:31" ht="15.75" thickBot="1">
      <c r="M430" s="4"/>
      <c r="N430" s="39"/>
      <c r="O430" s="82"/>
      <c r="P430" s="5"/>
      <c r="Q430" s="76"/>
      <c r="R430" s="5"/>
      <c r="S430" s="76"/>
      <c r="T430" s="5"/>
      <c r="U430" s="76"/>
      <c r="V430" s="5"/>
      <c r="W430" s="76"/>
      <c r="X430" s="5"/>
      <c r="Y430" s="75"/>
      <c r="Z430" s="16"/>
      <c r="AA430" s="82"/>
      <c r="AB430" s="6"/>
      <c r="AC430" s="82"/>
      <c r="AD430" s="16"/>
      <c r="AE430" s="82"/>
    </row>
    <row r="431" spans="13:31" ht="15.75" thickBot="1">
      <c r="M431" s="4"/>
      <c r="N431" s="39"/>
      <c r="O431" s="82"/>
      <c r="P431" s="5"/>
      <c r="Q431" s="76"/>
      <c r="R431" s="5"/>
      <c r="S431" s="76"/>
      <c r="T431" s="5"/>
      <c r="U431" s="76"/>
      <c r="V431" s="5"/>
      <c r="W431" s="76"/>
      <c r="X431" s="5"/>
      <c r="Y431" s="75"/>
      <c r="Z431" s="16"/>
      <c r="AA431" s="82"/>
      <c r="AB431" s="6"/>
      <c r="AC431" s="82"/>
      <c r="AD431" s="16"/>
      <c r="AE431" s="82"/>
    </row>
    <row r="432" spans="13:31" ht="15.75" thickBot="1">
      <c r="M432" s="4"/>
      <c r="N432" s="39"/>
      <c r="O432" s="82"/>
      <c r="P432" s="5"/>
      <c r="Q432" s="76"/>
      <c r="R432" s="5"/>
      <c r="S432" s="76"/>
      <c r="T432" s="5"/>
      <c r="U432" s="76"/>
      <c r="V432" s="5"/>
      <c r="W432" s="76"/>
      <c r="X432" s="5"/>
      <c r="Y432" s="75"/>
      <c r="Z432" s="16"/>
      <c r="AA432" s="82"/>
      <c r="AB432" s="6"/>
      <c r="AC432" s="82"/>
      <c r="AD432" s="16"/>
      <c r="AE432" s="82"/>
    </row>
    <row r="433" spans="13:31" ht="15.75" thickBot="1">
      <c r="M433" s="4"/>
      <c r="N433" s="39"/>
      <c r="O433" s="82"/>
      <c r="P433" s="5"/>
      <c r="Q433" s="76"/>
      <c r="R433" s="5"/>
      <c r="S433" s="76"/>
      <c r="T433" s="5"/>
      <c r="U433" s="76"/>
      <c r="V433" s="5"/>
      <c r="W433" s="76"/>
      <c r="X433" s="5"/>
      <c r="Y433" s="75"/>
      <c r="Z433" s="16"/>
      <c r="AA433" s="82"/>
      <c r="AB433" s="6"/>
      <c r="AC433" s="82"/>
      <c r="AD433" s="16"/>
      <c r="AE433" s="82"/>
    </row>
    <row r="434" spans="13:31" ht="15.75" thickBot="1">
      <c r="M434" s="4"/>
      <c r="N434" s="39"/>
      <c r="O434" s="82"/>
      <c r="P434" s="5"/>
      <c r="Q434" s="76"/>
      <c r="R434" s="5"/>
      <c r="S434" s="76"/>
      <c r="T434" s="5"/>
      <c r="U434" s="76"/>
      <c r="V434" s="5"/>
      <c r="W434" s="76"/>
      <c r="X434" s="5"/>
      <c r="Y434" s="75"/>
      <c r="Z434" s="16"/>
      <c r="AA434" s="82"/>
      <c r="AB434" s="6"/>
      <c r="AC434" s="82"/>
      <c r="AD434" s="16"/>
      <c r="AE434" s="82"/>
    </row>
    <row r="435" spans="13:31" ht="15.75" thickBot="1">
      <c r="M435" s="4"/>
      <c r="N435" s="39"/>
      <c r="O435" s="82"/>
      <c r="P435" s="5"/>
      <c r="Q435" s="76"/>
      <c r="R435" s="5"/>
      <c r="S435" s="76"/>
      <c r="T435" s="5"/>
      <c r="U435" s="76"/>
      <c r="V435" s="5"/>
      <c r="W435" s="76"/>
      <c r="X435" s="5"/>
      <c r="Y435" s="75"/>
      <c r="Z435" s="16"/>
      <c r="AA435" s="82"/>
      <c r="AB435" s="6"/>
      <c r="AC435" s="82"/>
      <c r="AD435" s="16"/>
      <c r="AE435" s="82"/>
    </row>
    <row r="436" spans="13:31" ht="15.75" thickBot="1">
      <c r="M436" s="4"/>
      <c r="N436" s="39"/>
      <c r="O436" s="82"/>
      <c r="P436" s="5"/>
      <c r="Q436" s="76"/>
      <c r="R436" s="5"/>
      <c r="S436" s="76"/>
      <c r="T436" s="5"/>
      <c r="U436" s="76"/>
      <c r="V436" s="5"/>
      <c r="W436" s="76"/>
      <c r="X436" s="5"/>
      <c r="Y436" s="75"/>
      <c r="Z436" s="16"/>
      <c r="AA436" s="82"/>
      <c r="AB436" s="6"/>
      <c r="AC436" s="82"/>
      <c r="AD436" s="16"/>
      <c r="AE436" s="82"/>
    </row>
    <row r="437" spans="13:31" ht="15.75" thickBot="1">
      <c r="M437" s="4"/>
      <c r="N437" s="39"/>
      <c r="O437" s="82"/>
      <c r="P437" s="5"/>
      <c r="Q437" s="76"/>
      <c r="R437" s="5"/>
      <c r="S437" s="76"/>
      <c r="T437" s="5"/>
      <c r="U437" s="76"/>
      <c r="V437" s="5"/>
      <c r="W437" s="76"/>
      <c r="X437" s="5"/>
      <c r="Y437" s="75"/>
      <c r="Z437" s="16"/>
      <c r="AA437" s="82"/>
      <c r="AB437" s="6"/>
      <c r="AC437" s="82"/>
      <c r="AD437" s="16"/>
      <c r="AE437" s="82"/>
    </row>
    <row r="438" spans="13:31" ht="15.75" thickBot="1">
      <c r="M438" s="4"/>
      <c r="N438" s="39"/>
      <c r="O438" s="82"/>
      <c r="P438" s="5"/>
      <c r="Q438" s="76"/>
      <c r="R438" s="5"/>
      <c r="S438" s="76"/>
      <c r="T438" s="5"/>
      <c r="U438" s="76"/>
      <c r="V438" s="5"/>
      <c r="W438" s="76"/>
      <c r="X438" s="5"/>
      <c r="Y438" s="75"/>
      <c r="Z438" s="16"/>
      <c r="AA438" s="82"/>
      <c r="AB438" s="6"/>
      <c r="AC438" s="82"/>
      <c r="AD438" s="16"/>
      <c r="AE438" s="82"/>
    </row>
    <row r="439" spans="13:31" ht="15.75" thickBot="1">
      <c r="M439" s="4"/>
      <c r="N439" s="39"/>
      <c r="O439" s="82"/>
      <c r="P439" s="5"/>
      <c r="Q439" s="76"/>
      <c r="R439" s="5"/>
      <c r="S439" s="76"/>
      <c r="T439" s="5"/>
      <c r="U439" s="76"/>
      <c r="V439" s="5"/>
      <c r="W439" s="76"/>
      <c r="X439" s="5"/>
      <c r="Y439" s="75"/>
      <c r="Z439" s="16"/>
      <c r="AA439" s="82"/>
      <c r="AB439" s="6"/>
      <c r="AC439" s="82"/>
      <c r="AD439" s="16"/>
      <c r="AE439" s="82"/>
    </row>
    <row r="440" spans="13:31" ht="15.75" thickBot="1">
      <c r="M440" s="4"/>
      <c r="N440" s="39"/>
      <c r="O440" s="82"/>
      <c r="P440" s="5"/>
      <c r="Q440" s="76"/>
      <c r="R440" s="5"/>
      <c r="S440" s="76"/>
      <c r="T440" s="5"/>
      <c r="U440" s="76"/>
      <c r="V440" s="5"/>
      <c r="W440" s="76"/>
      <c r="X440" s="5"/>
      <c r="Y440" s="75"/>
      <c r="Z440" s="16"/>
      <c r="AA440" s="82"/>
      <c r="AB440" s="6"/>
      <c r="AC440" s="82"/>
      <c r="AD440" s="16"/>
      <c r="AE440" s="82"/>
    </row>
    <row r="441" spans="13:31" ht="15.75" thickBot="1">
      <c r="M441" s="4"/>
      <c r="N441" s="39"/>
      <c r="O441" s="82"/>
      <c r="P441" s="5"/>
      <c r="Q441" s="76"/>
      <c r="R441" s="5"/>
      <c r="S441" s="76"/>
      <c r="T441" s="5"/>
      <c r="U441" s="76"/>
      <c r="V441" s="5"/>
      <c r="W441" s="76"/>
      <c r="X441" s="5"/>
      <c r="Y441" s="75"/>
      <c r="Z441" s="16"/>
      <c r="AA441" s="82"/>
      <c r="AB441" s="6"/>
      <c r="AC441" s="82"/>
      <c r="AD441" s="16"/>
      <c r="AE441" s="82"/>
    </row>
    <row r="442" spans="13:31" ht="15.75" thickBot="1">
      <c r="M442" s="4"/>
      <c r="N442" s="39"/>
      <c r="O442" s="82"/>
      <c r="P442" s="5"/>
      <c r="Q442" s="76"/>
      <c r="R442" s="5"/>
      <c r="S442" s="76"/>
      <c r="T442" s="5"/>
      <c r="U442" s="76"/>
      <c r="V442" s="5"/>
      <c r="W442" s="76"/>
      <c r="X442" s="5"/>
      <c r="Y442" s="75"/>
      <c r="Z442" s="16"/>
      <c r="AA442" s="82"/>
      <c r="AB442" s="6"/>
      <c r="AC442" s="82"/>
      <c r="AD442" s="16"/>
      <c r="AE442" s="82"/>
    </row>
    <row r="443" spans="13:31" ht="15.75" thickBot="1">
      <c r="M443" s="4"/>
      <c r="N443" s="39"/>
      <c r="O443" s="82"/>
      <c r="P443" s="5"/>
      <c r="Q443" s="76"/>
      <c r="R443" s="5"/>
      <c r="S443" s="76"/>
      <c r="T443" s="5"/>
      <c r="U443" s="76"/>
      <c r="V443" s="5"/>
      <c r="W443" s="76"/>
      <c r="X443" s="5"/>
      <c r="Y443" s="75"/>
      <c r="Z443" s="16"/>
      <c r="AA443" s="82"/>
      <c r="AB443" s="6"/>
      <c r="AC443" s="82"/>
      <c r="AD443" s="16"/>
      <c r="AE443" s="82"/>
    </row>
    <row r="444" spans="13:31" ht="15.75" thickBot="1">
      <c r="M444" s="4"/>
      <c r="N444" s="39"/>
      <c r="O444" s="82"/>
      <c r="P444" s="5"/>
      <c r="Q444" s="76"/>
      <c r="R444" s="5"/>
      <c r="S444" s="76"/>
      <c r="T444" s="5"/>
      <c r="U444" s="76"/>
      <c r="V444" s="5"/>
      <c r="W444" s="76"/>
      <c r="X444" s="5"/>
      <c r="Y444" s="75"/>
      <c r="Z444" s="16"/>
      <c r="AA444" s="82"/>
      <c r="AB444" s="6"/>
      <c r="AC444" s="82"/>
      <c r="AD444" s="16"/>
      <c r="AE444" s="82"/>
    </row>
    <row r="445" spans="13:31" ht="15.75" thickBot="1">
      <c r="M445" s="4"/>
      <c r="N445" s="39"/>
      <c r="O445" s="82"/>
      <c r="P445" s="5"/>
      <c r="Q445" s="76"/>
      <c r="R445" s="5"/>
      <c r="S445" s="76"/>
      <c r="T445" s="5"/>
      <c r="U445" s="76"/>
      <c r="V445" s="5"/>
      <c r="W445" s="76"/>
      <c r="X445" s="5"/>
      <c r="Y445" s="75"/>
      <c r="Z445" s="16"/>
      <c r="AA445" s="82"/>
      <c r="AB445" s="6"/>
      <c r="AC445" s="82"/>
      <c r="AD445" s="16"/>
      <c r="AE445" s="82"/>
    </row>
    <row r="446" spans="13:31" ht="15.75" thickBot="1">
      <c r="M446" s="4"/>
      <c r="N446" s="39"/>
      <c r="O446" s="82"/>
      <c r="P446" s="5"/>
      <c r="Q446" s="76"/>
      <c r="R446" s="5"/>
      <c r="S446" s="76"/>
      <c r="T446" s="5"/>
      <c r="U446" s="76"/>
      <c r="V446" s="5"/>
      <c r="W446" s="76"/>
      <c r="X446" s="5"/>
      <c r="Y446" s="75"/>
      <c r="Z446" s="16"/>
      <c r="AA446" s="82"/>
      <c r="AB446" s="6"/>
      <c r="AC446" s="82"/>
      <c r="AD446" s="16"/>
      <c r="AE446" s="82"/>
    </row>
    <row r="447" spans="13:31" ht="15.75" thickBot="1">
      <c r="M447" s="4"/>
      <c r="N447" s="39"/>
      <c r="O447" s="82"/>
      <c r="P447" s="5"/>
      <c r="Q447" s="76"/>
      <c r="R447" s="5"/>
      <c r="S447" s="76"/>
      <c r="T447" s="5"/>
      <c r="U447" s="76"/>
      <c r="V447" s="5"/>
      <c r="W447" s="76"/>
      <c r="X447" s="5"/>
      <c r="Y447" s="75"/>
      <c r="Z447" s="16"/>
      <c r="AA447" s="82"/>
      <c r="AB447" s="6"/>
      <c r="AC447" s="82"/>
      <c r="AD447" s="16"/>
      <c r="AE447" s="82"/>
    </row>
    <row r="448" spans="13:31" ht="15.75" thickBot="1">
      <c r="M448" s="4"/>
      <c r="N448" s="39"/>
      <c r="O448" s="82"/>
      <c r="P448" s="5"/>
      <c r="Q448" s="76"/>
      <c r="R448" s="5"/>
      <c r="S448" s="76"/>
      <c r="T448" s="5"/>
      <c r="U448" s="76"/>
      <c r="V448" s="5"/>
      <c r="W448" s="76"/>
      <c r="X448" s="5"/>
      <c r="Y448" s="75"/>
      <c r="Z448" s="16"/>
      <c r="AA448" s="82"/>
      <c r="AB448" s="6"/>
      <c r="AC448" s="82"/>
      <c r="AD448" s="16"/>
      <c r="AE448" s="82"/>
    </row>
    <row r="449" spans="13:31" ht="15.75" thickBot="1">
      <c r="M449" s="4"/>
      <c r="N449" s="39"/>
      <c r="O449" s="82"/>
      <c r="P449" s="5"/>
      <c r="Q449" s="76"/>
      <c r="R449" s="5"/>
      <c r="S449" s="76"/>
      <c r="T449" s="5"/>
      <c r="U449" s="76"/>
      <c r="V449" s="5"/>
      <c r="W449" s="76"/>
      <c r="X449" s="5"/>
      <c r="Y449" s="75"/>
      <c r="Z449" s="16"/>
      <c r="AA449" s="82"/>
      <c r="AB449" s="6"/>
      <c r="AC449" s="82"/>
      <c r="AD449" s="16"/>
      <c r="AE449" s="82"/>
    </row>
    <row r="450" spans="13:31" ht="15.75" thickBot="1">
      <c r="M450" s="4"/>
      <c r="N450" s="39"/>
      <c r="O450" s="82"/>
      <c r="P450" s="5"/>
      <c r="Q450" s="76"/>
      <c r="R450" s="5"/>
      <c r="S450" s="76"/>
      <c r="T450" s="5"/>
      <c r="U450" s="76"/>
      <c r="V450" s="5"/>
      <c r="W450" s="76"/>
      <c r="X450" s="5"/>
      <c r="Y450" s="75"/>
      <c r="Z450" s="16"/>
      <c r="AA450" s="82"/>
      <c r="AB450" s="6"/>
      <c r="AC450" s="82"/>
      <c r="AD450" s="16"/>
      <c r="AE450" s="82"/>
    </row>
    <row r="451" spans="13:31" ht="15.75" thickBot="1">
      <c r="M451" s="4"/>
      <c r="N451" s="39"/>
      <c r="O451" s="82"/>
      <c r="P451" s="5"/>
      <c r="Q451" s="76"/>
      <c r="R451" s="5"/>
      <c r="S451" s="76"/>
      <c r="T451" s="5"/>
      <c r="U451" s="76"/>
      <c r="V451" s="5"/>
      <c r="W451" s="76"/>
      <c r="X451" s="5"/>
      <c r="Y451" s="75"/>
      <c r="Z451" s="16"/>
      <c r="AA451" s="82"/>
      <c r="AB451" s="6"/>
      <c r="AC451" s="82"/>
      <c r="AD451" s="16"/>
      <c r="AE451" s="82"/>
    </row>
    <row r="452" spans="13:31" ht="15.75" thickBot="1">
      <c r="M452" s="4"/>
      <c r="N452" s="39"/>
      <c r="O452" s="82"/>
      <c r="P452" s="5"/>
      <c r="Q452" s="76"/>
      <c r="R452" s="5"/>
      <c r="S452" s="76"/>
      <c r="T452" s="5"/>
      <c r="U452" s="76"/>
      <c r="V452" s="5"/>
      <c r="W452" s="76"/>
      <c r="X452" s="5"/>
      <c r="Y452" s="75"/>
      <c r="Z452" s="16"/>
      <c r="AA452" s="82"/>
      <c r="AB452" s="6"/>
      <c r="AC452" s="82"/>
      <c r="AD452" s="16"/>
      <c r="AE452" s="82"/>
    </row>
    <row r="453" spans="13:31" ht="15.75" thickBot="1">
      <c r="M453" s="4"/>
      <c r="N453" s="39"/>
      <c r="O453" s="82"/>
      <c r="P453" s="5"/>
      <c r="Q453" s="76"/>
      <c r="R453" s="5"/>
      <c r="S453" s="76"/>
      <c r="T453" s="5"/>
      <c r="U453" s="76"/>
      <c r="V453" s="5"/>
      <c r="W453" s="76"/>
      <c r="X453" s="5"/>
      <c r="Y453" s="75"/>
      <c r="Z453" s="16"/>
      <c r="AA453" s="82"/>
      <c r="AB453" s="6"/>
      <c r="AC453" s="82"/>
      <c r="AD453" s="16"/>
      <c r="AE453" s="82"/>
    </row>
    <row r="454" spans="13:31" ht="15.75" thickBot="1">
      <c r="M454" s="4"/>
      <c r="N454" s="39"/>
      <c r="O454" s="82"/>
      <c r="P454" s="5"/>
      <c r="Q454" s="76"/>
      <c r="R454" s="5"/>
      <c r="S454" s="76"/>
      <c r="T454" s="5"/>
      <c r="U454" s="76"/>
      <c r="V454" s="5"/>
      <c r="W454" s="76"/>
      <c r="X454" s="5"/>
      <c r="Y454" s="75"/>
      <c r="Z454" s="16"/>
      <c r="AA454" s="82"/>
      <c r="AB454" s="6"/>
      <c r="AC454" s="82"/>
      <c r="AD454" s="16"/>
      <c r="AE454" s="82"/>
    </row>
    <row r="455" spans="13:31" ht="15.75" thickBot="1">
      <c r="M455" s="4"/>
      <c r="N455" s="39"/>
      <c r="O455" s="82"/>
      <c r="P455" s="5"/>
      <c r="Q455" s="76"/>
      <c r="R455" s="5"/>
      <c r="S455" s="76"/>
      <c r="T455" s="5"/>
      <c r="U455" s="76"/>
      <c r="V455" s="5"/>
      <c r="W455" s="76"/>
      <c r="X455" s="5"/>
      <c r="Y455" s="75"/>
      <c r="Z455" s="16"/>
      <c r="AA455" s="82"/>
      <c r="AB455" s="6"/>
      <c r="AC455" s="82"/>
      <c r="AD455" s="16"/>
      <c r="AE455" s="82"/>
    </row>
    <row r="456" spans="13:31" ht="15.75" thickBot="1">
      <c r="M456" s="4"/>
      <c r="N456" s="39"/>
      <c r="O456" s="82"/>
      <c r="P456" s="5"/>
      <c r="Q456" s="76"/>
      <c r="R456" s="5"/>
      <c r="S456" s="76"/>
      <c r="T456" s="5"/>
      <c r="U456" s="76"/>
      <c r="V456" s="5"/>
      <c r="W456" s="76"/>
      <c r="X456" s="5"/>
      <c r="Y456" s="75"/>
      <c r="Z456" s="16"/>
      <c r="AA456" s="82"/>
      <c r="AB456" s="6"/>
      <c r="AC456" s="82"/>
      <c r="AD456" s="16"/>
      <c r="AE456" s="82"/>
    </row>
    <row r="457" spans="13:31" ht="15.75" thickBot="1">
      <c r="M457" s="4"/>
      <c r="N457" s="39"/>
      <c r="O457" s="82"/>
      <c r="P457" s="5"/>
      <c r="Q457" s="76"/>
      <c r="R457" s="5"/>
      <c r="S457" s="76"/>
      <c r="T457" s="5"/>
      <c r="U457" s="76"/>
      <c r="V457" s="5"/>
      <c r="W457" s="76"/>
      <c r="X457" s="5"/>
      <c r="Y457" s="75"/>
      <c r="Z457" s="16"/>
      <c r="AA457" s="82"/>
      <c r="AB457" s="6"/>
      <c r="AC457" s="82"/>
      <c r="AD457" s="16"/>
      <c r="AE457" s="82"/>
    </row>
    <row r="458" spans="13:31" ht="15.75" thickBot="1">
      <c r="M458" s="4"/>
      <c r="N458" s="39"/>
      <c r="O458" s="82"/>
      <c r="P458" s="5"/>
      <c r="Q458" s="76"/>
      <c r="R458" s="5"/>
      <c r="S458" s="76"/>
      <c r="T458" s="5"/>
      <c r="U458" s="76"/>
      <c r="V458" s="5"/>
      <c r="W458" s="76"/>
      <c r="X458" s="5"/>
      <c r="Y458" s="75"/>
      <c r="Z458" s="16"/>
      <c r="AA458" s="82"/>
      <c r="AB458" s="6"/>
      <c r="AC458" s="82"/>
      <c r="AD458" s="16"/>
      <c r="AE458" s="82"/>
    </row>
    <row r="459" spans="13:31" ht="15.75" thickBot="1">
      <c r="M459" s="4"/>
      <c r="N459" s="39"/>
      <c r="O459" s="82"/>
      <c r="P459" s="5"/>
      <c r="Q459" s="76"/>
      <c r="R459" s="5"/>
      <c r="S459" s="76"/>
      <c r="T459" s="5"/>
      <c r="U459" s="76"/>
      <c r="V459" s="5"/>
      <c r="W459" s="76"/>
      <c r="X459" s="5"/>
      <c r="Y459" s="75"/>
      <c r="Z459" s="16"/>
      <c r="AA459" s="82"/>
      <c r="AB459" s="6"/>
      <c r="AC459" s="82"/>
      <c r="AD459" s="16"/>
      <c r="AE459" s="82"/>
    </row>
    <row r="460" spans="13:31" ht="15.75" thickBot="1">
      <c r="M460" s="4"/>
      <c r="N460" s="39"/>
      <c r="O460" s="82"/>
      <c r="P460" s="5"/>
      <c r="Q460" s="76"/>
      <c r="R460" s="5"/>
      <c r="S460" s="76"/>
      <c r="T460" s="5"/>
      <c r="U460" s="76"/>
      <c r="V460" s="5"/>
      <c r="W460" s="76"/>
      <c r="X460" s="5"/>
      <c r="Y460" s="75"/>
      <c r="Z460" s="16"/>
      <c r="AA460" s="82"/>
      <c r="AB460" s="6"/>
      <c r="AC460" s="82"/>
      <c r="AD460" s="16"/>
      <c r="AE460" s="82"/>
    </row>
    <row r="461" spans="13:31" ht="15.75" thickBot="1">
      <c r="M461" s="4"/>
      <c r="N461" s="39"/>
      <c r="O461" s="82"/>
      <c r="P461" s="5"/>
      <c r="Q461" s="76"/>
      <c r="R461" s="5"/>
      <c r="S461" s="76"/>
      <c r="T461" s="5"/>
      <c r="U461" s="76"/>
      <c r="V461" s="5"/>
      <c r="W461" s="76"/>
      <c r="X461" s="5"/>
      <c r="Y461" s="75"/>
      <c r="Z461" s="16"/>
      <c r="AA461" s="82"/>
      <c r="AB461" s="6"/>
      <c r="AC461" s="82"/>
      <c r="AD461" s="16"/>
      <c r="AE461" s="82"/>
    </row>
    <row r="462" spans="13:31" ht="15.75" thickBot="1">
      <c r="M462" s="4"/>
      <c r="N462" s="39"/>
      <c r="O462" s="82"/>
      <c r="P462" s="5"/>
      <c r="Q462" s="76"/>
      <c r="R462" s="5"/>
      <c r="S462" s="76"/>
      <c r="T462" s="5"/>
      <c r="U462" s="76"/>
      <c r="V462" s="5"/>
      <c r="W462" s="76"/>
      <c r="X462" s="5"/>
      <c r="Y462" s="75"/>
      <c r="Z462" s="16"/>
      <c r="AA462" s="82"/>
      <c r="AB462" s="6"/>
      <c r="AC462" s="82"/>
      <c r="AD462" s="16"/>
      <c r="AE462" s="82"/>
    </row>
    <row r="463" spans="13:31" ht="15.75" thickBot="1">
      <c r="M463" s="4"/>
      <c r="N463" s="39"/>
      <c r="O463" s="82"/>
      <c r="P463" s="5"/>
      <c r="Q463" s="76"/>
      <c r="R463" s="5"/>
      <c r="S463" s="76"/>
      <c r="T463" s="5"/>
      <c r="U463" s="76"/>
      <c r="V463" s="5"/>
      <c r="W463" s="76"/>
      <c r="X463" s="5"/>
      <c r="Y463" s="75"/>
      <c r="Z463" s="16"/>
      <c r="AA463" s="82"/>
      <c r="AB463" s="6"/>
      <c r="AC463" s="82"/>
      <c r="AD463" s="16"/>
      <c r="AE463" s="82"/>
    </row>
    <row r="464" spans="13:31" ht="15.75" thickBot="1">
      <c r="M464" s="4"/>
      <c r="N464" s="39"/>
      <c r="O464" s="82"/>
      <c r="P464" s="5"/>
      <c r="Q464" s="76"/>
      <c r="R464" s="5"/>
      <c r="S464" s="76"/>
      <c r="T464" s="5"/>
      <c r="U464" s="76"/>
      <c r="V464" s="5"/>
      <c r="W464" s="76"/>
      <c r="X464" s="5"/>
      <c r="Y464" s="75"/>
      <c r="Z464" s="16"/>
      <c r="AA464" s="82"/>
      <c r="AB464" s="6"/>
      <c r="AC464" s="82"/>
      <c r="AD464" s="16"/>
      <c r="AE464" s="82"/>
    </row>
    <row r="465" spans="13:31" ht="15.75" thickBot="1">
      <c r="M465" s="4"/>
      <c r="N465" s="39"/>
      <c r="O465" s="82"/>
      <c r="P465" s="5"/>
      <c r="Q465" s="76"/>
      <c r="R465" s="5"/>
      <c r="S465" s="76"/>
      <c r="T465" s="5"/>
      <c r="U465" s="76"/>
      <c r="V465" s="5"/>
      <c r="W465" s="76"/>
      <c r="X465" s="5"/>
      <c r="Y465" s="75"/>
      <c r="Z465" s="16"/>
      <c r="AA465" s="82"/>
      <c r="AB465" s="6"/>
      <c r="AC465" s="82"/>
      <c r="AD465" s="16"/>
      <c r="AE465" s="82"/>
    </row>
    <row r="466" spans="13:31" ht="15.75" thickBot="1">
      <c r="M466" s="4"/>
      <c r="N466" s="39"/>
      <c r="O466" s="82"/>
      <c r="P466" s="5"/>
      <c r="Q466" s="76"/>
      <c r="R466" s="5"/>
      <c r="S466" s="76"/>
      <c r="T466" s="5"/>
      <c r="U466" s="76"/>
      <c r="V466" s="5"/>
      <c r="W466" s="76"/>
      <c r="X466" s="5"/>
      <c r="Y466" s="75"/>
      <c r="Z466" s="16"/>
      <c r="AA466" s="82"/>
      <c r="AB466" s="6"/>
      <c r="AC466" s="82"/>
      <c r="AD466" s="16"/>
      <c r="AE466" s="82"/>
    </row>
    <row r="467" spans="13:31" ht="15.75" thickBot="1">
      <c r="M467" s="4"/>
      <c r="N467" s="39"/>
      <c r="O467" s="82"/>
      <c r="P467" s="5"/>
      <c r="Q467" s="76"/>
      <c r="R467" s="5"/>
      <c r="S467" s="76"/>
      <c r="T467" s="5"/>
      <c r="U467" s="76"/>
      <c r="V467" s="5"/>
      <c r="W467" s="76"/>
      <c r="X467" s="5"/>
      <c r="Y467" s="75"/>
      <c r="Z467" s="16"/>
      <c r="AA467" s="82"/>
      <c r="AB467" s="6"/>
      <c r="AC467" s="82"/>
      <c r="AD467" s="16"/>
      <c r="AE467" s="82"/>
    </row>
    <row r="468" spans="13:31" ht="15.75" thickBot="1">
      <c r="M468" s="4"/>
      <c r="N468" s="39"/>
      <c r="O468" s="82"/>
      <c r="P468" s="5"/>
      <c r="Q468" s="76"/>
      <c r="R468" s="5"/>
      <c r="S468" s="76"/>
      <c r="T468" s="5"/>
      <c r="U468" s="76"/>
      <c r="V468" s="5"/>
      <c r="W468" s="76"/>
      <c r="X468" s="5"/>
      <c r="Y468" s="75"/>
      <c r="Z468" s="16"/>
      <c r="AA468" s="82"/>
      <c r="AB468" s="6"/>
      <c r="AC468" s="82"/>
      <c r="AD468" s="16"/>
      <c r="AE468" s="82"/>
    </row>
    <row r="469" spans="13:31" ht="15.75" thickBot="1">
      <c r="M469" s="4"/>
      <c r="N469" s="39"/>
      <c r="O469" s="82"/>
      <c r="P469" s="5"/>
      <c r="Q469" s="76"/>
      <c r="R469" s="5"/>
      <c r="S469" s="76"/>
      <c r="T469" s="5"/>
      <c r="U469" s="76"/>
      <c r="V469" s="5"/>
      <c r="W469" s="76"/>
      <c r="X469" s="5"/>
      <c r="Y469" s="75"/>
      <c r="Z469" s="16"/>
      <c r="AA469" s="82"/>
      <c r="AB469" s="6"/>
      <c r="AC469" s="82"/>
      <c r="AD469" s="16"/>
      <c r="AE469" s="82"/>
    </row>
    <row r="470" spans="13:31" ht="15.75" thickBot="1">
      <c r="M470" s="4"/>
      <c r="N470" s="39"/>
      <c r="O470" s="82"/>
      <c r="P470" s="5"/>
      <c r="Q470" s="76"/>
      <c r="R470" s="5"/>
      <c r="S470" s="76"/>
      <c r="T470" s="5"/>
      <c r="U470" s="76"/>
      <c r="V470" s="5"/>
      <c r="W470" s="76"/>
      <c r="X470" s="5"/>
      <c r="Y470" s="75"/>
      <c r="Z470" s="16"/>
      <c r="AA470" s="82"/>
      <c r="AB470" s="6"/>
      <c r="AC470" s="82"/>
      <c r="AD470" s="16"/>
      <c r="AE470" s="82"/>
    </row>
    <row r="471" spans="13:31" ht="15.75" thickBot="1">
      <c r="M471" s="4"/>
      <c r="N471" s="39"/>
      <c r="O471" s="82"/>
      <c r="P471" s="5"/>
      <c r="Q471" s="76"/>
      <c r="R471" s="5"/>
      <c r="S471" s="76"/>
      <c r="T471" s="5"/>
      <c r="U471" s="76"/>
      <c r="V471" s="5"/>
      <c r="W471" s="76"/>
      <c r="X471" s="5"/>
      <c r="Y471" s="75"/>
      <c r="Z471" s="16"/>
      <c r="AA471" s="82"/>
      <c r="AB471" s="6"/>
      <c r="AC471" s="82"/>
      <c r="AD471" s="16"/>
      <c r="AE471" s="82"/>
    </row>
    <row r="472" spans="13:31" ht="15.75" thickBot="1">
      <c r="M472" s="4"/>
      <c r="N472" s="39"/>
      <c r="O472" s="82"/>
      <c r="P472" s="5"/>
      <c r="Q472" s="76"/>
      <c r="R472" s="5"/>
      <c r="S472" s="76"/>
      <c r="T472" s="5"/>
      <c r="U472" s="76"/>
      <c r="V472" s="5"/>
      <c r="W472" s="76"/>
      <c r="X472" s="5"/>
      <c r="Y472" s="75"/>
      <c r="Z472" s="16"/>
      <c r="AA472" s="82"/>
      <c r="AB472" s="6"/>
      <c r="AC472" s="82"/>
      <c r="AD472" s="16"/>
      <c r="AE472" s="82"/>
    </row>
    <row r="473" spans="13:31" ht="15.75" thickBot="1">
      <c r="M473" s="4"/>
      <c r="N473" s="39"/>
      <c r="O473" s="82"/>
      <c r="P473" s="5"/>
      <c r="Q473" s="76"/>
      <c r="R473" s="5"/>
      <c r="S473" s="76"/>
      <c r="T473" s="5"/>
      <c r="U473" s="76"/>
      <c r="V473" s="5"/>
      <c r="W473" s="76"/>
      <c r="X473" s="5"/>
      <c r="Y473" s="75"/>
      <c r="Z473" s="16"/>
      <c r="AA473" s="82"/>
      <c r="AB473" s="6"/>
      <c r="AC473" s="82"/>
      <c r="AD473" s="16"/>
      <c r="AE473" s="82"/>
    </row>
    <row r="474" spans="13:31" ht="15.75" thickBot="1">
      <c r="M474" s="4"/>
      <c r="N474" s="39"/>
      <c r="O474" s="82"/>
      <c r="P474" s="5"/>
      <c r="Q474" s="76"/>
      <c r="R474" s="5"/>
      <c r="S474" s="76"/>
      <c r="T474" s="5"/>
      <c r="U474" s="76"/>
      <c r="V474" s="5"/>
      <c r="W474" s="76"/>
      <c r="X474" s="5"/>
      <c r="Y474" s="75"/>
      <c r="Z474" s="16"/>
      <c r="AA474" s="82"/>
      <c r="AB474" s="6"/>
      <c r="AC474" s="82"/>
      <c r="AD474" s="16"/>
      <c r="AE474" s="82"/>
    </row>
    <row r="475" spans="13:31" ht="15.75" thickBot="1">
      <c r="M475" s="4"/>
      <c r="N475" s="39"/>
      <c r="O475" s="82"/>
      <c r="P475" s="5"/>
      <c r="Q475" s="76"/>
      <c r="R475" s="5"/>
      <c r="S475" s="76"/>
      <c r="T475" s="5"/>
      <c r="U475" s="76"/>
      <c r="V475" s="5"/>
      <c r="W475" s="76"/>
      <c r="X475" s="5"/>
      <c r="Y475" s="75"/>
      <c r="Z475" s="16"/>
      <c r="AA475" s="82"/>
      <c r="AB475" s="6"/>
      <c r="AC475" s="82"/>
      <c r="AD475" s="16"/>
      <c r="AE475" s="82"/>
    </row>
    <row r="476" spans="13:31" ht="15.75" thickBot="1">
      <c r="M476" s="4"/>
      <c r="N476" s="39"/>
      <c r="O476" s="82"/>
      <c r="P476" s="5"/>
      <c r="Q476" s="76"/>
      <c r="R476" s="5"/>
      <c r="S476" s="76"/>
      <c r="T476" s="5"/>
      <c r="U476" s="76"/>
      <c r="V476" s="5"/>
      <c r="W476" s="76"/>
      <c r="X476" s="5"/>
      <c r="Y476" s="75"/>
      <c r="Z476" s="16"/>
      <c r="AA476" s="82"/>
      <c r="AB476" s="6"/>
      <c r="AC476" s="82"/>
      <c r="AD476" s="16"/>
      <c r="AE476" s="82"/>
    </row>
    <row r="477" spans="13:31" ht="15.75" thickBot="1">
      <c r="M477" s="4"/>
      <c r="N477" s="39"/>
      <c r="O477" s="82"/>
      <c r="P477" s="5"/>
      <c r="Q477" s="76"/>
      <c r="R477" s="5"/>
      <c r="S477" s="76"/>
      <c r="T477" s="5"/>
      <c r="U477" s="76"/>
      <c r="V477" s="5"/>
      <c r="W477" s="76"/>
      <c r="X477" s="5"/>
      <c r="Y477" s="75"/>
      <c r="Z477" s="16"/>
      <c r="AA477" s="82"/>
      <c r="AB477" s="6"/>
      <c r="AC477" s="82"/>
      <c r="AD477" s="16"/>
      <c r="AE477" s="82"/>
    </row>
    <row r="478" spans="13:31" ht="15.75" thickBot="1">
      <c r="M478" s="4"/>
      <c r="N478" s="39"/>
      <c r="O478" s="82"/>
      <c r="P478" s="5"/>
      <c r="Q478" s="76"/>
      <c r="R478" s="5"/>
      <c r="S478" s="76"/>
      <c r="T478" s="5"/>
      <c r="U478" s="76"/>
      <c r="V478" s="5"/>
      <c r="W478" s="76"/>
      <c r="X478" s="5"/>
      <c r="Y478" s="75"/>
      <c r="Z478" s="16"/>
      <c r="AA478" s="82"/>
      <c r="AB478" s="6"/>
      <c r="AC478" s="82"/>
      <c r="AD478" s="16"/>
      <c r="AE478" s="82"/>
    </row>
    <row r="479" spans="13:31" ht="15.75" thickBot="1">
      <c r="M479" s="4"/>
      <c r="N479" s="39"/>
      <c r="O479" s="82"/>
      <c r="P479" s="5"/>
      <c r="Q479" s="76"/>
      <c r="R479" s="5"/>
      <c r="S479" s="76"/>
      <c r="T479" s="5"/>
      <c r="U479" s="76"/>
      <c r="V479" s="5"/>
      <c r="W479" s="76"/>
      <c r="X479" s="5"/>
      <c r="Y479" s="75"/>
      <c r="Z479" s="16"/>
      <c r="AA479" s="82"/>
      <c r="AB479" s="6"/>
      <c r="AC479" s="82"/>
      <c r="AD479" s="16"/>
      <c r="AE479" s="82"/>
    </row>
    <row r="480" spans="13:31" ht="15.75" thickBot="1">
      <c r="M480" s="4"/>
      <c r="N480" s="39"/>
      <c r="O480" s="82"/>
      <c r="P480" s="5"/>
      <c r="Q480" s="76"/>
      <c r="R480" s="5"/>
      <c r="S480" s="76"/>
      <c r="T480" s="5"/>
      <c r="U480" s="76"/>
      <c r="V480" s="5"/>
      <c r="W480" s="76"/>
      <c r="X480" s="5"/>
      <c r="Y480" s="75"/>
      <c r="Z480" s="16"/>
      <c r="AA480" s="82"/>
      <c r="AB480" s="6"/>
      <c r="AC480" s="82"/>
      <c r="AD480" s="16"/>
      <c r="AE480" s="82"/>
    </row>
    <row r="481" spans="13:31" ht="15.75" thickBot="1">
      <c r="M481" s="4"/>
      <c r="N481" s="39"/>
      <c r="O481" s="82"/>
      <c r="P481" s="5"/>
      <c r="Q481" s="76"/>
      <c r="R481" s="5"/>
      <c r="S481" s="76"/>
      <c r="T481" s="5"/>
      <c r="U481" s="76"/>
      <c r="V481" s="5"/>
      <c r="W481" s="76"/>
      <c r="X481" s="5"/>
      <c r="Y481" s="75"/>
      <c r="Z481" s="16"/>
      <c r="AA481" s="82"/>
      <c r="AB481" s="6"/>
      <c r="AC481" s="82"/>
      <c r="AD481" s="16"/>
      <c r="AE481" s="82"/>
    </row>
    <row r="482" spans="13:31" ht="15.75" thickBot="1">
      <c r="M482" s="4"/>
      <c r="N482" s="39"/>
      <c r="O482" s="82"/>
      <c r="P482" s="5"/>
      <c r="Q482" s="76"/>
      <c r="R482" s="5"/>
      <c r="S482" s="76"/>
      <c r="T482" s="5"/>
      <c r="U482" s="76"/>
      <c r="V482" s="5"/>
      <c r="W482" s="76"/>
      <c r="X482" s="5"/>
      <c r="Y482" s="75"/>
      <c r="Z482" s="16"/>
      <c r="AA482" s="82"/>
      <c r="AB482" s="6"/>
      <c r="AC482" s="82"/>
      <c r="AD482" s="16"/>
      <c r="AE482" s="82"/>
    </row>
    <row r="483" spans="13:31" ht="15.75" thickBot="1">
      <c r="M483" s="4"/>
      <c r="N483" s="39"/>
      <c r="O483" s="82"/>
      <c r="P483" s="5"/>
      <c r="Q483" s="76"/>
      <c r="R483" s="5"/>
      <c r="S483" s="76"/>
      <c r="T483" s="5"/>
      <c r="U483" s="76"/>
      <c r="V483" s="5"/>
      <c r="W483" s="76"/>
      <c r="X483" s="5"/>
      <c r="Y483" s="75"/>
      <c r="Z483" s="16"/>
      <c r="AA483" s="82"/>
      <c r="AB483" s="6"/>
      <c r="AC483" s="82"/>
      <c r="AD483" s="16"/>
      <c r="AE483" s="82"/>
    </row>
    <row r="484" spans="13:31" ht="15.75" thickBot="1">
      <c r="M484" s="4"/>
      <c r="N484" s="39"/>
      <c r="O484" s="82"/>
      <c r="P484" s="5"/>
      <c r="Q484" s="76"/>
      <c r="R484" s="5"/>
      <c r="S484" s="76"/>
      <c r="T484" s="5"/>
      <c r="U484" s="76"/>
      <c r="V484" s="5"/>
      <c r="W484" s="76"/>
      <c r="X484" s="5"/>
      <c r="Y484" s="75"/>
      <c r="Z484" s="16"/>
      <c r="AA484" s="82"/>
      <c r="AB484" s="6"/>
      <c r="AC484" s="82"/>
      <c r="AD484" s="16"/>
      <c r="AE484" s="82"/>
    </row>
    <row r="485" spans="13:31" ht="15.75" thickBot="1">
      <c r="M485" s="4"/>
      <c r="N485" s="39"/>
      <c r="O485" s="82"/>
      <c r="P485" s="5"/>
      <c r="Q485" s="76"/>
      <c r="R485" s="5"/>
      <c r="S485" s="76"/>
      <c r="T485" s="5"/>
      <c r="U485" s="76"/>
      <c r="V485" s="5"/>
      <c r="W485" s="76"/>
      <c r="X485" s="5"/>
      <c r="Y485" s="75"/>
      <c r="Z485" s="16"/>
      <c r="AA485" s="82"/>
      <c r="AB485" s="6"/>
      <c r="AC485" s="82"/>
      <c r="AD485" s="16"/>
      <c r="AE485" s="82"/>
    </row>
    <row r="486" spans="13:31" ht="15.75" thickBot="1">
      <c r="M486" s="4"/>
      <c r="N486" s="39"/>
      <c r="O486" s="82"/>
      <c r="P486" s="5"/>
      <c r="Q486" s="76"/>
      <c r="R486" s="5"/>
      <c r="S486" s="76"/>
      <c r="T486" s="5"/>
      <c r="U486" s="76"/>
      <c r="V486" s="5"/>
      <c r="W486" s="76"/>
      <c r="X486" s="5"/>
      <c r="Y486" s="75"/>
      <c r="Z486" s="16"/>
      <c r="AA486" s="82"/>
      <c r="AB486" s="6"/>
      <c r="AC486" s="82"/>
      <c r="AD486" s="16"/>
      <c r="AE486" s="82"/>
    </row>
    <row r="487" spans="13:31" ht="15.75" thickBot="1">
      <c r="M487" s="4"/>
      <c r="N487" s="39"/>
      <c r="O487" s="82"/>
      <c r="P487" s="5"/>
      <c r="Q487" s="76"/>
      <c r="R487" s="5"/>
      <c r="S487" s="76"/>
      <c r="T487" s="5"/>
      <c r="U487" s="76"/>
      <c r="V487" s="5"/>
      <c r="W487" s="76"/>
      <c r="X487" s="5"/>
      <c r="Y487" s="75"/>
      <c r="Z487" s="16"/>
      <c r="AA487" s="82"/>
      <c r="AB487" s="6"/>
      <c r="AC487" s="82"/>
      <c r="AD487" s="16"/>
      <c r="AE487" s="82"/>
    </row>
    <row r="488" spans="13:31" ht="15.75" thickBot="1">
      <c r="M488" s="4"/>
      <c r="N488" s="39"/>
      <c r="O488" s="82"/>
      <c r="P488" s="5"/>
      <c r="Q488" s="76"/>
      <c r="R488" s="5"/>
      <c r="S488" s="76"/>
      <c r="T488" s="5"/>
      <c r="U488" s="76"/>
      <c r="V488" s="5"/>
      <c r="W488" s="76"/>
      <c r="X488" s="5"/>
      <c r="Y488" s="75"/>
      <c r="Z488" s="16"/>
      <c r="AA488" s="82"/>
      <c r="AB488" s="6"/>
      <c r="AC488" s="82"/>
      <c r="AD488" s="16"/>
      <c r="AE488" s="82"/>
    </row>
    <row r="489" spans="13:31" ht="15.75" thickBot="1">
      <c r="M489" s="4"/>
      <c r="N489" s="39"/>
      <c r="O489" s="82"/>
      <c r="P489" s="5"/>
      <c r="Q489" s="76"/>
      <c r="R489" s="5"/>
      <c r="S489" s="76"/>
      <c r="T489" s="5"/>
      <c r="U489" s="76"/>
      <c r="V489" s="5"/>
      <c r="W489" s="76"/>
      <c r="X489" s="5"/>
      <c r="Y489" s="75"/>
      <c r="Z489" s="16"/>
      <c r="AA489" s="82"/>
      <c r="AB489" s="6"/>
      <c r="AC489" s="82"/>
      <c r="AD489" s="16"/>
      <c r="AE489" s="82"/>
    </row>
    <row r="490" spans="13:31" ht="15.75" thickBot="1">
      <c r="M490" s="4"/>
      <c r="N490" s="39"/>
      <c r="O490" s="82"/>
      <c r="P490" s="5"/>
      <c r="Q490" s="76"/>
      <c r="R490" s="5"/>
      <c r="S490" s="76"/>
      <c r="T490" s="5"/>
      <c r="U490" s="76"/>
      <c r="V490" s="5"/>
      <c r="W490" s="76"/>
      <c r="X490" s="5"/>
      <c r="Y490" s="75"/>
      <c r="Z490" s="16"/>
      <c r="AA490" s="82"/>
      <c r="AB490" s="6"/>
      <c r="AC490" s="82"/>
      <c r="AD490" s="16"/>
      <c r="AE490" s="82"/>
    </row>
    <row r="491" spans="13:31" ht="15.75" thickBot="1">
      <c r="M491" s="4"/>
      <c r="N491" s="39"/>
      <c r="O491" s="82"/>
      <c r="P491" s="5"/>
      <c r="Q491" s="76"/>
      <c r="R491" s="5"/>
      <c r="S491" s="76"/>
      <c r="T491" s="5"/>
      <c r="U491" s="76"/>
      <c r="V491" s="5"/>
      <c r="W491" s="76"/>
      <c r="X491" s="5"/>
      <c r="Y491" s="75"/>
      <c r="Z491" s="16"/>
      <c r="AA491" s="82"/>
      <c r="AB491" s="6"/>
      <c r="AC491" s="82"/>
      <c r="AD491" s="16"/>
      <c r="AE491" s="82"/>
    </row>
    <row r="492" spans="13:31" ht="15.75" thickBot="1">
      <c r="M492" s="4"/>
      <c r="N492" s="39"/>
      <c r="O492" s="82"/>
      <c r="P492" s="5"/>
      <c r="Q492" s="76"/>
      <c r="R492" s="5"/>
      <c r="S492" s="76"/>
      <c r="T492" s="5"/>
      <c r="U492" s="76"/>
      <c r="V492" s="5"/>
      <c r="W492" s="76"/>
      <c r="X492" s="5"/>
      <c r="Y492" s="75"/>
      <c r="Z492" s="16"/>
      <c r="AA492" s="82"/>
      <c r="AB492" s="6"/>
      <c r="AC492" s="82"/>
      <c r="AD492" s="16"/>
      <c r="AE492" s="82"/>
    </row>
    <row r="493" spans="13:31" ht="15.75" thickBot="1">
      <c r="M493" s="4"/>
      <c r="N493" s="39"/>
      <c r="O493" s="82"/>
      <c r="P493" s="5"/>
      <c r="Q493" s="76"/>
      <c r="R493" s="5"/>
      <c r="S493" s="76"/>
      <c r="T493" s="5"/>
      <c r="U493" s="76"/>
      <c r="V493" s="5"/>
      <c r="W493" s="76"/>
      <c r="X493" s="5"/>
      <c r="Y493" s="75"/>
      <c r="Z493" s="16"/>
      <c r="AA493" s="82"/>
      <c r="AB493" s="6"/>
      <c r="AC493" s="82"/>
      <c r="AD493" s="16"/>
      <c r="AE493" s="82"/>
    </row>
    <row r="494" spans="13:31" ht="15.75" thickBot="1">
      <c r="M494" s="4"/>
      <c r="N494" s="39"/>
      <c r="O494" s="82"/>
      <c r="P494" s="5"/>
      <c r="Q494" s="76"/>
      <c r="R494" s="5"/>
      <c r="S494" s="76"/>
      <c r="T494" s="5"/>
      <c r="U494" s="76"/>
      <c r="V494" s="5"/>
      <c r="W494" s="76"/>
      <c r="X494" s="5"/>
      <c r="Y494" s="75"/>
      <c r="Z494" s="16"/>
      <c r="AA494" s="82"/>
      <c r="AB494" s="6"/>
      <c r="AC494" s="82"/>
      <c r="AD494" s="16"/>
      <c r="AE494" s="82"/>
    </row>
    <row r="495" spans="13:31" ht="15.75" thickBot="1">
      <c r="M495" s="4"/>
      <c r="N495" s="39"/>
      <c r="O495" s="82"/>
      <c r="P495" s="5"/>
      <c r="Q495" s="76"/>
      <c r="R495" s="5"/>
      <c r="S495" s="76"/>
      <c r="T495" s="5"/>
      <c r="U495" s="76"/>
      <c r="V495" s="5"/>
      <c r="W495" s="76"/>
      <c r="X495" s="5"/>
      <c r="Y495" s="75"/>
      <c r="Z495" s="16"/>
      <c r="AA495" s="82"/>
      <c r="AB495" s="6"/>
      <c r="AC495" s="82"/>
      <c r="AD495" s="16"/>
      <c r="AE495" s="82"/>
    </row>
    <row r="496" spans="13:31" ht="15.75" thickBot="1">
      <c r="M496" s="4"/>
      <c r="N496" s="39"/>
      <c r="O496" s="82"/>
      <c r="P496" s="5"/>
      <c r="Q496" s="76"/>
      <c r="R496" s="5"/>
      <c r="S496" s="76"/>
      <c r="T496" s="5"/>
      <c r="U496" s="76"/>
      <c r="V496" s="5"/>
      <c r="W496" s="76"/>
      <c r="X496" s="5"/>
      <c r="Y496" s="75"/>
      <c r="Z496" s="16"/>
      <c r="AA496" s="82"/>
      <c r="AB496" s="6"/>
      <c r="AC496" s="82"/>
      <c r="AD496" s="16"/>
      <c r="AE496" s="82"/>
    </row>
    <row r="497" spans="13:31" ht="15.75" thickBot="1">
      <c r="M497" s="4"/>
      <c r="N497" s="39"/>
      <c r="O497" s="82"/>
      <c r="P497" s="5"/>
      <c r="Q497" s="76"/>
      <c r="R497" s="5"/>
      <c r="S497" s="76"/>
      <c r="T497" s="5"/>
      <c r="U497" s="76"/>
      <c r="V497" s="5"/>
      <c r="W497" s="76"/>
      <c r="X497" s="5"/>
      <c r="Y497" s="75"/>
      <c r="Z497" s="16"/>
      <c r="AA497" s="82"/>
      <c r="AB497" s="6"/>
      <c r="AC497" s="82"/>
      <c r="AD497" s="16"/>
      <c r="AE497" s="82"/>
    </row>
    <row r="498" spans="13:31" ht="15.75" thickBot="1">
      <c r="M498" s="4"/>
      <c r="N498" s="39"/>
      <c r="O498" s="82"/>
      <c r="P498" s="5"/>
      <c r="Q498" s="76"/>
      <c r="R498" s="5"/>
      <c r="S498" s="76"/>
      <c r="T498" s="5"/>
      <c r="U498" s="76"/>
      <c r="V498" s="5"/>
      <c r="W498" s="76"/>
      <c r="X498" s="5"/>
      <c r="Y498" s="75"/>
      <c r="Z498" s="16"/>
      <c r="AA498" s="82"/>
      <c r="AB498" s="6"/>
      <c r="AC498" s="82"/>
      <c r="AD498" s="16"/>
      <c r="AE498" s="82"/>
    </row>
    <row r="499" spans="13:31" ht="15.75" thickBot="1">
      <c r="M499" s="4"/>
      <c r="N499" s="39"/>
      <c r="O499" s="82"/>
      <c r="P499" s="5"/>
      <c r="Q499" s="76"/>
      <c r="R499" s="5"/>
      <c r="S499" s="76"/>
      <c r="T499" s="5"/>
      <c r="U499" s="76"/>
      <c r="V499" s="5"/>
      <c r="W499" s="76"/>
      <c r="X499" s="5"/>
      <c r="Y499" s="75"/>
      <c r="Z499" s="16"/>
      <c r="AA499" s="82"/>
      <c r="AB499" s="6"/>
      <c r="AC499" s="82"/>
      <c r="AD499" s="16"/>
      <c r="AE499" s="82"/>
    </row>
    <row r="500" spans="13:31" ht="15.75" thickBot="1">
      <c r="M500" s="4"/>
      <c r="N500" s="39"/>
      <c r="O500" s="82"/>
      <c r="P500" s="5"/>
      <c r="Q500" s="76"/>
      <c r="R500" s="5"/>
      <c r="S500" s="76"/>
      <c r="T500" s="5"/>
      <c r="U500" s="76"/>
      <c r="V500" s="5"/>
      <c r="W500" s="76"/>
      <c r="X500" s="5"/>
      <c r="Y500" s="75"/>
      <c r="Z500" s="16"/>
      <c r="AA500" s="82"/>
      <c r="AB500" s="6"/>
      <c r="AC500" s="82"/>
      <c r="AD500" s="16"/>
      <c r="AE500" s="82"/>
    </row>
    <row r="501" spans="13:31" ht="15.75" thickBot="1">
      <c r="M501" s="4"/>
      <c r="N501" s="39"/>
      <c r="O501" s="82"/>
      <c r="P501" s="5"/>
      <c r="Q501" s="76"/>
      <c r="R501" s="5"/>
      <c r="S501" s="76"/>
      <c r="T501" s="5"/>
      <c r="U501" s="76"/>
      <c r="V501" s="5"/>
      <c r="W501" s="76"/>
      <c r="X501" s="5"/>
      <c r="Y501" s="75"/>
      <c r="Z501" s="16"/>
      <c r="AA501" s="82"/>
      <c r="AB501" s="6"/>
      <c r="AC501" s="82"/>
      <c r="AD501" s="16"/>
      <c r="AE501" s="82"/>
    </row>
    <row r="502" spans="13:31" ht="15.75" thickBot="1">
      <c r="M502" s="4"/>
      <c r="N502" s="39"/>
      <c r="O502" s="82"/>
      <c r="P502" s="5"/>
      <c r="Q502" s="76"/>
      <c r="R502" s="5"/>
      <c r="S502" s="76"/>
      <c r="T502" s="5"/>
      <c r="U502" s="76"/>
      <c r="V502" s="5"/>
      <c r="W502" s="76"/>
      <c r="X502" s="5"/>
      <c r="Y502" s="75"/>
      <c r="Z502" s="16"/>
      <c r="AA502" s="82"/>
      <c r="AB502" s="6"/>
      <c r="AC502" s="82"/>
      <c r="AD502" s="16"/>
      <c r="AE502" s="82"/>
    </row>
    <row r="503" spans="13:31" ht="15.75" thickBot="1">
      <c r="M503" s="4"/>
      <c r="N503" s="39"/>
      <c r="O503" s="82"/>
      <c r="P503" s="5"/>
      <c r="Q503" s="76"/>
      <c r="R503" s="5"/>
      <c r="S503" s="76"/>
      <c r="T503" s="5"/>
      <c r="U503" s="76"/>
      <c r="V503" s="5"/>
      <c r="W503" s="76"/>
      <c r="X503" s="5"/>
      <c r="Y503" s="75"/>
      <c r="Z503" s="16"/>
      <c r="AA503" s="82"/>
      <c r="AB503" s="6"/>
      <c r="AC503" s="82"/>
      <c r="AD503" s="16"/>
      <c r="AE503" s="82"/>
    </row>
    <row r="504" spans="13:31" ht="15.75" thickBot="1">
      <c r="M504" s="4"/>
      <c r="N504" s="39"/>
      <c r="O504" s="82"/>
      <c r="P504" s="5"/>
      <c r="Q504" s="76"/>
      <c r="R504" s="5"/>
      <c r="S504" s="76"/>
      <c r="T504" s="5"/>
      <c r="U504" s="76"/>
      <c r="V504" s="5"/>
      <c r="W504" s="76"/>
      <c r="X504" s="5"/>
      <c r="Y504" s="75"/>
      <c r="Z504" s="16"/>
      <c r="AA504" s="82"/>
      <c r="AB504" s="6"/>
      <c r="AC504" s="82"/>
      <c r="AD504" s="16"/>
      <c r="AE504" s="82"/>
    </row>
    <row r="505" spans="13:31" ht="15.75" thickBot="1">
      <c r="M505" s="4"/>
      <c r="N505" s="39"/>
      <c r="O505" s="82"/>
      <c r="P505" s="5"/>
      <c r="Q505" s="76"/>
      <c r="R505" s="5"/>
      <c r="S505" s="76"/>
      <c r="T505" s="5"/>
      <c r="U505" s="76"/>
      <c r="V505" s="5"/>
      <c r="W505" s="76"/>
      <c r="X505" s="5"/>
      <c r="Y505" s="75"/>
      <c r="Z505" s="16"/>
      <c r="AA505" s="82"/>
      <c r="AB505" s="6"/>
      <c r="AC505" s="82"/>
      <c r="AD505" s="16"/>
      <c r="AE505" s="82"/>
    </row>
    <row r="506" spans="13:31" ht="15.75" thickBot="1">
      <c r="M506" s="4"/>
      <c r="N506" s="39"/>
      <c r="O506" s="82"/>
      <c r="P506" s="5"/>
      <c r="Q506" s="76"/>
      <c r="R506" s="5"/>
      <c r="S506" s="76"/>
      <c r="T506" s="5"/>
      <c r="U506" s="76"/>
      <c r="V506" s="5"/>
      <c r="W506" s="76"/>
      <c r="X506" s="5"/>
      <c r="Y506" s="75"/>
      <c r="Z506" s="16"/>
      <c r="AA506" s="82"/>
      <c r="AB506" s="6"/>
      <c r="AC506" s="82"/>
      <c r="AD506" s="16"/>
      <c r="AE506" s="82"/>
    </row>
    <row r="507" spans="13:31" ht="15.75" thickBot="1">
      <c r="M507" s="4"/>
      <c r="N507" s="39"/>
      <c r="O507" s="82"/>
      <c r="P507" s="5"/>
      <c r="Q507" s="76"/>
      <c r="R507" s="5"/>
      <c r="S507" s="76"/>
      <c r="T507" s="5"/>
      <c r="U507" s="76"/>
      <c r="V507" s="5"/>
      <c r="W507" s="76"/>
      <c r="X507" s="5"/>
      <c r="Y507" s="75"/>
      <c r="Z507" s="16"/>
      <c r="AA507" s="82"/>
      <c r="AB507" s="6"/>
      <c r="AC507" s="82"/>
      <c r="AD507" s="16"/>
      <c r="AE507" s="82"/>
    </row>
    <row r="508" spans="13:31" ht="15.75" thickBot="1">
      <c r="M508" s="4"/>
      <c r="N508" s="39"/>
      <c r="O508" s="82"/>
      <c r="P508" s="5"/>
      <c r="Q508" s="76"/>
      <c r="R508" s="5"/>
      <c r="S508" s="76"/>
      <c r="T508" s="5"/>
      <c r="U508" s="76"/>
      <c r="V508" s="5"/>
      <c r="W508" s="76"/>
      <c r="X508" s="5"/>
      <c r="Y508" s="75"/>
      <c r="Z508" s="16"/>
      <c r="AA508" s="82"/>
      <c r="AB508" s="6"/>
      <c r="AC508" s="82"/>
      <c r="AD508" s="16"/>
      <c r="AE508" s="82"/>
    </row>
    <row r="509" spans="13:31" ht="15.75" thickBot="1">
      <c r="M509" s="4"/>
      <c r="N509" s="39"/>
      <c r="O509" s="82"/>
      <c r="P509" s="5"/>
      <c r="Q509" s="76"/>
      <c r="R509" s="5"/>
      <c r="S509" s="76"/>
      <c r="T509" s="5"/>
      <c r="U509" s="76"/>
      <c r="V509" s="5"/>
      <c r="W509" s="76"/>
      <c r="X509" s="5"/>
      <c r="Y509" s="75"/>
      <c r="Z509" s="16"/>
      <c r="AA509" s="82"/>
      <c r="AB509" s="6"/>
      <c r="AC509" s="82"/>
      <c r="AD509" s="16"/>
      <c r="AE509" s="82"/>
    </row>
    <row r="510" spans="13:31" ht="15.75" thickBot="1">
      <c r="M510" s="4"/>
      <c r="N510" s="39"/>
      <c r="O510" s="82"/>
      <c r="P510" s="5"/>
      <c r="Q510" s="76"/>
      <c r="R510" s="5"/>
      <c r="S510" s="76"/>
      <c r="T510" s="5"/>
      <c r="U510" s="76"/>
      <c r="V510" s="5"/>
      <c r="W510" s="76"/>
      <c r="X510" s="5"/>
      <c r="Y510" s="75"/>
      <c r="Z510" s="16"/>
      <c r="AA510" s="82"/>
      <c r="AB510" s="6"/>
      <c r="AC510" s="82"/>
      <c r="AD510" s="16"/>
      <c r="AE510" s="82"/>
    </row>
    <row r="511" spans="13:31" ht="15.75" thickBot="1">
      <c r="M511" s="4"/>
      <c r="N511" s="39"/>
      <c r="O511" s="82"/>
      <c r="P511" s="5"/>
      <c r="Q511" s="76"/>
      <c r="R511" s="5"/>
      <c r="S511" s="76"/>
      <c r="T511" s="5"/>
      <c r="U511" s="76"/>
      <c r="V511" s="5"/>
      <c r="W511" s="76"/>
      <c r="X511" s="5"/>
      <c r="Y511" s="75"/>
      <c r="Z511" s="16"/>
      <c r="AA511" s="82"/>
      <c r="AB511" s="6"/>
      <c r="AC511" s="82"/>
      <c r="AD511" s="16"/>
      <c r="AE511" s="82"/>
    </row>
    <row r="512" spans="13:31" ht="15.75" thickBot="1">
      <c r="M512" s="4"/>
      <c r="N512" s="39"/>
      <c r="O512" s="82"/>
      <c r="P512" s="5"/>
      <c r="Q512" s="76"/>
      <c r="R512" s="5"/>
      <c r="S512" s="76"/>
      <c r="T512" s="5"/>
      <c r="U512" s="76"/>
      <c r="V512" s="5"/>
      <c r="W512" s="76"/>
      <c r="X512" s="5"/>
      <c r="Y512" s="75"/>
      <c r="Z512" s="16"/>
      <c r="AA512" s="82"/>
      <c r="AB512" s="6"/>
      <c r="AC512" s="82"/>
      <c r="AD512" s="16"/>
      <c r="AE512" s="82"/>
    </row>
    <row r="513" spans="13:31" ht="15.75" thickBot="1">
      <c r="M513" s="4"/>
      <c r="N513" s="39"/>
      <c r="O513" s="82"/>
      <c r="P513" s="5"/>
      <c r="Q513" s="76"/>
      <c r="R513" s="5"/>
      <c r="S513" s="76"/>
      <c r="T513" s="5"/>
      <c r="U513" s="76"/>
      <c r="V513" s="5"/>
      <c r="W513" s="76"/>
      <c r="X513" s="5"/>
      <c r="Y513" s="75"/>
      <c r="Z513" s="16"/>
      <c r="AA513" s="82"/>
      <c r="AB513" s="6"/>
      <c r="AC513" s="82"/>
      <c r="AD513" s="16"/>
      <c r="AE513" s="82"/>
    </row>
    <row r="514" spans="13:31" ht="15.75" thickBot="1">
      <c r="M514" s="4"/>
      <c r="N514" s="39"/>
      <c r="O514" s="82"/>
      <c r="P514" s="5"/>
      <c r="Q514" s="76"/>
      <c r="R514" s="5"/>
      <c r="S514" s="76"/>
      <c r="T514" s="5"/>
      <c r="U514" s="76"/>
      <c r="V514" s="5"/>
      <c r="W514" s="76"/>
      <c r="X514" s="5"/>
      <c r="Y514" s="75"/>
      <c r="Z514" s="16"/>
      <c r="AA514" s="82"/>
      <c r="AB514" s="6"/>
      <c r="AC514" s="82"/>
      <c r="AD514" s="16"/>
      <c r="AE514" s="82"/>
    </row>
    <row r="515" spans="13:31" ht="15.75" thickBot="1">
      <c r="M515" s="4"/>
      <c r="N515" s="39"/>
      <c r="O515" s="82"/>
      <c r="P515" s="5"/>
      <c r="Q515" s="76"/>
      <c r="R515" s="5"/>
      <c r="S515" s="76"/>
      <c r="T515" s="5"/>
      <c r="U515" s="76"/>
      <c r="V515" s="5"/>
      <c r="W515" s="76"/>
      <c r="X515" s="5"/>
      <c r="Y515" s="75"/>
      <c r="Z515" s="16"/>
      <c r="AA515" s="82"/>
      <c r="AB515" s="6"/>
      <c r="AC515" s="82"/>
      <c r="AD515" s="16"/>
      <c r="AE515" s="82"/>
    </row>
    <row r="516" spans="13:31" ht="15.75" thickBot="1">
      <c r="M516" s="4"/>
      <c r="N516" s="39"/>
      <c r="O516" s="82"/>
      <c r="P516" s="5"/>
      <c r="Q516" s="76"/>
      <c r="R516" s="5"/>
      <c r="S516" s="76"/>
      <c r="T516" s="5"/>
      <c r="U516" s="76"/>
      <c r="V516" s="5"/>
      <c r="W516" s="76"/>
      <c r="X516" s="5"/>
      <c r="Y516" s="75"/>
      <c r="Z516" s="16"/>
      <c r="AA516" s="82"/>
      <c r="AB516" s="6"/>
      <c r="AC516" s="82"/>
      <c r="AD516" s="16"/>
      <c r="AE516" s="82"/>
    </row>
    <row r="517" spans="13:31" ht="15.75" thickBot="1">
      <c r="M517" s="4"/>
      <c r="N517" s="39"/>
      <c r="O517" s="82"/>
      <c r="P517" s="5"/>
      <c r="Q517" s="76"/>
      <c r="R517" s="5"/>
      <c r="S517" s="76"/>
      <c r="T517" s="5"/>
      <c r="U517" s="76"/>
      <c r="V517" s="5"/>
      <c r="W517" s="76"/>
      <c r="X517" s="5"/>
      <c r="Y517" s="75"/>
      <c r="Z517" s="16"/>
      <c r="AA517" s="82"/>
      <c r="AB517" s="6"/>
      <c r="AC517" s="82"/>
      <c r="AD517" s="16"/>
      <c r="AE517" s="82"/>
    </row>
    <row r="518" spans="13:31" ht="15.75" thickBot="1">
      <c r="M518" s="4"/>
      <c r="N518" s="39"/>
      <c r="O518" s="82"/>
      <c r="P518" s="5"/>
      <c r="Q518" s="76"/>
      <c r="R518" s="5"/>
      <c r="S518" s="76"/>
      <c r="T518" s="5"/>
      <c r="U518" s="76"/>
      <c r="V518" s="5"/>
      <c r="W518" s="76"/>
      <c r="X518" s="5"/>
      <c r="Y518" s="75"/>
      <c r="Z518" s="16"/>
      <c r="AA518" s="82"/>
      <c r="AB518" s="6"/>
      <c r="AC518" s="82"/>
      <c r="AD518" s="16"/>
      <c r="AE518" s="82"/>
    </row>
    <row r="519" spans="13:31" ht="15.75" thickBot="1">
      <c r="M519" s="4"/>
      <c r="N519" s="39"/>
      <c r="O519" s="82"/>
      <c r="P519" s="5"/>
      <c r="Q519" s="76"/>
      <c r="R519" s="5"/>
      <c r="S519" s="76"/>
      <c r="T519" s="5"/>
      <c r="U519" s="76"/>
      <c r="V519" s="5"/>
      <c r="W519" s="76"/>
      <c r="X519" s="5"/>
      <c r="Y519" s="75"/>
      <c r="Z519" s="16"/>
      <c r="AA519" s="82"/>
      <c r="AB519" s="6"/>
      <c r="AC519" s="82"/>
      <c r="AD519" s="16"/>
      <c r="AE519" s="82"/>
    </row>
    <row r="520" spans="13:31" ht="15.75" thickBot="1">
      <c r="M520" s="4"/>
      <c r="N520" s="39"/>
      <c r="O520" s="82"/>
      <c r="P520" s="5"/>
      <c r="Q520" s="76"/>
      <c r="R520" s="5"/>
      <c r="S520" s="76"/>
      <c r="T520" s="5"/>
      <c r="U520" s="76"/>
      <c r="V520" s="5"/>
      <c r="W520" s="76"/>
      <c r="X520" s="5"/>
      <c r="Y520" s="75"/>
      <c r="Z520" s="16"/>
      <c r="AA520" s="82"/>
      <c r="AB520" s="6"/>
      <c r="AC520" s="82"/>
      <c r="AD520" s="16"/>
      <c r="AE520" s="82"/>
    </row>
    <row r="521" spans="13:31" ht="15.75" thickBot="1">
      <c r="M521" s="4"/>
      <c r="N521" s="39"/>
      <c r="O521" s="82"/>
      <c r="P521" s="5"/>
      <c r="Q521" s="76"/>
      <c r="R521" s="5"/>
      <c r="S521" s="76"/>
      <c r="T521" s="5"/>
      <c r="U521" s="76"/>
      <c r="V521" s="5"/>
      <c r="W521" s="76"/>
      <c r="X521" s="5"/>
      <c r="Y521" s="75"/>
      <c r="Z521" s="16"/>
      <c r="AA521" s="82"/>
      <c r="AB521" s="6"/>
      <c r="AC521" s="82"/>
      <c r="AD521" s="16"/>
      <c r="AE521" s="82"/>
    </row>
    <row r="522" spans="13:31" ht="15.75" thickBot="1">
      <c r="M522" s="4"/>
      <c r="N522" s="39"/>
      <c r="O522" s="82"/>
      <c r="P522" s="5"/>
      <c r="Q522" s="76"/>
      <c r="R522" s="5"/>
      <c r="S522" s="76"/>
      <c r="T522" s="5"/>
      <c r="U522" s="76"/>
      <c r="V522" s="5"/>
      <c r="W522" s="76"/>
      <c r="X522" s="5"/>
      <c r="Y522" s="75"/>
      <c r="Z522" s="16"/>
      <c r="AA522" s="82"/>
      <c r="AB522" s="6"/>
      <c r="AC522" s="82"/>
      <c r="AD522" s="16"/>
      <c r="AE522" s="82"/>
    </row>
    <row r="523" spans="13:31" ht="15.75" thickBot="1">
      <c r="M523" s="4"/>
      <c r="N523" s="39"/>
      <c r="O523" s="82"/>
      <c r="P523" s="5"/>
      <c r="Q523" s="76"/>
      <c r="R523" s="5"/>
      <c r="S523" s="76"/>
      <c r="T523" s="5"/>
      <c r="U523" s="76"/>
      <c r="V523" s="5"/>
      <c r="W523" s="76"/>
      <c r="X523" s="5"/>
      <c r="Y523" s="75"/>
      <c r="Z523" s="16"/>
      <c r="AA523" s="82"/>
      <c r="AB523" s="6"/>
      <c r="AC523" s="82"/>
      <c r="AD523" s="16"/>
      <c r="AE523" s="82"/>
    </row>
    <row r="524" spans="13:31" ht="15.75" thickBot="1">
      <c r="M524" s="4"/>
      <c r="N524" s="39"/>
      <c r="O524" s="82"/>
      <c r="P524" s="5"/>
      <c r="Q524" s="76"/>
      <c r="R524" s="5"/>
      <c r="S524" s="76"/>
      <c r="T524" s="5"/>
      <c r="U524" s="76"/>
      <c r="V524" s="5"/>
      <c r="W524" s="76"/>
      <c r="X524" s="5"/>
      <c r="Y524" s="75"/>
      <c r="Z524" s="16"/>
      <c r="AA524" s="82"/>
      <c r="AB524" s="6"/>
      <c r="AC524" s="82"/>
      <c r="AD524" s="16"/>
      <c r="AE524" s="82"/>
    </row>
    <row r="525" spans="13:31" ht="15.75" thickBot="1">
      <c r="M525" s="4"/>
      <c r="N525" s="39"/>
      <c r="O525" s="82"/>
      <c r="P525" s="5"/>
      <c r="Q525" s="76"/>
      <c r="R525" s="5"/>
      <c r="S525" s="76"/>
      <c r="T525" s="5"/>
      <c r="U525" s="76"/>
      <c r="V525" s="5"/>
      <c r="W525" s="76"/>
      <c r="X525" s="5"/>
      <c r="Y525" s="75"/>
      <c r="Z525" s="16"/>
      <c r="AA525" s="82"/>
      <c r="AB525" s="6"/>
      <c r="AC525" s="82"/>
      <c r="AD525" s="16"/>
      <c r="AE525" s="82"/>
    </row>
    <row r="526" spans="13:31" ht="15.75" thickBot="1">
      <c r="M526" s="4"/>
      <c r="N526" s="39"/>
      <c r="O526" s="82"/>
      <c r="P526" s="5"/>
      <c r="Q526" s="76"/>
      <c r="R526" s="5"/>
      <c r="S526" s="76"/>
      <c r="T526" s="5"/>
      <c r="U526" s="76"/>
      <c r="V526" s="5"/>
      <c r="W526" s="76"/>
      <c r="X526" s="5"/>
      <c r="Y526" s="75"/>
      <c r="Z526" s="16"/>
      <c r="AA526" s="82"/>
      <c r="AB526" s="6"/>
      <c r="AC526" s="82"/>
      <c r="AD526" s="16"/>
      <c r="AE526" s="82"/>
    </row>
    <row r="527" spans="13:31" ht="15.75" thickBot="1">
      <c r="M527" s="4"/>
      <c r="N527" s="39"/>
      <c r="O527" s="82"/>
      <c r="P527" s="5"/>
      <c r="Q527" s="76"/>
      <c r="R527" s="5"/>
      <c r="S527" s="76"/>
      <c r="T527" s="5"/>
      <c r="U527" s="76"/>
      <c r="V527" s="5"/>
      <c r="W527" s="76"/>
      <c r="X527" s="5"/>
      <c r="Y527" s="75"/>
      <c r="Z527" s="16"/>
      <c r="AA527" s="82"/>
      <c r="AB527" s="6"/>
      <c r="AC527" s="82"/>
      <c r="AD527" s="16"/>
      <c r="AE527" s="82"/>
    </row>
    <row r="528" spans="13:31" ht="15.75" thickBot="1">
      <c r="M528" s="4"/>
      <c r="N528" s="39"/>
      <c r="O528" s="82"/>
      <c r="P528" s="5"/>
      <c r="Q528" s="76"/>
      <c r="R528" s="5"/>
      <c r="S528" s="76"/>
      <c r="T528" s="5"/>
      <c r="U528" s="76"/>
      <c r="V528" s="5"/>
      <c r="W528" s="76"/>
      <c r="X528" s="5"/>
      <c r="Y528" s="75"/>
      <c r="Z528" s="16"/>
      <c r="AA528" s="82"/>
      <c r="AB528" s="6"/>
      <c r="AC528" s="82"/>
      <c r="AD528" s="16"/>
      <c r="AE528" s="82"/>
    </row>
    <row r="529" spans="13:31" ht="15.75" thickBot="1">
      <c r="M529" s="4"/>
      <c r="N529" s="39"/>
      <c r="O529" s="82"/>
      <c r="P529" s="5"/>
      <c r="Q529" s="76"/>
      <c r="R529" s="5"/>
      <c r="S529" s="76"/>
      <c r="T529" s="5"/>
      <c r="U529" s="76"/>
      <c r="V529" s="5"/>
      <c r="W529" s="76"/>
      <c r="X529" s="5"/>
      <c r="Y529" s="75"/>
      <c r="Z529" s="16"/>
      <c r="AA529" s="82"/>
      <c r="AB529" s="6"/>
      <c r="AC529" s="82"/>
      <c r="AD529" s="16"/>
      <c r="AE529" s="82"/>
    </row>
    <row r="530" spans="13:31" ht="15.75" thickBot="1">
      <c r="M530" s="4"/>
      <c r="N530" s="39"/>
      <c r="O530" s="82"/>
      <c r="P530" s="5"/>
      <c r="Q530" s="76"/>
      <c r="R530" s="5"/>
      <c r="S530" s="76"/>
      <c r="T530" s="5"/>
      <c r="U530" s="76"/>
      <c r="V530" s="5"/>
      <c r="W530" s="76"/>
      <c r="X530" s="5"/>
      <c r="Y530" s="75"/>
      <c r="Z530" s="16"/>
      <c r="AA530" s="82"/>
      <c r="AB530" s="6"/>
      <c r="AC530" s="82"/>
      <c r="AD530" s="16"/>
      <c r="AE530" s="82"/>
    </row>
    <row r="531" spans="13:31" ht="15.75" thickBot="1">
      <c r="M531" s="4"/>
      <c r="N531" s="39"/>
      <c r="O531" s="82"/>
      <c r="P531" s="5"/>
      <c r="Q531" s="76"/>
      <c r="R531" s="5"/>
      <c r="S531" s="76"/>
      <c r="T531" s="5"/>
      <c r="U531" s="76"/>
      <c r="V531" s="5"/>
      <c r="W531" s="76"/>
      <c r="X531" s="5"/>
      <c r="Y531" s="75"/>
      <c r="Z531" s="16"/>
      <c r="AA531" s="82"/>
      <c r="AB531" s="6"/>
      <c r="AC531" s="82"/>
      <c r="AD531" s="16"/>
      <c r="AE531" s="82"/>
    </row>
    <row r="532" spans="13:31" ht="15.75" thickBot="1">
      <c r="M532" s="4"/>
      <c r="N532" s="39"/>
      <c r="O532" s="82"/>
      <c r="P532" s="5"/>
      <c r="Q532" s="76"/>
      <c r="R532" s="5"/>
      <c r="S532" s="76"/>
      <c r="T532" s="5"/>
      <c r="U532" s="76"/>
      <c r="V532" s="5"/>
      <c r="W532" s="76"/>
      <c r="X532" s="5"/>
      <c r="Y532" s="75"/>
      <c r="Z532" s="16"/>
      <c r="AA532" s="82"/>
      <c r="AB532" s="6"/>
      <c r="AC532" s="82"/>
      <c r="AD532" s="16"/>
      <c r="AE532" s="82"/>
    </row>
    <row r="533" spans="13:31" ht="15.75" thickBot="1">
      <c r="M533" s="4"/>
      <c r="N533" s="39"/>
      <c r="O533" s="82"/>
      <c r="P533" s="5"/>
      <c r="Q533" s="76"/>
      <c r="R533" s="5"/>
      <c r="S533" s="76"/>
      <c r="T533" s="5"/>
      <c r="U533" s="76"/>
      <c r="V533" s="5"/>
      <c r="W533" s="76"/>
      <c r="X533" s="5"/>
      <c r="Y533" s="75"/>
      <c r="Z533" s="16"/>
      <c r="AA533" s="82"/>
      <c r="AB533" s="6"/>
      <c r="AC533" s="82"/>
      <c r="AD533" s="16"/>
      <c r="AE533" s="82"/>
    </row>
    <row r="534" spans="13:31" ht="15.75" thickBot="1">
      <c r="M534" s="4"/>
      <c r="N534" s="39"/>
      <c r="O534" s="82"/>
      <c r="P534" s="5"/>
      <c r="Q534" s="76"/>
      <c r="R534" s="5"/>
      <c r="S534" s="76"/>
      <c r="T534" s="5"/>
      <c r="U534" s="76"/>
      <c r="V534" s="5"/>
      <c r="W534" s="76"/>
      <c r="X534" s="5"/>
      <c r="Y534" s="75"/>
      <c r="Z534" s="16"/>
      <c r="AA534" s="82"/>
      <c r="AB534" s="6"/>
      <c r="AC534" s="82"/>
      <c r="AD534" s="16"/>
      <c r="AE534" s="82"/>
    </row>
    <row r="535" spans="13:31" ht="15.75" thickBot="1">
      <c r="M535" s="4"/>
      <c r="N535" s="39"/>
      <c r="O535" s="82"/>
      <c r="P535" s="5"/>
      <c r="Q535" s="76"/>
      <c r="R535" s="5"/>
      <c r="S535" s="76"/>
      <c r="T535" s="5"/>
      <c r="U535" s="76"/>
      <c r="V535" s="5"/>
      <c r="W535" s="76"/>
      <c r="X535" s="5"/>
      <c r="Y535" s="75"/>
      <c r="Z535" s="16"/>
      <c r="AA535" s="82"/>
      <c r="AB535" s="6"/>
      <c r="AC535" s="82"/>
      <c r="AD535" s="16"/>
      <c r="AE535" s="82"/>
    </row>
    <row r="536" spans="13:31" ht="15.75" thickBot="1">
      <c r="M536" s="4"/>
      <c r="N536" s="39"/>
      <c r="O536" s="82"/>
      <c r="P536" s="5"/>
      <c r="Q536" s="76"/>
      <c r="R536" s="5"/>
      <c r="S536" s="76"/>
      <c r="T536" s="5"/>
      <c r="U536" s="76"/>
      <c r="V536" s="5"/>
      <c r="W536" s="76"/>
      <c r="X536" s="5"/>
      <c r="Y536" s="75"/>
      <c r="Z536" s="16"/>
      <c r="AA536" s="82"/>
      <c r="AB536" s="6"/>
      <c r="AC536" s="82"/>
      <c r="AD536" s="16"/>
      <c r="AE536" s="82"/>
    </row>
    <row r="537" spans="13:31" ht="15.75" thickBot="1">
      <c r="M537" s="4"/>
      <c r="N537" s="39"/>
      <c r="O537" s="82"/>
      <c r="P537" s="5"/>
      <c r="Q537" s="76"/>
      <c r="R537" s="5"/>
      <c r="S537" s="76"/>
      <c r="T537" s="5"/>
      <c r="U537" s="76"/>
      <c r="V537" s="5"/>
      <c r="W537" s="76"/>
      <c r="X537" s="5"/>
      <c r="Y537" s="75"/>
      <c r="Z537" s="16"/>
      <c r="AA537" s="82"/>
      <c r="AB537" s="6"/>
      <c r="AC537" s="82"/>
      <c r="AD537" s="16"/>
      <c r="AE537" s="82"/>
    </row>
    <row r="538" spans="13:31" ht="15.75" thickBot="1">
      <c r="M538" s="4"/>
      <c r="N538" s="39"/>
      <c r="O538" s="82"/>
      <c r="P538" s="5"/>
      <c r="Q538" s="76"/>
      <c r="R538" s="5"/>
      <c r="S538" s="76"/>
      <c r="T538" s="5"/>
      <c r="U538" s="76"/>
      <c r="V538" s="5"/>
      <c r="W538" s="76"/>
      <c r="X538" s="5"/>
      <c r="Y538" s="75"/>
      <c r="Z538" s="16"/>
      <c r="AA538" s="82"/>
      <c r="AB538" s="6"/>
      <c r="AC538" s="82"/>
      <c r="AD538" s="16"/>
      <c r="AE538" s="82"/>
    </row>
    <row r="539" spans="13:31" ht="15.75" thickBot="1">
      <c r="M539" s="4"/>
      <c r="N539" s="39"/>
      <c r="O539" s="82"/>
      <c r="P539" s="5"/>
      <c r="Q539" s="76"/>
      <c r="R539" s="5"/>
      <c r="S539" s="76"/>
      <c r="T539" s="5"/>
      <c r="U539" s="76"/>
      <c r="V539" s="5"/>
      <c r="W539" s="76"/>
      <c r="X539" s="5"/>
      <c r="Y539" s="75"/>
      <c r="Z539" s="16"/>
      <c r="AA539" s="82"/>
      <c r="AB539" s="6"/>
      <c r="AC539" s="82"/>
      <c r="AD539" s="16"/>
      <c r="AE539" s="82"/>
    </row>
    <row r="540" spans="13:31" ht="15.75" thickBot="1">
      <c r="M540" s="4"/>
      <c r="N540" s="39"/>
      <c r="O540" s="82"/>
      <c r="P540" s="5"/>
      <c r="Q540" s="76"/>
      <c r="R540" s="5"/>
      <c r="S540" s="76"/>
      <c r="T540" s="5"/>
      <c r="U540" s="76"/>
      <c r="V540" s="5"/>
      <c r="W540" s="76"/>
      <c r="X540" s="5"/>
      <c r="Y540" s="75"/>
      <c r="Z540" s="16"/>
      <c r="AA540" s="82"/>
      <c r="AB540" s="6"/>
      <c r="AC540" s="82"/>
      <c r="AD540" s="16"/>
      <c r="AE540" s="82"/>
    </row>
    <row r="541" spans="13:31" ht="15.75" thickBot="1">
      <c r="M541" s="4"/>
      <c r="N541" s="39"/>
      <c r="O541" s="82"/>
      <c r="P541" s="5"/>
      <c r="Q541" s="76"/>
      <c r="R541" s="5"/>
      <c r="S541" s="76"/>
      <c r="T541" s="5"/>
      <c r="U541" s="76"/>
      <c r="V541" s="5"/>
      <c r="W541" s="76"/>
      <c r="X541" s="5"/>
      <c r="Y541" s="75"/>
      <c r="Z541" s="16"/>
      <c r="AA541" s="82"/>
      <c r="AB541" s="6"/>
      <c r="AC541" s="82"/>
      <c r="AD541" s="16"/>
      <c r="AE541" s="82"/>
    </row>
    <row r="542" spans="13:31" ht="15.75" thickBot="1">
      <c r="M542" s="4"/>
      <c r="N542" s="39"/>
      <c r="O542" s="82"/>
      <c r="P542" s="5"/>
      <c r="Q542" s="76"/>
      <c r="R542" s="5"/>
      <c r="S542" s="76"/>
      <c r="T542" s="5"/>
      <c r="U542" s="76"/>
      <c r="V542" s="5"/>
      <c r="W542" s="76"/>
      <c r="X542" s="5"/>
      <c r="Y542" s="75"/>
      <c r="Z542" s="16"/>
      <c r="AA542" s="82"/>
      <c r="AB542" s="6"/>
      <c r="AC542" s="82"/>
      <c r="AD542" s="16"/>
      <c r="AE542" s="82"/>
    </row>
    <row r="543" spans="13:31" ht="15.75" thickBot="1">
      <c r="M543" s="4"/>
      <c r="N543" s="39"/>
      <c r="O543" s="82"/>
      <c r="P543" s="5"/>
      <c r="Q543" s="76"/>
      <c r="R543" s="5"/>
      <c r="S543" s="76"/>
      <c r="T543" s="5"/>
      <c r="U543" s="76"/>
      <c r="V543" s="5"/>
      <c r="W543" s="76"/>
      <c r="X543" s="5"/>
      <c r="Y543" s="75"/>
      <c r="Z543" s="16"/>
      <c r="AA543" s="82"/>
      <c r="AB543" s="6"/>
      <c r="AC543" s="82"/>
      <c r="AD543" s="16"/>
      <c r="AE543" s="82"/>
    </row>
    <row r="544" spans="13:31" ht="15.75" thickBot="1">
      <c r="M544" s="4"/>
      <c r="N544" s="39"/>
      <c r="O544" s="82"/>
      <c r="P544" s="5"/>
      <c r="Q544" s="76"/>
      <c r="R544" s="5"/>
      <c r="S544" s="76"/>
      <c r="T544" s="5"/>
      <c r="U544" s="76"/>
      <c r="V544" s="5"/>
      <c r="W544" s="76"/>
      <c r="X544" s="5"/>
      <c r="Y544" s="75"/>
      <c r="Z544" s="16"/>
      <c r="AA544" s="82"/>
      <c r="AB544" s="6"/>
      <c r="AC544" s="82"/>
      <c r="AD544" s="16"/>
      <c r="AE544" s="82"/>
    </row>
    <row r="545" spans="13:31" ht="15.75" thickBot="1">
      <c r="M545" s="4"/>
      <c r="N545" s="39"/>
      <c r="O545" s="82"/>
      <c r="P545" s="5"/>
      <c r="Q545" s="76"/>
      <c r="R545" s="5"/>
      <c r="S545" s="76"/>
      <c r="T545" s="5"/>
      <c r="U545" s="76"/>
      <c r="V545" s="5"/>
      <c r="W545" s="76"/>
      <c r="X545" s="5"/>
      <c r="Y545" s="75"/>
      <c r="Z545" s="16"/>
      <c r="AA545" s="82"/>
      <c r="AB545" s="6"/>
      <c r="AC545" s="82"/>
      <c r="AD545" s="16"/>
      <c r="AE545" s="82"/>
    </row>
    <row r="546" spans="13:31" ht="15.75" thickBot="1">
      <c r="M546" s="4"/>
      <c r="N546" s="39"/>
      <c r="O546" s="82"/>
      <c r="P546" s="5"/>
      <c r="Q546" s="76"/>
      <c r="R546" s="5"/>
      <c r="S546" s="76"/>
      <c r="T546" s="5"/>
      <c r="U546" s="76"/>
      <c r="V546" s="5"/>
      <c r="W546" s="76"/>
      <c r="X546" s="5"/>
      <c r="Y546" s="75"/>
      <c r="Z546" s="16"/>
      <c r="AA546" s="82"/>
      <c r="AB546" s="6"/>
      <c r="AC546" s="82"/>
      <c r="AD546" s="16"/>
      <c r="AE546" s="82"/>
    </row>
    <row r="547" spans="13:31" ht="15.75" thickBot="1">
      <c r="M547" s="4"/>
      <c r="N547" s="39"/>
      <c r="O547" s="82"/>
      <c r="P547" s="5"/>
      <c r="Q547" s="76"/>
      <c r="R547" s="5"/>
      <c r="S547" s="76"/>
      <c r="T547" s="5"/>
      <c r="U547" s="76"/>
      <c r="V547" s="5"/>
      <c r="W547" s="76"/>
      <c r="X547" s="5"/>
      <c r="Y547" s="75"/>
      <c r="Z547" s="16"/>
      <c r="AA547" s="82"/>
      <c r="AB547" s="6"/>
      <c r="AC547" s="82"/>
      <c r="AD547" s="16"/>
      <c r="AE547" s="82"/>
    </row>
    <row r="548" spans="13:31" ht="15.75" thickBot="1">
      <c r="M548" s="4"/>
      <c r="N548" s="39"/>
      <c r="O548" s="82"/>
      <c r="P548" s="5"/>
      <c r="Q548" s="76"/>
      <c r="R548" s="5"/>
      <c r="S548" s="76"/>
      <c r="T548" s="5"/>
      <c r="U548" s="76"/>
      <c r="V548" s="5"/>
      <c r="W548" s="76"/>
      <c r="X548" s="5"/>
      <c r="Y548" s="75"/>
      <c r="Z548" s="16"/>
      <c r="AA548" s="82"/>
      <c r="AB548" s="6"/>
      <c r="AC548" s="82"/>
      <c r="AD548" s="16"/>
      <c r="AE548" s="82"/>
    </row>
    <row r="549" spans="13:31" ht="15.75" thickBot="1">
      <c r="M549" s="4"/>
      <c r="N549" s="39"/>
      <c r="O549" s="82"/>
      <c r="P549" s="5"/>
      <c r="Q549" s="76"/>
      <c r="R549" s="5"/>
      <c r="S549" s="76"/>
      <c r="T549" s="5"/>
      <c r="U549" s="76"/>
      <c r="V549" s="5"/>
      <c r="W549" s="76"/>
      <c r="X549" s="5"/>
      <c r="Y549" s="75"/>
      <c r="Z549" s="16"/>
      <c r="AA549" s="82"/>
      <c r="AB549" s="6"/>
      <c r="AC549" s="82"/>
      <c r="AD549" s="16"/>
      <c r="AE549" s="82"/>
    </row>
    <row r="550" spans="13:31" ht="15.75" thickBot="1">
      <c r="M550" s="4"/>
      <c r="N550" s="39"/>
      <c r="O550" s="82"/>
      <c r="P550" s="5"/>
      <c r="Q550" s="76"/>
      <c r="R550" s="5"/>
      <c r="S550" s="76"/>
      <c r="T550" s="5"/>
      <c r="U550" s="76"/>
      <c r="V550" s="5"/>
      <c r="W550" s="76"/>
      <c r="X550" s="5"/>
      <c r="Y550" s="75"/>
      <c r="Z550" s="16"/>
      <c r="AA550" s="82"/>
      <c r="AB550" s="6"/>
      <c r="AC550" s="82"/>
      <c r="AD550" s="16"/>
      <c r="AE550" s="82"/>
    </row>
    <row r="551" spans="13:31" ht="15.75" thickBot="1">
      <c r="M551" s="4"/>
      <c r="N551" s="39"/>
      <c r="O551" s="82"/>
      <c r="P551" s="5"/>
      <c r="Q551" s="76"/>
      <c r="R551" s="5"/>
      <c r="S551" s="76"/>
      <c r="T551" s="5"/>
      <c r="U551" s="76"/>
      <c r="V551" s="5"/>
      <c r="W551" s="76"/>
      <c r="X551" s="5"/>
      <c r="Y551" s="75"/>
      <c r="Z551" s="16"/>
      <c r="AA551" s="82"/>
      <c r="AB551" s="6"/>
      <c r="AC551" s="82"/>
      <c r="AD551" s="16"/>
      <c r="AE551" s="82"/>
    </row>
    <row r="552" spans="13:31" ht="15.75" thickBot="1">
      <c r="M552" s="4"/>
      <c r="N552" s="39"/>
      <c r="O552" s="82"/>
      <c r="P552" s="5"/>
      <c r="Q552" s="76"/>
      <c r="R552" s="5"/>
      <c r="S552" s="76"/>
      <c r="T552" s="5"/>
      <c r="U552" s="76"/>
      <c r="V552" s="5"/>
      <c r="W552" s="76"/>
      <c r="X552" s="5"/>
      <c r="Y552" s="75"/>
      <c r="Z552" s="16"/>
      <c r="AA552" s="82"/>
      <c r="AB552" s="6"/>
      <c r="AC552" s="82"/>
      <c r="AD552" s="16"/>
      <c r="AE552" s="82"/>
    </row>
    <row r="553" spans="13:31" ht="15.75" thickBot="1">
      <c r="M553" s="4"/>
      <c r="N553" s="39"/>
      <c r="O553" s="82"/>
      <c r="P553" s="5"/>
      <c r="Q553" s="76"/>
      <c r="R553" s="5"/>
      <c r="S553" s="76"/>
      <c r="T553" s="5"/>
      <c r="U553" s="76"/>
      <c r="V553" s="5"/>
      <c r="W553" s="76"/>
      <c r="X553" s="5"/>
      <c r="Y553" s="75"/>
      <c r="Z553" s="16"/>
      <c r="AA553" s="82"/>
      <c r="AB553" s="6"/>
      <c r="AC553" s="82"/>
      <c r="AD553" s="16"/>
      <c r="AE553" s="82"/>
    </row>
    <row r="554" spans="13:31" ht="15.75" thickBot="1">
      <c r="M554" s="4"/>
      <c r="N554" s="39"/>
      <c r="O554" s="82"/>
      <c r="P554" s="5"/>
      <c r="Q554" s="76"/>
      <c r="R554" s="5"/>
      <c r="S554" s="76"/>
      <c r="T554" s="5"/>
      <c r="U554" s="76"/>
      <c r="V554" s="5"/>
      <c r="W554" s="76"/>
      <c r="X554" s="5"/>
      <c r="Y554" s="75"/>
      <c r="Z554" s="16"/>
      <c r="AA554" s="82"/>
      <c r="AB554" s="6"/>
      <c r="AC554" s="82"/>
      <c r="AD554" s="16"/>
      <c r="AE554" s="82"/>
    </row>
    <row r="555" spans="13:31" ht="15.75" thickBot="1">
      <c r="M555" s="4"/>
      <c r="N555" s="39"/>
      <c r="O555" s="82"/>
      <c r="P555" s="5"/>
      <c r="Q555" s="76"/>
      <c r="R555" s="5"/>
      <c r="S555" s="76"/>
      <c r="T555" s="5"/>
      <c r="U555" s="76"/>
      <c r="V555" s="5"/>
      <c r="W555" s="76"/>
      <c r="X555" s="5"/>
      <c r="Y555" s="75"/>
      <c r="Z555" s="16"/>
      <c r="AA555" s="82"/>
      <c r="AB555" s="6"/>
      <c r="AC555" s="82"/>
      <c r="AD555" s="16"/>
      <c r="AE555" s="82"/>
    </row>
    <row r="556" spans="13:31" ht="15.75" thickBot="1">
      <c r="M556" s="4"/>
      <c r="N556" s="39"/>
      <c r="O556" s="82"/>
      <c r="P556" s="5"/>
      <c r="Q556" s="76"/>
      <c r="R556" s="5"/>
      <c r="S556" s="76"/>
      <c r="T556" s="5"/>
      <c r="U556" s="76"/>
      <c r="V556" s="5"/>
      <c r="W556" s="76"/>
      <c r="X556" s="5"/>
      <c r="Y556" s="75"/>
      <c r="Z556" s="16"/>
      <c r="AA556" s="82"/>
      <c r="AB556" s="6"/>
      <c r="AC556" s="82"/>
      <c r="AD556" s="16"/>
      <c r="AE556" s="82"/>
    </row>
    <row r="557" spans="13:31" ht="15.75" thickBot="1">
      <c r="M557" s="4"/>
      <c r="N557" s="39"/>
      <c r="O557" s="82"/>
      <c r="P557" s="5"/>
      <c r="Q557" s="76"/>
      <c r="R557" s="5"/>
      <c r="S557" s="76"/>
      <c r="T557" s="5"/>
      <c r="U557" s="76"/>
      <c r="V557" s="5"/>
      <c r="W557" s="76"/>
      <c r="X557" s="5"/>
      <c r="Y557" s="75"/>
      <c r="Z557" s="16"/>
      <c r="AA557" s="82"/>
      <c r="AB557" s="6"/>
      <c r="AC557" s="82"/>
      <c r="AD557" s="16"/>
      <c r="AE557" s="82"/>
    </row>
    <row r="558" spans="13:31" ht="15.75" thickBot="1">
      <c r="M558" s="4"/>
      <c r="N558" s="39"/>
      <c r="O558" s="82"/>
      <c r="P558" s="5"/>
      <c r="Q558" s="76"/>
      <c r="R558" s="5"/>
      <c r="S558" s="76"/>
      <c r="T558" s="5"/>
      <c r="U558" s="76"/>
      <c r="V558" s="5"/>
      <c r="W558" s="76"/>
      <c r="X558" s="5"/>
      <c r="Y558" s="75"/>
      <c r="Z558" s="16"/>
      <c r="AA558" s="82"/>
      <c r="AB558" s="6"/>
      <c r="AC558" s="82"/>
      <c r="AD558" s="16"/>
      <c r="AE558" s="82"/>
    </row>
    <row r="559" spans="13:31" ht="15.75" thickBot="1">
      <c r="M559" s="4"/>
      <c r="N559" s="39"/>
      <c r="O559" s="82"/>
      <c r="P559" s="5"/>
      <c r="Q559" s="76"/>
      <c r="R559" s="5"/>
      <c r="S559" s="76"/>
      <c r="T559" s="5"/>
      <c r="U559" s="76"/>
      <c r="V559" s="5"/>
      <c r="W559" s="76"/>
      <c r="X559" s="5"/>
      <c r="Y559" s="75"/>
      <c r="Z559" s="16"/>
      <c r="AA559" s="82"/>
      <c r="AB559" s="6"/>
      <c r="AC559" s="82"/>
      <c r="AD559" s="16"/>
      <c r="AE559" s="82"/>
    </row>
    <row r="560" spans="13:31" ht="15.75" thickBot="1">
      <c r="M560" s="4"/>
      <c r="N560" s="39"/>
      <c r="O560" s="82"/>
      <c r="P560" s="5"/>
      <c r="Q560" s="76"/>
      <c r="R560" s="5"/>
      <c r="S560" s="76"/>
      <c r="T560" s="5"/>
      <c r="U560" s="76"/>
      <c r="V560" s="5"/>
      <c r="W560" s="76"/>
      <c r="X560" s="5"/>
      <c r="Y560" s="75"/>
      <c r="Z560" s="16"/>
      <c r="AA560" s="82"/>
      <c r="AB560" s="6"/>
      <c r="AC560" s="82"/>
      <c r="AD560" s="16"/>
      <c r="AE560" s="82"/>
    </row>
    <row r="561" spans="13:31" ht="15.75" thickBot="1">
      <c r="M561" s="4"/>
      <c r="N561" s="39"/>
      <c r="O561" s="82"/>
      <c r="P561" s="5"/>
      <c r="Q561" s="76"/>
      <c r="R561" s="5"/>
      <c r="S561" s="76"/>
      <c r="T561" s="5"/>
      <c r="U561" s="76"/>
      <c r="V561" s="5"/>
      <c r="W561" s="76"/>
      <c r="X561" s="5"/>
      <c r="Y561" s="75"/>
      <c r="Z561" s="16"/>
      <c r="AA561" s="82"/>
      <c r="AB561" s="6"/>
      <c r="AC561" s="82"/>
      <c r="AD561" s="16"/>
      <c r="AE561" s="82"/>
    </row>
    <row r="562" spans="13:31" ht="15.75" thickBot="1">
      <c r="M562" s="4"/>
      <c r="N562" s="39"/>
      <c r="O562" s="82"/>
      <c r="P562" s="5"/>
      <c r="Q562" s="76"/>
      <c r="R562" s="5"/>
      <c r="S562" s="76"/>
      <c r="T562" s="5"/>
      <c r="U562" s="76"/>
      <c r="V562" s="5"/>
      <c r="W562" s="76"/>
      <c r="X562" s="5"/>
      <c r="Y562" s="75"/>
      <c r="Z562" s="16"/>
      <c r="AA562" s="82"/>
      <c r="AB562" s="6"/>
      <c r="AC562" s="82"/>
      <c r="AD562" s="16"/>
      <c r="AE562" s="82"/>
    </row>
    <row r="563" spans="13:31" ht="15.75" thickBot="1">
      <c r="M563" s="4"/>
      <c r="N563" s="39"/>
      <c r="O563" s="82"/>
      <c r="P563" s="5"/>
      <c r="Q563" s="76"/>
      <c r="R563" s="5"/>
      <c r="S563" s="76"/>
      <c r="T563" s="5"/>
      <c r="U563" s="76"/>
      <c r="V563" s="5"/>
      <c r="W563" s="76"/>
      <c r="X563" s="5"/>
      <c r="Y563" s="75"/>
      <c r="Z563" s="16"/>
      <c r="AA563" s="82"/>
      <c r="AB563" s="6"/>
      <c r="AC563" s="82"/>
      <c r="AD563" s="16"/>
      <c r="AE563" s="82"/>
    </row>
    <row r="564" spans="13:31" ht="15.75" thickBot="1">
      <c r="M564" s="4"/>
      <c r="N564" s="39"/>
      <c r="O564" s="82"/>
      <c r="P564" s="5"/>
      <c r="Q564" s="76"/>
      <c r="R564" s="5"/>
      <c r="S564" s="76"/>
      <c r="T564" s="5"/>
      <c r="U564" s="76"/>
      <c r="V564" s="5"/>
      <c r="W564" s="76"/>
      <c r="X564" s="5"/>
      <c r="Y564" s="75"/>
      <c r="Z564" s="16"/>
      <c r="AA564" s="82"/>
      <c r="AB564" s="6"/>
      <c r="AC564" s="82"/>
      <c r="AD564" s="16"/>
      <c r="AE564" s="82"/>
    </row>
    <row r="565" spans="13:31" ht="15.75" thickBot="1">
      <c r="M565" s="4"/>
      <c r="N565" s="39"/>
      <c r="O565" s="82"/>
      <c r="P565" s="5"/>
      <c r="Q565" s="76"/>
      <c r="R565" s="5"/>
      <c r="S565" s="76"/>
      <c r="T565" s="5"/>
      <c r="U565" s="76"/>
      <c r="V565" s="5"/>
      <c r="W565" s="76"/>
      <c r="X565" s="5"/>
      <c r="Y565" s="75"/>
      <c r="Z565" s="16"/>
      <c r="AA565" s="82"/>
      <c r="AB565" s="6"/>
      <c r="AC565" s="82"/>
      <c r="AD565" s="16"/>
      <c r="AE565" s="82"/>
    </row>
    <row r="566" spans="13:31" ht="15.75" thickBot="1">
      <c r="M566" s="4"/>
      <c r="N566" s="39"/>
      <c r="O566" s="82"/>
      <c r="P566" s="5"/>
      <c r="Q566" s="76"/>
      <c r="R566" s="5"/>
      <c r="S566" s="76"/>
      <c r="T566" s="5"/>
      <c r="U566" s="76"/>
      <c r="V566" s="5"/>
      <c r="W566" s="76"/>
      <c r="X566" s="5"/>
      <c r="Y566" s="75"/>
      <c r="Z566" s="16"/>
      <c r="AA566" s="82"/>
      <c r="AB566" s="6"/>
      <c r="AC566" s="82"/>
      <c r="AD566" s="16"/>
      <c r="AE566" s="82"/>
    </row>
    <row r="567" spans="13:31" ht="15.75" thickBot="1">
      <c r="M567" s="4"/>
      <c r="N567" s="39"/>
      <c r="O567" s="82"/>
      <c r="P567" s="5"/>
      <c r="Q567" s="76"/>
      <c r="R567" s="5"/>
      <c r="S567" s="76"/>
      <c r="T567" s="5"/>
      <c r="U567" s="76"/>
      <c r="V567" s="5"/>
      <c r="W567" s="76"/>
      <c r="X567" s="5"/>
      <c r="Y567" s="75"/>
      <c r="Z567" s="16"/>
      <c r="AA567" s="82"/>
      <c r="AB567" s="6"/>
      <c r="AC567" s="82"/>
      <c r="AD567" s="16"/>
      <c r="AE567" s="82"/>
    </row>
    <row r="568" spans="13:31" ht="15.75" thickBot="1">
      <c r="M568" s="4"/>
      <c r="N568" s="39"/>
      <c r="O568" s="82"/>
      <c r="P568" s="5"/>
      <c r="Q568" s="76"/>
      <c r="R568" s="5"/>
      <c r="S568" s="76"/>
      <c r="T568" s="5"/>
      <c r="U568" s="76"/>
      <c r="V568" s="5"/>
      <c r="W568" s="76"/>
      <c r="X568" s="5"/>
      <c r="Y568" s="75"/>
      <c r="Z568" s="16"/>
      <c r="AA568" s="82"/>
      <c r="AB568" s="6"/>
      <c r="AC568" s="82"/>
      <c r="AD568" s="16"/>
      <c r="AE568" s="82"/>
    </row>
    <row r="569" spans="13:31" ht="15.75" thickBot="1">
      <c r="M569" s="4"/>
      <c r="N569" s="39"/>
      <c r="O569" s="82"/>
      <c r="P569" s="5"/>
      <c r="Q569" s="76"/>
      <c r="R569" s="5"/>
      <c r="S569" s="76"/>
      <c r="T569" s="5"/>
      <c r="U569" s="76"/>
      <c r="V569" s="5"/>
      <c r="W569" s="76"/>
      <c r="X569" s="5"/>
      <c r="Y569" s="75"/>
      <c r="Z569" s="16"/>
      <c r="AA569" s="82"/>
      <c r="AB569" s="6"/>
      <c r="AC569" s="82"/>
      <c r="AD569" s="16"/>
      <c r="AE569" s="82"/>
    </row>
    <row r="570" spans="13:31" ht="15.75" thickBot="1">
      <c r="M570" s="4"/>
      <c r="N570" s="39"/>
      <c r="O570" s="82"/>
      <c r="P570" s="5"/>
      <c r="Q570" s="76"/>
      <c r="R570" s="5"/>
      <c r="S570" s="76"/>
      <c r="T570" s="5"/>
      <c r="U570" s="76"/>
      <c r="V570" s="5"/>
      <c r="W570" s="76"/>
      <c r="X570" s="5"/>
      <c r="Y570" s="75"/>
      <c r="Z570" s="16"/>
      <c r="AA570" s="82"/>
      <c r="AB570" s="6"/>
      <c r="AC570" s="82"/>
      <c r="AD570" s="16"/>
      <c r="AE570" s="82"/>
    </row>
    <row r="571" spans="13:31" ht="15.75" thickBot="1">
      <c r="M571" s="4"/>
      <c r="N571" s="39"/>
      <c r="O571" s="82"/>
      <c r="P571" s="5"/>
      <c r="Q571" s="76"/>
      <c r="R571" s="5"/>
      <c r="S571" s="76"/>
      <c r="T571" s="5"/>
      <c r="U571" s="76"/>
      <c r="V571" s="5"/>
      <c r="W571" s="76"/>
      <c r="X571" s="5"/>
      <c r="Y571" s="75"/>
      <c r="Z571" s="16"/>
      <c r="AA571" s="82"/>
      <c r="AB571" s="6"/>
      <c r="AC571" s="82"/>
      <c r="AD571" s="16"/>
      <c r="AE571" s="82"/>
    </row>
    <row r="572" spans="13:31" ht="15.75" thickBot="1">
      <c r="M572" s="4"/>
      <c r="N572" s="39"/>
      <c r="O572" s="82"/>
      <c r="P572" s="5"/>
      <c r="Q572" s="76"/>
      <c r="R572" s="5"/>
      <c r="S572" s="76"/>
      <c r="T572" s="5"/>
      <c r="U572" s="76"/>
      <c r="V572" s="5"/>
      <c r="W572" s="76"/>
      <c r="X572" s="5"/>
      <c r="Y572" s="75"/>
      <c r="Z572" s="16"/>
      <c r="AA572" s="82"/>
      <c r="AB572" s="6"/>
      <c r="AC572" s="82"/>
      <c r="AD572" s="16"/>
      <c r="AE572" s="82"/>
    </row>
    <row r="573" spans="13:31" ht="15.75" thickBot="1">
      <c r="M573" s="4"/>
      <c r="N573" s="39"/>
      <c r="O573" s="82"/>
      <c r="P573" s="5"/>
      <c r="Q573" s="76"/>
      <c r="R573" s="5"/>
      <c r="S573" s="76"/>
      <c r="T573" s="5"/>
      <c r="U573" s="76"/>
      <c r="V573" s="5"/>
      <c r="W573" s="76"/>
      <c r="X573" s="5"/>
      <c r="Y573" s="75"/>
      <c r="Z573" s="16"/>
      <c r="AA573" s="82"/>
      <c r="AB573" s="6"/>
      <c r="AC573" s="82"/>
      <c r="AD573" s="16"/>
      <c r="AE573" s="82"/>
    </row>
    <row r="574" spans="13:31" ht="15.75" thickBot="1">
      <c r="M574" s="4"/>
      <c r="N574" s="39"/>
      <c r="O574" s="82"/>
      <c r="P574" s="5"/>
      <c r="Q574" s="76"/>
      <c r="R574" s="5"/>
      <c r="S574" s="76"/>
      <c r="T574" s="5"/>
      <c r="U574" s="76"/>
      <c r="V574" s="5"/>
      <c r="W574" s="76"/>
      <c r="X574" s="5"/>
      <c r="Y574" s="75"/>
      <c r="Z574" s="16"/>
      <c r="AA574" s="82"/>
      <c r="AB574" s="6"/>
      <c r="AC574" s="82"/>
      <c r="AD574" s="16"/>
      <c r="AE574" s="82"/>
    </row>
    <row r="575" spans="13:31" ht="15.75" thickBot="1">
      <c r="M575" s="4"/>
      <c r="N575" s="39"/>
      <c r="O575" s="82"/>
      <c r="P575" s="5"/>
      <c r="Q575" s="76"/>
      <c r="R575" s="5"/>
      <c r="S575" s="76"/>
      <c r="T575" s="5"/>
      <c r="U575" s="76"/>
      <c r="V575" s="5"/>
      <c r="W575" s="76"/>
      <c r="X575" s="5"/>
      <c r="Y575" s="75"/>
      <c r="Z575" s="16"/>
      <c r="AA575" s="82"/>
      <c r="AB575" s="6"/>
      <c r="AC575" s="82"/>
      <c r="AD575" s="16"/>
      <c r="AE575" s="82"/>
    </row>
    <row r="576" spans="13:31" ht="15.75" thickBot="1">
      <c r="M576" s="4"/>
      <c r="N576" s="39"/>
      <c r="O576" s="82"/>
      <c r="P576" s="5"/>
      <c r="Q576" s="76"/>
      <c r="R576" s="5"/>
      <c r="S576" s="76"/>
      <c r="T576" s="5"/>
      <c r="U576" s="76"/>
      <c r="V576" s="5"/>
      <c r="W576" s="76"/>
      <c r="X576" s="5"/>
      <c r="Y576" s="75"/>
      <c r="Z576" s="16"/>
      <c r="AA576" s="82"/>
      <c r="AB576" s="6"/>
      <c r="AC576" s="82"/>
      <c r="AD576" s="16"/>
      <c r="AE576" s="82"/>
    </row>
    <row r="577" spans="13:31" ht="15.75" thickBot="1">
      <c r="M577" s="4"/>
      <c r="N577" s="39"/>
      <c r="O577" s="82"/>
      <c r="P577" s="5"/>
      <c r="Q577" s="76"/>
      <c r="R577" s="5"/>
      <c r="S577" s="76"/>
      <c r="T577" s="5"/>
      <c r="U577" s="76"/>
      <c r="V577" s="5"/>
      <c r="W577" s="76"/>
      <c r="X577" s="5"/>
      <c r="Y577" s="75"/>
      <c r="Z577" s="16"/>
      <c r="AA577" s="82"/>
      <c r="AB577" s="6"/>
      <c r="AC577" s="82"/>
      <c r="AD577" s="16"/>
      <c r="AE577" s="82"/>
    </row>
    <row r="578" spans="13:31" ht="15.75" thickBot="1">
      <c r="M578" s="4"/>
      <c r="N578" s="39"/>
      <c r="O578" s="82"/>
      <c r="P578" s="5"/>
      <c r="Q578" s="76"/>
      <c r="R578" s="5"/>
      <c r="S578" s="76"/>
      <c r="T578" s="5"/>
      <c r="U578" s="76"/>
      <c r="V578" s="5"/>
      <c r="W578" s="76"/>
      <c r="X578" s="5"/>
      <c r="Y578" s="75"/>
      <c r="Z578" s="16"/>
      <c r="AA578" s="82"/>
      <c r="AB578" s="6"/>
      <c r="AC578" s="82"/>
      <c r="AD578" s="16"/>
      <c r="AE578" s="82"/>
    </row>
    <row r="579" spans="13:31" ht="15.75" thickBot="1">
      <c r="M579" s="4"/>
      <c r="N579" s="39"/>
      <c r="O579" s="82"/>
      <c r="P579" s="5"/>
      <c r="Q579" s="76"/>
      <c r="R579" s="5"/>
      <c r="S579" s="76"/>
      <c r="T579" s="5"/>
      <c r="U579" s="76"/>
      <c r="V579" s="5"/>
      <c r="W579" s="76"/>
      <c r="X579" s="5"/>
      <c r="Y579" s="75"/>
      <c r="Z579" s="16"/>
      <c r="AA579" s="82"/>
      <c r="AB579" s="6"/>
      <c r="AC579" s="82"/>
      <c r="AD579" s="16"/>
      <c r="AE579" s="82"/>
    </row>
    <row r="580" spans="13:31" ht="15.75" thickBot="1">
      <c r="M580" s="4"/>
      <c r="N580" s="39"/>
      <c r="O580" s="82"/>
      <c r="P580" s="5"/>
      <c r="Q580" s="76"/>
      <c r="R580" s="5"/>
      <c r="S580" s="76"/>
      <c r="T580" s="5"/>
      <c r="U580" s="76"/>
      <c r="V580" s="5"/>
      <c r="W580" s="76"/>
      <c r="X580" s="5"/>
      <c r="Y580" s="75"/>
      <c r="Z580" s="16"/>
      <c r="AA580" s="82"/>
      <c r="AB580" s="6"/>
      <c r="AC580" s="82"/>
      <c r="AD580" s="16"/>
      <c r="AE580" s="82"/>
    </row>
    <row r="581" spans="13:31" ht="15.75" thickBot="1">
      <c r="M581" s="4"/>
      <c r="N581" s="39"/>
      <c r="O581" s="82"/>
      <c r="P581" s="5"/>
      <c r="Q581" s="76"/>
      <c r="R581" s="5"/>
      <c r="S581" s="76"/>
      <c r="T581" s="5"/>
      <c r="U581" s="76"/>
      <c r="V581" s="5"/>
      <c r="W581" s="76"/>
      <c r="X581" s="5"/>
      <c r="Y581" s="75"/>
      <c r="Z581" s="16"/>
      <c r="AA581" s="82"/>
      <c r="AB581" s="6"/>
      <c r="AC581" s="82"/>
      <c r="AD581" s="16"/>
      <c r="AE581" s="82"/>
    </row>
    <row r="582" spans="13:31" ht="15.75" thickBot="1">
      <c r="M582" s="4"/>
      <c r="N582" s="39"/>
      <c r="O582" s="82"/>
      <c r="P582" s="5"/>
      <c r="Q582" s="76"/>
      <c r="R582" s="5"/>
      <c r="S582" s="76"/>
      <c r="T582" s="5"/>
      <c r="U582" s="76"/>
      <c r="V582" s="5"/>
      <c r="W582" s="76"/>
      <c r="X582" s="5"/>
      <c r="Y582" s="75"/>
      <c r="Z582" s="16"/>
      <c r="AA582" s="82"/>
      <c r="AB582" s="6"/>
      <c r="AC582" s="82"/>
      <c r="AD582" s="16"/>
      <c r="AE582" s="82"/>
    </row>
    <row r="583" spans="13:31" ht="15.75" thickBot="1">
      <c r="M583" s="4"/>
      <c r="N583" s="39"/>
      <c r="O583" s="82"/>
      <c r="P583" s="5"/>
      <c r="Q583" s="76"/>
      <c r="R583" s="5"/>
      <c r="S583" s="76"/>
      <c r="T583" s="5"/>
      <c r="U583" s="76"/>
      <c r="V583" s="5"/>
      <c r="W583" s="76"/>
      <c r="X583" s="5"/>
      <c r="Y583" s="75"/>
      <c r="Z583" s="16"/>
      <c r="AA583" s="82"/>
      <c r="AB583" s="6"/>
      <c r="AC583" s="82"/>
      <c r="AD583" s="16"/>
      <c r="AE583" s="82"/>
    </row>
    <row r="584" spans="13:31" ht="15.75" thickBot="1">
      <c r="M584" s="4"/>
      <c r="N584" s="39"/>
      <c r="O584" s="82"/>
      <c r="P584" s="5"/>
      <c r="Q584" s="76"/>
      <c r="R584" s="5"/>
      <c r="S584" s="76"/>
      <c r="T584" s="5"/>
      <c r="U584" s="76"/>
      <c r="V584" s="5"/>
      <c r="W584" s="76"/>
      <c r="X584" s="5"/>
      <c r="Y584" s="75"/>
      <c r="Z584" s="16"/>
      <c r="AA584" s="82"/>
      <c r="AB584" s="6"/>
      <c r="AC584" s="82"/>
      <c r="AD584" s="16"/>
      <c r="AE584" s="82"/>
    </row>
    <row r="585" spans="13:31" ht="15.75" thickBot="1">
      <c r="M585" s="4"/>
      <c r="N585" s="39"/>
      <c r="O585" s="82"/>
      <c r="P585" s="5"/>
      <c r="Q585" s="76"/>
      <c r="R585" s="5"/>
      <c r="S585" s="76"/>
      <c r="T585" s="5"/>
      <c r="U585" s="76"/>
      <c r="V585" s="5"/>
      <c r="W585" s="76"/>
      <c r="X585" s="5"/>
      <c r="Y585" s="75"/>
      <c r="Z585" s="16"/>
      <c r="AA585" s="82"/>
      <c r="AB585" s="6"/>
      <c r="AC585" s="82"/>
      <c r="AD585" s="16"/>
      <c r="AE585" s="82"/>
    </row>
    <row r="586" spans="13:31" ht="15.75" thickBot="1">
      <c r="M586" s="4"/>
      <c r="N586" s="39"/>
      <c r="O586" s="82"/>
      <c r="P586" s="5"/>
      <c r="Q586" s="76"/>
      <c r="R586" s="5"/>
      <c r="S586" s="76"/>
      <c r="T586" s="5"/>
      <c r="U586" s="76"/>
      <c r="V586" s="5"/>
      <c r="W586" s="76"/>
      <c r="X586" s="5"/>
      <c r="Y586" s="75"/>
      <c r="Z586" s="16"/>
      <c r="AA586" s="82"/>
      <c r="AB586" s="6"/>
      <c r="AC586" s="82"/>
      <c r="AD586" s="16"/>
      <c r="AE586" s="82"/>
    </row>
    <row r="587" spans="13:31" ht="15.75" thickBot="1">
      <c r="M587" s="4"/>
      <c r="N587" s="39"/>
      <c r="O587" s="82"/>
      <c r="P587" s="5"/>
      <c r="Q587" s="76"/>
      <c r="R587" s="5"/>
      <c r="S587" s="76"/>
      <c r="T587" s="5"/>
      <c r="U587" s="76"/>
      <c r="V587" s="5"/>
      <c r="W587" s="76"/>
      <c r="X587" s="5"/>
      <c r="Y587" s="75"/>
      <c r="Z587" s="16"/>
      <c r="AA587" s="82"/>
      <c r="AB587" s="6"/>
      <c r="AC587" s="82"/>
      <c r="AD587" s="16"/>
      <c r="AE587" s="82"/>
    </row>
    <row r="588" spans="13:31" ht="15.75" thickBot="1">
      <c r="M588" s="4"/>
      <c r="N588" s="39"/>
      <c r="O588" s="82"/>
      <c r="P588" s="5"/>
      <c r="Q588" s="76"/>
      <c r="R588" s="5"/>
      <c r="S588" s="76"/>
      <c r="T588" s="5"/>
      <c r="U588" s="76"/>
      <c r="V588" s="5"/>
      <c r="W588" s="76"/>
      <c r="X588" s="5"/>
      <c r="Y588" s="75"/>
      <c r="Z588" s="16"/>
      <c r="AA588" s="82"/>
      <c r="AB588" s="6"/>
      <c r="AC588" s="82"/>
      <c r="AD588" s="16"/>
      <c r="AE588" s="82"/>
    </row>
    <row r="589" spans="13:31" ht="15.75" thickBot="1">
      <c r="M589" s="4"/>
      <c r="N589" s="39"/>
      <c r="O589" s="82"/>
      <c r="P589" s="5"/>
      <c r="Q589" s="76"/>
      <c r="R589" s="5"/>
      <c r="S589" s="76"/>
      <c r="T589" s="5"/>
      <c r="U589" s="76"/>
      <c r="V589" s="5"/>
      <c r="W589" s="76"/>
      <c r="X589" s="5"/>
      <c r="Y589" s="75"/>
      <c r="Z589" s="16"/>
      <c r="AA589" s="82"/>
      <c r="AB589" s="6"/>
      <c r="AC589" s="82"/>
      <c r="AD589" s="16"/>
      <c r="AE589" s="82"/>
    </row>
    <row r="590" spans="13:31" ht="15.75" thickBot="1">
      <c r="M590" s="4"/>
      <c r="N590" s="39"/>
      <c r="O590" s="82"/>
      <c r="P590" s="5"/>
      <c r="Q590" s="76"/>
      <c r="R590" s="5"/>
      <c r="S590" s="76"/>
      <c r="T590" s="5"/>
      <c r="U590" s="76"/>
      <c r="V590" s="5"/>
      <c r="W590" s="76"/>
      <c r="X590" s="5"/>
      <c r="Y590" s="75"/>
      <c r="Z590" s="16"/>
      <c r="AA590" s="82"/>
      <c r="AB590" s="6"/>
      <c r="AC590" s="82"/>
      <c r="AD590" s="16"/>
      <c r="AE590" s="82"/>
    </row>
    <row r="591" spans="13:31" ht="15.75" thickBot="1">
      <c r="M591" s="4"/>
      <c r="N591" s="39"/>
      <c r="O591" s="82"/>
      <c r="P591" s="5"/>
      <c r="Q591" s="76"/>
      <c r="R591" s="5"/>
      <c r="S591" s="76"/>
      <c r="T591" s="5"/>
      <c r="U591" s="76"/>
      <c r="V591" s="5"/>
      <c r="W591" s="76"/>
      <c r="X591" s="5"/>
      <c r="Y591" s="75"/>
      <c r="Z591" s="16"/>
      <c r="AA591" s="82"/>
      <c r="AB591" s="6"/>
      <c r="AC591" s="82"/>
      <c r="AD591" s="16"/>
      <c r="AE591" s="82"/>
    </row>
    <row r="592" spans="13:31" ht="15.75" thickBot="1">
      <c r="M592" s="4"/>
      <c r="N592" s="39"/>
      <c r="O592" s="82"/>
      <c r="P592" s="5"/>
      <c r="Q592" s="76"/>
      <c r="R592" s="5"/>
      <c r="S592" s="76"/>
      <c r="T592" s="5"/>
      <c r="U592" s="76"/>
      <c r="V592" s="5"/>
      <c r="W592" s="76"/>
      <c r="X592" s="5"/>
      <c r="Y592" s="75"/>
      <c r="Z592" s="16"/>
      <c r="AA592" s="82"/>
      <c r="AB592" s="6"/>
      <c r="AC592" s="82"/>
      <c r="AD592" s="16"/>
      <c r="AE592" s="82"/>
    </row>
    <row r="593" spans="13:31" ht="15.75" thickBot="1">
      <c r="M593" s="4"/>
      <c r="N593" s="39"/>
      <c r="O593" s="82"/>
      <c r="P593" s="5"/>
      <c r="Q593" s="76"/>
      <c r="R593" s="5"/>
      <c r="S593" s="76"/>
      <c r="T593" s="5"/>
      <c r="U593" s="76"/>
      <c r="V593" s="5"/>
      <c r="W593" s="76"/>
      <c r="X593" s="5"/>
      <c r="Y593" s="75"/>
      <c r="Z593" s="16"/>
      <c r="AA593" s="82"/>
      <c r="AB593" s="6"/>
      <c r="AC593" s="82"/>
      <c r="AD593" s="16"/>
      <c r="AE593" s="82"/>
    </row>
    <row r="594" spans="13:31" ht="15.75" thickBot="1">
      <c r="M594" s="4"/>
      <c r="N594" s="39"/>
      <c r="O594" s="82"/>
      <c r="P594" s="5"/>
      <c r="Q594" s="76"/>
      <c r="R594" s="5"/>
      <c r="S594" s="76"/>
      <c r="T594" s="5"/>
      <c r="U594" s="76"/>
      <c r="V594" s="5"/>
      <c r="W594" s="76"/>
      <c r="X594" s="5"/>
      <c r="Y594" s="75"/>
      <c r="Z594" s="16"/>
      <c r="AA594" s="82"/>
      <c r="AB594" s="6"/>
      <c r="AC594" s="82"/>
      <c r="AD594" s="16"/>
      <c r="AE594" s="82"/>
    </row>
    <row r="595" spans="13:31" ht="15.75" thickBot="1">
      <c r="M595" s="4"/>
      <c r="N595" s="39"/>
      <c r="O595" s="82"/>
      <c r="P595" s="5"/>
      <c r="Q595" s="76"/>
      <c r="R595" s="5"/>
      <c r="S595" s="76"/>
      <c r="T595" s="5"/>
      <c r="U595" s="76"/>
      <c r="V595" s="5"/>
      <c r="W595" s="76"/>
      <c r="X595" s="5"/>
      <c r="Y595" s="75"/>
      <c r="Z595" s="16"/>
      <c r="AA595" s="82"/>
      <c r="AB595" s="6"/>
      <c r="AC595" s="82"/>
      <c r="AD595" s="16"/>
      <c r="AE595" s="82"/>
    </row>
    <row r="596" spans="13:31" ht="15.75" thickBot="1">
      <c r="M596" s="4"/>
      <c r="N596" s="39"/>
      <c r="O596" s="82"/>
      <c r="P596" s="5"/>
      <c r="Q596" s="76"/>
      <c r="R596" s="5"/>
      <c r="S596" s="76"/>
      <c r="T596" s="5"/>
      <c r="U596" s="76"/>
      <c r="V596" s="5"/>
      <c r="W596" s="76"/>
      <c r="X596" s="5"/>
      <c r="Y596" s="75"/>
      <c r="Z596" s="16"/>
      <c r="AA596" s="82"/>
      <c r="AB596" s="6"/>
      <c r="AC596" s="82"/>
      <c r="AD596" s="16"/>
      <c r="AE596" s="82"/>
    </row>
    <row r="597" spans="13:31" ht="15.75" thickBot="1">
      <c r="M597" s="4"/>
      <c r="N597" s="39"/>
      <c r="O597" s="82"/>
      <c r="P597" s="5"/>
      <c r="Q597" s="76"/>
      <c r="R597" s="5"/>
      <c r="S597" s="76"/>
      <c r="T597" s="5"/>
      <c r="U597" s="76"/>
      <c r="V597" s="5"/>
      <c r="W597" s="76"/>
      <c r="X597" s="5"/>
      <c r="Y597" s="75"/>
      <c r="Z597" s="16"/>
      <c r="AA597" s="82"/>
      <c r="AB597" s="6"/>
      <c r="AC597" s="82"/>
      <c r="AD597" s="16"/>
      <c r="AE597" s="82"/>
    </row>
    <row r="598" spans="13:31" ht="15.75" thickBot="1">
      <c r="M598" s="4"/>
      <c r="N598" s="39"/>
      <c r="O598" s="82"/>
      <c r="P598" s="5"/>
      <c r="Q598" s="76"/>
      <c r="R598" s="5"/>
      <c r="S598" s="76"/>
      <c r="T598" s="5"/>
      <c r="U598" s="76"/>
      <c r="V598" s="5"/>
      <c r="W598" s="76"/>
      <c r="X598" s="5"/>
      <c r="Y598" s="75"/>
      <c r="Z598" s="16"/>
      <c r="AA598" s="82"/>
      <c r="AB598" s="6"/>
      <c r="AC598" s="82"/>
      <c r="AD598" s="16"/>
      <c r="AE598" s="82"/>
    </row>
    <row r="599" spans="13:31" ht="15.75" thickBot="1">
      <c r="M599" s="4"/>
      <c r="N599" s="39"/>
      <c r="O599" s="82"/>
      <c r="P599" s="5"/>
      <c r="Q599" s="76"/>
      <c r="R599" s="5"/>
      <c r="S599" s="76"/>
      <c r="T599" s="5"/>
      <c r="U599" s="76"/>
      <c r="V599" s="5"/>
      <c r="W599" s="76"/>
      <c r="X599" s="5"/>
      <c r="Y599" s="75"/>
      <c r="Z599" s="16"/>
      <c r="AA599" s="82"/>
      <c r="AB599" s="6"/>
      <c r="AC599" s="82"/>
      <c r="AD599" s="16"/>
      <c r="AE599" s="82"/>
    </row>
    <row r="600" spans="13:31" ht="15.75" thickBot="1">
      <c r="M600" s="4"/>
      <c r="N600" s="39"/>
      <c r="O600" s="82"/>
      <c r="P600" s="5"/>
      <c r="Q600" s="76"/>
      <c r="R600" s="5"/>
      <c r="S600" s="76"/>
      <c r="T600" s="5"/>
      <c r="U600" s="76"/>
      <c r="V600" s="5"/>
      <c r="W600" s="76"/>
      <c r="X600" s="5"/>
      <c r="Y600" s="75"/>
      <c r="Z600" s="16"/>
      <c r="AA600" s="82"/>
      <c r="AB600" s="6"/>
      <c r="AC600" s="82"/>
      <c r="AD600" s="16"/>
      <c r="AE600" s="82"/>
    </row>
    <row r="601" spans="13:31" ht="15.75" thickBot="1">
      <c r="M601" s="4"/>
      <c r="N601" s="39"/>
      <c r="O601" s="82"/>
      <c r="P601" s="5"/>
      <c r="Q601" s="76"/>
      <c r="R601" s="5"/>
      <c r="S601" s="76"/>
      <c r="T601" s="5"/>
      <c r="U601" s="76"/>
      <c r="V601" s="5"/>
      <c r="W601" s="76"/>
      <c r="X601" s="5"/>
      <c r="Y601" s="75"/>
      <c r="Z601" s="16"/>
      <c r="AA601" s="82"/>
      <c r="AB601" s="6"/>
      <c r="AC601" s="82"/>
      <c r="AD601" s="16"/>
      <c r="AE601" s="82"/>
    </row>
    <row r="602" spans="13:31" ht="15.75" thickBot="1">
      <c r="M602" s="4"/>
      <c r="N602" s="39"/>
      <c r="O602" s="82"/>
      <c r="P602" s="5"/>
      <c r="Q602" s="76"/>
      <c r="R602" s="5"/>
      <c r="S602" s="76"/>
      <c r="T602" s="5"/>
      <c r="U602" s="76"/>
      <c r="V602" s="5"/>
      <c r="W602" s="76"/>
      <c r="X602" s="5"/>
      <c r="Y602" s="75"/>
      <c r="Z602" s="16"/>
      <c r="AA602" s="82"/>
      <c r="AB602" s="6"/>
      <c r="AC602" s="82"/>
      <c r="AD602" s="16"/>
      <c r="AE602" s="82"/>
    </row>
    <row r="603" spans="13:31" ht="15.75" thickBot="1">
      <c r="M603" s="4"/>
      <c r="N603" s="39"/>
      <c r="O603" s="82"/>
      <c r="P603" s="5"/>
      <c r="Q603" s="76"/>
      <c r="R603" s="5"/>
      <c r="S603" s="76"/>
      <c r="T603" s="5"/>
      <c r="U603" s="76"/>
      <c r="V603" s="5"/>
      <c r="W603" s="76"/>
      <c r="X603" s="5"/>
      <c r="Y603" s="75"/>
      <c r="Z603" s="16"/>
      <c r="AA603" s="82"/>
      <c r="AB603" s="6"/>
      <c r="AC603" s="82"/>
      <c r="AD603" s="16"/>
      <c r="AE603" s="82"/>
    </row>
    <row r="604" spans="13:31" ht="15.75" thickBot="1">
      <c r="M604" s="4"/>
      <c r="N604" s="39"/>
      <c r="O604" s="82"/>
      <c r="P604" s="5"/>
      <c r="Q604" s="76"/>
      <c r="R604" s="5"/>
      <c r="S604" s="76"/>
      <c r="T604" s="5"/>
      <c r="U604" s="76"/>
      <c r="V604" s="5"/>
      <c r="W604" s="76"/>
      <c r="X604" s="5"/>
      <c r="Y604" s="75"/>
      <c r="Z604" s="16"/>
      <c r="AA604" s="82"/>
      <c r="AB604" s="6"/>
      <c r="AC604" s="82"/>
      <c r="AD604" s="16"/>
      <c r="AE604" s="82"/>
    </row>
    <row r="605" spans="13:31" ht="15.75" thickBot="1">
      <c r="M605" s="4"/>
      <c r="N605" s="39"/>
      <c r="O605" s="82"/>
      <c r="P605" s="5"/>
      <c r="Q605" s="76"/>
      <c r="R605" s="5"/>
      <c r="S605" s="76"/>
      <c r="T605" s="5"/>
      <c r="U605" s="76"/>
      <c r="V605" s="5"/>
      <c r="W605" s="76"/>
      <c r="X605" s="5"/>
      <c r="Y605" s="75"/>
      <c r="Z605" s="16"/>
      <c r="AA605" s="82"/>
      <c r="AB605" s="6"/>
      <c r="AC605" s="82"/>
      <c r="AD605" s="16"/>
      <c r="AE605" s="82"/>
    </row>
    <row r="606" spans="13:31" ht="15.75" thickBot="1">
      <c r="M606" s="4"/>
      <c r="N606" s="39"/>
      <c r="O606" s="82"/>
      <c r="P606" s="5"/>
      <c r="Q606" s="76"/>
      <c r="R606" s="5"/>
      <c r="S606" s="76"/>
      <c r="T606" s="5"/>
      <c r="U606" s="76"/>
      <c r="V606" s="5"/>
      <c r="W606" s="76"/>
      <c r="X606" s="5"/>
      <c r="Y606" s="75"/>
      <c r="Z606" s="16"/>
      <c r="AA606" s="82"/>
      <c r="AB606" s="6"/>
      <c r="AC606" s="82"/>
      <c r="AD606" s="16"/>
      <c r="AE606" s="82"/>
    </row>
    <row r="607" spans="13:31" ht="15.75" thickBot="1">
      <c r="M607" s="4"/>
      <c r="N607" s="39"/>
      <c r="O607" s="82"/>
      <c r="P607" s="5"/>
      <c r="Q607" s="76"/>
      <c r="R607" s="5"/>
      <c r="S607" s="76"/>
      <c r="T607" s="5"/>
      <c r="U607" s="76"/>
      <c r="V607" s="5"/>
      <c r="W607" s="76"/>
      <c r="X607" s="5"/>
      <c r="Y607" s="75"/>
      <c r="Z607" s="16"/>
      <c r="AA607" s="82"/>
      <c r="AB607" s="6"/>
      <c r="AC607" s="82"/>
      <c r="AD607" s="16"/>
      <c r="AE607" s="82"/>
    </row>
    <row r="608" spans="13:31" ht="15.75" thickBot="1">
      <c r="M608" s="4"/>
      <c r="N608" s="39"/>
      <c r="O608" s="82"/>
      <c r="P608" s="5"/>
      <c r="Q608" s="76"/>
      <c r="R608" s="5"/>
      <c r="S608" s="76"/>
      <c r="T608" s="5"/>
      <c r="U608" s="76"/>
      <c r="V608" s="5"/>
      <c r="W608" s="76"/>
      <c r="X608" s="5"/>
      <c r="Y608" s="75"/>
      <c r="Z608" s="16"/>
      <c r="AA608" s="82"/>
      <c r="AB608" s="6"/>
      <c r="AC608" s="82"/>
      <c r="AD608" s="16"/>
      <c r="AE608" s="82"/>
    </row>
    <row r="609" spans="13:31" ht="15.75" thickBot="1">
      <c r="M609" s="4"/>
      <c r="N609" s="39"/>
      <c r="O609" s="82"/>
      <c r="P609" s="5"/>
      <c r="Q609" s="76"/>
      <c r="R609" s="5"/>
      <c r="S609" s="76"/>
      <c r="T609" s="5"/>
      <c r="U609" s="76"/>
      <c r="V609" s="5"/>
      <c r="W609" s="76"/>
      <c r="X609" s="5"/>
      <c r="Y609" s="75"/>
      <c r="Z609" s="16"/>
      <c r="AA609" s="82"/>
      <c r="AB609" s="6"/>
      <c r="AC609" s="82"/>
      <c r="AD609" s="16"/>
      <c r="AE609" s="82"/>
    </row>
    <row r="610" spans="13:31" ht="15.75" thickBot="1">
      <c r="M610" s="4"/>
      <c r="N610" s="39"/>
      <c r="O610" s="82"/>
      <c r="P610" s="5"/>
      <c r="Q610" s="76"/>
      <c r="R610" s="5"/>
      <c r="S610" s="76"/>
      <c r="T610" s="5"/>
      <c r="U610" s="76"/>
      <c r="V610" s="5"/>
      <c r="W610" s="76"/>
      <c r="X610" s="5"/>
      <c r="Y610" s="75"/>
      <c r="Z610" s="16"/>
      <c r="AA610" s="82"/>
      <c r="AB610" s="6"/>
      <c r="AC610" s="82"/>
      <c r="AD610" s="16"/>
      <c r="AE610" s="82"/>
    </row>
    <row r="611" spans="13:31" ht="15.75" thickBot="1">
      <c r="M611" s="4"/>
      <c r="N611" s="39"/>
      <c r="O611" s="82"/>
      <c r="P611" s="5"/>
      <c r="Q611" s="76"/>
      <c r="R611" s="5"/>
      <c r="S611" s="76"/>
      <c r="T611" s="5"/>
      <c r="U611" s="76"/>
      <c r="V611" s="5"/>
      <c r="W611" s="76"/>
      <c r="X611" s="5"/>
      <c r="Y611" s="75"/>
      <c r="Z611" s="16"/>
      <c r="AA611" s="82"/>
      <c r="AB611" s="6"/>
      <c r="AC611" s="82"/>
      <c r="AD611" s="16"/>
      <c r="AE611" s="82"/>
    </row>
    <row r="612" spans="13:31" ht="15.75" thickBot="1">
      <c r="M612" s="4"/>
      <c r="N612" s="39"/>
      <c r="O612" s="82"/>
      <c r="P612" s="5"/>
      <c r="Q612" s="76"/>
      <c r="R612" s="5"/>
      <c r="S612" s="76"/>
      <c r="T612" s="5"/>
      <c r="U612" s="76"/>
      <c r="V612" s="5"/>
      <c r="W612" s="76"/>
      <c r="X612" s="5"/>
      <c r="Y612" s="75"/>
      <c r="Z612" s="16"/>
      <c r="AA612" s="82"/>
      <c r="AB612" s="6"/>
      <c r="AC612" s="82"/>
      <c r="AD612" s="16"/>
      <c r="AE612" s="82"/>
    </row>
    <row r="613" spans="13:31" ht="15.75" thickBot="1">
      <c r="M613" s="4"/>
      <c r="N613" s="39"/>
      <c r="O613" s="82"/>
      <c r="P613" s="5"/>
      <c r="Q613" s="76"/>
      <c r="R613" s="5"/>
      <c r="S613" s="76"/>
      <c r="T613" s="5"/>
      <c r="U613" s="76"/>
      <c r="V613" s="5"/>
      <c r="W613" s="76"/>
      <c r="X613" s="5"/>
      <c r="Y613" s="75"/>
      <c r="Z613" s="16"/>
      <c r="AA613" s="82"/>
      <c r="AB613" s="6"/>
      <c r="AC613" s="82"/>
      <c r="AD613" s="16"/>
      <c r="AE613" s="82"/>
    </row>
    <row r="614" spans="13:31" ht="15.75" thickBot="1">
      <c r="M614" s="4"/>
      <c r="N614" s="39"/>
      <c r="O614" s="82"/>
      <c r="P614" s="5"/>
      <c r="Q614" s="76"/>
      <c r="R614" s="5"/>
      <c r="S614" s="76"/>
      <c r="T614" s="5"/>
      <c r="U614" s="76"/>
      <c r="V614" s="5"/>
      <c r="W614" s="76"/>
      <c r="X614" s="5"/>
      <c r="Y614" s="75"/>
      <c r="Z614" s="16"/>
      <c r="AA614" s="82"/>
      <c r="AB614" s="6"/>
      <c r="AC614" s="82"/>
      <c r="AD614" s="16"/>
      <c r="AE614" s="82"/>
    </row>
    <row r="615" spans="13:31" ht="15.75" thickBot="1">
      <c r="M615" s="4"/>
      <c r="N615" s="39"/>
      <c r="O615" s="82"/>
      <c r="P615" s="5"/>
      <c r="Q615" s="76"/>
      <c r="R615" s="5"/>
      <c r="S615" s="76"/>
      <c r="T615" s="5"/>
      <c r="U615" s="76"/>
      <c r="V615" s="5"/>
      <c r="W615" s="76"/>
      <c r="X615" s="5"/>
      <c r="Y615" s="75"/>
      <c r="Z615" s="16"/>
      <c r="AA615" s="82"/>
      <c r="AB615" s="6"/>
      <c r="AC615" s="82"/>
      <c r="AD615" s="16"/>
      <c r="AE615" s="82"/>
    </row>
    <row r="616" spans="13:31" ht="15.75" thickBot="1">
      <c r="M616" s="4"/>
      <c r="N616" s="39"/>
      <c r="O616" s="82"/>
      <c r="P616" s="5"/>
      <c r="Q616" s="76"/>
      <c r="R616" s="5"/>
      <c r="S616" s="76"/>
      <c r="T616" s="5"/>
      <c r="U616" s="76"/>
      <c r="V616" s="5"/>
      <c r="W616" s="76"/>
      <c r="X616" s="5"/>
      <c r="Y616" s="75"/>
      <c r="Z616" s="16"/>
      <c r="AA616" s="82"/>
      <c r="AB616" s="6"/>
      <c r="AC616" s="82"/>
      <c r="AD616" s="16"/>
      <c r="AE616" s="82"/>
    </row>
    <row r="617" spans="13:31">
      <c r="M617" s="5"/>
      <c r="N617" s="39"/>
      <c r="O617" s="34"/>
      <c r="P617" s="5"/>
      <c r="Q617" s="53"/>
      <c r="R617" s="5"/>
      <c r="S617" s="53"/>
      <c r="T617" s="5"/>
      <c r="U617" s="53"/>
      <c r="V617" s="5"/>
      <c r="W617" s="53"/>
      <c r="X617" s="5"/>
      <c r="Y617" s="56"/>
      <c r="Z617" s="16"/>
      <c r="AA617" s="34"/>
      <c r="AB617" s="6"/>
      <c r="AC617" s="34"/>
      <c r="AD617" s="16"/>
      <c r="AE617" s="34"/>
    </row>
    <row r="618" spans="13:31">
      <c r="M618" s="16"/>
      <c r="N618" s="16"/>
      <c r="O618" s="53"/>
      <c r="P618" s="16"/>
      <c r="Q618" s="53"/>
      <c r="R618" s="16"/>
      <c r="S618" s="53"/>
      <c r="T618" s="16"/>
      <c r="U618" s="53"/>
      <c r="V618" s="16"/>
      <c r="W618" s="53"/>
      <c r="X618" s="16"/>
      <c r="Y618" s="53"/>
      <c r="Z618" s="16"/>
      <c r="AA618" s="53"/>
      <c r="AB618" s="16"/>
      <c r="AC618" s="53"/>
      <c r="AD618" s="16"/>
      <c r="AE618" s="53"/>
    </row>
    <row r="619" spans="13:31">
      <c r="M619" s="16"/>
      <c r="N619" s="16"/>
      <c r="O619" s="53"/>
      <c r="P619" s="16"/>
      <c r="Q619" s="53"/>
      <c r="R619" s="16"/>
      <c r="S619" s="53"/>
      <c r="T619" s="16"/>
      <c r="U619" s="53"/>
      <c r="V619" s="16"/>
      <c r="W619" s="53"/>
      <c r="X619" s="16"/>
      <c r="Y619" s="53"/>
      <c r="Z619" s="16"/>
      <c r="AA619" s="53"/>
      <c r="AB619" s="16"/>
      <c r="AC619" s="53"/>
      <c r="AD619" s="16"/>
      <c r="AE619" s="53"/>
    </row>
    <row r="620" spans="13:31">
      <c r="M620" s="16"/>
      <c r="N620" s="16"/>
      <c r="O620" s="53"/>
      <c r="P620" s="16"/>
      <c r="Q620" s="53"/>
      <c r="R620" s="16"/>
      <c r="S620" s="53"/>
      <c r="T620" s="16"/>
      <c r="U620" s="53"/>
      <c r="V620" s="16"/>
      <c r="W620" s="53"/>
      <c r="X620" s="16"/>
      <c r="Y620" s="53"/>
      <c r="Z620" s="16"/>
      <c r="AA620" s="53"/>
      <c r="AB620" s="16"/>
      <c r="AC620" s="53"/>
      <c r="AD620" s="16"/>
      <c r="AE620" s="53"/>
    </row>
    <row r="621" spans="13:31">
      <c r="M621" s="16"/>
      <c r="N621" s="16"/>
      <c r="O621" s="53"/>
      <c r="P621" s="16"/>
      <c r="Q621" s="53"/>
      <c r="R621" s="16"/>
      <c r="S621" s="53"/>
      <c r="T621" s="16"/>
      <c r="U621" s="53"/>
      <c r="V621" s="16"/>
      <c r="W621" s="53"/>
      <c r="X621" s="16"/>
      <c r="Y621" s="53"/>
      <c r="Z621" s="16"/>
      <c r="AA621" s="53"/>
      <c r="AB621" s="16"/>
      <c r="AC621" s="53"/>
      <c r="AD621" s="16"/>
      <c r="AE621" s="53"/>
    </row>
    <row r="622" spans="13:31">
      <c r="M622" s="16"/>
      <c r="N622" s="16"/>
      <c r="O622" s="53"/>
      <c r="P622" s="16"/>
      <c r="Q622" s="53"/>
      <c r="R622" s="16"/>
      <c r="S622" s="53"/>
      <c r="T622" s="16"/>
      <c r="U622" s="53"/>
      <c r="V622" s="16"/>
      <c r="W622" s="53"/>
      <c r="X622" s="16"/>
      <c r="Y622" s="53"/>
      <c r="Z622" s="16"/>
      <c r="AA622" s="53"/>
      <c r="AB622" s="16"/>
      <c r="AC622" s="53"/>
      <c r="AD622" s="16"/>
      <c r="AE622" s="53"/>
    </row>
    <row r="623" spans="13:31">
      <c r="M623" s="16"/>
      <c r="N623" s="16"/>
      <c r="O623" s="53"/>
      <c r="P623" s="16"/>
      <c r="Q623" s="53"/>
      <c r="R623" s="16"/>
      <c r="S623" s="53"/>
      <c r="T623" s="16"/>
      <c r="U623" s="53"/>
      <c r="V623" s="16"/>
      <c r="W623" s="53"/>
      <c r="X623" s="16"/>
      <c r="Y623" s="53"/>
      <c r="Z623" s="16"/>
      <c r="AA623" s="53"/>
      <c r="AB623" s="16"/>
      <c r="AC623" s="53"/>
      <c r="AD623" s="16"/>
      <c r="AE623" s="53"/>
    </row>
    <row r="624" spans="13:31">
      <c r="M624" s="16"/>
      <c r="N624" s="16"/>
      <c r="O624" s="53"/>
      <c r="P624" s="16"/>
      <c r="Q624" s="53"/>
      <c r="R624" s="16"/>
      <c r="S624" s="53"/>
      <c r="T624" s="16"/>
      <c r="U624" s="53"/>
      <c r="V624" s="16"/>
      <c r="W624" s="53"/>
      <c r="X624" s="16"/>
      <c r="Y624" s="53"/>
      <c r="Z624" s="16"/>
      <c r="AA624" s="53"/>
      <c r="AB624" s="16"/>
      <c r="AC624" s="53"/>
      <c r="AD624" s="16"/>
      <c r="AE624" s="53"/>
    </row>
    <row r="625" spans="13:31">
      <c r="M625" s="16"/>
      <c r="N625" s="16"/>
      <c r="O625" s="53"/>
      <c r="P625" s="16"/>
      <c r="Q625" s="53"/>
      <c r="R625" s="16"/>
      <c r="S625" s="53"/>
      <c r="T625" s="16"/>
      <c r="U625" s="53"/>
      <c r="V625" s="16"/>
      <c r="W625" s="53"/>
      <c r="X625" s="16"/>
      <c r="Y625" s="53"/>
      <c r="Z625" s="16"/>
      <c r="AA625" s="53"/>
      <c r="AB625" s="16"/>
      <c r="AC625" s="53"/>
      <c r="AD625" s="16"/>
      <c r="AE625" s="53"/>
    </row>
    <row r="626" spans="13:31">
      <c r="M626" s="16"/>
      <c r="N626" s="16"/>
      <c r="O626" s="53"/>
      <c r="P626" s="16"/>
      <c r="Q626" s="53"/>
      <c r="R626" s="16"/>
      <c r="S626" s="53"/>
      <c r="T626" s="16"/>
      <c r="U626" s="53"/>
      <c r="V626" s="16"/>
      <c r="W626" s="53"/>
      <c r="X626" s="16"/>
      <c r="Y626" s="53"/>
      <c r="Z626" s="16"/>
      <c r="AA626" s="53"/>
      <c r="AB626" s="16"/>
      <c r="AC626" s="53"/>
      <c r="AD626" s="16"/>
      <c r="AE626" s="53"/>
    </row>
    <row r="627" spans="13:31">
      <c r="M627" s="16"/>
      <c r="N627" s="16"/>
      <c r="O627" s="53"/>
      <c r="P627" s="16"/>
      <c r="Q627" s="53"/>
      <c r="R627" s="16"/>
      <c r="S627" s="53"/>
      <c r="T627" s="16"/>
      <c r="U627" s="53"/>
      <c r="V627" s="16"/>
      <c r="W627" s="53"/>
      <c r="X627" s="16"/>
      <c r="Y627" s="53"/>
      <c r="Z627" s="16"/>
      <c r="AA627" s="53"/>
      <c r="AB627" s="16"/>
      <c r="AC627" s="53"/>
      <c r="AD627" s="16"/>
      <c r="AE627" s="53"/>
    </row>
    <row r="628" spans="13:31">
      <c r="M628" s="16"/>
      <c r="N628" s="16"/>
      <c r="O628" s="53"/>
      <c r="P628" s="16"/>
      <c r="Q628" s="53"/>
      <c r="R628" s="16"/>
      <c r="S628" s="53"/>
      <c r="T628" s="16"/>
      <c r="U628" s="53"/>
      <c r="V628" s="16"/>
      <c r="W628" s="53"/>
      <c r="X628" s="16"/>
      <c r="Y628" s="53"/>
      <c r="Z628" s="16"/>
      <c r="AA628" s="53"/>
      <c r="AB628" s="16"/>
      <c r="AC628" s="53"/>
      <c r="AD628" s="16"/>
      <c r="AE628" s="53"/>
    </row>
    <row r="629" spans="13:31">
      <c r="M629" s="16"/>
      <c r="N629" s="16"/>
      <c r="O629" s="53"/>
      <c r="P629" s="16"/>
      <c r="Q629" s="53"/>
      <c r="R629" s="16"/>
      <c r="S629" s="53"/>
      <c r="T629" s="16"/>
      <c r="U629" s="53"/>
      <c r="V629" s="16"/>
      <c r="W629" s="53"/>
      <c r="X629" s="16"/>
      <c r="Y629" s="53"/>
      <c r="Z629" s="16"/>
      <c r="AA629" s="53"/>
      <c r="AB629" s="16"/>
      <c r="AC629" s="53"/>
      <c r="AD629" s="16"/>
      <c r="AE629" s="53"/>
    </row>
  </sheetData>
  <mergeCells count="12">
    <mergeCell ref="T6:U6"/>
    <mergeCell ref="N6:O6"/>
    <mergeCell ref="P6:Q6"/>
    <mergeCell ref="R6:S6"/>
    <mergeCell ref="X6:Y6"/>
    <mergeCell ref="V6:W6"/>
    <mergeCell ref="C121:D121"/>
    <mergeCell ref="E121:I121"/>
    <mergeCell ref="C122:D122"/>
    <mergeCell ref="E122:F122"/>
    <mergeCell ref="G122:G123"/>
    <mergeCell ref="H122:I122"/>
  </mergeCells>
  <pageMargins left="0.7" right="0.7" top="0.75" bottom="0.75" header="0.3" footer="0.3"/>
  <pageSetup paperSize="9" orientation="portrait" horizontalDpi="300" verticalDpi="0" copies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Hoja9"/>
  <dimension ref="A1:AF261"/>
  <sheetViews>
    <sheetView topLeftCell="A108" zoomScale="70" zoomScaleNormal="70" workbookViewId="0">
      <selection activeCell="F108" sqref="F108"/>
    </sheetView>
  </sheetViews>
  <sheetFormatPr baseColWidth="10" defaultRowHeight="15"/>
  <cols>
    <col min="2" max="2" width="19" customWidth="1"/>
    <col min="3" max="3" width="21.28515625" customWidth="1"/>
    <col min="4" max="5" width="20.140625" customWidth="1"/>
    <col min="6" max="6" width="44.5703125" customWidth="1"/>
    <col min="7" max="7" width="12" customWidth="1"/>
    <col min="8" max="8" width="14.85546875" customWidth="1"/>
    <col min="12" max="12" width="31.85546875" customWidth="1"/>
    <col min="13" max="13" width="14.140625" customWidth="1"/>
    <col min="14" max="14" width="12" customWidth="1"/>
  </cols>
  <sheetData>
    <row r="1" spans="1:32">
      <c r="A1" t="s">
        <v>96</v>
      </c>
    </row>
    <row r="3" spans="1:32">
      <c r="B3" t="s">
        <v>137</v>
      </c>
      <c r="E3">
        <f>'Demand profile generator'!F29</f>
        <v>234</v>
      </c>
    </row>
    <row r="4" spans="1:32">
      <c r="B4" t="s">
        <v>98</v>
      </c>
      <c r="E4">
        <f>'Demand profile generator'!G29</f>
        <v>4</v>
      </c>
      <c r="M4" t="s">
        <v>113</v>
      </c>
    </row>
    <row r="5" spans="1:32" ht="15.75" thickBot="1"/>
    <row r="6" spans="1:32" ht="45" customHeight="1" thickBot="1">
      <c r="B6" s="25" t="s">
        <v>15</v>
      </c>
      <c r="C6" s="25" t="s">
        <v>16</v>
      </c>
      <c r="D6" s="30" t="s">
        <v>102</v>
      </c>
      <c r="E6" s="30" t="s">
        <v>101</v>
      </c>
      <c r="F6" s="26" t="s">
        <v>52</v>
      </c>
      <c r="G6" s="28" t="s">
        <v>99</v>
      </c>
      <c r="H6" s="108" t="s">
        <v>100</v>
      </c>
      <c r="M6" s="25" t="s">
        <v>53</v>
      </c>
      <c r="N6" s="449" t="s">
        <v>63</v>
      </c>
      <c r="O6" s="451"/>
      <c r="P6" s="450" t="s">
        <v>115</v>
      </c>
      <c r="Q6" s="451"/>
      <c r="R6" s="449" t="s">
        <v>116</v>
      </c>
      <c r="S6" s="451"/>
      <c r="T6" s="450" t="s">
        <v>144</v>
      </c>
      <c r="U6" s="450"/>
      <c r="V6" s="449" t="s">
        <v>110</v>
      </c>
      <c r="W6" s="451"/>
      <c r="X6" s="105" t="s">
        <v>54</v>
      </c>
      <c r="Y6" s="57"/>
      <c r="Z6" s="105" t="s">
        <v>34</v>
      </c>
      <c r="AA6" s="58"/>
      <c r="AB6" s="57" t="s">
        <v>112</v>
      </c>
      <c r="AC6" s="58"/>
      <c r="AD6" s="49"/>
      <c r="AE6" s="35"/>
      <c r="AF6" s="16"/>
    </row>
    <row r="7" spans="1:32" ht="31.5" customHeight="1" thickBot="1">
      <c r="B7" s="6" t="s">
        <v>32</v>
      </c>
      <c r="C7" s="5" t="s">
        <v>63</v>
      </c>
      <c r="D7" s="3">
        <v>7.0000000000000007E-2</v>
      </c>
      <c r="E7" s="3">
        <v>0.24</v>
      </c>
      <c r="F7" s="32" t="s">
        <v>138</v>
      </c>
      <c r="G7" s="12">
        <v>4</v>
      </c>
      <c r="H7" s="71">
        <f>D7/G7*2.5</f>
        <v>4.3750000000000004E-2</v>
      </c>
      <c r="M7" s="3"/>
      <c r="N7" s="3" t="s">
        <v>55</v>
      </c>
      <c r="O7" s="3" t="s">
        <v>114</v>
      </c>
      <c r="P7" s="18" t="s">
        <v>55</v>
      </c>
      <c r="Q7" s="3" t="s">
        <v>114</v>
      </c>
      <c r="R7" s="3" t="s">
        <v>55</v>
      </c>
      <c r="S7" s="3" t="s">
        <v>114</v>
      </c>
      <c r="T7" s="18" t="s">
        <v>55</v>
      </c>
      <c r="U7" s="17" t="s">
        <v>114</v>
      </c>
      <c r="V7" s="3" t="s">
        <v>55</v>
      </c>
      <c r="W7" s="3" t="s">
        <v>114</v>
      </c>
      <c r="X7" s="3" t="s">
        <v>55</v>
      </c>
      <c r="Y7" s="17" t="s">
        <v>114</v>
      </c>
      <c r="Z7" s="3" t="s">
        <v>55</v>
      </c>
      <c r="AA7" s="3" t="s">
        <v>114</v>
      </c>
      <c r="AB7" s="8" t="s">
        <v>55</v>
      </c>
      <c r="AC7" s="8" t="s">
        <v>114</v>
      </c>
      <c r="AD7" s="16"/>
    </row>
    <row r="8" spans="1:32">
      <c r="B8" s="6" t="s">
        <v>24</v>
      </c>
      <c r="C8" s="5" t="s">
        <v>103</v>
      </c>
      <c r="D8" s="5">
        <v>1.1000000000000001</v>
      </c>
      <c r="E8" s="5">
        <v>2.82</v>
      </c>
      <c r="F8" s="10" t="s">
        <v>56</v>
      </c>
      <c r="G8" s="12">
        <v>24</v>
      </c>
      <c r="H8" s="34">
        <f t="shared" ref="H8:H14" si="0">D8/G8*2.5</f>
        <v>0.11458333333333334</v>
      </c>
      <c r="M8" s="5"/>
      <c r="N8" s="17">
        <v>0</v>
      </c>
      <c r="O8" s="18">
        <v>1</v>
      </c>
      <c r="P8" s="60">
        <v>0</v>
      </c>
      <c r="Q8" s="60">
        <v>1</v>
      </c>
      <c r="R8" s="63">
        <v>0</v>
      </c>
      <c r="S8" s="18">
        <v>1</v>
      </c>
      <c r="T8" s="64">
        <v>0</v>
      </c>
      <c r="U8" s="60">
        <v>1</v>
      </c>
      <c r="V8" s="67">
        <v>0</v>
      </c>
      <c r="W8" s="18">
        <v>1</v>
      </c>
      <c r="X8" s="17">
        <v>0</v>
      </c>
      <c r="Y8" s="60">
        <v>1</v>
      </c>
      <c r="Z8" s="17">
        <v>0</v>
      </c>
      <c r="AA8" s="18">
        <v>1</v>
      </c>
      <c r="AB8" s="17">
        <v>0</v>
      </c>
      <c r="AC8" s="18">
        <v>1</v>
      </c>
      <c r="AD8" s="16"/>
    </row>
    <row r="9" spans="1:32" ht="30" customHeight="1">
      <c r="B9" s="6" t="s">
        <v>26</v>
      </c>
      <c r="C9" s="5" t="s">
        <v>27</v>
      </c>
      <c r="D9" s="5">
        <v>0.25</v>
      </c>
      <c r="E9" s="5">
        <v>0.8</v>
      </c>
      <c r="F9" s="32" t="s">
        <v>155</v>
      </c>
      <c r="G9" s="12">
        <v>3</v>
      </c>
      <c r="H9" s="34">
        <f t="shared" si="0"/>
        <v>0.20833333333333331</v>
      </c>
      <c r="M9" s="5"/>
      <c r="N9" s="6">
        <f>N8+O18</f>
        <v>0.3</v>
      </c>
      <c r="O9" s="39">
        <v>2</v>
      </c>
      <c r="P9" s="53">
        <f>P8+Q18</f>
        <v>0.3</v>
      </c>
      <c r="Q9" s="16">
        <v>2</v>
      </c>
      <c r="R9" s="55">
        <f>R8+S18</f>
        <v>0.3</v>
      </c>
      <c r="S9" s="39">
        <v>2</v>
      </c>
      <c r="T9" s="52">
        <f>T8+U18</f>
        <v>0.5</v>
      </c>
      <c r="U9" s="16">
        <v>2</v>
      </c>
      <c r="V9" s="68">
        <f t="shared" ref="V9:V16" si="1">V8+W18</f>
        <v>0.2</v>
      </c>
      <c r="W9" s="39">
        <v>2</v>
      </c>
      <c r="X9" s="6">
        <f t="shared" ref="X9:X14" si="2">X8+Y18</f>
        <v>0.2</v>
      </c>
      <c r="Y9" s="16">
        <v>2</v>
      </c>
      <c r="Z9" s="6">
        <f t="shared" ref="Z9:Z16" si="3">Z8+AA18</f>
        <v>0.11</v>
      </c>
      <c r="AA9" s="39">
        <v>2</v>
      </c>
      <c r="AB9" s="6">
        <f>AB8+AC18</f>
        <v>0.1</v>
      </c>
      <c r="AC9" s="39">
        <v>2</v>
      </c>
      <c r="AD9" s="16"/>
    </row>
    <row r="10" spans="1:32">
      <c r="B10" s="6" t="s">
        <v>28</v>
      </c>
      <c r="C10" s="5" t="s">
        <v>29</v>
      </c>
      <c r="D10" s="5">
        <v>0.15</v>
      </c>
      <c r="E10" s="5">
        <v>0.6</v>
      </c>
      <c r="F10" s="10" t="s">
        <v>141</v>
      </c>
      <c r="G10" s="12">
        <v>1</v>
      </c>
      <c r="H10" s="34">
        <f t="shared" si="0"/>
        <v>0.375</v>
      </c>
      <c r="M10" s="5"/>
      <c r="N10" s="6"/>
      <c r="O10" s="39"/>
      <c r="P10" s="53"/>
      <c r="Q10" s="16"/>
      <c r="R10" s="55"/>
      <c r="S10" s="39"/>
      <c r="T10" s="52"/>
      <c r="U10" s="16"/>
      <c r="V10" s="68">
        <f t="shared" si="1"/>
        <v>0.30000000000000004</v>
      </c>
      <c r="W10" s="39">
        <v>3</v>
      </c>
      <c r="X10" s="6">
        <f t="shared" si="2"/>
        <v>0.35</v>
      </c>
      <c r="Y10" s="16">
        <v>3</v>
      </c>
      <c r="Z10" s="6">
        <f t="shared" si="3"/>
        <v>0.22</v>
      </c>
      <c r="AA10" s="39">
        <v>3</v>
      </c>
      <c r="AB10" s="6">
        <f>AB9+AC19</f>
        <v>0.30000000000000004</v>
      </c>
      <c r="AC10" s="39">
        <v>3</v>
      </c>
      <c r="AD10" s="16"/>
    </row>
    <row r="11" spans="1:32">
      <c r="B11" s="6" t="s">
        <v>33</v>
      </c>
      <c r="C11" s="5" t="s">
        <v>30</v>
      </c>
      <c r="D11" s="5">
        <v>0.25</v>
      </c>
      <c r="E11" s="5">
        <v>0.5</v>
      </c>
      <c r="F11" s="33" t="s">
        <v>156</v>
      </c>
      <c r="G11" s="12">
        <v>3</v>
      </c>
      <c r="H11" s="34">
        <f t="shared" si="0"/>
        <v>0.20833333333333331</v>
      </c>
      <c r="M11" s="5"/>
      <c r="N11" s="6"/>
      <c r="O11" s="39"/>
      <c r="P11" s="16"/>
      <c r="Q11" s="62"/>
      <c r="R11" s="41"/>
      <c r="S11" s="101"/>
      <c r="T11" s="12"/>
      <c r="U11" s="13"/>
      <c r="V11" s="68">
        <f t="shared" si="1"/>
        <v>0.4</v>
      </c>
      <c r="W11" s="39">
        <v>4</v>
      </c>
      <c r="X11" s="6">
        <f t="shared" si="2"/>
        <v>0.44999999999999996</v>
      </c>
      <c r="Y11" s="12">
        <v>4</v>
      </c>
      <c r="Z11" s="6">
        <f t="shared" si="3"/>
        <v>0.4</v>
      </c>
      <c r="AA11" s="21">
        <v>4</v>
      </c>
      <c r="AB11" s="6">
        <f>AB10+AC20</f>
        <v>0.70000000000000007</v>
      </c>
      <c r="AC11" s="21">
        <v>4</v>
      </c>
      <c r="AD11" s="16"/>
    </row>
    <row r="12" spans="1:32">
      <c r="B12" s="6"/>
      <c r="C12" s="5" t="s">
        <v>31</v>
      </c>
      <c r="D12" s="5">
        <v>0.08</v>
      </c>
      <c r="E12" s="5">
        <v>0.25</v>
      </c>
      <c r="F12" s="29" t="s">
        <v>142</v>
      </c>
      <c r="G12" s="12">
        <v>1</v>
      </c>
      <c r="H12" s="34">
        <f t="shared" si="0"/>
        <v>0.2</v>
      </c>
      <c r="M12" s="5"/>
      <c r="N12" s="6"/>
      <c r="O12" s="39"/>
      <c r="P12" s="16"/>
      <c r="Q12" s="16"/>
      <c r="R12" s="6"/>
      <c r="S12" s="39"/>
      <c r="T12" s="16"/>
      <c r="U12" s="16"/>
      <c r="V12" s="68">
        <f t="shared" si="1"/>
        <v>0.5</v>
      </c>
      <c r="W12" s="21">
        <v>5</v>
      </c>
      <c r="X12" s="6">
        <f t="shared" si="2"/>
        <v>0.54999999999999993</v>
      </c>
      <c r="Y12" s="12">
        <v>5</v>
      </c>
      <c r="Z12" s="6">
        <f t="shared" si="3"/>
        <v>0.62</v>
      </c>
      <c r="AA12" s="21">
        <v>5</v>
      </c>
      <c r="AB12" s="6"/>
      <c r="AC12" s="21"/>
      <c r="AD12" s="16"/>
    </row>
    <row r="13" spans="1:32">
      <c r="B13" s="6"/>
      <c r="C13" s="5" t="s">
        <v>34</v>
      </c>
      <c r="D13" s="5">
        <v>0.06</v>
      </c>
      <c r="E13" s="5">
        <v>0.15</v>
      </c>
      <c r="F13" s="29" t="s">
        <v>141</v>
      </c>
      <c r="G13" s="12">
        <v>1</v>
      </c>
      <c r="H13" s="34">
        <f t="shared" si="0"/>
        <v>0.15</v>
      </c>
      <c r="M13" s="5"/>
      <c r="N13" s="6"/>
      <c r="O13" s="39"/>
      <c r="P13" s="16"/>
      <c r="Q13" s="16"/>
      <c r="R13" s="6"/>
      <c r="S13" s="39"/>
      <c r="T13" s="16"/>
      <c r="U13" s="16"/>
      <c r="V13" s="68">
        <f t="shared" si="1"/>
        <v>0.6</v>
      </c>
      <c r="W13" s="21">
        <v>6</v>
      </c>
      <c r="X13" s="6">
        <f t="shared" si="2"/>
        <v>0.64999999999999991</v>
      </c>
      <c r="Y13" s="12">
        <v>6</v>
      </c>
      <c r="Z13" s="6">
        <f t="shared" si="3"/>
        <v>0.78</v>
      </c>
      <c r="AA13" s="21">
        <v>6</v>
      </c>
      <c r="AB13" s="6"/>
      <c r="AC13" s="21"/>
      <c r="AD13" s="16"/>
    </row>
    <row r="14" spans="1:32" ht="15.75" thickBot="1">
      <c r="B14" s="1"/>
      <c r="C14" s="4" t="s">
        <v>35</v>
      </c>
      <c r="D14" s="4">
        <v>0.06</v>
      </c>
      <c r="E14" s="4">
        <v>0.15</v>
      </c>
      <c r="F14" s="11" t="s">
        <v>139</v>
      </c>
      <c r="G14" s="107">
        <v>1</v>
      </c>
      <c r="H14" s="82">
        <f t="shared" si="0"/>
        <v>0.15</v>
      </c>
      <c r="M14" s="5"/>
      <c r="N14" s="6"/>
      <c r="O14" s="39"/>
      <c r="P14" s="16"/>
      <c r="Q14" s="16"/>
      <c r="R14" s="6"/>
      <c r="S14" s="39"/>
      <c r="T14" s="16"/>
      <c r="U14" s="16"/>
      <c r="V14" s="68">
        <f t="shared" si="1"/>
        <v>0.7</v>
      </c>
      <c r="W14" s="21">
        <v>7</v>
      </c>
      <c r="X14" s="6">
        <f t="shared" si="2"/>
        <v>0.84999999999999987</v>
      </c>
      <c r="Y14" s="12">
        <v>7</v>
      </c>
      <c r="Z14" s="6">
        <f t="shared" si="3"/>
        <v>0.86</v>
      </c>
      <c r="AA14" s="21">
        <v>7</v>
      </c>
      <c r="AB14" s="6"/>
      <c r="AC14" s="21"/>
      <c r="AD14" s="16"/>
    </row>
    <row r="15" spans="1:32">
      <c r="M15" s="5"/>
      <c r="N15" s="6"/>
      <c r="O15" s="39"/>
      <c r="P15" s="16"/>
      <c r="Q15" s="16"/>
      <c r="R15" s="6"/>
      <c r="S15" s="39"/>
      <c r="T15" s="16"/>
      <c r="U15" s="16"/>
      <c r="V15" s="68">
        <f t="shared" si="1"/>
        <v>0.79999999999999993</v>
      </c>
      <c r="W15" s="21">
        <v>8</v>
      </c>
      <c r="X15" s="6"/>
      <c r="Y15" s="16"/>
      <c r="Z15" s="6">
        <f t="shared" si="3"/>
        <v>0.91</v>
      </c>
      <c r="AA15" s="39">
        <v>8</v>
      </c>
      <c r="AB15" s="6"/>
      <c r="AC15" s="39"/>
      <c r="AD15" s="16"/>
    </row>
    <row r="16" spans="1:32" ht="15.75" thickBot="1">
      <c r="B16" t="s">
        <v>107</v>
      </c>
      <c r="M16" s="4"/>
      <c r="N16" s="1"/>
      <c r="O16" s="40"/>
      <c r="P16" s="2"/>
      <c r="Q16" s="2"/>
      <c r="R16" s="1"/>
      <c r="S16" s="40"/>
      <c r="T16" s="2"/>
      <c r="U16" s="2"/>
      <c r="V16" s="68">
        <f t="shared" si="1"/>
        <v>0.89999999999999991</v>
      </c>
      <c r="W16" s="22">
        <v>9</v>
      </c>
      <c r="X16" s="2"/>
      <c r="Y16" s="2"/>
      <c r="Z16" s="6">
        <f t="shared" si="3"/>
        <v>0.95000000000000007</v>
      </c>
      <c r="AA16" s="40">
        <v>9</v>
      </c>
      <c r="AB16" s="1"/>
      <c r="AC16" s="40"/>
      <c r="AD16" s="16"/>
    </row>
    <row r="17" spans="2:30" ht="15.75" thickBot="1">
      <c r="D17" s="31"/>
      <c r="E17" s="31"/>
      <c r="F17" s="35"/>
      <c r="G17" s="36"/>
      <c r="H17" s="35"/>
      <c r="I17" s="36"/>
      <c r="M17" s="1" t="s">
        <v>57</v>
      </c>
      <c r="N17" s="7" t="s">
        <v>58</v>
      </c>
      <c r="O17" s="3" t="s">
        <v>59</v>
      </c>
      <c r="P17" s="85" t="s">
        <v>58</v>
      </c>
      <c r="Q17" s="8" t="s">
        <v>59</v>
      </c>
      <c r="R17" s="85" t="s">
        <v>58</v>
      </c>
      <c r="S17" s="8" t="s">
        <v>59</v>
      </c>
      <c r="T17" s="19" t="s">
        <v>58</v>
      </c>
      <c r="U17" s="85" t="s">
        <v>59</v>
      </c>
      <c r="V17" s="8" t="s">
        <v>58</v>
      </c>
      <c r="W17" s="60" t="s">
        <v>59</v>
      </c>
      <c r="X17" s="3" t="s">
        <v>58</v>
      </c>
      <c r="Y17" s="17" t="s">
        <v>59</v>
      </c>
      <c r="Z17" s="3" t="s">
        <v>58</v>
      </c>
      <c r="AA17" s="18" t="s">
        <v>59</v>
      </c>
      <c r="AB17" s="18" t="s">
        <v>58</v>
      </c>
      <c r="AC17" s="3" t="s">
        <v>59</v>
      </c>
      <c r="AD17" s="16"/>
    </row>
    <row r="18" spans="2:30" ht="30.75" thickBot="1">
      <c r="B18" s="25" t="s">
        <v>94</v>
      </c>
      <c r="C18" s="25" t="s">
        <v>63</v>
      </c>
      <c r="D18" s="30" t="s">
        <v>108</v>
      </c>
      <c r="E18" s="30" t="s">
        <v>109</v>
      </c>
      <c r="F18" s="26" t="s">
        <v>110</v>
      </c>
      <c r="G18" s="28" t="s">
        <v>111</v>
      </c>
      <c r="H18" s="27" t="s">
        <v>54</v>
      </c>
      <c r="I18" s="37" t="s">
        <v>34</v>
      </c>
      <c r="J18" s="8" t="s">
        <v>112</v>
      </c>
      <c r="M18" s="17">
        <v>1</v>
      </c>
      <c r="N18" s="86">
        <f ca="1">C53/$E$3</f>
        <v>0.11272507824231962</v>
      </c>
      <c r="O18" s="71">
        <f>C25</f>
        <v>0.3</v>
      </c>
      <c r="P18" s="59">
        <f ca="1">C56/$E$3</f>
        <v>0.10391843150463839</v>
      </c>
      <c r="Q18" s="73">
        <f>C28</f>
        <v>0.3</v>
      </c>
      <c r="R18" s="72">
        <f ca="1">C60/$E$3</f>
        <v>0.1162477369373921</v>
      </c>
      <c r="S18" s="71">
        <f>C32</f>
        <v>0.3</v>
      </c>
      <c r="T18" s="92">
        <f ca="1">C66/$E$3</f>
        <v>0.20607553366174056</v>
      </c>
      <c r="U18" s="59">
        <f>C38</f>
        <v>0.5</v>
      </c>
      <c r="V18" s="74">
        <f ca="1">F57/$E$3</f>
        <v>5.9229085091154057E-2</v>
      </c>
      <c r="W18" s="59">
        <f>F29</f>
        <v>0.2</v>
      </c>
      <c r="X18" s="74">
        <f ca="1">H59/$E$3</f>
        <v>4.7955875542082436E-2</v>
      </c>
      <c r="Y18" s="61">
        <f>H31</f>
        <v>0.2</v>
      </c>
      <c r="Z18" s="67">
        <f ca="1">I57/$E$3</f>
        <v>5.9320309320309322E-2</v>
      </c>
      <c r="AA18" s="71">
        <f>I29</f>
        <v>0.11</v>
      </c>
      <c r="AB18" s="80">
        <f ca="1">J65/$E$3</f>
        <v>2.4630541871921183E-3</v>
      </c>
      <c r="AC18" s="71">
        <f>J37</f>
        <v>0.1</v>
      </c>
      <c r="AD18" s="16"/>
    </row>
    <row r="19" spans="2:30" ht="15.75" thickBot="1">
      <c r="B19" s="17" t="s">
        <v>64</v>
      </c>
      <c r="C19" s="71"/>
      <c r="D19" s="71">
        <v>1</v>
      </c>
      <c r="E19" s="71"/>
      <c r="F19" s="59"/>
      <c r="G19" s="73"/>
      <c r="H19" s="59"/>
      <c r="I19" s="48"/>
      <c r="J19" s="70"/>
      <c r="M19" s="41">
        <v>2</v>
      </c>
      <c r="N19" s="65">
        <f ca="1">C54/$E$3</f>
        <v>0.29942598908116147</v>
      </c>
      <c r="O19" s="34">
        <f>C26</f>
        <v>0.7</v>
      </c>
      <c r="P19" s="59">
        <f ca="1">C57/$E$3</f>
        <v>0.30823263581884269</v>
      </c>
      <c r="Q19" s="54">
        <f>C29</f>
        <v>0.7</v>
      </c>
      <c r="R19" s="72">
        <f ca="1">C61/$E$3</f>
        <v>0.29590333038608901</v>
      </c>
      <c r="S19" s="34">
        <f>C33</f>
        <v>0.7</v>
      </c>
      <c r="T19" s="92">
        <f ca="1">C67/$E$3</f>
        <v>0.20607553366174056</v>
      </c>
      <c r="U19" s="53">
        <f>C39</f>
        <v>0.5</v>
      </c>
      <c r="V19" s="74">
        <f t="shared" ref="V19:V26" ca="1" si="4">F58/$E$3</f>
        <v>3.1356574460022733E-2</v>
      </c>
      <c r="W19" s="53">
        <f t="shared" ref="W19:W26" si="5">F30</f>
        <v>0.1</v>
      </c>
      <c r="X19" s="74">
        <f t="shared" ref="X19:X24" ca="1" si="6">H60/$E$3</f>
        <v>3.2910894979860494E-2</v>
      </c>
      <c r="Y19" s="55">
        <f t="shared" ref="Y19:Y24" si="7">H32</f>
        <v>0.15</v>
      </c>
      <c r="Z19" s="67">
        <f t="shared" ref="Z19:Z26" ca="1" si="8">I58/$E$3</f>
        <v>6.7502420950696806E-2</v>
      </c>
      <c r="AA19" s="34">
        <f t="shared" ref="AA19:AA25" si="9">I30</f>
        <v>0.11</v>
      </c>
      <c r="AB19" s="80">
        <f t="shared" ref="AB19:AB21" ca="1" si="10">J66/$E$3</f>
        <v>4.6419098143236064E-3</v>
      </c>
      <c r="AC19" s="34">
        <f t="shared" ref="AC19:AC21" si="11">J38</f>
        <v>0.2</v>
      </c>
    </row>
    <row r="20" spans="2:30" ht="15.75" thickBot="1">
      <c r="B20" s="6" t="s">
        <v>65</v>
      </c>
      <c r="C20" s="34"/>
      <c r="D20" s="34">
        <v>1</v>
      </c>
      <c r="E20" s="34"/>
      <c r="F20" s="53"/>
      <c r="G20" s="54"/>
      <c r="H20" s="53"/>
      <c r="I20" s="47"/>
      <c r="J20" s="56"/>
      <c r="M20" s="41">
        <v>3</v>
      </c>
      <c r="N20" s="65"/>
      <c r="O20" s="5"/>
      <c r="P20" s="53"/>
      <c r="Q20" s="54"/>
      <c r="R20" s="52"/>
      <c r="S20" s="34"/>
      <c r="T20" s="91"/>
      <c r="U20" s="53"/>
      <c r="V20" s="74">
        <f t="shared" ca="1" si="4"/>
        <v>2.4388446802239904E-2</v>
      </c>
      <c r="W20" s="53">
        <f t="shared" si="5"/>
        <v>0.1</v>
      </c>
      <c r="X20" s="74">
        <f t="shared" ca="1" si="6"/>
        <v>1.4104669277083067E-2</v>
      </c>
      <c r="Y20" s="55">
        <f t="shared" si="7"/>
        <v>0.1</v>
      </c>
      <c r="Z20" s="67">
        <f t="shared" ca="1" si="8"/>
        <v>9.4094283749456165E-2</v>
      </c>
      <c r="AA20" s="34">
        <f t="shared" si="9"/>
        <v>0.18</v>
      </c>
      <c r="AB20" s="80">
        <f t="shared" ca="1" si="10"/>
        <v>9.5680181887078421E-3</v>
      </c>
      <c r="AC20" s="34">
        <f t="shared" si="11"/>
        <v>0.4</v>
      </c>
    </row>
    <row r="21" spans="2:30" ht="15.75" thickBot="1">
      <c r="B21" s="6" t="s">
        <v>66</v>
      </c>
      <c r="C21" s="34"/>
      <c r="D21" s="34">
        <v>1</v>
      </c>
      <c r="E21" s="34"/>
      <c r="F21" s="89"/>
      <c r="G21" s="54"/>
      <c r="H21" s="53"/>
      <c r="I21" s="47"/>
      <c r="J21" s="56"/>
      <c r="M21" s="41">
        <v>4</v>
      </c>
      <c r="N21" s="65"/>
      <c r="O21" s="5"/>
      <c r="P21" s="31"/>
      <c r="Q21" s="47"/>
      <c r="R21" s="35"/>
      <c r="S21" s="47"/>
      <c r="T21" s="93"/>
      <c r="U21" s="35"/>
      <c r="V21" s="74">
        <f t="shared" ca="1" si="4"/>
        <v>3.0195219850392259E-2</v>
      </c>
      <c r="W21" s="53">
        <f t="shared" si="5"/>
        <v>0.1</v>
      </c>
      <c r="X21" s="74">
        <f t="shared" ca="1" si="6"/>
        <v>2.7269027269027267E-2</v>
      </c>
      <c r="Y21" s="55">
        <f t="shared" si="7"/>
        <v>0.1</v>
      </c>
      <c r="Z21" s="67">
        <f t="shared" ca="1" si="8"/>
        <v>8.5912172119068667E-2</v>
      </c>
      <c r="AA21" s="34">
        <f t="shared" si="9"/>
        <v>0.22</v>
      </c>
      <c r="AB21" s="80">
        <f t="shared" ca="1" si="10"/>
        <v>5.4945054945054941E-3</v>
      </c>
      <c r="AC21" s="34">
        <f t="shared" si="11"/>
        <v>0.3</v>
      </c>
    </row>
    <row r="22" spans="2:30" ht="15.75" thickBot="1">
      <c r="B22" s="6" t="s">
        <v>67</v>
      </c>
      <c r="C22" s="34"/>
      <c r="D22" s="34">
        <v>1</v>
      </c>
      <c r="E22" s="34"/>
      <c r="F22" s="53"/>
      <c r="G22" s="54"/>
      <c r="H22" s="53"/>
      <c r="I22" s="47"/>
      <c r="J22" s="56"/>
      <c r="M22" s="41">
        <v>5</v>
      </c>
      <c r="N22" s="65"/>
      <c r="O22" s="5"/>
      <c r="P22" s="31"/>
      <c r="Q22" s="47"/>
      <c r="R22" s="35"/>
      <c r="S22" s="47"/>
      <c r="T22" s="93"/>
      <c r="U22" s="35"/>
      <c r="V22" s="74">
        <f t="shared" ca="1" si="4"/>
        <v>2.9033865240761791E-2</v>
      </c>
      <c r="W22" s="53">
        <f t="shared" si="5"/>
        <v>0.1</v>
      </c>
      <c r="X22" s="74">
        <f t="shared" ca="1" si="6"/>
        <v>2.256747084333291E-2</v>
      </c>
      <c r="Y22" s="55">
        <f t="shared" si="7"/>
        <v>0.1</v>
      </c>
      <c r="Z22" s="67">
        <f t="shared" ca="1" si="8"/>
        <v>7.7730060488681169E-2</v>
      </c>
      <c r="AA22" s="34">
        <f t="shared" si="9"/>
        <v>0.16</v>
      </c>
      <c r="AB22" s="81"/>
      <c r="AC22" s="5"/>
    </row>
    <row r="23" spans="2:30" ht="15.75" thickBot="1">
      <c r="B23" s="6" t="s">
        <v>68</v>
      </c>
      <c r="C23" s="34"/>
      <c r="D23" s="34">
        <v>1</v>
      </c>
      <c r="E23" s="34"/>
      <c r="F23" s="90"/>
      <c r="G23" s="54"/>
      <c r="H23" s="53"/>
      <c r="I23" s="47"/>
      <c r="J23" s="56"/>
      <c r="M23" s="41">
        <v>6</v>
      </c>
      <c r="N23" s="65"/>
      <c r="O23" s="5"/>
      <c r="P23" s="31"/>
      <c r="Q23" s="47"/>
      <c r="R23" s="35"/>
      <c r="S23" s="47"/>
      <c r="T23" s="93"/>
      <c r="U23" s="35"/>
      <c r="V23" s="74">
        <f t="shared" ca="1" si="4"/>
        <v>2.3227092192609433E-2</v>
      </c>
      <c r="W23" s="53">
        <f t="shared" si="5"/>
        <v>0.1</v>
      </c>
      <c r="X23" s="74">
        <f t="shared" ca="1" si="6"/>
        <v>4.0433385260971469E-2</v>
      </c>
      <c r="Y23" s="55">
        <f t="shared" si="7"/>
        <v>0.2</v>
      </c>
      <c r="Z23" s="67">
        <f t="shared" ca="1" si="8"/>
        <v>2.6591862798759348E-2</v>
      </c>
      <c r="AA23" s="34">
        <f t="shared" si="9"/>
        <v>0.08</v>
      </c>
      <c r="AB23" s="81"/>
      <c r="AC23" s="5"/>
    </row>
    <row r="24" spans="2:30" ht="15.75" thickBot="1">
      <c r="B24" s="6" t="s">
        <v>69</v>
      </c>
      <c r="C24" s="34"/>
      <c r="D24" s="34">
        <v>1</v>
      </c>
      <c r="E24" s="34"/>
      <c r="F24" s="52"/>
      <c r="G24" s="54"/>
      <c r="H24" s="53"/>
      <c r="I24" s="47"/>
      <c r="J24" s="56"/>
      <c r="M24" s="41">
        <v>7</v>
      </c>
      <c r="N24" s="65"/>
      <c r="O24" s="5"/>
      <c r="P24" s="12"/>
      <c r="Q24" s="54"/>
      <c r="R24" s="12"/>
      <c r="S24" s="42"/>
      <c r="T24" s="21"/>
      <c r="U24" s="12"/>
      <c r="V24" s="74">
        <f t="shared" ca="1" si="4"/>
        <v>1.8581673754087546E-2</v>
      </c>
      <c r="W24" s="53">
        <f t="shared" si="5"/>
        <v>0.1</v>
      </c>
      <c r="X24" s="74">
        <f t="shared" ca="1" si="6"/>
        <v>3.4791517550138235E-2</v>
      </c>
      <c r="Y24" s="55">
        <f t="shared" si="7"/>
        <v>0.15</v>
      </c>
      <c r="Z24" s="67">
        <f t="shared" ca="1" si="8"/>
        <v>2.6591862798759348E-2</v>
      </c>
      <c r="AA24" s="34">
        <f t="shared" si="9"/>
        <v>0.05</v>
      </c>
      <c r="AB24" s="81"/>
      <c r="AC24" s="5"/>
    </row>
    <row r="25" spans="2:30" ht="15.75" thickBot="1">
      <c r="B25" s="6" t="s">
        <v>70</v>
      </c>
      <c r="C25" s="34">
        <v>0.3</v>
      </c>
      <c r="D25" s="34">
        <v>1</v>
      </c>
      <c r="E25" s="34"/>
      <c r="F25" s="52"/>
      <c r="G25" s="54"/>
      <c r="H25" s="53"/>
      <c r="I25" s="47"/>
      <c r="J25" s="56"/>
      <c r="M25" s="6">
        <v>8</v>
      </c>
      <c r="N25" s="65"/>
      <c r="O25" s="5"/>
      <c r="P25" s="16"/>
      <c r="Q25" s="34"/>
      <c r="R25" s="16"/>
      <c r="S25" s="5"/>
      <c r="T25" s="39"/>
      <c r="U25" s="16"/>
      <c r="V25" s="74">
        <f t="shared" ca="1" si="4"/>
        <v>3.484063828891415E-2</v>
      </c>
      <c r="W25" s="53">
        <f t="shared" si="5"/>
        <v>0.1</v>
      </c>
      <c r="X25" s="69"/>
      <c r="Y25" s="6"/>
      <c r="Z25" s="67">
        <f t="shared" ca="1" si="8"/>
        <v>1.6364223260774986E-2</v>
      </c>
      <c r="AA25" s="34">
        <f t="shared" si="9"/>
        <v>0.04</v>
      </c>
      <c r="AB25" s="81"/>
      <c r="AC25" s="5"/>
    </row>
    <row r="26" spans="2:30" ht="15.75" thickBot="1">
      <c r="B26" s="41" t="s">
        <v>71</v>
      </c>
      <c r="C26" s="54">
        <v>0.7</v>
      </c>
      <c r="D26" s="34">
        <v>1</v>
      </c>
      <c r="E26" s="54"/>
      <c r="F26" s="52"/>
      <c r="G26" s="54"/>
      <c r="H26" s="52"/>
      <c r="I26" s="47"/>
      <c r="J26" s="91"/>
      <c r="M26" s="24">
        <v>9</v>
      </c>
      <c r="N26" s="1"/>
      <c r="O26" s="4"/>
      <c r="P26" s="2"/>
      <c r="Q26" s="4"/>
      <c r="R26" s="2"/>
      <c r="S26" s="4"/>
      <c r="T26" s="40"/>
      <c r="U26" s="2"/>
      <c r="V26" s="74">
        <f t="shared" ca="1" si="4"/>
        <v>2.0904382973348491E-2</v>
      </c>
      <c r="W26" s="76">
        <f t="shared" si="5"/>
        <v>0.1</v>
      </c>
      <c r="X26" s="4"/>
      <c r="Y26" s="1"/>
      <c r="Z26" s="67">
        <f t="shared" ca="1" si="8"/>
        <v>2.4546334891162477E-2</v>
      </c>
      <c r="AA26" s="82">
        <f>I37</f>
        <v>0.05</v>
      </c>
      <c r="AB26" s="2"/>
      <c r="AC26" s="4"/>
    </row>
    <row r="27" spans="2:30" ht="15.75" thickBot="1">
      <c r="B27" s="41" t="s">
        <v>72</v>
      </c>
      <c r="C27" s="54"/>
      <c r="D27" s="34">
        <v>1</v>
      </c>
      <c r="E27" s="103">
        <v>1</v>
      </c>
      <c r="F27" s="38"/>
      <c r="G27" s="47"/>
      <c r="H27" s="38"/>
      <c r="I27" s="47"/>
      <c r="J27" s="91"/>
      <c r="M27" s="5" t="s">
        <v>60</v>
      </c>
      <c r="N27" s="39" t="s">
        <v>61</v>
      </c>
      <c r="O27" s="5" t="s">
        <v>62</v>
      </c>
      <c r="P27" s="39" t="s">
        <v>61</v>
      </c>
      <c r="Q27" s="5" t="s">
        <v>62</v>
      </c>
      <c r="R27" s="39" t="s">
        <v>61</v>
      </c>
      <c r="S27" s="5" t="s">
        <v>62</v>
      </c>
      <c r="T27" s="39" t="s">
        <v>61</v>
      </c>
      <c r="U27" s="5" t="s">
        <v>62</v>
      </c>
      <c r="V27" s="39" t="s">
        <v>61</v>
      </c>
      <c r="W27" s="5" t="s">
        <v>62</v>
      </c>
      <c r="X27" s="39" t="s">
        <v>61</v>
      </c>
      <c r="Y27" s="6" t="s">
        <v>62</v>
      </c>
      <c r="Z27" s="5" t="s">
        <v>61</v>
      </c>
      <c r="AA27" s="5" t="s">
        <v>62</v>
      </c>
      <c r="AB27" s="39" t="s">
        <v>61</v>
      </c>
      <c r="AC27" s="5" t="s">
        <v>62</v>
      </c>
    </row>
    <row r="28" spans="2:30" ht="15.75" thickBot="1">
      <c r="B28" s="41" t="s">
        <v>73</v>
      </c>
      <c r="C28" s="54">
        <v>0.3</v>
      </c>
      <c r="D28" s="34">
        <v>1</v>
      </c>
      <c r="E28" s="104">
        <v>1</v>
      </c>
      <c r="F28" s="38"/>
      <c r="G28" s="47"/>
      <c r="H28" s="38"/>
      <c r="I28" s="47"/>
      <c r="J28" s="91"/>
      <c r="M28" s="17">
        <v>1</v>
      </c>
      <c r="N28" s="60">
        <f ca="1">VLOOKUP(O28,N$8:O$16,2)</f>
        <v>2</v>
      </c>
      <c r="O28" s="59">
        <f ca="1">RAND()</f>
        <v>0.49392467890077896</v>
      </c>
      <c r="P28" s="60">
        <f ca="1">VLOOKUP(Q28,P$8:Q$16,2)</f>
        <v>2</v>
      </c>
      <c r="Q28" s="59">
        <f ca="1">RAND()</f>
        <v>0.31233118708062513</v>
      </c>
      <c r="R28" s="60">
        <f ca="1">VLOOKUP(S28,R$8:S$16,2)</f>
        <v>2</v>
      </c>
      <c r="S28" s="59">
        <f ca="1">RAND()</f>
        <v>0.35696481686048576</v>
      </c>
      <c r="T28" s="60">
        <f ca="1">VLOOKUP(U28,T$8:U$16,2)</f>
        <v>1</v>
      </c>
      <c r="U28" s="59">
        <f ca="1">RAND()</f>
        <v>0.11758767249363977</v>
      </c>
      <c r="V28" s="60">
        <f ca="1">VLOOKUP(W28,V$8:W$16,2)</f>
        <v>3</v>
      </c>
      <c r="W28" s="59">
        <f ca="1">RAND()</f>
        <v>0.31121596101223492</v>
      </c>
      <c r="X28" s="60">
        <f ca="1">VLOOKUP(Y28,X$8:Y$16,2)</f>
        <v>4</v>
      </c>
      <c r="Y28" s="59">
        <f ca="1">RAND()</f>
        <v>0.45076719240847751</v>
      </c>
      <c r="Z28" s="60">
        <f ca="1">VLOOKUP(AA28,Z$8:AA$16,2)</f>
        <v>2</v>
      </c>
      <c r="AA28" s="59">
        <f ca="1">RAND()</f>
        <v>0.20157987489967866</v>
      </c>
      <c r="AB28" s="60">
        <f ca="1">VLOOKUP(AC28,AB$8:AC$16,2)</f>
        <v>3</v>
      </c>
      <c r="AC28" s="70">
        <f ca="1">RAND()</f>
        <v>0.63196005814039014</v>
      </c>
    </row>
    <row r="29" spans="2:30" ht="15.75" thickBot="1">
      <c r="B29" s="41" t="s">
        <v>74</v>
      </c>
      <c r="C29" s="54">
        <v>0.7</v>
      </c>
      <c r="D29" s="34">
        <v>1</v>
      </c>
      <c r="E29" s="104"/>
      <c r="F29" s="68">
        <v>0.2</v>
      </c>
      <c r="G29" s="47"/>
      <c r="H29" s="38"/>
      <c r="I29" s="69">
        <v>0.11</v>
      </c>
      <c r="J29" s="91"/>
      <c r="M29" s="6">
        <f>M28+1</f>
        <v>2</v>
      </c>
      <c r="N29" s="60">
        <f t="shared" ref="N29:N92" ca="1" si="12">VLOOKUP(O29,N$8:O$16,2)</f>
        <v>2</v>
      </c>
      <c r="O29" s="53">
        <f t="shared" ref="O29:O92" ca="1" si="13">RAND()</f>
        <v>0.30246721763161677</v>
      </c>
      <c r="P29" s="60">
        <f t="shared" ref="P29:P92" ca="1" si="14">VLOOKUP(Q29,P$8:Q$16,2)</f>
        <v>2</v>
      </c>
      <c r="Q29" s="53">
        <f t="shared" ref="Q29:Q92" ca="1" si="15">RAND()</f>
        <v>0.53468744686560488</v>
      </c>
      <c r="R29" s="60">
        <f t="shared" ref="R29:R92" ca="1" si="16">VLOOKUP(S29,R$8:S$16,2)</f>
        <v>1</v>
      </c>
      <c r="S29" s="53">
        <f t="shared" ref="S29:U92" ca="1" si="17">RAND()</f>
        <v>0.11338872046332682</v>
      </c>
      <c r="T29" s="60">
        <f t="shared" ref="T29:T92" ca="1" si="18">VLOOKUP(U29,T$8:U$16,2)</f>
        <v>1</v>
      </c>
      <c r="U29" s="53">
        <f t="shared" ca="1" si="17"/>
        <v>0.34669340315433494</v>
      </c>
      <c r="V29" s="60">
        <f t="shared" ref="V29:V92" ca="1" si="19">VLOOKUP(W29,V$8:W$16,2)</f>
        <v>4</v>
      </c>
      <c r="W29" s="53">
        <f t="shared" ref="W29:W92" ca="1" si="20">RAND()</f>
        <v>0.49164768572053941</v>
      </c>
      <c r="X29" s="60">
        <f t="shared" ref="X29:X92" ca="1" si="21">VLOOKUP(Y29,X$8:Y$16,2)</f>
        <v>6</v>
      </c>
      <c r="Y29" s="53">
        <f t="shared" ref="Y29:Y92" ca="1" si="22">RAND()</f>
        <v>0.78461653695175282</v>
      </c>
      <c r="Z29" s="60">
        <f t="shared" ref="Z29:Z92" ca="1" si="23">VLOOKUP(AA29,Z$8:AA$16,2)</f>
        <v>7</v>
      </c>
      <c r="AA29" s="53">
        <f t="shared" ref="AA29:AA92" ca="1" si="24">RAND()</f>
        <v>0.87510005914185118</v>
      </c>
      <c r="AB29" s="60">
        <f t="shared" ref="AB29:AB92" ca="1" si="25">VLOOKUP(AC29,AB$8:AC$16,2)</f>
        <v>4</v>
      </c>
      <c r="AC29" s="56">
        <f t="shared" ref="AC29:AC92" ca="1" si="26">RAND()</f>
        <v>0.9943316136359881</v>
      </c>
    </row>
    <row r="30" spans="2:30" ht="15.75" thickBot="1">
      <c r="B30" s="41" t="s">
        <v>75</v>
      </c>
      <c r="C30" s="54"/>
      <c r="D30" s="34">
        <v>1</v>
      </c>
      <c r="E30" s="104"/>
      <c r="F30" s="68">
        <v>0.1</v>
      </c>
      <c r="G30" s="47"/>
      <c r="H30" s="38"/>
      <c r="I30" s="69">
        <v>0.11</v>
      </c>
      <c r="J30" s="91"/>
      <c r="M30" s="6">
        <f t="shared" ref="M30:M93" si="27">M29+1</f>
        <v>3</v>
      </c>
      <c r="N30" s="60">
        <f t="shared" ca="1" si="12"/>
        <v>2</v>
      </c>
      <c r="O30" s="53">
        <f t="shared" ca="1" si="13"/>
        <v>0.96273698721484302</v>
      </c>
      <c r="P30" s="60">
        <f t="shared" ca="1" si="14"/>
        <v>2</v>
      </c>
      <c r="Q30" s="53">
        <f t="shared" ca="1" si="15"/>
        <v>0.33179156137791033</v>
      </c>
      <c r="R30" s="60">
        <f t="shared" ca="1" si="16"/>
        <v>2</v>
      </c>
      <c r="S30" s="53">
        <f t="shared" ca="1" si="17"/>
        <v>0.37916700243544454</v>
      </c>
      <c r="T30" s="60">
        <f t="shared" ca="1" si="18"/>
        <v>2</v>
      </c>
      <c r="U30" s="53">
        <f t="shared" ca="1" si="17"/>
        <v>0.50374740689710507</v>
      </c>
      <c r="V30" s="60">
        <f t="shared" ca="1" si="19"/>
        <v>3</v>
      </c>
      <c r="W30" s="53">
        <f t="shared" ca="1" si="20"/>
        <v>0.38867342536506033</v>
      </c>
      <c r="X30" s="60">
        <f t="shared" ca="1" si="21"/>
        <v>3</v>
      </c>
      <c r="Y30" s="53">
        <f t="shared" ca="1" si="22"/>
        <v>0.37750303963281961</v>
      </c>
      <c r="Z30" s="60">
        <f t="shared" ca="1" si="23"/>
        <v>4</v>
      </c>
      <c r="AA30" s="53">
        <f t="shared" ca="1" si="24"/>
        <v>0.59663014213268983</v>
      </c>
      <c r="AB30" s="60">
        <f t="shared" ca="1" si="25"/>
        <v>3</v>
      </c>
      <c r="AC30" s="56">
        <f t="shared" ca="1" si="26"/>
        <v>0.31168625266649208</v>
      </c>
    </row>
    <row r="31" spans="2:30" ht="15.75" thickBot="1">
      <c r="B31" s="41" t="s">
        <v>76</v>
      </c>
      <c r="C31" s="54"/>
      <c r="D31" s="34">
        <v>1</v>
      </c>
      <c r="E31" s="54"/>
      <c r="F31" s="52">
        <v>0.1</v>
      </c>
      <c r="G31" s="54"/>
      <c r="H31" s="52">
        <v>0.2</v>
      </c>
      <c r="I31" s="54">
        <v>0.18</v>
      </c>
      <c r="J31" s="91"/>
      <c r="M31" s="6">
        <f t="shared" si="27"/>
        <v>4</v>
      </c>
      <c r="N31" s="60">
        <f t="shared" ca="1" si="12"/>
        <v>2</v>
      </c>
      <c r="O31" s="53">
        <f t="shared" ca="1" si="13"/>
        <v>0.98750591026446366</v>
      </c>
      <c r="P31" s="60">
        <f t="shared" ca="1" si="14"/>
        <v>1</v>
      </c>
      <c r="Q31" s="53">
        <f t="shared" ca="1" si="15"/>
        <v>0.1062971203985521</v>
      </c>
      <c r="R31" s="60">
        <f t="shared" ca="1" si="16"/>
        <v>2</v>
      </c>
      <c r="S31" s="53">
        <f t="shared" ca="1" si="17"/>
        <v>0.93705252929067528</v>
      </c>
      <c r="T31" s="60">
        <f t="shared" ca="1" si="18"/>
        <v>2</v>
      </c>
      <c r="U31" s="53">
        <f t="shared" ca="1" si="17"/>
        <v>0.87610694885502327</v>
      </c>
      <c r="V31" s="60">
        <f t="shared" ca="1" si="19"/>
        <v>1</v>
      </c>
      <c r="W31" s="53">
        <f t="shared" ca="1" si="20"/>
        <v>2.0523269932160026E-2</v>
      </c>
      <c r="X31" s="60">
        <f t="shared" ca="1" si="21"/>
        <v>5</v>
      </c>
      <c r="Y31" s="53">
        <f t="shared" ca="1" si="22"/>
        <v>0.62264490916255077</v>
      </c>
      <c r="Z31" s="60">
        <f t="shared" ca="1" si="23"/>
        <v>2</v>
      </c>
      <c r="AA31" s="53">
        <f t="shared" ca="1" si="24"/>
        <v>0.14787392345384687</v>
      </c>
      <c r="AB31" s="60">
        <f t="shared" ca="1" si="25"/>
        <v>4</v>
      </c>
      <c r="AC31" s="56">
        <f t="shared" ca="1" si="26"/>
        <v>0.90516726399606329</v>
      </c>
    </row>
    <row r="32" spans="2:30" ht="15.75" thickBot="1">
      <c r="B32" s="6" t="s">
        <v>77</v>
      </c>
      <c r="C32" s="34">
        <v>0.3</v>
      </c>
      <c r="D32" s="34">
        <v>1</v>
      </c>
      <c r="E32" s="34">
        <v>1</v>
      </c>
      <c r="F32" s="91">
        <v>0.1</v>
      </c>
      <c r="G32" s="34">
        <v>1</v>
      </c>
      <c r="H32" s="54">
        <v>0.15</v>
      </c>
      <c r="I32" s="34">
        <v>0.22</v>
      </c>
      <c r="J32" s="56"/>
      <c r="M32" s="6">
        <f t="shared" si="27"/>
        <v>5</v>
      </c>
      <c r="N32" s="60">
        <f t="shared" ca="1" si="12"/>
        <v>2</v>
      </c>
      <c r="O32" s="53">
        <f t="shared" ca="1" si="13"/>
        <v>0.6785554133144196</v>
      </c>
      <c r="P32" s="60">
        <f t="shared" ca="1" si="14"/>
        <v>2</v>
      </c>
      <c r="Q32" s="53">
        <f t="shared" ca="1" si="15"/>
        <v>0.65949769814347925</v>
      </c>
      <c r="R32" s="60">
        <f t="shared" ca="1" si="16"/>
        <v>2</v>
      </c>
      <c r="S32" s="53">
        <f t="shared" ca="1" si="17"/>
        <v>0.38153699811206332</v>
      </c>
      <c r="T32" s="60">
        <f t="shared" ca="1" si="18"/>
        <v>1</v>
      </c>
      <c r="U32" s="53">
        <f t="shared" ca="1" si="17"/>
        <v>0.26630030519640169</v>
      </c>
      <c r="V32" s="60">
        <f t="shared" ca="1" si="19"/>
        <v>1</v>
      </c>
      <c r="W32" s="53">
        <f t="shared" ca="1" si="20"/>
        <v>9.7812728160766582E-3</v>
      </c>
      <c r="X32" s="60">
        <f t="shared" ca="1" si="21"/>
        <v>1</v>
      </c>
      <c r="Y32" s="53">
        <f t="shared" ca="1" si="22"/>
        <v>7.2956965110120287E-2</v>
      </c>
      <c r="Z32" s="60">
        <f t="shared" ca="1" si="23"/>
        <v>4</v>
      </c>
      <c r="AA32" s="53">
        <f t="shared" ca="1" si="24"/>
        <v>0.47368186512836585</v>
      </c>
      <c r="AB32" s="60">
        <f t="shared" ca="1" si="25"/>
        <v>3</v>
      </c>
      <c r="AC32" s="56">
        <f t="shared" ca="1" si="26"/>
        <v>0.55707363004875843</v>
      </c>
    </row>
    <row r="33" spans="2:29" ht="15.75" thickBot="1">
      <c r="B33" s="6" t="s">
        <v>78</v>
      </c>
      <c r="C33" s="34">
        <v>0.7</v>
      </c>
      <c r="D33" s="34">
        <v>1</v>
      </c>
      <c r="E33" s="34">
        <v>1</v>
      </c>
      <c r="F33" s="91">
        <v>0.1</v>
      </c>
      <c r="G33" s="34">
        <v>1</v>
      </c>
      <c r="H33" s="54">
        <v>0.1</v>
      </c>
      <c r="I33" s="34">
        <v>0.16</v>
      </c>
      <c r="J33" s="56"/>
      <c r="M33" s="6">
        <f t="shared" si="27"/>
        <v>6</v>
      </c>
      <c r="N33" s="60">
        <f t="shared" ca="1" si="12"/>
        <v>2</v>
      </c>
      <c r="O33" s="53">
        <f t="shared" ca="1" si="13"/>
        <v>0.4036841806721192</v>
      </c>
      <c r="P33" s="60">
        <f t="shared" ca="1" si="14"/>
        <v>1</v>
      </c>
      <c r="Q33" s="53">
        <f t="shared" ca="1" si="15"/>
        <v>0.17508997538982563</v>
      </c>
      <c r="R33" s="60">
        <f t="shared" ca="1" si="16"/>
        <v>2</v>
      </c>
      <c r="S33" s="53">
        <f t="shared" ca="1" si="17"/>
        <v>0.33156823820464365</v>
      </c>
      <c r="T33" s="60">
        <f t="shared" ca="1" si="18"/>
        <v>2</v>
      </c>
      <c r="U33" s="53">
        <f t="shared" ca="1" si="17"/>
        <v>0.70080754765676412</v>
      </c>
      <c r="V33" s="60">
        <f t="shared" ca="1" si="19"/>
        <v>8</v>
      </c>
      <c r="W33" s="53">
        <f t="shared" ca="1" si="20"/>
        <v>0.83304797303037703</v>
      </c>
      <c r="X33" s="60">
        <f t="shared" ca="1" si="21"/>
        <v>6</v>
      </c>
      <c r="Y33" s="53">
        <f t="shared" ca="1" si="22"/>
        <v>0.73006418404866746</v>
      </c>
      <c r="Z33" s="60">
        <f t="shared" ca="1" si="23"/>
        <v>3</v>
      </c>
      <c r="AA33" s="53">
        <f t="shared" ca="1" si="24"/>
        <v>0.38877486429275088</v>
      </c>
      <c r="AB33" s="60">
        <f t="shared" ca="1" si="25"/>
        <v>3</v>
      </c>
      <c r="AC33" s="56">
        <f t="shared" ca="1" si="26"/>
        <v>0.36061495795532417</v>
      </c>
    </row>
    <row r="34" spans="2:29" ht="15.75" thickBot="1">
      <c r="B34" s="6" t="s">
        <v>79</v>
      </c>
      <c r="C34" s="34"/>
      <c r="D34" s="34">
        <v>1</v>
      </c>
      <c r="E34" s="34"/>
      <c r="F34" s="91">
        <v>0.1</v>
      </c>
      <c r="G34" s="34"/>
      <c r="H34" s="54">
        <v>0.1</v>
      </c>
      <c r="I34" s="34">
        <v>0.08</v>
      </c>
      <c r="J34" s="56"/>
      <c r="M34" s="6">
        <f t="shared" si="27"/>
        <v>7</v>
      </c>
      <c r="N34" s="60">
        <f t="shared" ca="1" si="12"/>
        <v>2</v>
      </c>
      <c r="O34" s="53">
        <f t="shared" ca="1" si="13"/>
        <v>0.98414710266125738</v>
      </c>
      <c r="P34" s="60">
        <f t="shared" ca="1" si="14"/>
        <v>1</v>
      </c>
      <c r="Q34" s="53">
        <f t="shared" ca="1" si="15"/>
        <v>8.7390060831192384E-2</v>
      </c>
      <c r="R34" s="60">
        <f t="shared" ca="1" si="16"/>
        <v>2</v>
      </c>
      <c r="S34" s="53">
        <f t="shared" ca="1" si="17"/>
        <v>0.40918945946725938</v>
      </c>
      <c r="T34" s="60">
        <f t="shared" ca="1" si="18"/>
        <v>2</v>
      </c>
      <c r="U34" s="53">
        <f t="shared" ca="1" si="17"/>
        <v>0.89527303717386753</v>
      </c>
      <c r="V34" s="60">
        <f t="shared" ca="1" si="19"/>
        <v>5</v>
      </c>
      <c r="W34" s="53">
        <f t="shared" ca="1" si="20"/>
        <v>0.53717774794434292</v>
      </c>
      <c r="X34" s="60">
        <f t="shared" ca="1" si="21"/>
        <v>1</v>
      </c>
      <c r="Y34" s="53">
        <f t="shared" ca="1" si="22"/>
        <v>0.14501109581629934</v>
      </c>
      <c r="Z34" s="60">
        <f t="shared" ca="1" si="23"/>
        <v>3</v>
      </c>
      <c r="AA34" s="53">
        <f t="shared" ca="1" si="24"/>
        <v>0.3865969431819114</v>
      </c>
      <c r="AB34" s="60">
        <f t="shared" ca="1" si="25"/>
        <v>2</v>
      </c>
      <c r="AC34" s="56">
        <f t="shared" ca="1" si="26"/>
        <v>0.25093705886054862</v>
      </c>
    </row>
    <row r="35" spans="2:29" ht="15.75" thickBot="1">
      <c r="B35" s="6" t="s">
        <v>80</v>
      </c>
      <c r="C35" s="34"/>
      <c r="D35" s="34">
        <v>1</v>
      </c>
      <c r="E35" s="34"/>
      <c r="F35" s="91">
        <v>0.1</v>
      </c>
      <c r="G35" s="34"/>
      <c r="H35" s="54">
        <v>0.1</v>
      </c>
      <c r="I35" s="34">
        <v>0.05</v>
      </c>
      <c r="J35" s="56"/>
      <c r="M35" s="6">
        <f t="shared" si="27"/>
        <v>8</v>
      </c>
      <c r="N35" s="60">
        <f t="shared" ca="1" si="12"/>
        <v>1</v>
      </c>
      <c r="O35" s="53">
        <f t="shared" ca="1" si="13"/>
        <v>0.21642224889462636</v>
      </c>
      <c r="P35" s="60">
        <f t="shared" ca="1" si="14"/>
        <v>2</v>
      </c>
      <c r="Q35" s="53">
        <f t="shared" ca="1" si="15"/>
        <v>0.93471162800736973</v>
      </c>
      <c r="R35" s="60">
        <f t="shared" ca="1" si="16"/>
        <v>1</v>
      </c>
      <c r="S35" s="53">
        <f t="shared" ca="1" si="17"/>
        <v>0.19776804572151896</v>
      </c>
      <c r="T35" s="60">
        <f t="shared" ca="1" si="18"/>
        <v>1</v>
      </c>
      <c r="U35" s="53">
        <f t="shared" ca="1" si="17"/>
        <v>0.14025961572808887</v>
      </c>
      <c r="V35" s="60">
        <f t="shared" ca="1" si="19"/>
        <v>1</v>
      </c>
      <c r="W35" s="53">
        <f t="shared" ca="1" si="20"/>
        <v>5.2581107992655696E-2</v>
      </c>
      <c r="X35" s="60">
        <f t="shared" ca="1" si="21"/>
        <v>6</v>
      </c>
      <c r="Y35" s="53">
        <f t="shared" ca="1" si="22"/>
        <v>0.84202055339872928</v>
      </c>
      <c r="Z35" s="60">
        <f t="shared" ca="1" si="23"/>
        <v>3</v>
      </c>
      <c r="AA35" s="53">
        <f t="shared" ca="1" si="24"/>
        <v>0.26490662445112445</v>
      </c>
      <c r="AB35" s="60">
        <f t="shared" ca="1" si="25"/>
        <v>3</v>
      </c>
      <c r="AC35" s="56">
        <f t="shared" ca="1" si="26"/>
        <v>0.62590298304715875</v>
      </c>
    </row>
    <row r="36" spans="2:29" ht="15.75" thickBot="1">
      <c r="B36" s="6" t="s">
        <v>81</v>
      </c>
      <c r="C36" s="34"/>
      <c r="D36" s="34">
        <v>1</v>
      </c>
      <c r="E36" s="34"/>
      <c r="F36" s="91">
        <v>0.1</v>
      </c>
      <c r="G36" s="34">
        <v>1</v>
      </c>
      <c r="H36" s="54">
        <v>0.2</v>
      </c>
      <c r="I36" s="34">
        <v>0.04</v>
      </c>
      <c r="J36" s="56"/>
      <c r="M36" s="6">
        <f t="shared" si="27"/>
        <v>9</v>
      </c>
      <c r="N36" s="60">
        <f t="shared" ca="1" si="12"/>
        <v>2</v>
      </c>
      <c r="O36" s="53">
        <f t="shared" ca="1" si="13"/>
        <v>0.32014730185829432</v>
      </c>
      <c r="P36" s="60">
        <f t="shared" ca="1" si="14"/>
        <v>2</v>
      </c>
      <c r="Q36" s="53">
        <f t="shared" ca="1" si="15"/>
        <v>0.58237837705161599</v>
      </c>
      <c r="R36" s="60">
        <f t="shared" ca="1" si="16"/>
        <v>2</v>
      </c>
      <c r="S36" s="53">
        <f t="shared" ca="1" si="17"/>
        <v>0.35175860274026616</v>
      </c>
      <c r="T36" s="60">
        <f t="shared" ca="1" si="18"/>
        <v>2</v>
      </c>
      <c r="U36" s="53">
        <f t="shared" ca="1" si="17"/>
        <v>0.82285212052500545</v>
      </c>
      <c r="V36" s="60">
        <f t="shared" ca="1" si="19"/>
        <v>1</v>
      </c>
      <c r="W36" s="53">
        <f t="shared" ca="1" si="20"/>
        <v>7.6358295149195676E-2</v>
      </c>
      <c r="X36" s="60">
        <f t="shared" ca="1" si="21"/>
        <v>6</v>
      </c>
      <c r="Y36" s="53">
        <f t="shared" ca="1" si="22"/>
        <v>0.65213857385318552</v>
      </c>
      <c r="Z36" s="60">
        <f t="shared" ca="1" si="23"/>
        <v>2</v>
      </c>
      <c r="AA36" s="53">
        <f t="shared" ca="1" si="24"/>
        <v>0.14214485048199244</v>
      </c>
      <c r="AB36" s="60">
        <f t="shared" ca="1" si="25"/>
        <v>3</v>
      </c>
      <c r="AC36" s="56">
        <f t="shared" ca="1" si="26"/>
        <v>0.49609558166412526</v>
      </c>
    </row>
    <row r="37" spans="2:29" ht="15.75" thickBot="1">
      <c r="B37" s="6" t="s">
        <v>82</v>
      </c>
      <c r="C37" s="34"/>
      <c r="D37" s="34">
        <v>1</v>
      </c>
      <c r="E37" s="34">
        <v>1</v>
      </c>
      <c r="F37" s="91">
        <v>0.1</v>
      </c>
      <c r="G37" s="34">
        <v>1</v>
      </c>
      <c r="H37" s="54">
        <v>0.15</v>
      </c>
      <c r="I37" s="34">
        <v>0.05</v>
      </c>
      <c r="J37" s="56">
        <v>0.1</v>
      </c>
      <c r="M37" s="6">
        <f t="shared" si="27"/>
        <v>10</v>
      </c>
      <c r="N37" s="60">
        <f t="shared" ca="1" si="12"/>
        <v>2</v>
      </c>
      <c r="O37" s="53">
        <f t="shared" ca="1" si="13"/>
        <v>0.71076648320033975</v>
      </c>
      <c r="P37" s="60">
        <f t="shared" ca="1" si="14"/>
        <v>1</v>
      </c>
      <c r="Q37" s="53">
        <f t="shared" ca="1" si="15"/>
        <v>5.3890919514760327E-2</v>
      </c>
      <c r="R37" s="60">
        <f t="shared" ca="1" si="16"/>
        <v>2</v>
      </c>
      <c r="S37" s="53">
        <f t="shared" ca="1" si="17"/>
        <v>0.3283673484546199</v>
      </c>
      <c r="T37" s="60">
        <f t="shared" ca="1" si="18"/>
        <v>1</v>
      </c>
      <c r="U37" s="53">
        <f t="shared" ca="1" si="17"/>
        <v>0.38016890968780093</v>
      </c>
      <c r="V37" s="60">
        <f t="shared" ca="1" si="19"/>
        <v>1</v>
      </c>
      <c r="W37" s="53">
        <f t="shared" ca="1" si="20"/>
        <v>0.14160739457801164</v>
      </c>
      <c r="X37" s="60">
        <f t="shared" ca="1" si="21"/>
        <v>4</v>
      </c>
      <c r="Y37" s="53">
        <f t="shared" ca="1" si="22"/>
        <v>0.53898749041990346</v>
      </c>
      <c r="Z37" s="60">
        <f t="shared" ca="1" si="23"/>
        <v>4</v>
      </c>
      <c r="AA37" s="53">
        <f t="shared" ca="1" si="24"/>
        <v>0.43868896546754943</v>
      </c>
      <c r="AB37" s="60">
        <f t="shared" ca="1" si="25"/>
        <v>3</v>
      </c>
      <c r="AC37" s="56">
        <f t="shared" ca="1" si="26"/>
        <v>0.48643689365501963</v>
      </c>
    </row>
    <row r="38" spans="2:29" ht="15.75" thickBot="1">
      <c r="B38" s="6" t="s">
        <v>83</v>
      </c>
      <c r="C38" s="34">
        <v>0.5</v>
      </c>
      <c r="D38" s="34">
        <v>1</v>
      </c>
      <c r="E38" s="34">
        <v>1</v>
      </c>
      <c r="F38" s="91"/>
      <c r="G38" s="34">
        <v>1</v>
      </c>
      <c r="H38" s="54"/>
      <c r="I38" s="34"/>
      <c r="J38" s="56">
        <v>0.2</v>
      </c>
      <c r="M38" s="6">
        <f t="shared" si="27"/>
        <v>11</v>
      </c>
      <c r="N38" s="60">
        <f t="shared" ca="1" si="12"/>
        <v>1</v>
      </c>
      <c r="O38" s="53">
        <f t="shared" ca="1" si="13"/>
        <v>1.5294098057315964E-2</v>
      </c>
      <c r="P38" s="60">
        <f t="shared" ca="1" si="14"/>
        <v>1</v>
      </c>
      <c r="Q38" s="53">
        <f t="shared" ca="1" si="15"/>
        <v>8.6844358361142682E-2</v>
      </c>
      <c r="R38" s="60">
        <f t="shared" ca="1" si="16"/>
        <v>2</v>
      </c>
      <c r="S38" s="53">
        <f t="shared" ca="1" si="17"/>
        <v>0.70889659717571196</v>
      </c>
      <c r="T38" s="60">
        <f t="shared" ca="1" si="18"/>
        <v>1</v>
      </c>
      <c r="U38" s="53">
        <f t="shared" ca="1" si="17"/>
        <v>5.591657101157943E-2</v>
      </c>
      <c r="V38" s="60">
        <f t="shared" ca="1" si="19"/>
        <v>2</v>
      </c>
      <c r="W38" s="53">
        <f t="shared" ca="1" si="20"/>
        <v>0.26303127363820922</v>
      </c>
      <c r="X38" s="60">
        <f t="shared" ca="1" si="21"/>
        <v>1</v>
      </c>
      <c r="Y38" s="53">
        <f t="shared" ca="1" si="22"/>
        <v>0.19733387337024322</v>
      </c>
      <c r="Z38" s="60">
        <f t="shared" ca="1" si="23"/>
        <v>3</v>
      </c>
      <c r="AA38" s="53">
        <f t="shared" ca="1" si="24"/>
        <v>0.23554356898632989</v>
      </c>
      <c r="AB38" s="60">
        <f t="shared" ca="1" si="25"/>
        <v>4</v>
      </c>
      <c r="AC38" s="56">
        <f t="shared" ca="1" si="26"/>
        <v>0.85627317751228116</v>
      </c>
    </row>
    <row r="39" spans="2:29" ht="15.75" thickBot="1">
      <c r="B39" s="6" t="s">
        <v>84</v>
      </c>
      <c r="C39" s="34">
        <v>0.5</v>
      </c>
      <c r="D39" s="34">
        <v>1</v>
      </c>
      <c r="E39" s="34">
        <v>1</v>
      </c>
      <c r="F39" s="91"/>
      <c r="G39" s="34">
        <v>1</v>
      </c>
      <c r="H39" s="54"/>
      <c r="I39" s="34"/>
      <c r="J39" s="56">
        <v>0.4</v>
      </c>
      <c r="M39" s="6">
        <f t="shared" si="27"/>
        <v>12</v>
      </c>
      <c r="N39" s="60">
        <f t="shared" ca="1" si="12"/>
        <v>1</v>
      </c>
      <c r="O39" s="53">
        <f t="shared" ca="1" si="13"/>
        <v>0.27927379720412615</v>
      </c>
      <c r="P39" s="60">
        <f t="shared" ca="1" si="14"/>
        <v>1</v>
      </c>
      <c r="Q39" s="53">
        <f t="shared" ca="1" si="15"/>
        <v>0.17861268483450221</v>
      </c>
      <c r="R39" s="60">
        <f t="shared" ca="1" si="16"/>
        <v>2</v>
      </c>
      <c r="S39" s="53">
        <f t="shared" ca="1" si="17"/>
        <v>0.54653279296607682</v>
      </c>
      <c r="T39" s="60">
        <f t="shared" ca="1" si="18"/>
        <v>1</v>
      </c>
      <c r="U39" s="53">
        <f t="shared" ca="1" si="17"/>
        <v>0.36044205784144001</v>
      </c>
      <c r="V39" s="60">
        <f t="shared" ca="1" si="19"/>
        <v>1</v>
      </c>
      <c r="W39" s="53">
        <f t="shared" ca="1" si="20"/>
        <v>3.9750396398887666E-3</v>
      </c>
      <c r="X39" s="60">
        <f t="shared" ca="1" si="21"/>
        <v>7</v>
      </c>
      <c r="Y39" s="53">
        <f t="shared" ca="1" si="22"/>
        <v>0.92848516367132738</v>
      </c>
      <c r="Z39" s="60">
        <f t="shared" ca="1" si="23"/>
        <v>6</v>
      </c>
      <c r="AA39" s="53">
        <f t="shared" ca="1" si="24"/>
        <v>0.82688458910380858</v>
      </c>
      <c r="AB39" s="60">
        <f t="shared" ca="1" si="25"/>
        <v>3</v>
      </c>
      <c r="AC39" s="56">
        <f t="shared" ca="1" si="26"/>
        <v>0.42975558479276077</v>
      </c>
    </row>
    <row r="40" spans="2:29" ht="15.75" thickBot="1">
      <c r="B40" s="6" t="s">
        <v>85</v>
      </c>
      <c r="C40" s="34"/>
      <c r="D40" s="34">
        <v>1</v>
      </c>
      <c r="E40" s="34">
        <v>1</v>
      </c>
      <c r="F40" s="91"/>
      <c r="G40" s="34">
        <v>1</v>
      </c>
      <c r="H40" s="54"/>
      <c r="I40" s="34"/>
      <c r="J40" s="56">
        <v>0.3</v>
      </c>
      <c r="M40" s="6">
        <f t="shared" si="27"/>
        <v>13</v>
      </c>
      <c r="N40" s="60">
        <f t="shared" ca="1" si="12"/>
        <v>2</v>
      </c>
      <c r="O40" s="53">
        <f t="shared" ca="1" si="13"/>
        <v>0.61410406023156838</v>
      </c>
      <c r="P40" s="60">
        <f t="shared" ca="1" si="14"/>
        <v>2</v>
      </c>
      <c r="Q40" s="53">
        <f t="shared" ca="1" si="15"/>
        <v>0.51129331150263502</v>
      </c>
      <c r="R40" s="60">
        <f t="shared" ca="1" si="16"/>
        <v>1</v>
      </c>
      <c r="S40" s="53">
        <f t="shared" ca="1" si="17"/>
        <v>0.22231362120009135</v>
      </c>
      <c r="T40" s="60">
        <f t="shared" ca="1" si="18"/>
        <v>2</v>
      </c>
      <c r="U40" s="53">
        <f t="shared" ca="1" si="17"/>
        <v>0.52195734141451133</v>
      </c>
      <c r="V40" s="60">
        <f t="shared" ca="1" si="19"/>
        <v>8</v>
      </c>
      <c r="W40" s="53">
        <f t="shared" ca="1" si="20"/>
        <v>0.87230257955638413</v>
      </c>
      <c r="X40" s="60">
        <f t="shared" ca="1" si="21"/>
        <v>3</v>
      </c>
      <c r="Y40" s="53">
        <f t="shared" ca="1" si="22"/>
        <v>0.41459858049784626</v>
      </c>
      <c r="Z40" s="60">
        <f t="shared" ca="1" si="23"/>
        <v>2</v>
      </c>
      <c r="AA40" s="53">
        <f t="shared" ca="1" si="24"/>
        <v>0.20730998687651869</v>
      </c>
      <c r="AB40" s="60">
        <f t="shared" ca="1" si="25"/>
        <v>2</v>
      </c>
      <c r="AC40" s="56">
        <f t="shared" ca="1" si="26"/>
        <v>0.23829722962866229</v>
      </c>
    </row>
    <row r="41" spans="2:29" ht="15.75" thickBot="1">
      <c r="B41" s="6" t="s">
        <v>86</v>
      </c>
      <c r="C41" s="34"/>
      <c r="D41" s="34">
        <v>1</v>
      </c>
      <c r="E41" s="34">
        <v>1</v>
      </c>
      <c r="F41" s="91"/>
      <c r="G41" s="34"/>
      <c r="H41" s="54"/>
      <c r="I41" s="34"/>
      <c r="J41" s="56"/>
      <c r="M41" s="6">
        <f t="shared" si="27"/>
        <v>14</v>
      </c>
      <c r="N41" s="60">
        <f t="shared" ca="1" si="12"/>
        <v>2</v>
      </c>
      <c r="O41" s="53">
        <f t="shared" ca="1" si="13"/>
        <v>0.70935130255917977</v>
      </c>
      <c r="P41" s="60">
        <f t="shared" ca="1" si="14"/>
        <v>2</v>
      </c>
      <c r="Q41" s="53">
        <f t="shared" ca="1" si="15"/>
        <v>0.39991321772080646</v>
      </c>
      <c r="R41" s="60">
        <f t="shared" ca="1" si="16"/>
        <v>1</v>
      </c>
      <c r="S41" s="53">
        <f t="shared" ca="1" si="17"/>
        <v>4.3468115175218536E-2</v>
      </c>
      <c r="T41" s="60">
        <f t="shared" ca="1" si="18"/>
        <v>2</v>
      </c>
      <c r="U41" s="53">
        <f t="shared" ca="1" si="17"/>
        <v>0.57473753397993854</v>
      </c>
      <c r="V41" s="60">
        <f t="shared" ca="1" si="19"/>
        <v>2</v>
      </c>
      <c r="W41" s="53">
        <f t="shared" ca="1" si="20"/>
        <v>0.2968617981768622</v>
      </c>
      <c r="X41" s="60">
        <f t="shared" ca="1" si="21"/>
        <v>1</v>
      </c>
      <c r="Y41" s="53">
        <f t="shared" ca="1" si="22"/>
        <v>8.6242737493143373E-2</v>
      </c>
      <c r="Z41" s="60">
        <f t="shared" ca="1" si="23"/>
        <v>7</v>
      </c>
      <c r="AA41" s="53">
        <f t="shared" ca="1" si="24"/>
        <v>0.89307012217404713</v>
      </c>
      <c r="AB41" s="60">
        <f t="shared" ca="1" si="25"/>
        <v>3</v>
      </c>
      <c r="AC41" s="56">
        <f t="shared" ca="1" si="26"/>
        <v>0.67886603498845677</v>
      </c>
    </row>
    <row r="42" spans="2:29" ht="15.75" thickBot="1">
      <c r="B42" s="1" t="s">
        <v>87</v>
      </c>
      <c r="C42" s="82"/>
      <c r="D42" s="82">
        <v>1</v>
      </c>
      <c r="E42" s="82"/>
      <c r="F42" s="76"/>
      <c r="G42" s="82"/>
      <c r="H42" s="76"/>
      <c r="I42" s="82"/>
      <c r="J42" s="75"/>
      <c r="M42" s="6">
        <f t="shared" si="27"/>
        <v>15</v>
      </c>
      <c r="N42" s="60">
        <f t="shared" ca="1" si="12"/>
        <v>2</v>
      </c>
      <c r="O42" s="53">
        <f t="shared" ca="1" si="13"/>
        <v>0.38336446959910075</v>
      </c>
      <c r="P42" s="60">
        <f t="shared" ca="1" si="14"/>
        <v>2</v>
      </c>
      <c r="Q42" s="53">
        <f t="shared" ca="1" si="15"/>
        <v>0.36984691031904404</v>
      </c>
      <c r="R42" s="60">
        <f t="shared" ca="1" si="16"/>
        <v>1</v>
      </c>
      <c r="S42" s="53">
        <f t="shared" ca="1" si="17"/>
        <v>0.16917581367607526</v>
      </c>
      <c r="T42" s="60">
        <f t="shared" ca="1" si="18"/>
        <v>2</v>
      </c>
      <c r="U42" s="53">
        <f t="shared" ca="1" si="17"/>
        <v>0.76649557705329041</v>
      </c>
      <c r="V42" s="60">
        <f t="shared" ca="1" si="19"/>
        <v>3</v>
      </c>
      <c r="W42" s="53">
        <f t="shared" ca="1" si="20"/>
        <v>0.33822800492343075</v>
      </c>
      <c r="X42" s="60">
        <f t="shared" ca="1" si="21"/>
        <v>2</v>
      </c>
      <c r="Y42" s="53">
        <f t="shared" ca="1" si="22"/>
        <v>0.30289358714046433</v>
      </c>
      <c r="Z42" s="60">
        <f t="shared" ca="1" si="23"/>
        <v>5</v>
      </c>
      <c r="AA42" s="53">
        <f t="shared" ca="1" si="24"/>
        <v>0.74763575704063268</v>
      </c>
      <c r="AB42" s="60">
        <f t="shared" ca="1" si="25"/>
        <v>3</v>
      </c>
      <c r="AC42" s="56">
        <f t="shared" ca="1" si="26"/>
        <v>0.66460632350764048</v>
      </c>
    </row>
    <row r="43" spans="2:29" ht="15.75" thickBot="1">
      <c r="I43" s="78"/>
      <c r="M43" s="6">
        <f t="shared" si="27"/>
        <v>16</v>
      </c>
      <c r="N43" s="60">
        <f t="shared" ca="1" si="12"/>
        <v>2</v>
      </c>
      <c r="O43" s="53">
        <f t="shared" ca="1" si="13"/>
        <v>0.84533717693694932</v>
      </c>
      <c r="P43" s="60">
        <f t="shared" ca="1" si="14"/>
        <v>2</v>
      </c>
      <c r="Q43" s="53">
        <f t="shared" ca="1" si="15"/>
        <v>0.53310363835339025</v>
      </c>
      <c r="R43" s="60">
        <f t="shared" ca="1" si="16"/>
        <v>2</v>
      </c>
      <c r="S43" s="53">
        <f t="shared" ca="1" si="17"/>
        <v>0.94114944811648016</v>
      </c>
      <c r="T43" s="60">
        <f t="shared" ca="1" si="18"/>
        <v>1</v>
      </c>
      <c r="U43" s="53">
        <f t="shared" ca="1" si="17"/>
        <v>0.31504323412860558</v>
      </c>
      <c r="V43" s="60">
        <f t="shared" ca="1" si="19"/>
        <v>8</v>
      </c>
      <c r="W43" s="53">
        <f t="shared" ca="1" si="20"/>
        <v>0.89098472908067716</v>
      </c>
      <c r="X43" s="60">
        <f t="shared" ca="1" si="21"/>
        <v>1</v>
      </c>
      <c r="Y43" s="53">
        <f t="shared" ca="1" si="22"/>
        <v>0.13855197656802432</v>
      </c>
      <c r="Z43" s="60">
        <f t="shared" ca="1" si="23"/>
        <v>4</v>
      </c>
      <c r="AA43" s="53">
        <f t="shared" ca="1" si="24"/>
        <v>0.59671416969951441</v>
      </c>
      <c r="AB43" s="60">
        <f t="shared" ca="1" si="25"/>
        <v>2</v>
      </c>
      <c r="AC43" s="56">
        <f t="shared" ca="1" si="26"/>
        <v>0.12146157166585869</v>
      </c>
    </row>
    <row r="44" spans="2:29" ht="15.75" thickBot="1">
      <c r="B44" t="s">
        <v>117</v>
      </c>
      <c r="M44" s="6">
        <f t="shared" si="27"/>
        <v>17</v>
      </c>
      <c r="N44" s="60">
        <f t="shared" ca="1" si="12"/>
        <v>1</v>
      </c>
      <c r="O44" s="53">
        <f t="shared" ca="1" si="13"/>
        <v>0.27369987009935048</v>
      </c>
      <c r="P44" s="60">
        <f t="shared" ca="1" si="14"/>
        <v>2</v>
      </c>
      <c r="Q44" s="53">
        <f t="shared" ca="1" si="15"/>
        <v>0.47409850976319579</v>
      </c>
      <c r="R44" s="60">
        <f t="shared" ca="1" si="16"/>
        <v>2</v>
      </c>
      <c r="S44" s="53">
        <f t="shared" ca="1" si="17"/>
        <v>0.65378320196369977</v>
      </c>
      <c r="T44" s="60">
        <f t="shared" ca="1" si="18"/>
        <v>2</v>
      </c>
      <c r="U44" s="53">
        <f t="shared" ca="1" si="17"/>
        <v>0.50598514212838275</v>
      </c>
      <c r="V44" s="60">
        <f t="shared" ca="1" si="19"/>
        <v>4</v>
      </c>
      <c r="W44" s="53">
        <f t="shared" ca="1" si="20"/>
        <v>0.49294840752724545</v>
      </c>
      <c r="X44" s="60">
        <f t="shared" ca="1" si="21"/>
        <v>5</v>
      </c>
      <c r="Y44" s="53">
        <f t="shared" ca="1" si="22"/>
        <v>0.63890219118841252</v>
      </c>
      <c r="Z44" s="60">
        <f t="shared" ca="1" si="23"/>
        <v>5</v>
      </c>
      <c r="AA44" s="53">
        <f t="shared" ca="1" si="24"/>
        <v>0.67934975940691822</v>
      </c>
      <c r="AB44" s="60">
        <f t="shared" ca="1" si="25"/>
        <v>4</v>
      </c>
      <c r="AC44" s="56">
        <f t="shared" ca="1" si="26"/>
        <v>0.93815933315637423</v>
      </c>
    </row>
    <row r="45" spans="2:29" ht="15.75" thickBot="1">
      <c r="M45" s="6">
        <f t="shared" si="27"/>
        <v>18</v>
      </c>
      <c r="N45" s="60">
        <f t="shared" ca="1" si="12"/>
        <v>2</v>
      </c>
      <c r="O45" s="53">
        <f t="shared" ca="1" si="13"/>
        <v>0.57037083789091314</v>
      </c>
      <c r="P45" s="60">
        <f t="shared" ca="1" si="14"/>
        <v>2</v>
      </c>
      <c r="Q45" s="53">
        <f t="shared" ca="1" si="15"/>
        <v>0.37953867630345584</v>
      </c>
      <c r="R45" s="60">
        <f t="shared" ca="1" si="16"/>
        <v>2</v>
      </c>
      <c r="S45" s="53">
        <f t="shared" ca="1" si="17"/>
        <v>0.34830275093247653</v>
      </c>
      <c r="T45" s="60">
        <f t="shared" ca="1" si="18"/>
        <v>2</v>
      </c>
      <c r="U45" s="53">
        <f t="shared" ca="1" si="17"/>
        <v>0.72613044481583255</v>
      </c>
      <c r="V45" s="60">
        <f t="shared" ca="1" si="19"/>
        <v>1</v>
      </c>
      <c r="W45" s="53">
        <f t="shared" ca="1" si="20"/>
        <v>0.12494350467131299</v>
      </c>
      <c r="X45" s="60">
        <f t="shared" ca="1" si="21"/>
        <v>6</v>
      </c>
      <c r="Y45" s="53">
        <f t="shared" ca="1" si="22"/>
        <v>0.65509835171225572</v>
      </c>
      <c r="Z45" s="60">
        <f t="shared" ca="1" si="23"/>
        <v>3</v>
      </c>
      <c r="AA45" s="53">
        <f t="shared" ca="1" si="24"/>
        <v>0.28681814757812241</v>
      </c>
      <c r="AB45" s="60">
        <f t="shared" ca="1" si="25"/>
        <v>3</v>
      </c>
      <c r="AC45" s="56">
        <f t="shared" ca="1" si="26"/>
        <v>0.30943480554957858</v>
      </c>
    </row>
    <row r="46" spans="2:29" ht="30.75" thickBot="1">
      <c r="B46" s="25" t="s">
        <v>94</v>
      </c>
      <c r="C46" s="25" t="s">
        <v>63</v>
      </c>
      <c r="D46" s="88" t="s">
        <v>108</v>
      </c>
      <c r="E46" s="30" t="s">
        <v>109</v>
      </c>
      <c r="F46" s="26" t="s">
        <v>110</v>
      </c>
      <c r="G46" s="28" t="s">
        <v>111</v>
      </c>
      <c r="H46" s="27" t="s">
        <v>54</v>
      </c>
      <c r="I46" s="37" t="s">
        <v>34</v>
      </c>
      <c r="J46" s="8" t="s">
        <v>112</v>
      </c>
      <c r="M46" s="6">
        <f t="shared" si="27"/>
        <v>19</v>
      </c>
      <c r="N46" s="60">
        <f t="shared" ca="1" si="12"/>
        <v>2</v>
      </c>
      <c r="O46" s="53">
        <f t="shared" ca="1" si="13"/>
        <v>0.59811346801377763</v>
      </c>
      <c r="P46" s="60">
        <f t="shared" ca="1" si="14"/>
        <v>2</v>
      </c>
      <c r="Q46" s="53">
        <f t="shared" ca="1" si="15"/>
        <v>0.40509851661092533</v>
      </c>
      <c r="R46" s="60">
        <f t="shared" ca="1" si="16"/>
        <v>2</v>
      </c>
      <c r="S46" s="53">
        <f t="shared" ca="1" si="17"/>
        <v>0.54765516970049233</v>
      </c>
      <c r="T46" s="60">
        <f t="shared" ca="1" si="18"/>
        <v>1</v>
      </c>
      <c r="U46" s="53">
        <f t="shared" ca="1" si="17"/>
        <v>0.20463227879978607</v>
      </c>
      <c r="V46" s="60">
        <f t="shared" ca="1" si="19"/>
        <v>1</v>
      </c>
      <c r="W46" s="53">
        <f t="shared" ca="1" si="20"/>
        <v>0.19482352903376809</v>
      </c>
      <c r="X46" s="60">
        <f t="shared" ca="1" si="21"/>
        <v>4</v>
      </c>
      <c r="Y46" s="53">
        <f t="shared" ca="1" si="22"/>
        <v>0.48124014499077727</v>
      </c>
      <c r="Z46" s="60">
        <f t="shared" ca="1" si="23"/>
        <v>3</v>
      </c>
      <c r="AA46" s="53">
        <f t="shared" ca="1" si="24"/>
        <v>0.32644673325496898</v>
      </c>
      <c r="AB46" s="60">
        <f t="shared" ca="1" si="25"/>
        <v>2</v>
      </c>
      <c r="AC46" s="56">
        <f t="shared" ca="1" si="26"/>
        <v>0.22868893944065438</v>
      </c>
    </row>
    <row r="47" spans="2:29" ht="15.75" thickBot="1">
      <c r="B47" s="17" t="s">
        <v>64</v>
      </c>
      <c r="C47" s="124"/>
      <c r="D47" s="114">
        <f>$E$3/$E$3*Data!$D$52</f>
        <v>116.99999999999999</v>
      </c>
      <c r="E47" s="116"/>
      <c r="F47" s="115"/>
      <c r="G47" s="127"/>
      <c r="H47" s="115"/>
      <c r="I47" s="128"/>
      <c r="J47" s="116"/>
      <c r="M47" s="6">
        <f t="shared" si="27"/>
        <v>20</v>
      </c>
      <c r="N47" s="60">
        <f t="shared" ca="1" si="12"/>
        <v>2</v>
      </c>
      <c r="O47" s="53">
        <f t="shared" ca="1" si="13"/>
        <v>0.32132958419892854</v>
      </c>
      <c r="P47" s="60">
        <f t="shared" ca="1" si="14"/>
        <v>2</v>
      </c>
      <c r="Q47" s="53">
        <f t="shared" ca="1" si="15"/>
        <v>0.94205703918629169</v>
      </c>
      <c r="R47" s="60">
        <f t="shared" ca="1" si="16"/>
        <v>2</v>
      </c>
      <c r="S47" s="53">
        <f t="shared" ca="1" si="17"/>
        <v>0.93766646464595338</v>
      </c>
      <c r="T47" s="60">
        <f t="shared" ca="1" si="18"/>
        <v>2</v>
      </c>
      <c r="U47" s="53">
        <f t="shared" ca="1" si="17"/>
        <v>0.79933214135129305</v>
      </c>
      <c r="V47" s="60">
        <f t="shared" ca="1" si="19"/>
        <v>1</v>
      </c>
      <c r="W47" s="53">
        <f t="shared" ca="1" si="20"/>
        <v>6.0467853149604789E-2</v>
      </c>
      <c r="X47" s="60">
        <f t="shared" ca="1" si="21"/>
        <v>1</v>
      </c>
      <c r="Y47" s="53">
        <f t="shared" ca="1" si="22"/>
        <v>6.7574955386305424E-2</v>
      </c>
      <c r="Z47" s="60">
        <f t="shared" ca="1" si="23"/>
        <v>3</v>
      </c>
      <c r="AA47" s="53">
        <f t="shared" ca="1" si="24"/>
        <v>0.26370576988185457</v>
      </c>
      <c r="AB47" s="60">
        <f t="shared" ca="1" si="25"/>
        <v>4</v>
      </c>
      <c r="AC47" s="56">
        <f t="shared" ca="1" si="26"/>
        <v>0.74350342827120475</v>
      </c>
    </row>
    <row r="48" spans="2:29" ht="15.75" thickBot="1">
      <c r="B48" s="6" t="s">
        <v>65</v>
      </c>
      <c r="C48" s="125"/>
      <c r="D48" s="117">
        <f>$E$3/$E$3*Data!$D$52</f>
        <v>116.99999999999999</v>
      </c>
      <c r="E48" s="119"/>
      <c r="F48" s="118"/>
      <c r="G48" s="129"/>
      <c r="H48" s="118"/>
      <c r="I48" s="130"/>
      <c r="J48" s="119"/>
      <c r="M48" s="6">
        <f t="shared" si="27"/>
        <v>21</v>
      </c>
      <c r="N48" s="60">
        <f t="shared" ca="1" si="12"/>
        <v>2</v>
      </c>
      <c r="O48" s="53">
        <f t="shared" ca="1" si="13"/>
        <v>0.50261402463628757</v>
      </c>
      <c r="P48" s="60">
        <f t="shared" ca="1" si="14"/>
        <v>2</v>
      </c>
      <c r="Q48" s="53">
        <f t="shared" ca="1" si="15"/>
        <v>0.34442143057494556</v>
      </c>
      <c r="R48" s="60">
        <f t="shared" ca="1" si="16"/>
        <v>2</v>
      </c>
      <c r="S48" s="53">
        <f t="shared" ca="1" si="17"/>
        <v>0.44246358371812766</v>
      </c>
      <c r="T48" s="60">
        <f t="shared" ca="1" si="18"/>
        <v>2</v>
      </c>
      <c r="U48" s="53">
        <f t="shared" ca="1" si="17"/>
        <v>0.75946823654937834</v>
      </c>
      <c r="V48" s="60">
        <f t="shared" ca="1" si="19"/>
        <v>1</v>
      </c>
      <c r="W48" s="53">
        <f t="shared" ca="1" si="20"/>
        <v>0.11844096074369359</v>
      </c>
      <c r="X48" s="60">
        <f t="shared" ca="1" si="21"/>
        <v>7</v>
      </c>
      <c r="Y48" s="53">
        <f t="shared" ca="1" si="22"/>
        <v>0.85671264183803886</v>
      </c>
      <c r="Z48" s="60">
        <f t="shared" ca="1" si="23"/>
        <v>3</v>
      </c>
      <c r="AA48" s="53">
        <f t="shared" ca="1" si="24"/>
        <v>0.22777603133656443</v>
      </c>
      <c r="AB48" s="60">
        <f t="shared" ca="1" si="25"/>
        <v>4</v>
      </c>
      <c r="AC48" s="56">
        <f t="shared" ca="1" si="26"/>
        <v>0.97998169828668047</v>
      </c>
    </row>
    <row r="49" spans="2:29" ht="15.75" thickBot="1">
      <c r="B49" s="6" t="s">
        <v>66</v>
      </c>
      <c r="C49" s="125"/>
      <c r="D49" s="117">
        <f>$E$3/$E$3*Data!$D$52</f>
        <v>116.99999999999999</v>
      </c>
      <c r="E49" s="119"/>
      <c r="F49" s="131"/>
      <c r="G49" s="129"/>
      <c r="H49" s="118"/>
      <c r="I49" s="130"/>
      <c r="J49" s="119"/>
      <c r="M49" s="6">
        <f t="shared" si="27"/>
        <v>22</v>
      </c>
      <c r="N49" s="60">
        <f t="shared" ca="1" si="12"/>
        <v>1</v>
      </c>
      <c r="O49" s="53">
        <f t="shared" ca="1" si="13"/>
        <v>0.29713037322903979</v>
      </c>
      <c r="P49" s="60">
        <f t="shared" ca="1" si="14"/>
        <v>2</v>
      </c>
      <c r="Q49" s="53">
        <f t="shared" ca="1" si="15"/>
        <v>0.53387635854405158</v>
      </c>
      <c r="R49" s="60">
        <f t="shared" ca="1" si="16"/>
        <v>2</v>
      </c>
      <c r="S49" s="53">
        <f t="shared" ca="1" si="17"/>
        <v>0.5730177985360565</v>
      </c>
      <c r="T49" s="60">
        <f t="shared" ca="1" si="18"/>
        <v>2</v>
      </c>
      <c r="U49" s="53">
        <f t="shared" ca="1" si="17"/>
        <v>0.60265266235824821</v>
      </c>
      <c r="V49" s="60">
        <f t="shared" ca="1" si="19"/>
        <v>8</v>
      </c>
      <c r="W49" s="53">
        <f t="shared" ca="1" si="20"/>
        <v>0.8378344876873276</v>
      </c>
      <c r="X49" s="60">
        <f t="shared" ca="1" si="21"/>
        <v>7</v>
      </c>
      <c r="Y49" s="53">
        <f t="shared" ca="1" si="22"/>
        <v>0.90900578839534774</v>
      </c>
      <c r="Z49" s="60">
        <f t="shared" ca="1" si="23"/>
        <v>3</v>
      </c>
      <c r="AA49" s="53">
        <f t="shared" ca="1" si="24"/>
        <v>0.36123390578864489</v>
      </c>
      <c r="AB49" s="60">
        <f t="shared" ca="1" si="25"/>
        <v>3</v>
      </c>
      <c r="AC49" s="56">
        <f t="shared" ca="1" si="26"/>
        <v>0.6394498612767805</v>
      </c>
    </row>
    <row r="50" spans="2:29" ht="15.75" thickBot="1">
      <c r="B50" s="6" t="s">
        <v>67</v>
      </c>
      <c r="C50" s="125"/>
      <c r="D50" s="117">
        <f>$E$3/$E$3*Data!$D$52</f>
        <v>116.99999999999999</v>
      </c>
      <c r="E50" s="119"/>
      <c r="F50" s="118"/>
      <c r="G50" s="129"/>
      <c r="H50" s="118"/>
      <c r="I50" s="130"/>
      <c r="J50" s="119"/>
      <c r="M50" s="6">
        <f t="shared" si="27"/>
        <v>23</v>
      </c>
      <c r="N50" s="60">
        <f t="shared" ca="1" si="12"/>
        <v>2</v>
      </c>
      <c r="O50" s="53">
        <f t="shared" ca="1" si="13"/>
        <v>0.78512863596310689</v>
      </c>
      <c r="P50" s="60">
        <f t="shared" ca="1" si="14"/>
        <v>1</v>
      </c>
      <c r="Q50" s="53">
        <f t="shared" ca="1" si="15"/>
        <v>0.10456128751021154</v>
      </c>
      <c r="R50" s="60">
        <f t="shared" ca="1" si="16"/>
        <v>2</v>
      </c>
      <c r="S50" s="53">
        <f t="shared" ca="1" si="17"/>
        <v>0.30155944395156542</v>
      </c>
      <c r="T50" s="60">
        <f t="shared" ca="1" si="18"/>
        <v>2</v>
      </c>
      <c r="U50" s="53">
        <f t="shared" ca="1" si="17"/>
        <v>0.77840669353087177</v>
      </c>
      <c r="V50" s="60">
        <f t="shared" ca="1" si="19"/>
        <v>1</v>
      </c>
      <c r="W50" s="53">
        <f t="shared" ca="1" si="20"/>
        <v>9.5907319596129748E-2</v>
      </c>
      <c r="X50" s="60">
        <f t="shared" ca="1" si="21"/>
        <v>3</v>
      </c>
      <c r="Y50" s="53">
        <f t="shared" ca="1" si="22"/>
        <v>0.40945066351303661</v>
      </c>
      <c r="Z50" s="60">
        <f t="shared" ca="1" si="23"/>
        <v>2</v>
      </c>
      <c r="AA50" s="53">
        <f t="shared" ca="1" si="24"/>
        <v>0.21527221195750945</v>
      </c>
      <c r="AB50" s="60">
        <f t="shared" ca="1" si="25"/>
        <v>4</v>
      </c>
      <c r="AC50" s="56">
        <f t="shared" ca="1" si="26"/>
        <v>0.78597544787461726</v>
      </c>
    </row>
    <row r="51" spans="2:29" ht="15.75" thickBot="1">
      <c r="B51" s="6" t="s">
        <v>68</v>
      </c>
      <c r="C51" s="125"/>
      <c r="D51" s="117">
        <f>$E$3/$E$3*Data!$D$52</f>
        <v>116.99999999999999</v>
      </c>
      <c r="E51" s="119"/>
      <c r="F51" s="62"/>
      <c r="G51" s="129"/>
      <c r="H51" s="118"/>
      <c r="I51" s="130"/>
      <c r="J51" s="119"/>
      <c r="M51" s="6">
        <f t="shared" si="27"/>
        <v>24</v>
      </c>
      <c r="N51" s="60">
        <f t="shared" ca="1" si="12"/>
        <v>1</v>
      </c>
      <c r="O51" s="53">
        <f t="shared" ca="1" si="13"/>
        <v>8.6003667691249008E-2</v>
      </c>
      <c r="P51" s="60">
        <f t="shared" ca="1" si="14"/>
        <v>1</v>
      </c>
      <c r="Q51" s="53">
        <f t="shared" ca="1" si="15"/>
        <v>4.4191166133214832E-2</v>
      </c>
      <c r="R51" s="60">
        <f t="shared" ca="1" si="16"/>
        <v>2</v>
      </c>
      <c r="S51" s="53">
        <f t="shared" ca="1" si="17"/>
        <v>0.84937485086113829</v>
      </c>
      <c r="T51" s="60">
        <f t="shared" ca="1" si="18"/>
        <v>2</v>
      </c>
      <c r="U51" s="53">
        <f t="shared" ca="1" si="17"/>
        <v>0.80446106336030887</v>
      </c>
      <c r="V51" s="60">
        <f t="shared" ca="1" si="19"/>
        <v>2</v>
      </c>
      <c r="W51" s="53">
        <f t="shared" ca="1" si="20"/>
        <v>0.23527877730720892</v>
      </c>
      <c r="X51" s="60">
        <f t="shared" ca="1" si="21"/>
        <v>2</v>
      </c>
      <c r="Y51" s="53">
        <f t="shared" ca="1" si="22"/>
        <v>0.25506948527890616</v>
      </c>
      <c r="Z51" s="60">
        <f t="shared" ca="1" si="23"/>
        <v>5</v>
      </c>
      <c r="AA51" s="53">
        <f t="shared" ca="1" si="24"/>
        <v>0.68022248927955431</v>
      </c>
      <c r="AB51" s="60">
        <f t="shared" ca="1" si="25"/>
        <v>3</v>
      </c>
      <c r="AC51" s="56">
        <f t="shared" ca="1" si="26"/>
        <v>0.46933856495599713</v>
      </c>
    </row>
    <row r="52" spans="2:29" ht="15.75" thickBot="1">
      <c r="B52" s="6" t="s">
        <v>69</v>
      </c>
      <c r="C52" s="125"/>
      <c r="D52" s="117">
        <f>$E$3/$E$3*Data!$D$52</f>
        <v>116.99999999999999</v>
      </c>
      <c r="E52" s="119"/>
      <c r="F52" s="132"/>
      <c r="G52" s="129"/>
      <c r="H52" s="118"/>
      <c r="I52" s="130"/>
      <c r="J52" s="119"/>
      <c r="M52" s="6">
        <f t="shared" si="27"/>
        <v>25</v>
      </c>
      <c r="N52" s="60">
        <f t="shared" ca="1" si="12"/>
        <v>2</v>
      </c>
      <c r="O52" s="53">
        <f t="shared" ca="1" si="13"/>
        <v>0.67486681572692508</v>
      </c>
      <c r="P52" s="60">
        <f t="shared" ca="1" si="14"/>
        <v>1</v>
      </c>
      <c r="Q52" s="53">
        <f t="shared" ca="1" si="15"/>
        <v>0.11836405807991413</v>
      </c>
      <c r="R52" s="60">
        <f t="shared" ca="1" si="16"/>
        <v>1</v>
      </c>
      <c r="S52" s="53">
        <f t="shared" ca="1" si="17"/>
        <v>0.19641746391338888</v>
      </c>
      <c r="T52" s="60">
        <f t="shared" ca="1" si="18"/>
        <v>1</v>
      </c>
      <c r="U52" s="53">
        <f t="shared" ca="1" si="17"/>
        <v>8.3293274851987675E-2</v>
      </c>
      <c r="V52" s="60">
        <f t="shared" ca="1" si="19"/>
        <v>4</v>
      </c>
      <c r="W52" s="53">
        <f t="shared" ca="1" si="20"/>
        <v>0.44049904102040927</v>
      </c>
      <c r="X52" s="60">
        <f t="shared" ca="1" si="21"/>
        <v>1</v>
      </c>
      <c r="Y52" s="53">
        <f t="shared" ca="1" si="22"/>
        <v>2.3239368394473381E-2</v>
      </c>
      <c r="Z52" s="60">
        <f t="shared" ca="1" si="23"/>
        <v>2</v>
      </c>
      <c r="AA52" s="53">
        <f t="shared" ca="1" si="24"/>
        <v>0.13041100486472779</v>
      </c>
      <c r="AB52" s="60">
        <f t="shared" ca="1" si="25"/>
        <v>3</v>
      </c>
      <c r="AC52" s="56">
        <f t="shared" ca="1" si="26"/>
        <v>0.43785904489720817</v>
      </c>
    </row>
    <row r="53" spans="2:29" ht="15.75" thickBot="1">
      <c r="B53" s="6" t="s">
        <v>70</v>
      </c>
      <c r="C53" s="125">
        <f ca="1">COUNTIF($N$28:$N$261,1)/$E$3*Data!$C$52</f>
        <v>26.377668308702791</v>
      </c>
      <c r="D53" s="117">
        <f>$E$3/$E$3*Data!$D$52</f>
        <v>116.99999999999999</v>
      </c>
      <c r="E53" s="119"/>
      <c r="F53" s="132"/>
      <c r="G53" s="129"/>
      <c r="H53" s="118"/>
      <c r="I53" s="130"/>
      <c r="J53" s="119"/>
      <c r="M53" s="6">
        <f t="shared" si="27"/>
        <v>26</v>
      </c>
      <c r="N53" s="60">
        <f t="shared" ca="1" si="12"/>
        <v>2</v>
      </c>
      <c r="O53" s="53">
        <f t="shared" ca="1" si="13"/>
        <v>0.42476347424182226</v>
      </c>
      <c r="P53" s="60">
        <f t="shared" ca="1" si="14"/>
        <v>2</v>
      </c>
      <c r="Q53" s="53">
        <f t="shared" ca="1" si="15"/>
        <v>0.88975496501029494</v>
      </c>
      <c r="R53" s="60">
        <f t="shared" ca="1" si="16"/>
        <v>2</v>
      </c>
      <c r="S53" s="53">
        <f t="shared" ca="1" si="17"/>
        <v>0.36007450815114139</v>
      </c>
      <c r="T53" s="60">
        <f t="shared" ca="1" si="18"/>
        <v>1</v>
      </c>
      <c r="U53" s="53">
        <f t="shared" ca="1" si="17"/>
        <v>9.583741170507043E-2</v>
      </c>
      <c r="V53" s="60">
        <f t="shared" ca="1" si="19"/>
        <v>1</v>
      </c>
      <c r="W53" s="53">
        <f t="shared" ca="1" si="20"/>
        <v>0.1846609940881887</v>
      </c>
      <c r="X53" s="60">
        <f t="shared" ca="1" si="21"/>
        <v>7</v>
      </c>
      <c r="Y53" s="53">
        <f t="shared" ca="1" si="22"/>
        <v>0.89908157678063283</v>
      </c>
      <c r="Z53" s="60">
        <f t="shared" ca="1" si="23"/>
        <v>6</v>
      </c>
      <c r="AA53" s="53">
        <f t="shared" ca="1" si="24"/>
        <v>0.78720252589441242</v>
      </c>
      <c r="AB53" s="60">
        <f t="shared" ca="1" si="25"/>
        <v>2</v>
      </c>
      <c r="AC53" s="56">
        <f t="shared" ca="1" si="26"/>
        <v>0.2343140251265039</v>
      </c>
    </row>
    <row r="54" spans="2:29" ht="15.75" thickBot="1">
      <c r="B54" s="41" t="s">
        <v>71</v>
      </c>
      <c r="C54" s="125">
        <f ca="1">COUNTIF($N$28:$N$261,2)/$E$3*Data!$C$52</f>
        <v>70.065681444991782</v>
      </c>
      <c r="D54" s="117">
        <f>$E$3/$E$3*Data!$D$52</f>
        <v>116.99999999999999</v>
      </c>
      <c r="E54" s="133"/>
      <c r="F54" s="132"/>
      <c r="G54" s="129"/>
      <c r="H54" s="132"/>
      <c r="I54" s="130"/>
      <c r="J54" s="133"/>
      <c r="L54" s="78"/>
      <c r="M54" s="6">
        <f t="shared" si="27"/>
        <v>27</v>
      </c>
      <c r="N54" s="60">
        <f t="shared" ca="1" si="12"/>
        <v>2</v>
      </c>
      <c r="O54" s="53">
        <f t="shared" ca="1" si="13"/>
        <v>0.55151388171651128</v>
      </c>
      <c r="P54" s="60">
        <f t="shared" ca="1" si="14"/>
        <v>2</v>
      </c>
      <c r="Q54" s="53">
        <f t="shared" ca="1" si="15"/>
        <v>0.80486252579383488</v>
      </c>
      <c r="R54" s="60">
        <f t="shared" ca="1" si="16"/>
        <v>2</v>
      </c>
      <c r="S54" s="53">
        <f t="shared" ca="1" si="17"/>
        <v>0.832395169655884</v>
      </c>
      <c r="T54" s="60">
        <f t="shared" ca="1" si="18"/>
        <v>1</v>
      </c>
      <c r="U54" s="53">
        <f t="shared" ca="1" si="17"/>
        <v>0.39421858761678763</v>
      </c>
      <c r="V54" s="60">
        <f t="shared" ca="1" si="19"/>
        <v>2</v>
      </c>
      <c r="W54" s="53">
        <f t="shared" ca="1" si="20"/>
        <v>0.22713147448000992</v>
      </c>
      <c r="X54" s="60">
        <f t="shared" ca="1" si="21"/>
        <v>6</v>
      </c>
      <c r="Y54" s="53">
        <f t="shared" ca="1" si="22"/>
        <v>0.73711085720210834</v>
      </c>
      <c r="Z54" s="60">
        <f t="shared" ca="1" si="23"/>
        <v>6</v>
      </c>
      <c r="AA54" s="53">
        <f t="shared" ca="1" si="24"/>
        <v>0.79510513082666545</v>
      </c>
      <c r="AB54" s="60">
        <f t="shared" ca="1" si="25"/>
        <v>3</v>
      </c>
      <c r="AC54" s="56">
        <f t="shared" ca="1" si="26"/>
        <v>0.40957306707810726</v>
      </c>
    </row>
    <row r="55" spans="2:29" ht="15.75" thickBot="1">
      <c r="B55" s="41" t="s">
        <v>72</v>
      </c>
      <c r="C55" s="134"/>
      <c r="D55" s="117">
        <f>$E$3/$E$3*Data!$D$52</f>
        <v>116.99999999999999</v>
      </c>
      <c r="E55" s="155">
        <f>$E$3/$E$3*Data!$E$52</f>
        <v>174.44334975369458</v>
      </c>
      <c r="F55" s="136"/>
      <c r="G55" s="130"/>
      <c r="H55" s="136"/>
      <c r="I55" s="130"/>
      <c r="J55" s="133"/>
      <c r="M55" s="6">
        <f t="shared" si="27"/>
        <v>28</v>
      </c>
      <c r="N55" s="60">
        <f t="shared" ca="1" si="12"/>
        <v>2</v>
      </c>
      <c r="O55" s="53">
        <f t="shared" ca="1" si="13"/>
        <v>0.6938273965686983</v>
      </c>
      <c r="P55" s="60">
        <f t="shared" ca="1" si="14"/>
        <v>1</v>
      </c>
      <c r="Q55" s="53">
        <f t="shared" ca="1" si="15"/>
        <v>0.14836893955762265</v>
      </c>
      <c r="R55" s="60">
        <f t="shared" ca="1" si="16"/>
        <v>2</v>
      </c>
      <c r="S55" s="53">
        <f t="shared" ca="1" si="17"/>
        <v>0.61962688624047235</v>
      </c>
      <c r="T55" s="60">
        <f t="shared" ca="1" si="18"/>
        <v>1</v>
      </c>
      <c r="U55" s="53">
        <f t="shared" ca="1" si="17"/>
        <v>0.25780386181369597</v>
      </c>
      <c r="V55" s="60">
        <f t="shared" ca="1" si="19"/>
        <v>2</v>
      </c>
      <c r="W55" s="53">
        <f t="shared" ca="1" si="20"/>
        <v>0.25747244300122318</v>
      </c>
      <c r="X55" s="60">
        <f t="shared" ca="1" si="21"/>
        <v>6</v>
      </c>
      <c r="Y55" s="53">
        <f t="shared" ca="1" si="22"/>
        <v>0.731053822052945</v>
      </c>
      <c r="Z55" s="60">
        <f t="shared" ca="1" si="23"/>
        <v>3</v>
      </c>
      <c r="AA55" s="53">
        <f t="shared" ca="1" si="24"/>
        <v>0.23808449120388708</v>
      </c>
      <c r="AB55" s="60">
        <f t="shared" ca="1" si="25"/>
        <v>3</v>
      </c>
      <c r="AC55" s="56">
        <f t="shared" ca="1" si="26"/>
        <v>0.38575061301854729</v>
      </c>
    </row>
    <row r="56" spans="2:29" ht="15.75" thickBot="1">
      <c r="B56" s="41" t="s">
        <v>73</v>
      </c>
      <c r="C56" s="134">
        <f ca="1">COUNTIF($P$28:$P$261,1)/$E$3*Data!$C$52</f>
        <v>24.316912972085383</v>
      </c>
      <c r="D56" s="117">
        <f>$E$3/$E$3*Data!$D$52</f>
        <v>116.99999999999999</v>
      </c>
      <c r="E56" s="155">
        <f>$E$3/$E$3*Data!$E$52</f>
        <v>174.44334975369458</v>
      </c>
      <c r="F56" s="136"/>
      <c r="G56" s="130"/>
      <c r="H56" s="136"/>
      <c r="I56" s="130"/>
      <c r="J56" s="133"/>
      <c r="M56" s="6">
        <f t="shared" si="27"/>
        <v>29</v>
      </c>
      <c r="N56" s="60">
        <f t="shared" ca="1" si="12"/>
        <v>2</v>
      </c>
      <c r="O56" s="53">
        <f t="shared" ca="1" si="13"/>
        <v>0.87752206090358897</v>
      </c>
      <c r="P56" s="60">
        <f t="shared" ca="1" si="14"/>
        <v>2</v>
      </c>
      <c r="Q56" s="53">
        <f t="shared" ca="1" si="15"/>
        <v>0.30065585236732506</v>
      </c>
      <c r="R56" s="60">
        <f t="shared" ca="1" si="16"/>
        <v>1</v>
      </c>
      <c r="S56" s="53">
        <f t="shared" ca="1" si="17"/>
        <v>0.22234737419235806</v>
      </c>
      <c r="T56" s="60">
        <f t="shared" ca="1" si="18"/>
        <v>2</v>
      </c>
      <c r="U56" s="53">
        <f t="shared" ca="1" si="17"/>
        <v>0.82382854532382233</v>
      </c>
      <c r="V56" s="60">
        <f t="shared" ca="1" si="19"/>
        <v>1</v>
      </c>
      <c r="W56" s="53">
        <f t="shared" ca="1" si="20"/>
        <v>0.15603092784912009</v>
      </c>
      <c r="X56" s="60">
        <f t="shared" ca="1" si="21"/>
        <v>6</v>
      </c>
      <c r="Y56" s="53">
        <f t="shared" ca="1" si="22"/>
        <v>0.65104124010362519</v>
      </c>
      <c r="Z56" s="60">
        <f t="shared" ca="1" si="23"/>
        <v>3</v>
      </c>
      <c r="AA56" s="53">
        <f t="shared" ca="1" si="24"/>
        <v>0.27017675412063058</v>
      </c>
      <c r="AB56" s="60">
        <f t="shared" ca="1" si="25"/>
        <v>1</v>
      </c>
      <c r="AC56" s="56">
        <f t="shared" ca="1" si="26"/>
        <v>5.0860406559162019E-2</v>
      </c>
    </row>
    <row r="57" spans="2:29" ht="15.75" thickBot="1">
      <c r="B57" s="41" t="s">
        <v>74</v>
      </c>
      <c r="C57" s="134">
        <f ca="1">COUNTIF($P$28:$P$261,2)/$E$3*Data!$C$52</f>
        <v>72.126436781609186</v>
      </c>
      <c r="D57" s="117">
        <f>$E$3/$E$3*Data!$D$52</f>
        <v>116.99999999999999</v>
      </c>
      <c r="E57" s="135"/>
      <c r="F57" s="151">
        <f ca="1">COUNTIF($V$28:$V$261,1)/$E$3*Data!$F$52</f>
        <v>13.85960591133005</v>
      </c>
      <c r="G57" s="130"/>
      <c r="H57" s="136"/>
      <c r="I57" s="152">
        <f ca="1">COUNTIF($Z$28:$Z$261,1)/$E$3*Data!$I$52</f>
        <v>13.880952380952381</v>
      </c>
      <c r="J57" s="133"/>
      <c r="M57" s="6">
        <f t="shared" si="27"/>
        <v>30</v>
      </c>
      <c r="N57" s="60">
        <f t="shared" ca="1" si="12"/>
        <v>2</v>
      </c>
      <c r="O57" s="53">
        <f t="shared" ca="1" si="13"/>
        <v>0.99696625372025505</v>
      </c>
      <c r="P57" s="60">
        <f t="shared" ca="1" si="14"/>
        <v>2</v>
      </c>
      <c r="Q57" s="53">
        <f t="shared" ca="1" si="15"/>
        <v>0.84748012741648182</v>
      </c>
      <c r="R57" s="60">
        <f t="shared" ca="1" si="16"/>
        <v>1</v>
      </c>
      <c r="S57" s="53">
        <f t="shared" ca="1" si="17"/>
        <v>0.15019609658878563</v>
      </c>
      <c r="T57" s="60">
        <f t="shared" ca="1" si="18"/>
        <v>1</v>
      </c>
      <c r="U57" s="53">
        <f t="shared" ca="1" si="17"/>
        <v>1.9514923206721102E-2</v>
      </c>
      <c r="V57" s="60">
        <f t="shared" ca="1" si="19"/>
        <v>1</v>
      </c>
      <c r="W57" s="53">
        <f t="shared" ca="1" si="20"/>
        <v>0.11478502256831757</v>
      </c>
      <c r="X57" s="60">
        <f t="shared" ca="1" si="21"/>
        <v>6</v>
      </c>
      <c r="Y57" s="53">
        <f t="shared" ca="1" si="22"/>
        <v>0.69731408668314376</v>
      </c>
      <c r="Z57" s="60">
        <f t="shared" ca="1" si="23"/>
        <v>4</v>
      </c>
      <c r="AA57" s="53">
        <f t="shared" ca="1" si="24"/>
        <v>0.43688191548212396</v>
      </c>
      <c r="AB57" s="60">
        <f t="shared" ca="1" si="25"/>
        <v>2</v>
      </c>
      <c r="AC57" s="56">
        <f t="shared" ca="1" si="26"/>
        <v>0.20419564408812851</v>
      </c>
    </row>
    <row r="58" spans="2:29" ht="15.75" thickBot="1">
      <c r="B58" s="41" t="s">
        <v>75</v>
      </c>
      <c r="C58" s="134"/>
      <c r="D58" s="117">
        <f>$E$3/$E$3*Data!$D$52</f>
        <v>116.99999999999999</v>
      </c>
      <c r="E58" s="135"/>
      <c r="F58" s="151">
        <f ca="1">COUNTIF($V$28:$V$261,2)/$E$3*Data!$F$52</f>
        <v>7.3374384236453203</v>
      </c>
      <c r="G58" s="130"/>
      <c r="H58" s="136"/>
      <c r="I58" s="152">
        <f ca="1">COUNTIF($Z$28:$Z$261,2)/$E$3*Data!$I$52</f>
        <v>15.795566502463053</v>
      </c>
      <c r="J58" s="133"/>
      <c r="M58" s="6">
        <f t="shared" si="27"/>
        <v>31</v>
      </c>
      <c r="N58" s="60">
        <f t="shared" ca="1" si="12"/>
        <v>2</v>
      </c>
      <c r="O58" s="53">
        <f t="shared" ca="1" si="13"/>
        <v>0.79195903696732195</v>
      </c>
      <c r="P58" s="60">
        <f t="shared" ca="1" si="14"/>
        <v>2</v>
      </c>
      <c r="Q58" s="53">
        <f t="shared" ca="1" si="15"/>
        <v>0.79025443557727759</v>
      </c>
      <c r="R58" s="60">
        <f t="shared" ca="1" si="16"/>
        <v>2</v>
      </c>
      <c r="S58" s="53">
        <f t="shared" ca="1" si="17"/>
        <v>0.90317483350130479</v>
      </c>
      <c r="T58" s="60">
        <f t="shared" ca="1" si="18"/>
        <v>2</v>
      </c>
      <c r="U58" s="53">
        <f t="shared" ca="1" si="17"/>
        <v>0.79646239213698711</v>
      </c>
      <c r="V58" s="60">
        <f t="shared" ca="1" si="19"/>
        <v>9</v>
      </c>
      <c r="W58" s="53">
        <f t="shared" ca="1" si="20"/>
        <v>0.91853965385002367</v>
      </c>
      <c r="X58" s="60">
        <f t="shared" ca="1" si="21"/>
        <v>3</v>
      </c>
      <c r="Y58" s="53">
        <f t="shared" ca="1" si="22"/>
        <v>0.41448400543473696</v>
      </c>
      <c r="Z58" s="60">
        <f t="shared" ca="1" si="23"/>
        <v>5</v>
      </c>
      <c r="AA58" s="53">
        <f t="shared" ca="1" si="24"/>
        <v>0.74842213388307788</v>
      </c>
      <c r="AB58" s="60">
        <f t="shared" ca="1" si="25"/>
        <v>3</v>
      </c>
      <c r="AC58" s="56">
        <f t="shared" ca="1" si="26"/>
        <v>0.62643277036141232</v>
      </c>
    </row>
    <row r="59" spans="2:29" ht="15.75" thickBot="1">
      <c r="B59" s="41" t="s">
        <v>76</v>
      </c>
      <c r="C59" s="134"/>
      <c r="D59" s="117">
        <f>$E$3/$E$3*Data!$D$52</f>
        <v>116.99999999999999</v>
      </c>
      <c r="E59" s="133"/>
      <c r="F59" s="151">
        <f ca="1">COUNTIF($V$28:$V$261,3)/$E$3*Data!$F$52</f>
        <v>5.7068965517241379</v>
      </c>
      <c r="G59" s="129"/>
      <c r="H59" s="132">
        <f ca="1">COUNTIF($X$28:$X$261,1)/$E$3*Data!$H$52</f>
        <v>11.22167487684729</v>
      </c>
      <c r="I59" s="152">
        <f ca="1">COUNTIF($Z$28:$Z$261,3)/$E$3*Data!$I$52</f>
        <v>22.018062397372741</v>
      </c>
      <c r="J59" s="133"/>
      <c r="M59" s="6">
        <f t="shared" si="27"/>
        <v>32</v>
      </c>
      <c r="N59" s="60">
        <f t="shared" ca="1" si="12"/>
        <v>1</v>
      </c>
      <c r="O59" s="53">
        <f t="shared" ca="1" si="13"/>
        <v>0.1020130090131206</v>
      </c>
      <c r="P59" s="60">
        <f t="shared" ca="1" si="14"/>
        <v>2</v>
      </c>
      <c r="Q59" s="53">
        <f t="shared" ca="1" si="15"/>
        <v>0.38927134901805349</v>
      </c>
      <c r="R59" s="60">
        <f t="shared" ca="1" si="16"/>
        <v>1</v>
      </c>
      <c r="S59" s="53">
        <f t="shared" ca="1" si="17"/>
        <v>0.24176108010409081</v>
      </c>
      <c r="T59" s="60">
        <f t="shared" ca="1" si="18"/>
        <v>2</v>
      </c>
      <c r="U59" s="53">
        <f t="shared" ca="1" si="17"/>
        <v>0.57105945034095029</v>
      </c>
      <c r="V59" s="60">
        <f t="shared" ca="1" si="19"/>
        <v>5</v>
      </c>
      <c r="W59" s="53">
        <f t="shared" ca="1" si="20"/>
        <v>0.5633108343900699</v>
      </c>
      <c r="X59" s="60">
        <f t="shared" ca="1" si="21"/>
        <v>6</v>
      </c>
      <c r="Y59" s="53">
        <f t="shared" ca="1" si="22"/>
        <v>0.83451931135800494</v>
      </c>
      <c r="Z59" s="60">
        <f t="shared" ca="1" si="23"/>
        <v>3</v>
      </c>
      <c r="AA59" s="53">
        <f t="shared" ca="1" si="24"/>
        <v>0.30846826745550349</v>
      </c>
      <c r="AB59" s="60">
        <f t="shared" ca="1" si="25"/>
        <v>3</v>
      </c>
      <c r="AC59" s="56">
        <f t="shared" ca="1" si="26"/>
        <v>0.35256824549196342</v>
      </c>
    </row>
    <row r="60" spans="2:29" ht="15.75" thickBot="1">
      <c r="B60" s="6" t="s">
        <v>77</v>
      </c>
      <c r="C60" s="125">
        <f ca="1">COUNTIF($R$28:$R$261,1)/$E$3*Data!$C$52</f>
        <v>27.201970443349751</v>
      </c>
      <c r="D60" s="117">
        <f>$E$3/$E$3*Data!$D$52</f>
        <v>116.99999999999999</v>
      </c>
      <c r="E60" s="155">
        <f>$E$3/$E$3*Data!$E$52</f>
        <v>174.44334975369458</v>
      </c>
      <c r="F60" s="151">
        <f ca="1">COUNTIF($V$28:$V$261,4)/$E$3*Data!$F$52</f>
        <v>7.0656814449917889</v>
      </c>
      <c r="G60" s="117">
        <f>$E$3/$E$3*Data!$G$52</f>
        <v>10.758620689655171</v>
      </c>
      <c r="H60" s="132">
        <f ca="1">COUNTIF($X$28:$X$261,2)/$E$3*Data!$H$52</f>
        <v>7.7011494252873556</v>
      </c>
      <c r="I60" s="152">
        <f ca="1">COUNTIF($Z$28:$Z$261,4)/$E$3*Data!$I$52</f>
        <v>20.103448275862068</v>
      </c>
      <c r="J60" s="119"/>
      <c r="M60" s="6">
        <f t="shared" si="27"/>
        <v>33</v>
      </c>
      <c r="N60" s="60">
        <f t="shared" ca="1" si="12"/>
        <v>1</v>
      </c>
      <c r="O60" s="53">
        <f t="shared" ca="1" si="13"/>
        <v>0.26954130655296726</v>
      </c>
      <c r="P60" s="60">
        <f t="shared" ca="1" si="14"/>
        <v>1</v>
      </c>
      <c r="Q60" s="53">
        <f t="shared" ca="1" si="15"/>
        <v>0.20459227498010812</v>
      </c>
      <c r="R60" s="60">
        <f t="shared" ca="1" si="16"/>
        <v>2</v>
      </c>
      <c r="S60" s="53">
        <f t="shared" ca="1" si="17"/>
        <v>0.34760015537406552</v>
      </c>
      <c r="T60" s="60">
        <f t="shared" ca="1" si="18"/>
        <v>1</v>
      </c>
      <c r="U60" s="53">
        <f t="shared" ca="1" si="17"/>
        <v>0.4318050116463461</v>
      </c>
      <c r="V60" s="60">
        <f t="shared" ca="1" si="19"/>
        <v>1</v>
      </c>
      <c r="W60" s="53">
        <f t="shared" ca="1" si="20"/>
        <v>4.7855433187533603E-2</v>
      </c>
      <c r="X60" s="60">
        <f t="shared" ca="1" si="21"/>
        <v>7</v>
      </c>
      <c r="Y60" s="53">
        <f t="shared" ca="1" si="22"/>
        <v>0.97354251440192119</v>
      </c>
      <c r="Z60" s="60">
        <f t="shared" ca="1" si="23"/>
        <v>3</v>
      </c>
      <c r="AA60" s="53">
        <f t="shared" ca="1" si="24"/>
        <v>0.39652604913658629</v>
      </c>
      <c r="AB60" s="60">
        <f t="shared" ca="1" si="25"/>
        <v>1</v>
      </c>
      <c r="AC60" s="56">
        <f t="shared" ca="1" si="26"/>
        <v>6.7551064853443421E-2</v>
      </c>
    </row>
    <row r="61" spans="2:29" ht="15.75" thickBot="1">
      <c r="B61" s="6" t="s">
        <v>78</v>
      </c>
      <c r="C61" s="125">
        <f ca="1">COUNTIF($R$28:$R$261,2)/$E$3*Data!$C$52</f>
        <v>69.241379310344826</v>
      </c>
      <c r="D61" s="117">
        <f>$E$3/$E$3*Data!$D$52</f>
        <v>116.99999999999999</v>
      </c>
      <c r="E61" s="155">
        <f>$E$3/$E$3*Data!$E$52</f>
        <v>174.44334975369458</v>
      </c>
      <c r="F61" s="151">
        <f ca="1">COUNTIF($V$28:$V$261,5)/$E$3*Data!$F$52</f>
        <v>6.7939244663382592</v>
      </c>
      <c r="G61" s="117">
        <f>$E$3/$E$3*Data!$G$52</f>
        <v>10.758620689655171</v>
      </c>
      <c r="H61" s="132">
        <f ca="1">COUNTIF($X$28:$X$261,3)/$E$3*Data!$H$52</f>
        <v>3.3004926108374377</v>
      </c>
      <c r="I61" s="152">
        <f ca="1">COUNTIF($Z$28:$Z$261,5)/$E$3*Data!$I$52</f>
        <v>18.188834154351394</v>
      </c>
      <c r="J61" s="119"/>
      <c r="M61" s="6">
        <f t="shared" si="27"/>
        <v>34</v>
      </c>
      <c r="N61" s="60">
        <f t="shared" ca="1" si="12"/>
        <v>2</v>
      </c>
      <c r="O61" s="53">
        <f t="shared" ca="1" si="13"/>
        <v>0.66370605340300703</v>
      </c>
      <c r="P61" s="60">
        <f t="shared" ca="1" si="14"/>
        <v>1</v>
      </c>
      <c r="Q61" s="53">
        <f t="shared" ca="1" si="15"/>
        <v>0.24883438055705231</v>
      </c>
      <c r="R61" s="60">
        <f t="shared" ca="1" si="16"/>
        <v>2</v>
      </c>
      <c r="S61" s="53">
        <f t="shared" ca="1" si="17"/>
        <v>0.61962449371040851</v>
      </c>
      <c r="T61" s="60">
        <f t="shared" ca="1" si="18"/>
        <v>1</v>
      </c>
      <c r="U61" s="53">
        <f t="shared" ca="1" si="17"/>
        <v>0.11939383090711742</v>
      </c>
      <c r="V61" s="60">
        <f t="shared" ca="1" si="19"/>
        <v>1</v>
      </c>
      <c r="W61" s="53">
        <f t="shared" ca="1" si="20"/>
        <v>0.1513570788811478</v>
      </c>
      <c r="X61" s="60">
        <f t="shared" ca="1" si="21"/>
        <v>6</v>
      </c>
      <c r="Y61" s="53">
        <f t="shared" ca="1" si="22"/>
        <v>0.68729063451529981</v>
      </c>
      <c r="Z61" s="60">
        <f t="shared" ca="1" si="23"/>
        <v>1</v>
      </c>
      <c r="AA61" s="53">
        <f t="shared" ca="1" si="24"/>
        <v>9.0455471715185309E-2</v>
      </c>
      <c r="AB61" s="60">
        <f t="shared" ca="1" si="25"/>
        <v>3</v>
      </c>
      <c r="AC61" s="56">
        <f t="shared" ca="1" si="26"/>
        <v>0.36231338240163247</v>
      </c>
    </row>
    <row r="62" spans="2:29" ht="15.75" thickBot="1">
      <c r="B62" s="6" t="s">
        <v>79</v>
      </c>
      <c r="C62" s="125"/>
      <c r="D62" s="117">
        <f>$E$3/$E$3*Data!$D$52</f>
        <v>116.99999999999999</v>
      </c>
      <c r="E62" s="119"/>
      <c r="F62" s="151">
        <f ca="1">COUNTIF($V$28:$V$261,6)/$E$3*Data!$F$52</f>
        <v>5.4351395730706074</v>
      </c>
      <c r="G62" s="117"/>
      <c r="H62" s="132">
        <f ca="1">COUNTIF($X$28:$X$261,4)/$E$3*Data!$H$52</f>
        <v>6.3809523809523805</v>
      </c>
      <c r="I62" s="152">
        <f ca="1">COUNTIF($Z$28:$Z$261,6)/$E$3*Data!$I$52</f>
        <v>6.2224958949096871</v>
      </c>
      <c r="J62" s="119"/>
      <c r="M62" s="6">
        <f t="shared" si="27"/>
        <v>35</v>
      </c>
      <c r="N62" s="60">
        <f t="shared" ca="1" si="12"/>
        <v>2</v>
      </c>
      <c r="O62" s="53">
        <f t="shared" ca="1" si="13"/>
        <v>0.4364152668298269</v>
      </c>
      <c r="P62" s="60">
        <f t="shared" ca="1" si="14"/>
        <v>2</v>
      </c>
      <c r="Q62" s="53">
        <f t="shared" ca="1" si="15"/>
        <v>0.62098788415304385</v>
      </c>
      <c r="R62" s="60">
        <f t="shared" ca="1" si="16"/>
        <v>2</v>
      </c>
      <c r="S62" s="53">
        <f t="shared" ca="1" si="17"/>
        <v>0.59934955436761284</v>
      </c>
      <c r="T62" s="60">
        <f t="shared" ca="1" si="18"/>
        <v>1</v>
      </c>
      <c r="U62" s="53">
        <f t="shared" ca="1" si="17"/>
        <v>8.3062917451466323E-2</v>
      </c>
      <c r="V62" s="60">
        <f t="shared" ca="1" si="19"/>
        <v>1</v>
      </c>
      <c r="W62" s="53">
        <f t="shared" ca="1" si="20"/>
        <v>0.11143809560620888</v>
      </c>
      <c r="X62" s="60">
        <f t="shared" ca="1" si="21"/>
        <v>2</v>
      </c>
      <c r="Y62" s="53">
        <f t="shared" ca="1" si="22"/>
        <v>0.26857339767825206</v>
      </c>
      <c r="Z62" s="60">
        <f t="shared" ca="1" si="23"/>
        <v>5</v>
      </c>
      <c r="AA62" s="53">
        <f t="shared" ca="1" si="24"/>
        <v>0.71957344413020619</v>
      </c>
      <c r="AB62" s="60">
        <f t="shared" ca="1" si="25"/>
        <v>3</v>
      </c>
      <c r="AC62" s="56">
        <f t="shared" ca="1" si="26"/>
        <v>0.33517378959894284</v>
      </c>
    </row>
    <row r="63" spans="2:29" ht="15.75" thickBot="1">
      <c r="B63" s="6" t="s">
        <v>80</v>
      </c>
      <c r="C63" s="125"/>
      <c r="D63" s="117">
        <f>$E$3/$E$3*Data!$D$52</f>
        <v>116.99999999999999</v>
      </c>
      <c r="E63" s="119"/>
      <c r="F63" s="151">
        <f ca="1">COUNTIF($V$28:$V$261,7)/$E$3*Data!$F$52</f>
        <v>4.3481116584564861</v>
      </c>
      <c r="G63" s="117"/>
      <c r="H63" s="132">
        <f ca="1">COUNTIF($X$28:$X$261,5)/$E$3*Data!$H$52</f>
        <v>5.2807881773399012</v>
      </c>
      <c r="I63" s="152">
        <f ca="1">COUNTIF($Z$28:$Z$261,7)/$E$3*Data!$I$52</f>
        <v>6.2224958949096871</v>
      </c>
      <c r="J63" s="119"/>
      <c r="M63" s="6">
        <f t="shared" si="27"/>
        <v>36</v>
      </c>
      <c r="N63" s="60">
        <f t="shared" ca="1" si="12"/>
        <v>2</v>
      </c>
      <c r="O63" s="53">
        <f t="shared" ca="1" si="13"/>
        <v>0.90396220623063006</v>
      </c>
      <c r="P63" s="60">
        <f t="shared" ca="1" si="14"/>
        <v>2</v>
      </c>
      <c r="Q63" s="53">
        <f t="shared" ca="1" si="15"/>
        <v>0.74906126545029039</v>
      </c>
      <c r="R63" s="60">
        <f t="shared" ca="1" si="16"/>
        <v>2</v>
      </c>
      <c r="S63" s="53">
        <f t="shared" ca="1" si="17"/>
        <v>0.77902436764121852</v>
      </c>
      <c r="T63" s="60">
        <f t="shared" ca="1" si="18"/>
        <v>1</v>
      </c>
      <c r="U63" s="53">
        <f t="shared" ca="1" si="17"/>
        <v>0.3255222011482295</v>
      </c>
      <c r="V63" s="60">
        <f t="shared" ca="1" si="19"/>
        <v>1</v>
      </c>
      <c r="W63" s="53">
        <f t="shared" ca="1" si="20"/>
        <v>9.564133836132882E-2</v>
      </c>
      <c r="X63" s="60">
        <f t="shared" ca="1" si="21"/>
        <v>3</v>
      </c>
      <c r="Y63" s="53">
        <f t="shared" ca="1" si="22"/>
        <v>0.42099148406431142</v>
      </c>
      <c r="Z63" s="60">
        <f t="shared" ca="1" si="23"/>
        <v>2</v>
      </c>
      <c r="AA63" s="53">
        <f t="shared" ca="1" si="24"/>
        <v>0.21628395941621315</v>
      </c>
      <c r="AB63" s="60">
        <f t="shared" ca="1" si="25"/>
        <v>3</v>
      </c>
      <c r="AC63" s="56">
        <f t="shared" ca="1" si="26"/>
        <v>0.56322998516016543</v>
      </c>
    </row>
    <row r="64" spans="2:29" ht="15.75" thickBot="1">
      <c r="B64" s="6" t="s">
        <v>81</v>
      </c>
      <c r="C64" s="125"/>
      <c r="D64" s="117">
        <f>$E$3/$E$3*Data!$D$52</f>
        <v>116.99999999999999</v>
      </c>
      <c r="E64" s="119"/>
      <c r="F64" s="151">
        <f ca="1">COUNTIF($V$28:$V$261,8)/$E$3*Data!$F$52</f>
        <v>8.152709359605911</v>
      </c>
      <c r="G64" s="117">
        <f>$E$3/$E$3*Data!$G$52</f>
        <v>10.758620689655171</v>
      </c>
      <c r="H64" s="132">
        <f ca="1">COUNTIF($X$28:$X$261,6)/$E$3*Data!$H$52</f>
        <v>9.4614121510673233</v>
      </c>
      <c r="I64" s="152">
        <f ca="1">COUNTIF($Z$28:$Z$261,8)/$E$3*Data!$I$52</f>
        <v>3.8292282430213467</v>
      </c>
      <c r="J64" s="119"/>
      <c r="M64" s="6">
        <f t="shared" si="27"/>
        <v>37</v>
      </c>
      <c r="N64" s="60">
        <f t="shared" ca="1" si="12"/>
        <v>2</v>
      </c>
      <c r="O64" s="53">
        <f t="shared" ca="1" si="13"/>
        <v>0.94308810322294279</v>
      </c>
      <c r="P64" s="60">
        <f t="shared" ca="1" si="14"/>
        <v>2</v>
      </c>
      <c r="Q64" s="53">
        <f t="shared" ca="1" si="15"/>
        <v>0.49490969697260123</v>
      </c>
      <c r="R64" s="60">
        <f t="shared" ca="1" si="16"/>
        <v>1</v>
      </c>
      <c r="S64" s="53">
        <f t="shared" ca="1" si="17"/>
        <v>0.24390937964340953</v>
      </c>
      <c r="T64" s="60">
        <f t="shared" ca="1" si="18"/>
        <v>1</v>
      </c>
      <c r="U64" s="53">
        <f t="shared" ca="1" si="17"/>
        <v>0.20736799323931554</v>
      </c>
      <c r="V64" s="60">
        <f t="shared" ca="1" si="19"/>
        <v>1</v>
      </c>
      <c r="W64" s="53">
        <f t="shared" ca="1" si="20"/>
        <v>0.16084365885261587</v>
      </c>
      <c r="X64" s="60">
        <f t="shared" ca="1" si="21"/>
        <v>4</v>
      </c>
      <c r="Y64" s="53">
        <f t="shared" ca="1" si="22"/>
        <v>0.47557847374436091</v>
      </c>
      <c r="Z64" s="60">
        <f t="shared" ca="1" si="23"/>
        <v>6</v>
      </c>
      <c r="AA64" s="53">
        <f t="shared" ca="1" si="24"/>
        <v>0.85914177486397314</v>
      </c>
      <c r="AB64" s="60">
        <f t="shared" ca="1" si="25"/>
        <v>3</v>
      </c>
      <c r="AC64" s="56">
        <f t="shared" ca="1" si="26"/>
        <v>0.41651461866849138</v>
      </c>
    </row>
    <row r="65" spans="2:29" ht="15.75" thickBot="1">
      <c r="B65" s="6" t="s">
        <v>82</v>
      </c>
      <c r="C65" s="125"/>
      <c r="D65" s="117">
        <f>$E$3/$E$3*Data!$D$52</f>
        <v>116.99999999999999</v>
      </c>
      <c r="E65" s="155">
        <f>$E$3/$E$3*Data!$E$52</f>
        <v>174.44334975369458</v>
      </c>
      <c r="F65" s="151">
        <f ca="1">COUNTIF($V$28:$V$261,9)/$E$3*Data!$F$52</f>
        <v>4.8916256157635472</v>
      </c>
      <c r="G65" s="117">
        <f>$E$3/$E$3*Data!$G$52</f>
        <v>10.758620689655171</v>
      </c>
      <c r="H65" s="132">
        <f ca="1">COUNTIF($X$28:$X$261,7)/$E$3*Data!$H$52</f>
        <v>8.1412151067323464</v>
      </c>
      <c r="I65" s="152">
        <f ca="1">COUNTIF($Z$28:$Z$261,9)/$E$3*Data!$I$52</f>
        <v>5.7438423645320196</v>
      </c>
      <c r="J65" s="152">
        <f ca="1">COUNTIF($AB$28:$AB$261,1)/$E$3*Data!$J$52</f>
        <v>0.57635467980295563</v>
      </c>
      <c r="M65" s="6">
        <f t="shared" si="27"/>
        <v>38</v>
      </c>
      <c r="N65" s="60">
        <f t="shared" ca="1" si="12"/>
        <v>2</v>
      </c>
      <c r="O65" s="53">
        <f t="shared" ca="1" si="13"/>
        <v>0.57280667373294047</v>
      </c>
      <c r="P65" s="60">
        <f t="shared" ca="1" si="14"/>
        <v>2</v>
      </c>
      <c r="Q65" s="53">
        <f t="shared" ca="1" si="15"/>
        <v>0.88228554587789354</v>
      </c>
      <c r="R65" s="60">
        <f t="shared" ca="1" si="16"/>
        <v>2</v>
      </c>
      <c r="S65" s="53">
        <f t="shared" ca="1" si="17"/>
        <v>0.82841800514158148</v>
      </c>
      <c r="T65" s="60">
        <f t="shared" ca="1" si="18"/>
        <v>1</v>
      </c>
      <c r="U65" s="53">
        <f t="shared" ca="1" si="17"/>
        <v>0.48209606784801551</v>
      </c>
      <c r="V65" s="60">
        <f t="shared" ca="1" si="19"/>
        <v>7</v>
      </c>
      <c r="W65" s="53">
        <f t="shared" ca="1" si="20"/>
        <v>0.71334292264847665</v>
      </c>
      <c r="X65" s="60">
        <f t="shared" ca="1" si="21"/>
        <v>1</v>
      </c>
      <c r="Y65" s="53">
        <f t="shared" ca="1" si="22"/>
        <v>0.11318036095556616</v>
      </c>
      <c r="Z65" s="60">
        <f t="shared" ca="1" si="23"/>
        <v>2</v>
      </c>
      <c r="AA65" s="53">
        <f t="shared" ca="1" si="24"/>
        <v>0.14798650094905241</v>
      </c>
      <c r="AB65" s="60">
        <f t="shared" ca="1" si="25"/>
        <v>3</v>
      </c>
      <c r="AC65" s="56">
        <f t="shared" ca="1" si="26"/>
        <v>0.64559466376552566</v>
      </c>
    </row>
    <row r="66" spans="2:29" ht="15.75" thickBot="1">
      <c r="B66" s="6" t="s">
        <v>83</v>
      </c>
      <c r="C66" s="125">
        <f ca="1">COUNTIF($T$28:$T$261,1)/$E$3*Data!$C$52</f>
        <v>48.221674876847288</v>
      </c>
      <c r="D66" s="117">
        <f>$E$3/$E$3*Data!$D$52</f>
        <v>116.99999999999999</v>
      </c>
      <c r="E66" s="155">
        <f>$E$3/$E$3*Data!$E$52</f>
        <v>174.44334975369458</v>
      </c>
      <c r="F66" s="133"/>
      <c r="G66" s="117">
        <f>$E$3/$E$3*Data!$G$52</f>
        <v>10.758620689655171</v>
      </c>
      <c r="H66" s="129"/>
      <c r="I66" s="117"/>
      <c r="J66" s="152">
        <f ca="1">COUNTIF($AB$28:$AB$261,2)/$E$3*Data!$J$52</f>
        <v>1.086206896551724</v>
      </c>
      <c r="M66" s="6">
        <f t="shared" si="27"/>
        <v>39</v>
      </c>
      <c r="N66" s="60">
        <f t="shared" ca="1" si="12"/>
        <v>2</v>
      </c>
      <c r="O66" s="53">
        <f t="shared" ca="1" si="13"/>
        <v>0.38204458778957573</v>
      </c>
      <c r="P66" s="60">
        <f t="shared" ca="1" si="14"/>
        <v>2</v>
      </c>
      <c r="Q66" s="53">
        <f t="shared" ca="1" si="15"/>
        <v>0.38148007035284004</v>
      </c>
      <c r="R66" s="60">
        <f t="shared" ca="1" si="16"/>
        <v>2</v>
      </c>
      <c r="S66" s="53">
        <f t="shared" ca="1" si="17"/>
        <v>0.56076186162687858</v>
      </c>
      <c r="T66" s="60">
        <f t="shared" ca="1" si="18"/>
        <v>2</v>
      </c>
      <c r="U66" s="53">
        <f t="shared" ca="1" si="17"/>
        <v>0.59553294791366285</v>
      </c>
      <c r="V66" s="60">
        <f t="shared" ca="1" si="19"/>
        <v>3</v>
      </c>
      <c r="W66" s="53">
        <f t="shared" ca="1" si="20"/>
        <v>0.36356470197945789</v>
      </c>
      <c r="X66" s="60">
        <f t="shared" ca="1" si="21"/>
        <v>7</v>
      </c>
      <c r="Y66" s="53">
        <f t="shared" ca="1" si="22"/>
        <v>0.88758224789618101</v>
      </c>
      <c r="Z66" s="60">
        <f t="shared" ca="1" si="23"/>
        <v>5</v>
      </c>
      <c r="AA66" s="53">
        <f t="shared" ca="1" si="24"/>
        <v>0.76185723526629689</v>
      </c>
      <c r="AB66" s="60">
        <f t="shared" ca="1" si="25"/>
        <v>2</v>
      </c>
      <c r="AC66" s="56">
        <f t="shared" ca="1" si="26"/>
        <v>0.16125757352976877</v>
      </c>
    </row>
    <row r="67" spans="2:29" ht="15.75" thickBot="1">
      <c r="B67" s="6" t="s">
        <v>84</v>
      </c>
      <c r="C67" s="125">
        <f ca="1">COUNTIF($T$28:$T$261,2)/$E$3*Data!$C$52</f>
        <v>48.221674876847288</v>
      </c>
      <c r="D67" s="117">
        <f>$E$3/$E$3*Data!$D$52</f>
        <v>116.99999999999999</v>
      </c>
      <c r="E67" s="155">
        <f>$E$3/$E$3*Data!$E$52</f>
        <v>174.44334975369458</v>
      </c>
      <c r="F67" s="133"/>
      <c r="G67" s="117">
        <f>$E$3/$E$3*Data!$G$52</f>
        <v>10.758620689655171</v>
      </c>
      <c r="H67" s="129"/>
      <c r="I67" s="117"/>
      <c r="J67" s="152">
        <f ca="1">COUNTIF($AB$28:$AB$261,3)/$E$3*Data!$J$52</f>
        <v>2.2389162561576352</v>
      </c>
      <c r="M67" s="6">
        <f t="shared" si="27"/>
        <v>40</v>
      </c>
      <c r="N67" s="60">
        <f t="shared" ca="1" si="12"/>
        <v>2</v>
      </c>
      <c r="O67" s="53">
        <f t="shared" ca="1" si="13"/>
        <v>0.7576217532221341</v>
      </c>
      <c r="P67" s="60">
        <f t="shared" ca="1" si="14"/>
        <v>2</v>
      </c>
      <c r="Q67" s="53">
        <f t="shared" ca="1" si="15"/>
        <v>0.97555364865075656</v>
      </c>
      <c r="R67" s="60">
        <f t="shared" ca="1" si="16"/>
        <v>2</v>
      </c>
      <c r="S67" s="53">
        <f t="shared" ca="1" si="17"/>
        <v>0.40592487105932085</v>
      </c>
      <c r="T67" s="60">
        <f t="shared" ca="1" si="18"/>
        <v>1</v>
      </c>
      <c r="U67" s="53">
        <f t="shared" ca="1" si="17"/>
        <v>0.33193346714597549</v>
      </c>
      <c r="V67" s="60">
        <f t="shared" ca="1" si="19"/>
        <v>8</v>
      </c>
      <c r="W67" s="53">
        <f t="shared" ca="1" si="20"/>
        <v>0.86192272731302477</v>
      </c>
      <c r="X67" s="60">
        <f t="shared" ca="1" si="21"/>
        <v>2</v>
      </c>
      <c r="Y67" s="53">
        <f t="shared" ca="1" si="22"/>
        <v>0.27248607012196424</v>
      </c>
      <c r="Z67" s="60">
        <f t="shared" ca="1" si="23"/>
        <v>5</v>
      </c>
      <c r="AA67" s="53">
        <f t="shared" ca="1" si="24"/>
        <v>0.65895227034657111</v>
      </c>
      <c r="AB67" s="60">
        <f t="shared" ca="1" si="25"/>
        <v>3</v>
      </c>
      <c r="AC67" s="56">
        <f t="shared" ca="1" si="26"/>
        <v>0.45263810179452957</v>
      </c>
    </row>
    <row r="68" spans="2:29" ht="15.75" thickBot="1">
      <c r="B68" s="6" t="s">
        <v>85</v>
      </c>
      <c r="C68" s="125"/>
      <c r="D68" s="117">
        <f>$E$3/$E$3*Data!$D$52</f>
        <v>116.99999999999999</v>
      </c>
      <c r="E68" s="155">
        <f>$E$3/$E$3*Data!$E$52</f>
        <v>174.44334975369458</v>
      </c>
      <c r="F68" s="133"/>
      <c r="G68" s="117">
        <f>$E$3/$E$3*Data!$G$52</f>
        <v>10.758620689655171</v>
      </c>
      <c r="H68" s="129"/>
      <c r="I68" s="117"/>
      <c r="J68" s="152">
        <f ca="1">COUNTIF($AB$28:$AB$261,4)/$E$3*Data!$J$52</f>
        <v>1.2857142857142856</v>
      </c>
      <c r="M68" s="6">
        <f t="shared" si="27"/>
        <v>41</v>
      </c>
      <c r="N68" s="60">
        <f t="shared" ca="1" si="12"/>
        <v>2</v>
      </c>
      <c r="O68" s="53">
        <f t="shared" ca="1" si="13"/>
        <v>0.44135989808653431</v>
      </c>
      <c r="P68" s="60">
        <f t="shared" ca="1" si="14"/>
        <v>1</v>
      </c>
      <c r="Q68" s="53">
        <f t="shared" ca="1" si="15"/>
        <v>0.13321710259311548</v>
      </c>
      <c r="R68" s="60">
        <f t="shared" ca="1" si="16"/>
        <v>2</v>
      </c>
      <c r="S68" s="53">
        <f t="shared" ca="1" si="17"/>
        <v>0.84688898658431788</v>
      </c>
      <c r="T68" s="60">
        <f t="shared" ca="1" si="18"/>
        <v>2</v>
      </c>
      <c r="U68" s="53">
        <f t="shared" ca="1" si="17"/>
        <v>0.55423134475517344</v>
      </c>
      <c r="V68" s="60">
        <f t="shared" ca="1" si="19"/>
        <v>9</v>
      </c>
      <c r="W68" s="53">
        <f t="shared" ca="1" si="20"/>
        <v>0.91850749523054986</v>
      </c>
      <c r="X68" s="60">
        <f t="shared" ca="1" si="21"/>
        <v>5</v>
      </c>
      <c r="Y68" s="53">
        <f t="shared" ca="1" si="22"/>
        <v>0.64275069426978892</v>
      </c>
      <c r="Z68" s="60">
        <f t="shared" ca="1" si="23"/>
        <v>1</v>
      </c>
      <c r="AA68" s="53">
        <f t="shared" ca="1" si="24"/>
        <v>3.649943555971058E-2</v>
      </c>
      <c r="AB68" s="60">
        <f t="shared" ca="1" si="25"/>
        <v>4</v>
      </c>
      <c r="AC68" s="56">
        <f t="shared" ca="1" si="26"/>
        <v>0.74434236056929137</v>
      </c>
    </row>
    <row r="69" spans="2:29" ht="15.75" thickBot="1">
      <c r="B69" s="6" t="s">
        <v>86</v>
      </c>
      <c r="C69" s="125"/>
      <c r="D69" s="117">
        <f>$E$3/$E$3*Data!$D$52</f>
        <v>116.99999999999999</v>
      </c>
      <c r="E69" s="155">
        <f>$E$3/$E$3*Data!$E$52</f>
        <v>174.44334975369458</v>
      </c>
      <c r="F69" s="133"/>
      <c r="G69" s="117"/>
      <c r="H69" s="129"/>
      <c r="I69" s="117"/>
      <c r="J69" s="119"/>
      <c r="M69" s="6">
        <f t="shared" si="27"/>
        <v>42</v>
      </c>
      <c r="N69" s="60">
        <f t="shared" ca="1" si="12"/>
        <v>2</v>
      </c>
      <c r="O69" s="53">
        <f t="shared" ca="1" si="13"/>
        <v>0.81470944395849187</v>
      </c>
      <c r="P69" s="60">
        <f t="shared" ca="1" si="14"/>
        <v>2</v>
      </c>
      <c r="Q69" s="53">
        <f t="shared" ca="1" si="15"/>
        <v>0.42304180100034472</v>
      </c>
      <c r="R69" s="60">
        <f t="shared" ca="1" si="16"/>
        <v>2</v>
      </c>
      <c r="S69" s="53">
        <f t="shared" ca="1" si="17"/>
        <v>0.59237698155144747</v>
      </c>
      <c r="T69" s="60">
        <f t="shared" ca="1" si="18"/>
        <v>2</v>
      </c>
      <c r="U69" s="53">
        <f t="shared" ca="1" si="17"/>
        <v>0.99371661358410379</v>
      </c>
      <c r="V69" s="60">
        <f t="shared" ca="1" si="19"/>
        <v>3</v>
      </c>
      <c r="W69" s="53">
        <f t="shared" ca="1" si="20"/>
        <v>0.31452075723559481</v>
      </c>
      <c r="X69" s="60">
        <f t="shared" ca="1" si="21"/>
        <v>4</v>
      </c>
      <c r="Y69" s="53">
        <f t="shared" ca="1" si="22"/>
        <v>0.45423429549894312</v>
      </c>
      <c r="Z69" s="60">
        <f t="shared" ca="1" si="23"/>
        <v>4</v>
      </c>
      <c r="AA69" s="53">
        <f t="shared" ca="1" si="24"/>
        <v>0.61921473177677488</v>
      </c>
      <c r="AB69" s="60">
        <f t="shared" ca="1" si="25"/>
        <v>2</v>
      </c>
      <c r="AC69" s="56">
        <f t="shared" ca="1" si="26"/>
        <v>0.17148019333109321</v>
      </c>
    </row>
    <row r="70" spans="2:29" ht="15.75" thickBot="1">
      <c r="B70" s="1" t="s">
        <v>87</v>
      </c>
      <c r="C70" s="126"/>
      <c r="D70" s="121">
        <f>$E$3/$E$3*Data!$D$52</f>
        <v>116.99999999999999</v>
      </c>
      <c r="E70" s="122"/>
      <c r="F70" s="120"/>
      <c r="G70" s="121"/>
      <c r="H70" s="120"/>
      <c r="I70" s="121"/>
      <c r="J70" s="122"/>
      <c r="M70" s="6">
        <f t="shared" si="27"/>
        <v>43</v>
      </c>
      <c r="N70" s="60">
        <f t="shared" ca="1" si="12"/>
        <v>1</v>
      </c>
      <c r="O70" s="53">
        <f t="shared" ca="1" si="13"/>
        <v>0.22587505424472543</v>
      </c>
      <c r="P70" s="60">
        <f t="shared" ca="1" si="14"/>
        <v>2</v>
      </c>
      <c r="Q70" s="53">
        <f t="shared" ca="1" si="15"/>
        <v>0.88863504642831792</v>
      </c>
      <c r="R70" s="60">
        <f t="shared" ca="1" si="16"/>
        <v>2</v>
      </c>
      <c r="S70" s="53">
        <f t="shared" ca="1" si="17"/>
        <v>0.66250095053950275</v>
      </c>
      <c r="T70" s="60">
        <f t="shared" ca="1" si="18"/>
        <v>2</v>
      </c>
      <c r="U70" s="53">
        <f t="shared" ca="1" si="17"/>
        <v>0.76412986365782753</v>
      </c>
      <c r="V70" s="60">
        <f t="shared" ca="1" si="19"/>
        <v>3</v>
      </c>
      <c r="W70" s="53">
        <f t="shared" ca="1" si="20"/>
        <v>0.38679577884342331</v>
      </c>
      <c r="X70" s="60">
        <f t="shared" ca="1" si="21"/>
        <v>1</v>
      </c>
      <c r="Y70" s="53">
        <f t="shared" ca="1" si="22"/>
        <v>0.10970395600678895</v>
      </c>
      <c r="Z70" s="60">
        <f t="shared" ca="1" si="23"/>
        <v>3</v>
      </c>
      <c r="AA70" s="53">
        <f t="shared" ca="1" si="24"/>
        <v>0.32147009451683406</v>
      </c>
      <c r="AB70" s="60">
        <f t="shared" ca="1" si="25"/>
        <v>3</v>
      </c>
      <c r="AC70" s="56">
        <f t="shared" ca="1" si="26"/>
        <v>0.39932162882656108</v>
      </c>
    </row>
    <row r="71" spans="2:29" ht="15.75" thickBot="1">
      <c r="F71" s="78"/>
      <c r="G71" s="78"/>
      <c r="H71" s="78"/>
      <c r="I71" s="78"/>
      <c r="J71" s="78"/>
      <c r="M71" s="6">
        <f t="shared" si="27"/>
        <v>44</v>
      </c>
      <c r="N71" s="60">
        <f t="shared" ca="1" si="12"/>
        <v>1</v>
      </c>
      <c r="O71" s="53">
        <f t="shared" ca="1" si="13"/>
        <v>8.8233562796542486E-3</v>
      </c>
      <c r="P71" s="60">
        <f t="shared" ca="1" si="14"/>
        <v>1</v>
      </c>
      <c r="Q71" s="53">
        <f t="shared" ca="1" si="15"/>
        <v>4.130309941835808E-2</v>
      </c>
      <c r="R71" s="60">
        <f t="shared" ca="1" si="16"/>
        <v>2</v>
      </c>
      <c r="S71" s="53">
        <f t="shared" ca="1" si="17"/>
        <v>0.75076222124469472</v>
      </c>
      <c r="T71" s="60">
        <f t="shared" ca="1" si="18"/>
        <v>2</v>
      </c>
      <c r="U71" s="53">
        <f t="shared" ca="1" si="17"/>
        <v>0.66561142377003901</v>
      </c>
      <c r="V71" s="60">
        <f t="shared" ca="1" si="19"/>
        <v>5</v>
      </c>
      <c r="W71" s="53">
        <f t="shared" ca="1" si="20"/>
        <v>0.51032630657608302</v>
      </c>
      <c r="X71" s="60">
        <f t="shared" ca="1" si="21"/>
        <v>2</v>
      </c>
      <c r="Y71" s="53">
        <f t="shared" ca="1" si="22"/>
        <v>0.29775549649621347</v>
      </c>
      <c r="Z71" s="60">
        <f t="shared" ca="1" si="23"/>
        <v>4</v>
      </c>
      <c r="AA71" s="53">
        <f t="shared" ca="1" si="24"/>
        <v>0.48164571989484983</v>
      </c>
      <c r="AB71" s="60">
        <f t="shared" ca="1" si="25"/>
        <v>3</v>
      </c>
      <c r="AC71" s="56">
        <f t="shared" ca="1" si="26"/>
        <v>0.37322604015015681</v>
      </c>
    </row>
    <row r="72" spans="2:29" ht="15.75" thickBot="1">
      <c r="B72" t="s">
        <v>89</v>
      </c>
      <c r="M72" s="6">
        <f t="shared" si="27"/>
        <v>45</v>
      </c>
      <c r="N72" s="60">
        <f t="shared" ca="1" si="12"/>
        <v>2</v>
      </c>
      <c r="O72" s="53">
        <f t="shared" ca="1" si="13"/>
        <v>0.78282689492561364</v>
      </c>
      <c r="P72" s="60">
        <f t="shared" ca="1" si="14"/>
        <v>2</v>
      </c>
      <c r="Q72" s="53">
        <f t="shared" ca="1" si="15"/>
        <v>0.8399583420267609</v>
      </c>
      <c r="R72" s="60">
        <f t="shared" ca="1" si="16"/>
        <v>2</v>
      </c>
      <c r="S72" s="53">
        <f t="shared" ca="1" si="17"/>
        <v>0.39365935084104198</v>
      </c>
      <c r="T72" s="60">
        <f t="shared" ca="1" si="18"/>
        <v>1</v>
      </c>
      <c r="U72" s="53">
        <f t="shared" ca="1" si="17"/>
        <v>0.19135032897751891</v>
      </c>
      <c r="V72" s="60">
        <f t="shared" ca="1" si="19"/>
        <v>9</v>
      </c>
      <c r="W72" s="53">
        <f t="shared" ca="1" si="20"/>
        <v>0.96347703538907736</v>
      </c>
      <c r="X72" s="60">
        <f t="shared" ca="1" si="21"/>
        <v>1</v>
      </c>
      <c r="Y72" s="53">
        <f t="shared" ca="1" si="22"/>
        <v>6.7960893086446816E-2</v>
      </c>
      <c r="Z72" s="60">
        <f t="shared" ca="1" si="23"/>
        <v>9</v>
      </c>
      <c r="AA72" s="53">
        <f t="shared" ca="1" si="24"/>
        <v>0.99297664989610301</v>
      </c>
      <c r="AB72" s="60">
        <f t="shared" ca="1" si="25"/>
        <v>2</v>
      </c>
      <c r="AC72" s="56">
        <f t="shared" ca="1" si="26"/>
        <v>0.18139912343978537</v>
      </c>
    </row>
    <row r="73" spans="2:29" ht="15.75" thickBot="1">
      <c r="M73" s="6">
        <f t="shared" si="27"/>
        <v>46</v>
      </c>
      <c r="N73" s="60">
        <f t="shared" ca="1" si="12"/>
        <v>2</v>
      </c>
      <c r="O73" s="53">
        <f t="shared" ca="1" si="13"/>
        <v>0.42865983181653</v>
      </c>
      <c r="P73" s="60">
        <f t="shared" ca="1" si="14"/>
        <v>2</v>
      </c>
      <c r="Q73" s="53">
        <f t="shared" ca="1" si="15"/>
        <v>0.45299950733553107</v>
      </c>
      <c r="R73" s="60">
        <f t="shared" ca="1" si="16"/>
        <v>1</v>
      </c>
      <c r="S73" s="53">
        <f t="shared" ca="1" si="17"/>
        <v>0.23993820675436695</v>
      </c>
      <c r="T73" s="60">
        <f t="shared" ca="1" si="18"/>
        <v>1</v>
      </c>
      <c r="U73" s="53">
        <f t="shared" ca="1" si="17"/>
        <v>0.24620864274284937</v>
      </c>
      <c r="V73" s="60">
        <f t="shared" ca="1" si="19"/>
        <v>1</v>
      </c>
      <c r="W73" s="53">
        <f t="shared" ca="1" si="20"/>
        <v>0.14299358209712576</v>
      </c>
      <c r="X73" s="60">
        <f t="shared" ca="1" si="21"/>
        <v>2</v>
      </c>
      <c r="Y73" s="53">
        <f t="shared" ca="1" si="22"/>
        <v>0.28403458315342722</v>
      </c>
      <c r="Z73" s="60">
        <f t="shared" ca="1" si="23"/>
        <v>8</v>
      </c>
      <c r="AA73" s="53">
        <f t="shared" ca="1" si="24"/>
        <v>0.93541538169774774</v>
      </c>
      <c r="AB73" s="60">
        <f t="shared" ca="1" si="25"/>
        <v>4</v>
      </c>
      <c r="AC73" s="56">
        <f t="shared" ca="1" si="26"/>
        <v>0.95424546362674523</v>
      </c>
    </row>
    <row r="74" spans="2:29" ht="15.75" thickBot="1">
      <c r="M74" s="6">
        <f t="shared" si="27"/>
        <v>47</v>
      </c>
      <c r="N74" s="60">
        <f t="shared" ca="1" si="12"/>
        <v>2</v>
      </c>
      <c r="O74" s="53">
        <f t="shared" ca="1" si="13"/>
        <v>0.35191027550786558</v>
      </c>
      <c r="P74" s="60">
        <f t="shared" ca="1" si="14"/>
        <v>2</v>
      </c>
      <c r="Q74" s="53">
        <f t="shared" ca="1" si="15"/>
        <v>0.53739995807198326</v>
      </c>
      <c r="R74" s="60">
        <f t="shared" ca="1" si="16"/>
        <v>2</v>
      </c>
      <c r="S74" s="53">
        <f t="shared" ca="1" si="17"/>
        <v>0.75326628942618123</v>
      </c>
      <c r="T74" s="60">
        <f t="shared" ca="1" si="18"/>
        <v>2</v>
      </c>
      <c r="U74" s="53">
        <f t="shared" ca="1" si="17"/>
        <v>0.85737358419409659</v>
      </c>
      <c r="V74" s="60">
        <f t="shared" ca="1" si="19"/>
        <v>4</v>
      </c>
      <c r="W74" s="53">
        <f t="shared" ca="1" si="20"/>
        <v>0.43612052837222182</v>
      </c>
      <c r="X74" s="60">
        <f t="shared" ca="1" si="21"/>
        <v>1</v>
      </c>
      <c r="Y74" s="53">
        <f t="shared" ca="1" si="22"/>
        <v>2.4100584321257834E-2</v>
      </c>
      <c r="Z74" s="60">
        <f t="shared" ca="1" si="23"/>
        <v>1</v>
      </c>
      <c r="AA74" s="53">
        <f t="shared" ca="1" si="24"/>
        <v>1.0686366497005162E-2</v>
      </c>
      <c r="AB74" s="60">
        <f t="shared" ca="1" si="25"/>
        <v>3</v>
      </c>
      <c r="AC74" s="56">
        <f t="shared" ca="1" si="26"/>
        <v>0.43528053779758302</v>
      </c>
    </row>
    <row r="75" spans="2:29" ht="30.75" thickBot="1">
      <c r="B75" s="25" t="s">
        <v>94</v>
      </c>
      <c r="C75" s="25" t="s">
        <v>63</v>
      </c>
      <c r="D75" s="30" t="s">
        <v>108</v>
      </c>
      <c r="E75" s="30" t="s">
        <v>109</v>
      </c>
      <c r="F75" s="26" t="s">
        <v>110</v>
      </c>
      <c r="G75" s="28" t="s">
        <v>111</v>
      </c>
      <c r="H75" s="27" t="s">
        <v>54</v>
      </c>
      <c r="I75" s="37" t="s">
        <v>34</v>
      </c>
      <c r="J75" s="8" t="s">
        <v>112</v>
      </c>
      <c r="K75" s="3" t="s">
        <v>88</v>
      </c>
      <c r="M75" s="6">
        <f t="shared" si="27"/>
        <v>48</v>
      </c>
      <c r="N75" s="60">
        <f t="shared" ca="1" si="12"/>
        <v>2</v>
      </c>
      <c r="O75" s="53">
        <f t="shared" ca="1" si="13"/>
        <v>0.41259846813846068</v>
      </c>
      <c r="P75" s="60">
        <f t="shared" ca="1" si="14"/>
        <v>2</v>
      </c>
      <c r="Q75" s="53">
        <f t="shared" ca="1" si="15"/>
        <v>0.79623533516016631</v>
      </c>
      <c r="R75" s="60">
        <f t="shared" ca="1" si="16"/>
        <v>2</v>
      </c>
      <c r="S75" s="53">
        <f t="shared" ca="1" si="17"/>
        <v>0.39599679019306055</v>
      </c>
      <c r="T75" s="60">
        <f t="shared" ca="1" si="18"/>
        <v>2</v>
      </c>
      <c r="U75" s="53">
        <f t="shared" ca="1" si="17"/>
        <v>0.62721544945746843</v>
      </c>
      <c r="V75" s="60">
        <f t="shared" ca="1" si="19"/>
        <v>8</v>
      </c>
      <c r="W75" s="53">
        <f t="shared" ca="1" si="20"/>
        <v>0.84734909861333474</v>
      </c>
      <c r="X75" s="60">
        <f t="shared" ca="1" si="21"/>
        <v>7</v>
      </c>
      <c r="Y75" s="53">
        <f t="shared" ca="1" si="22"/>
        <v>0.90707931338968728</v>
      </c>
      <c r="Z75" s="60">
        <f t="shared" ca="1" si="23"/>
        <v>3</v>
      </c>
      <c r="AA75" s="53">
        <f t="shared" ca="1" si="24"/>
        <v>0.37575975378458826</v>
      </c>
      <c r="AB75" s="60">
        <f t="shared" ca="1" si="25"/>
        <v>4</v>
      </c>
      <c r="AC75" s="56">
        <f t="shared" ca="1" si="26"/>
        <v>0.9031641077746928</v>
      </c>
    </row>
    <row r="76" spans="2:29" ht="30.75" thickBot="1">
      <c r="B76" s="84" t="s">
        <v>118</v>
      </c>
      <c r="C76" s="71">
        <f>H7</f>
        <v>4.3750000000000004E-2</v>
      </c>
      <c r="D76" s="71">
        <f>H8</f>
        <v>0.11458333333333334</v>
      </c>
      <c r="E76" s="71">
        <f>H9</f>
        <v>0.20833333333333331</v>
      </c>
      <c r="F76" s="71">
        <f>H10</f>
        <v>0.375</v>
      </c>
      <c r="G76" s="71">
        <f>H11</f>
        <v>0.20833333333333331</v>
      </c>
      <c r="H76" s="71">
        <f>H12</f>
        <v>0.2</v>
      </c>
      <c r="I76" s="71">
        <f>H13</f>
        <v>0.15</v>
      </c>
      <c r="J76" s="71">
        <f>H14</f>
        <v>0.15</v>
      </c>
      <c r="K76" s="8"/>
      <c r="M76" s="6">
        <f t="shared" si="27"/>
        <v>49</v>
      </c>
      <c r="N76" s="60">
        <f t="shared" ca="1" si="12"/>
        <v>2</v>
      </c>
      <c r="O76" s="53">
        <f t="shared" ca="1" si="13"/>
        <v>0.38735874479003574</v>
      </c>
      <c r="P76" s="60">
        <f t="shared" ca="1" si="14"/>
        <v>2</v>
      </c>
      <c r="Q76" s="53">
        <f t="shared" ca="1" si="15"/>
        <v>0.5465387371666921</v>
      </c>
      <c r="R76" s="60">
        <f t="shared" ca="1" si="16"/>
        <v>1</v>
      </c>
      <c r="S76" s="53">
        <f t="shared" ca="1" si="17"/>
        <v>8.1561875262290862E-2</v>
      </c>
      <c r="T76" s="60">
        <f t="shared" ca="1" si="18"/>
        <v>2</v>
      </c>
      <c r="U76" s="53">
        <f t="shared" ca="1" si="17"/>
        <v>0.80924257833078217</v>
      </c>
      <c r="V76" s="60">
        <f t="shared" ca="1" si="19"/>
        <v>4</v>
      </c>
      <c r="W76" s="53">
        <f t="shared" ca="1" si="20"/>
        <v>0.45824817920514782</v>
      </c>
      <c r="X76" s="60">
        <f t="shared" ca="1" si="21"/>
        <v>5</v>
      </c>
      <c r="Y76" s="53">
        <f t="shared" ca="1" si="22"/>
        <v>0.57179731183534788</v>
      </c>
      <c r="Z76" s="60">
        <f t="shared" ca="1" si="23"/>
        <v>2</v>
      </c>
      <c r="AA76" s="53">
        <f t="shared" ca="1" si="24"/>
        <v>0.18322948771345526</v>
      </c>
      <c r="AB76" s="60">
        <f t="shared" ca="1" si="25"/>
        <v>2</v>
      </c>
      <c r="AC76" s="56">
        <f t="shared" ca="1" si="26"/>
        <v>0.22994105682263566</v>
      </c>
    </row>
    <row r="77" spans="2:29" ht="15.75" thickBot="1">
      <c r="B77" s="17" t="s">
        <v>64</v>
      </c>
      <c r="C77" s="86">
        <f>C47*$C$76</f>
        <v>0</v>
      </c>
      <c r="D77" s="86">
        <f>D47*$D$76</f>
        <v>13.40625</v>
      </c>
      <c r="E77" s="86">
        <f>E47*$E$76</f>
        <v>0</v>
      </c>
      <c r="F77" s="86">
        <f>F47*$F$76</f>
        <v>0</v>
      </c>
      <c r="G77" s="61">
        <f>G47*$G$76</f>
        <v>0</v>
      </c>
      <c r="H77" s="61">
        <f>H47*$H$76</f>
        <v>0</v>
      </c>
      <c r="I77" s="67">
        <f>I47*$I$76</f>
        <v>0</v>
      </c>
      <c r="J77" s="71">
        <f>J47*$J$76</f>
        <v>0</v>
      </c>
      <c r="K77" s="71">
        <f>SUM(C77:J77)</f>
        <v>13.40625</v>
      </c>
      <c r="M77" s="6">
        <f t="shared" si="27"/>
        <v>50</v>
      </c>
      <c r="N77" s="60">
        <f t="shared" ca="1" si="12"/>
        <v>2</v>
      </c>
      <c r="O77" s="53">
        <f t="shared" ca="1" si="13"/>
        <v>0.82924367646415842</v>
      </c>
      <c r="P77" s="60">
        <f t="shared" ca="1" si="14"/>
        <v>2</v>
      </c>
      <c r="Q77" s="53">
        <f t="shared" ca="1" si="15"/>
        <v>0.62515789579793624</v>
      </c>
      <c r="R77" s="60">
        <f t="shared" ca="1" si="16"/>
        <v>2</v>
      </c>
      <c r="S77" s="53">
        <f t="shared" ca="1" si="17"/>
        <v>0.86125955895663964</v>
      </c>
      <c r="T77" s="60">
        <f t="shared" ca="1" si="18"/>
        <v>1</v>
      </c>
      <c r="U77" s="53">
        <f t="shared" ca="1" si="17"/>
        <v>1.9278861446831552E-2</v>
      </c>
      <c r="V77" s="60">
        <f t="shared" ca="1" si="19"/>
        <v>3</v>
      </c>
      <c r="W77" s="53">
        <f t="shared" ca="1" si="20"/>
        <v>0.31537534571409864</v>
      </c>
      <c r="X77" s="60">
        <f t="shared" ca="1" si="21"/>
        <v>1</v>
      </c>
      <c r="Y77" s="53">
        <f t="shared" ca="1" si="22"/>
        <v>8.2196553791909821E-2</v>
      </c>
      <c r="Z77" s="60">
        <f t="shared" ca="1" si="23"/>
        <v>4</v>
      </c>
      <c r="AA77" s="53">
        <f t="shared" ca="1" si="24"/>
        <v>0.47404818065659349</v>
      </c>
      <c r="AB77" s="60">
        <f t="shared" ca="1" si="25"/>
        <v>2</v>
      </c>
      <c r="AC77" s="56">
        <f t="shared" ca="1" si="26"/>
        <v>0.19580993773089705</v>
      </c>
    </row>
    <row r="78" spans="2:29" ht="15.75" thickBot="1">
      <c r="B78" s="6" t="s">
        <v>65</v>
      </c>
      <c r="C78" s="65">
        <f t="shared" ref="C78:C100" si="28">C48*$C$76</f>
        <v>0</v>
      </c>
      <c r="D78" s="65">
        <f t="shared" ref="D78:D100" si="29">D48*$D$76</f>
        <v>13.40625</v>
      </c>
      <c r="E78" s="65">
        <f t="shared" ref="E78:E100" si="30">E48*$E$76</f>
        <v>0</v>
      </c>
      <c r="F78" s="65">
        <f t="shared" ref="F78:F100" si="31">F48*$F$76</f>
        <v>0</v>
      </c>
      <c r="G78" s="55">
        <f t="shared" ref="G78:G100" si="32">G48*$G$76</f>
        <v>0</v>
      </c>
      <c r="H78" s="55">
        <f t="shared" ref="H78:H100" si="33">H48*$H$76</f>
        <v>0</v>
      </c>
      <c r="I78" s="68">
        <f t="shared" ref="I78:I100" si="34">I48*$I$76</f>
        <v>0</v>
      </c>
      <c r="J78" s="34">
        <f t="shared" ref="J78:J100" si="35">J48*$J$76</f>
        <v>0</v>
      </c>
      <c r="K78" s="34">
        <f t="shared" ref="K78:K100" si="36">SUM(C78:J78)</f>
        <v>13.40625</v>
      </c>
      <c r="M78" s="6">
        <f t="shared" si="27"/>
        <v>51</v>
      </c>
      <c r="N78" s="60">
        <f t="shared" ca="1" si="12"/>
        <v>2</v>
      </c>
      <c r="O78" s="53">
        <f t="shared" ca="1" si="13"/>
        <v>0.4440712760722596</v>
      </c>
      <c r="P78" s="60">
        <f t="shared" ca="1" si="14"/>
        <v>2</v>
      </c>
      <c r="Q78" s="53">
        <f t="shared" ca="1" si="15"/>
        <v>0.907883566207766</v>
      </c>
      <c r="R78" s="60">
        <f t="shared" ca="1" si="16"/>
        <v>1</v>
      </c>
      <c r="S78" s="53">
        <f t="shared" ca="1" si="17"/>
        <v>9.5672526177406514E-2</v>
      </c>
      <c r="T78" s="60">
        <f t="shared" ca="1" si="18"/>
        <v>1</v>
      </c>
      <c r="U78" s="53">
        <f t="shared" ca="1" si="17"/>
        <v>0.46006361223378467</v>
      </c>
      <c r="V78" s="60">
        <f t="shared" ca="1" si="19"/>
        <v>1</v>
      </c>
      <c r="W78" s="53">
        <f t="shared" ca="1" si="20"/>
        <v>0.19737892064510998</v>
      </c>
      <c r="X78" s="60">
        <f t="shared" ca="1" si="21"/>
        <v>3</v>
      </c>
      <c r="Y78" s="53">
        <f t="shared" ca="1" si="22"/>
        <v>0.40822280877372474</v>
      </c>
      <c r="Z78" s="60">
        <f t="shared" ca="1" si="23"/>
        <v>4</v>
      </c>
      <c r="AA78" s="53">
        <f t="shared" ca="1" si="24"/>
        <v>0.50266289596745062</v>
      </c>
      <c r="AB78" s="60">
        <f t="shared" ca="1" si="25"/>
        <v>4</v>
      </c>
      <c r="AC78" s="56">
        <f t="shared" ca="1" si="26"/>
        <v>0.77006923664051108</v>
      </c>
    </row>
    <row r="79" spans="2:29" ht="15.75" thickBot="1">
      <c r="B79" s="6" t="s">
        <v>66</v>
      </c>
      <c r="C79" s="65">
        <f t="shared" si="28"/>
        <v>0</v>
      </c>
      <c r="D79" s="65">
        <f t="shared" si="29"/>
        <v>13.40625</v>
      </c>
      <c r="E79" s="65">
        <f t="shared" si="30"/>
        <v>0</v>
      </c>
      <c r="F79" s="65">
        <f t="shared" si="31"/>
        <v>0</v>
      </c>
      <c r="G79" s="55">
        <f t="shared" si="32"/>
        <v>0</v>
      </c>
      <c r="H79" s="55">
        <f t="shared" si="33"/>
        <v>0</v>
      </c>
      <c r="I79" s="68">
        <f t="shared" si="34"/>
        <v>0</v>
      </c>
      <c r="J79" s="34">
        <f t="shared" si="35"/>
        <v>0</v>
      </c>
      <c r="K79" s="34">
        <f t="shared" si="36"/>
        <v>13.40625</v>
      </c>
      <c r="M79" s="6">
        <f t="shared" si="27"/>
        <v>52</v>
      </c>
      <c r="N79" s="60">
        <f t="shared" ca="1" si="12"/>
        <v>1</v>
      </c>
      <c r="O79" s="53">
        <f t="shared" ca="1" si="13"/>
        <v>0.19156078900087703</v>
      </c>
      <c r="P79" s="60">
        <f t="shared" ca="1" si="14"/>
        <v>2</v>
      </c>
      <c r="Q79" s="53">
        <f t="shared" ca="1" si="15"/>
        <v>0.74255264135556587</v>
      </c>
      <c r="R79" s="60">
        <f t="shared" ca="1" si="16"/>
        <v>2</v>
      </c>
      <c r="S79" s="53">
        <f t="shared" ca="1" si="17"/>
        <v>0.59450878880324809</v>
      </c>
      <c r="T79" s="60">
        <f t="shared" ca="1" si="18"/>
        <v>1</v>
      </c>
      <c r="U79" s="53">
        <f t="shared" ca="1" si="17"/>
        <v>0.32872714642579126</v>
      </c>
      <c r="V79" s="60">
        <f t="shared" ca="1" si="19"/>
        <v>2</v>
      </c>
      <c r="W79" s="53">
        <f t="shared" ca="1" si="20"/>
        <v>0.26279685747882331</v>
      </c>
      <c r="X79" s="60">
        <f t="shared" ca="1" si="21"/>
        <v>1</v>
      </c>
      <c r="Y79" s="53">
        <f t="shared" ca="1" si="22"/>
        <v>0.12406184636548634</v>
      </c>
      <c r="Z79" s="60">
        <f t="shared" ca="1" si="23"/>
        <v>3</v>
      </c>
      <c r="AA79" s="53">
        <f t="shared" ca="1" si="24"/>
        <v>0.27875513777256788</v>
      </c>
      <c r="AB79" s="60">
        <f t="shared" ca="1" si="25"/>
        <v>1</v>
      </c>
      <c r="AC79" s="56">
        <f t="shared" ca="1" si="26"/>
        <v>6.4270781790310982E-2</v>
      </c>
    </row>
    <row r="80" spans="2:29" ht="15.75" thickBot="1">
      <c r="B80" s="6" t="s">
        <v>67</v>
      </c>
      <c r="C80" s="65">
        <f t="shared" si="28"/>
        <v>0</v>
      </c>
      <c r="D80" s="65">
        <f t="shared" si="29"/>
        <v>13.40625</v>
      </c>
      <c r="E80" s="65">
        <f t="shared" si="30"/>
        <v>0</v>
      </c>
      <c r="F80" s="65">
        <f t="shared" si="31"/>
        <v>0</v>
      </c>
      <c r="G80" s="55">
        <f t="shared" si="32"/>
        <v>0</v>
      </c>
      <c r="H80" s="55">
        <f t="shared" si="33"/>
        <v>0</v>
      </c>
      <c r="I80" s="68">
        <f t="shared" si="34"/>
        <v>0</v>
      </c>
      <c r="J80" s="34">
        <f t="shared" si="35"/>
        <v>0</v>
      </c>
      <c r="K80" s="34">
        <f t="shared" si="36"/>
        <v>13.40625</v>
      </c>
      <c r="M80" s="6">
        <f t="shared" si="27"/>
        <v>53</v>
      </c>
      <c r="N80" s="60">
        <f t="shared" ca="1" si="12"/>
        <v>1</v>
      </c>
      <c r="O80" s="53">
        <f t="shared" ca="1" si="13"/>
        <v>4.6683313455594844E-2</v>
      </c>
      <c r="P80" s="60">
        <f t="shared" ca="1" si="14"/>
        <v>2</v>
      </c>
      <c r="Q80" s="53">
        <f t="shared" ca="1" si="15"/>
        <v>0.71181557022259345</v>
      </c>
      <c r="R80" s="60">
        <f t="shared" ca="1" si="16"/>
        <v>2</v>
      </c>
      <c r="S80" s="53">
        <f t="shared" ca="1" si="17"/>
        <v>0.3941628818315932</v>
      </c>
      <c r="T80" s="60">
        <f t="shared" ca="1" si="18"/>
        <v>2</v>
      </c>
      <c r="U80" s="53">
        <f t="shared" ca="1" si="17"/>
        <v>0.56474507036544552</v>
      </c>
      <c r="V80" s="60">
        <f t="shared" ca="1" si="19"/>
        <v>3</v>
      </c>
      <c r="W80" s="53">
        <f t="shared" ca="1" si="20"/>
        <v>0.32887377532850692</v>
      </c>
      <c r="X80" s="60">
        <f t="shared" ca="1" si="21"/>
        <v>4</v>
      </c>
      <c r="Y80" s="53">
        <f t="shared" ca="1" si="22"/>
        <v>0.49699133795002837</v>
      </c>
      <c r="Z80" s="60">
        <f t="shared" ca="1" si="23"/>
        <v>6</v>
      </c>
      <c r="AA80" s="53">
        <f t="shared" ca="1" si="24"/>
        <v>0.85472734116462767</v>
      </c>
      <c r="AB80" s="60">
        <f t="shared" ca="1" si="25"/>
        <v>1</v>
      </c>
      <c r="AC80" s="56">
        <f t="shared" ca="1" si="26"/>
        <v>2.6246601432145855E-2</v>
      </c>
    </row>
    <row r="81" spans="2:29" ht="15.75" thickBot="1">
      <c r="B81" s="6" t="s">
        <v>68</v>
      </c>
      <c r="C81" s="65">
        <f t="shared" si="28"/>
        <v>0</v>
      </c>
      <c r="D81" s="65">
        <f t="shared" si="29"/>
        <v>13.40625</v>
      </c>
      <c r="E81" s="65">
        <f t="shared" si="30"/>
        <v>0</v>
      </c>
      <c r="F81" s="65">
        <f t="shared" si="31"/>
        <v>0</v>
      </c>
      <c r="G81" s="55">
        <f t="shared" si="32"/>
        <v>0</v>
      </c>
      <c r="H81" s="55">
        <f t="shared" si="33"/>
        <v>0</v>
      </c>
      <c r="I81" s="68">
        <f t="shared" si="34"/>
        <v>0</v>
      </c>
      <c r="J81" s="34">
        <f t="shared" si="35"/>
        <v>0</v>
      </c>
      <c r="K81" s="34">
        <f t="shared" si="36"/>
        <v>13.40625</v>
      </c>
      <c r="M81" s="6">
        <f t="shared" si="27"/>
        <v>54</v>
      </c>
      <c r="N81" s="60">
        <f t="shared" ca="1" si="12"/>
        <v>2</v>
      </c>
      <c r="O81" s="53">
        <f t="shared" ca="1" si="13"/>
        <v>0.63225775815175411</v>
      </c>
      <c r="P81" s="60">
        <f t="shared" ca="1" si="14"/>
        <v>2</v>
      </c>
      <c r="Q81" s="53">
        <f t="shared" ca="1" si="15"/>
        <v>0.37980504158132877</v>
      </c>
      <c r="R81" s="60">
        <f t="shared" ca="1" si="16"/>
        <v>2</v>
      </c>
      <c r="S81" s="53">
        <f t="shared" ca="1" si="17"/>
        <v>0.31403102296480956</v>
      </c>
      <c r="T81" s="60">
        <f t="shared" ca="1" si="18"/>
        <v>1</v>
      </c>
      <c r="U81" s="53">
        <f t="shared" ca="1" si="17"/>
        <v>0.49189985039256268</v>
      </c>
      <c r="V81" s="60">
        <f t="shared" ca="1" si="19"/>
        <v>8</v>
      </c>
      <c r="W81" s="53">
        <f t="shared" ca="1" si="20"/>
        <v>0.80214382885594215</v>
      </c>
      <c r="X81" s="60">
        <f t="shared" ca="1" si="21"/>
        <v>5</v>
      </c>
      <c r="Y81" s="53">
        <f t="shared" ca="1" si="22"/>
        <v>0.61755768889204465</v>
      </c>
      <c r="Z81" s="60">
        <f t="shared" ca="1" si="23"/>
        <v>1</v>
      </c>
      <c r="AA81" s="53">
        <f t="shared" ca="1" si="24"/>
        <v>9.0911772802430235E-2</v>
      </c>
      <c r="AB81" s="60">
        <f t="shared" ca="1" si="25"/>
        <v>3</v>
      </c>
      <c r="AC81" s="56">
        <f t="shared" ca="1" si="26"/>
        <v>0.58598871753917536</v>
      </c>
    </row>
    <row r="82" spans="2:29" ht="15.75" thickBot="1">
      <c r="B82" s="6" t="s">
        <v>69</v>
      </c>
      <c r="C82" s="65">
        <f t="shared" si="28"/>
        <v>0</v>
      </c>
      <c r="D82" s="65">
        <f t="shared" si="29"/>
        <v>13.40625</v>
      </c>
      <c r="E82" s="65">
        <f t="shared" si="30"/>
        <v>0</v>
      </c>
      <c r="F82" s="65">
        <f t="shared" si="31"/>
        <v>0</v>
      </c>
      <c r="G82" s="55">
        <f t="shared" si="32"/>
        <v>0</v>
      </c>
      <c r="H82" s="55">
        <f t="shared" si="33"/>
        <v>0</v>
      </c>
      <c r="I82" s="68">
        <f t="shared" si="34"/>
        <v>0</v>
      </c>
      <c r="J82" s="34">
        <f t="shared" si="35"/>
        <v>0</v>
      </c>
      <c r="K82" s="34">
        <f t="shared" si="36"/>
        <v>13.40625</v>
      </c>
      <c r="M82" s="6">
        <f t="shared" si="27"/>
        <v>55</v>
      </c>
      <c r="N82" s="60">
        <f t="shared" ca="1" si="12"/>
        <v>1</v>
      </c>
      <c r="O82" s="53">
        <f t="shared" ca="1" si="13"/>
        <v>0.2552319626961479</v>
      </c>
      <c r="P82" s="60">
        <f t="shared" ca="1" si="14"/>
        <v>1</v>
      </c>
      <c r="Q82" s="53">
        <f t="shared" ca="1" si="15"/>
        <v>0.29894417468054968</v>
      </c>
      <c r="R82" s="60">
        <f t="shared" ca="1" si="16"/>
        <v>1</v>
      </c>
      <c r="S82" s="53">
        <f t="shared" ca="1" si="17"/>
        <v>0.25944119989017889</v>
      </c>
      <c r="T82" s="60">
        <f t="shared" ca="1" si="18"/>
        <v>2</v>
      </c>
      <c r="U82" s="53">
        <f t="shared" ca="1" si="17"/>
        <v>0.98758948683662706</v>
      </c>
      <c r="V82" s="60">
        <f t="shared" ca="1" si="19"/>
        <v>7</v>
      </c>
      <c r="W82" s="53">
        <f t="shared" ca="1" si="20"/>
        <v>0.72766121812915152</v>
      </c>
      <c r="X82" s="60">
        <f t="shared" ca="1" si="21"/>
        <v>2</v>
      </c>
      <c r="Y82" s="53">
        <f t="shared" ca="1" si="22"/>
        <v>0.30469517815074787</v>
      </c>
      <c r="Z82" s="60">
        <f t="shared" ca="1" si="23"/>
        <v>9</v>
      </c>
      <c r="AA82" s="53">
        <f t="shared" ca="1" si="24"/>
        <v>0.98928026397669111</v>
      </c>
      <c r="AB82" s="60">
        <f t="shared" ca="1" si="25"/>
        <v>2</v>
      </c>
      <c r="AC82" s="56">
        <f t="shared" ca="1" si="26"/>
        <v>0.22069641383054073</v>
      </c>
    </row>
    <row r="83" spans="2:29" ht="15.75" thickBot="1">
      <c r="B83" s="6" t="s">
        <v>70</v>
      </c>
      <c r="C83" s="65">
        <f t="shared" ca="1" si="28"/>
        <v>1.1540229885057471</v>
      </c>
      <c r="D83" s="65">
        <f t="shared" si="29"/>
        <v>13.40625</v>
      </c>
      <c r="E83" s="65">
        <f t="shared" si="30"/>
        <v>0</v>
      </c>
      <c r="F83" s="65">
        <f t="shared" si="31"/>
        <v>0</v>
      </c>
      <c r="G83" s="55">
        <f t="shared" si="32"/>
        <v>0</v>
      </c>
      <c r="H83" s="55">
        <f t="shared" si="33"/>
        <v>0</v>
      </c>
      <c r="I83" s="68">
        <f t="shared" si="34"/>
        <v>0</v>
      </c>
      <c r="J83" s="34">
        <f t="shared" si="35"/>
        <v>0</v>
      </c>
      <c r="K83" s="34">
        <f t="shared" ca="1" si="36"/>
        <v>14.560272988505748</v>
      </c>
      <c r="M83" s="6">
        <f t="shared" si="27"/>
        <v>56</v>
      </c>
      <c r="N83" s="60">
        <f t="shared" ca="1" si="12"/>
        <v>1</v>
      </c>
      <c r="O83" s="53">
        <f t="shared" ca="1" si="13"/>
        <v>0.11752763708186631</v>
      </c>
      <c r="P83" s="60">
        <f t="shared" ca="1" si="14"/>
        <v>1</v>
      </c>
      <c r="Q83" s="53">
        <f t="shared" ca="1" si="15"/>
        <v>0.27120581685508904</v>
      </c>
      <c r="R83" s="60">
        <f t="shared" ca="1" si="16"/>
        <v>2</v>
      </c>
      <c r="S83" s="53">
        <f t="shared" ca="1" si="17"/>
        <v>0.42215877464475438</v>
      </c>
      <c r="T83" s="60">
        <f t="shared" ca="1" si="18"/>
        <v>1</v>
      </c>
      <c r="U83" s="53">
        <f t="shared" ca="1" si="17"/>
        <v>0.17078601286444517</v>
      </c>
      <c r="V83" s="60">
        <f t="shared" ca="1" si="19"/>
        <v>1</v>
      </c>
      <c r="W83" s="53">
        <f t="shared" ca="1" si="20"/>
        <v>0.1553189783000164</v>
      </c>
      <c r="X83" s="60">
        <f t="shared" ca="1" si="21"/>
        <v>1</v>
      </c>
      <c r="Y83" s="53">
        <f t="shared" ca="1" si="22"/>
        <v>6.3639684951646069E-2</v>
      </c>
      <c r="Z83" s="60">
        <f t="shared" ca="1" si="23"/>
        <v>4</v>
      </c>
      <c r="AA83" s="53">
        <f t="shared" ca="1" si="24"/>
        <v>0.60302775373265405</v>
      </c>
      <c r="AB83" s="60">
        <f t="shared" ca="1" si="25"/>
        <v>1</v>
      </c>
      <c r="AC83" s="56">
        <f t="shared" ca="1" si="26"/>
        <v>5.0974892898580038E-2</v>
      </c>
    </row>
    <row r="84" spans="2:29" ht="15.75" thickBot="1">
      <c r="B84" s="41" t="s">
        <v>71</v>
      </c>
      <c r="C84" s="65">
        <f t="shared" ca="1" si="28"/>
        <v>3.0653735632183907</v>
      </c>
      <c r="D84" s="65">
        <f t="shared" si="29"/>
        <v>13.40625</v>
      </c>
      <c r="E84" s="65">
        <f t="shared" si="30"/>
        <v>0</v>
      </c>
      <c r="F84" s="65">
        <f t="shared" si="31"/>
        <v>0</v>
      </c>
      <c r="G84" s="55">
        <f t="shared" si="32"/>
        <v>0</v>
      </c>
      <c r="H84" s="55">
        <f t="shared" si="33"/>
        <v>0</v>
      </c>
      <c r="I84" s="68">
        <f t="shared" si="34"/>
        <v>0</v>
      </c>
      <c r="J84" s="34">
        <f t="shared" si="35"/>
        <v>0</v>
      </c>
      <c r="K84" s="34">
        <f t="shared" ca="1" si="36"/>
        <v>16.47162356321839</v>
      </c>
      <c r="M84" s="6">
        <f t="shared" si="27"/>
        <v>57</v>
      </c>
      <c r="N84" s="60">
        <f t="shared" ca="1" si="12"/>
        <v>1</v>
      </c>
      <c r="O84" s="53">
        <f t="shared" ca="1" si="13"/>
        <v>0.22396022561029683</v>
      </c>
      <c r="P84" s="60">
        <f t="shared" ca="1" si="14"/>
        <v>2</v>
      </c>
      <c r="Q84" s="53">
        <f t="shared" ca="1" si="15"/>
        <v>0.30534628185979162</v>
      </c>
      <c r="R84" s="60">
        <f t="shared" ca="1" si="16"/>
        <v>1</v>
      </c>
      <c r="S84" s="53">
        <f t="shared" ca="1" si="17"/>
        <v>0.15730130170675416</v>
      </c>
      <c r="T84" s="60">
        <f t="shared" ca="1" si="18"/>
        <v>1</v>
      </c>
      <c r="U84" s="53">
        <f t="shared" ca="1" si="17"/>
        <v>0.29583906114205782</v>
      </c>
      <c r="V84" s="60">
        <f t="shared" ca="1" si="19"/>
        <v>4</v>
      </c>
      <c r="W84" s="53">
        <f t="shared" ca="1" si="20"/>
        <v>0.40316667541562534</v>
      </c>
      <c r="X84" s="60">
        <f t="shared" ca="1" si="21"/>
        <v>7</v>
      </c>
      <c r="Y84" s="53">
        <f t="shared" ca="1" si="22"/>
        <v>0.88021880074062464</v>
      </c>
      <c r="Z84" s="60">
        <f t="shared" ca="1" si="23"/>
        <v>3</v>
      </c>
      <c r="AA84" s="53">
        <f t="shared" ca="1" si="24"/>
        <v>0.36643781361720151</v>
      </c>
      <c r="AB84" s="60">
        <f t="shared" ca="1" si="25"/>
        <v>2</v>
      </c>
      <c r="AC84" s="56">
        <f t="shared" ca="1" si="26"/>
        <v>0.12448968602787236</v>
      </c>
    </row>
    <row r="85" spans="2:29" ht="15.75" thickBot="1">
      <c r="B85" s="41" t="s">
        <v>72</v>
      </c>
      <c r="C85" s="65">
        <f t="shared" si="28"/>
        <v>0</v>
      </c>
      <c r="D85" s="65">
        <f t="shared" si="29"/>
        <v>13.40625</v>
      </c>
      <c r="E85" s="65">
        <f t="shared" si="30"/>
        <v>36.342364532019701</v>
      </c>
      <c r="F85" s="65">
        <f t="shared" si="31"/>
        <v>0</v>
      </c>
      <c r="G85" s="55">
        <f t="shared" si="32"/>
        <v>0</v>
      </c>
      <c r="H85" s="55">
        <f t="shared" si="33"/>
        <v>0</v>
      </c>
      <c r="I85" s="68">
        <f t="shared" si="34"/>
        <v>0</v>
      </c>
      <c r="J85" s="34">
        <f t="shared" si="35"/>
        <v>0</v>
      </c>
      <c r="K85" s="34">
        <f t="shared" si="36"/>
        <v>49.748614532019701</v>
      </c>
      <c r="M85" s="6">
        <f t="shared" si="27"/>
        <v>58</v>
      </c>
      <c r="N85" s="60">
        <f t="shared" ca="1" si="12"/>
        <v>2</v>
      </c>
      <c r="O85" s="53">
        <f t="shared" ca="1" si="13"/>
        <v>0.41221551495716935</v>
      </c>
      <c r="P85" s="60">
        <f t="shared" ca="1" si="14"/>
        <v>2</v>
      </c>
      <c r="Q85" s="53">
        <f t="shared" ca="1" si="15"/>
        <v>0.73865598169319435</v>
      </c>
      <c r="R85" s="60">
        <f t="shared" ca="1" si="16"/>
        <v>2</v>
      </c>
      <c r="S85" s="53">
        <f t="shared" ca="1" si="17"/>
        <v>0.76319278111395672</v>
      </c>
      <c r="T85" s="60">
        <f t="shared" ca="1" si="18"/>
        <v>1</v>
      </c>
      <c r="U85" s="53">
        <f t="shared" ca="1" si="17"/>
        <v>0.4756979654197524</v>
      </c>
      <c r="V85" s="60">
        <f t="shared" ca="1" si="19"/>
        <v>8</v>
      </c>
      <c r="W85" s="53">
        <f t="shared" ca="1" si="20"/>
        <v>0.80191475623936093</v>
      </c>
      <c r="X85" s="60">
        <f t="shared" ca="1" si="21"/>
        <v>1</v>
      </c>
      <c r="Y85" s="53">
        <f t="shared" ca="1" si="22"/>
        <v>5.88354205172954E-2</v>
      </c>
      <c r="Z85" s="60">
        <f t="shared" ca="1" si="23"/>
        <v>2</v>
      </c>
      <c r="AA85" s="53">
        <f t="shared" ca="1" si="24"/>
        <v>0.21607218979812171</v>
      </c>
      <c r="AB85" s="60">
        <f t="shared" ca="1" si="25"/>
        <v>3</v>
      </c>
      <c r="AC85" s="56">
        <f t="shared" ca="1" si="26"/>
        <v>0.44425237803996787</v>
      </c>
    </row>
    <row r="86" spans="2:29" ht="15.75" thickBot="1">
      <c r="B86" s="41" t="s">
        <v>73</v>
      </c>
      <c r="C86" s="65">
        <f t="shared" ca="1" si="28"/>
        <v>1.0638649425287356</v>
      </c>
      <c r="D86" s="65">
        <f t="shared" si="29"/>
        <v>13.40625</v>
      </c>
      <c r="E86" s="65">
        <f t="shared" si="30"/>
        <v>36.342364532019701</v>
      </c>
      <c r="F86" s="65">
        <f t="shared" si="31"/>
        <v>0</v>
      </c>
      <c r="G86" s="55">
        <f t="shared" si="32"/>
        <v>0</v>
      </c>
      <c r="H86" s="55">
        <f t="shared" si="33"/>
        <v>0</v>
      </c>
      <c r="I86" s="68">
        <f t="shared" si="34"/>
        <v>0</v>
      </c>
      <c r="J86" s="34">
        <f t="shared" si="35"/>
        <v>0</v>
      </c>
      <c r="K86" s="34">
        <f t="shared" ca="1" si="36"/>
        <v>50.812479474548439</v>
      </c>
      <c r="M86" s="6">
        <f t="shared" si="27"/>
        <v>59</v>
      </c>
      <c r="N86" s="60">
        <f t="shared" ca="1" si="12"/>
        <v>1</v>
      </c>
      <c r="O86" s="53">
        <f t="shared" ca="1" si="13"/>
        <v>9.1126728255431111E-2</v>
      </c>
      <c r="P86" s="60">
        <f t="shared" ca="1" si="14"/>
        <v>2</v>
      </c>
      <c r="Q86" s="53">
        <f t="shared" ca="1" si="15"/>
        <v>0.60104342861055149</v>
      </c>
      <c r="R86" s="60">
        <f t="shared" ca="1" si="16"/>
        <v>2</v>
      </c>
      <c r="S86" s="53">
        <f t="shared" ca="1" si="17"/>
        <v>0.40669434688490114</v>
      </c>
      <c r="T86" s="60">
        <f t="shared" ca="1" si="18"/>
        <v>1</v>
      </c>
      <c r="U86" s="53">
        <f t="shared" ca="1" si="17"/>
        <v>0.49715708770021583</v>
      </c>
      <c r="V86" s="60">
        <f t="shared" ca="1" si="19"/>
        <v>8</v>
      </c>
      <c r="W86" s="53">
        <f t="shared" ca="1" si="20"/>
        <v>0.8888278093298787</v>
      </c>
      <c r="X86" s="60">
        <f t="shared" ca="1" si="21"/>
        <v>2</v>
      </c>
      <c r="Y86" s="53">
        <f t="shared" ca="1" si="22"/>
        <v>0.21888419445440022</v>
      </c>
      <c r="Z86" s="60">
        <f t="shared" ca="1" si="23"/>
        <v>8</v>
      </c>
      <c r="AA86" s="53">
        <f t="shared" ca="1" si="24"/>
        <v>0.91791201469329309</v>
      </c>
      <c r="AB86" s="60">
        <f t="shared" ca="1" si="25"/>
        <v>3</v>
      </c>
      <c r="AC86" s="56">
        <f t="shared" ca="1" si="26"/>
        <v>0.53825767647575073</v>
      </c>
    </row>
    <row r="87" spans="2:29" ht="15.75" thickBot="1">
      <c r="B87" s="41" t="s">
        <v>74</v>
      </c>
      <c r="C87" s="65">
        <f t="shared" ca="1" si="28"/>
        <v>3.155531609195402</v>
      </c>
      <c r="D87" s="65">
        <f t="shared" si="29"/>
        <v>13.40625</v>
      </c>
      <c r="E87" s="65">
        <f t="shared" si="30"/>
        <v>0</v>
      </c>
      <c r="F87" s="65">
        <f t="shared" ca="1" si="31"/>
        <v>5.1973522167487687</v>
      </c>
      <c r="G87" s="55">
        <f t="shared" si="32"/>
        <v>0</v>
      </c>
      <c r="H87" s="55">
        <f t="shared" si="33"/>
        <v>0</v>
      </c>
      <c r="I87" s="68">
        <f t="shared" ca="1" si="34"/>
        <v>2.0821428571428573</v>
      </c>
      <c r="J87" s="34">
        <f t="shared" si="35"/>
        <v>0</v>
      </c>
      <c r="K87" s="34">
        <f t="shared" ca="1" si="36"/>
        <v>23.841276683087031</v>
      </c>
      <c r="M87" s="6">
        <f t="shared" si="27"/>
        <v>60</v>
      </c>
      <c r="N87" s="60">
        <f t="shared" ca="1" si="12"/>
        <v>2</v>
      </c>
      <c r="O87" s="53">
        <f t="shared" ca="1" si="13"/>
        <v>0.43129127698284209</v>
      </c>
      <c r="P87" s="60">
        <f t="shared" ca="1" si="14"/>
        <v>2</v>
      </c>
      <c r="Q87" s="53">
        <f t="shared" ca="1" si="15"/>
        <v>0.52634403666502028</v>
      </c>
      <c r="R87" s="60">
        <f t="shared" ca="1" si="16"/>
        <v>1</v>
      </c>
      <c r="S87" s="53">
        <f t="shared" ca="1" si="17"/>
        <v>0.25056703565561556</v>
      </c>
      <c r="T87" s="60">
        <f t="shared" ca="1" si="18"/>
        <v>1</v>
      </c>
      <c r="U87" s="53">
        <f t="shared" ca="1" si="17"/>
        <v>0.20067673971531619</v>
      </c>
      <c r="V87" s="60">
        <f t="shared" ca="1" si="19"/>
        <v>5</v>
      </c>
      <c r="W87" s="53">
        <f t="shared" ca="1" si="20"/>
        <v>0.58848457436649237</v>
      </c>
      <c r="X87" s="60">
        <f t="shared" ca="1" si="21"/>
        <v>3</v>
      </c>
      <c r="Y87" s="53">
        <f t="shared" ca="1" si="22"/>
        <v>0.38467386047442598</v>
      </c>
      <c r="Z87" s="60">
        <f t="shared" ca="1" si="23"/>
        <v>3</v>
      </c>
      <c r="AA87" s="53">
        <f t="shared" ca="1" si="24"/>
        <v>0.3769757478207163</v>
      </c>
      <c r="AB87" s="60">
        <f t="shared" ca="1" si="25"/>
        <v>1</v>
      </c>
      <c r="AC87" s="56">
        <f t="shared" ca="1" si="26"/>
        <v>6.5831634065599332E-2</v>
      </c>
    </row>
    <row r="88" spans="2:29" ht="15.75" thickBot="1">
      <c r="B88" s="41" t="s">
        <v>75</v>
      </c>
      <c r="C88" s="65">
        <f t="shared" si="28"/>
        <v>0</v>
      </c>
      <c r="D88" s="65">
        <f t="shared" si="29"/>
        <v>13.40625</v>
      </c>
      <c r="E88" s="65">
        <f t="shared" si="30"/>
        <v>0</v>
      </c>
      <c r="F88" s="65">
        <f t="shared" ca="1" si="31"/>
        <v>2.7515394088669951</v>
      </c>
      <c r="G88" s="55">
        <f t="shared" si="32"/>
        <v>0</v>
      </c>
      <c r="H88" s="55">
        <f t="shared" si="33"/>
        <v>0</v>
      </c>
      <c r="I88" s="68">
        <f t="shared" ca="1" si="34"/>
        <v>2.3693349753694579</v>
      </c>
      <c r="J88" s="34">
        <f t="shared" si="35"/>
        <v>0</v>
      </c>
      <c r="K88" s="34">
        <f t="shared" ca="1" si="36"/>
        <v>18.527124384236455</v>
      </c>
      <c r="M88" s="6">
        <f t="shared" si="27"/>
        <v>61</v>
      </c>
      <c r="N88" s="60">
        <f t="shared" ca="1" si="12"/>
        <v>2</v>
      </c>
      <c r="O88" s="53">
        <f t="shared" ca="1" si="13"/>
        <v>0.3407900295521813</v>
      </c>
      <c r="P88" s="60">
        <f t="shared" ca="1" si="14"/>
        <v>2</v>
      </c>
      <c r="Q88" s="53">
        <f t="shared" ca="1" si="15"/>
        <v>0.58346931610522246</v>
      </c>
      <c r="R88" s="60">
        <f t="shared" ca="1" si="16"/>
        <v>2</v>
      </c>
      <c r="S88" s="53">
        <f t="shared" ca="1" si="17"/>
        <v>0.74370844329483798</v>
      </c>
      <c r="T88" s="60">
        <f t="shared" ca="1" si="18"/>
        <v>2</v>
      </c>
      <c r="U88" s="53">
        <f t="shared" ca="1" si="17"/>
        <v>0.9053819426807026</v>
      </c>
      <c r="V88" s="60">
        <f t="shared" ca="1" si="19"/>
        <v>1</v>
      </c>
      <c r="W88" s="53">
        <f t="shared" ca="1" si="20"/>
        <v>8.7385132672765486E-2</v>
      </c>
      <c r="X88" s="60">
        <f t="shared" ca="1" si="21"/>
        <v>4</v>
      </c>
      <c r="Y88" s="53">
        <f t="shared" ca="1" si="22"/>
        <v>0.45220472754898289</v>
      </c>
      <c r="Z88" s="60">
        <f t="shared" ca="1" si="23"/>
        <v>5</v>
      </c>
      <c r="AA88" s="53">
        <f t="shared" ca="1" si="24"/>
        <v>0.7026423234208039</v>
      </c>
      <c r="AB88" s="60">
        <f t="shared" ca="1" si="25"/>
        <v>3</v>
      </c>
      <c r="AC88" s="56">
        <f t="shared" ca="1" si="26"/>
        <v>0.36673815746314364</v>
      </c>
    </row>
    <row r="89" spans="2:29" ht="15.75" thickBot="1">
      <c r="B89" s="41" t="s">
        <v>76</v>
      </c>
      <c r="C89" s="65">
        <f t="shared" si="28"/>
        <v>0</v>
      </c>
      <c r="D89" s="65">
        <f t="shared" si="29"/>
        <v>13.40625</v>
      </c>
      <c r="E89" s="65">
        <f t="shared" si="30"/>
        <v>0</v>
      </c>
      <c r="F89" s="65">
        <f t="shared" ca="1" si="31"/>
        <v>2.1400862068965516</v>
      </c>
      <c r="G89" s="55">
        <f t="shared" si="32"/>
        <v>0</v>
      </c>
      <c r="H89" s="55">
        <f t="shared" ca="1" si="33"/>
        <v>2.2443349753694579</v>
      </c>
      <c r="I89" s="68">
        <f t="shared" ca="1" si="34"/>
        <v>3.3027093596059109</v>
      </c>
      <c r="J89" s="34">
        <f t="shared" si="35"/>
        <v>0</v>
      </c>
      <c r="K89" s="34">
        <f t="shared" ca="1" si="36"/>
        <v>21.09338054187192</v>
      </c>
      <c r="M89" s="6">
        <f t="shared" si="27"/>
        <v>62</v>
      </c>
      <c r="N89" s="60">
        <f t="shared" ca="1" si="12"/>
        <v>2</v>
      </c>
      <c r="O89" s="53">
        <f t="shared" ca="1" si="13"/>
        <v>0.53273270272730677</v>
      </c>
      <c r="P89" s="60">
        <f t="shared" ca="1" si="14"/>
        <v>2</v>
      </c>
      <c r="Q89" s="53">
        <f t="shared" ca="1" si="15"/>
        <v>0.96025767018963903</v>
      </c>
      <c r="R89" s="60">
        <f t="shared" ca="1" si="16"/>
        <v>2</v>
      </c>
      <c r="S89" s="53">
        <f t="shared" ca="1" si="17"/>
        <v>0.96055174696763679</v>
      </c>
      <c r="T89" s="60">
        <f t="shared" ca="1" si="18"/>
        <v>1</v>
      </c>
      <c r="U89" s="53">
        <f t="shared" ca="1" si="17"/>
        <v>0.1678580077240539</v>
      </c>
      <c r="V89" s="60">
        <f t="shared" ca="1" si="19"/>
        <v>7</v>
      </c>
      <c r="W89" s="53">
        <f t="shared" ca="1" si="20"/>
        <v>0.75298716836769497</v>
      </c>
      <c r="X89" s="60">
        <f t="shared" ca="1" si="21"/>
        <v>5</v>
      </c>
      <c r="Y89" s="53">
        <f t="shared" ca="1" si="22"/>
        <v>0.64780082244339043</v>
      </c>
      <c r="Z89" s="60">
        <f t="shared" ca="1" si="23"/>
        <v>1</v>
      </c>
      <c r="AA89" s="53">
        <f t="shared" ca="1" si="24"/>
        <v>7.3239523191268141E-2</v>
      </c>
      <c r="AB89" s="60">
        <f t="shared" ca="1" si="25"/>
        <v>4</v>
      </c>
      <c r="AC89" s="56">
        <f t="shared" ca="1" si="26"/>
        <v>0.70330881606376683</v>
      </c>
    </row>
    <row r="90" spans="2:29" ht="15.75" thickBot="1">
      <c r="B90" s="6" t="s">
        <v>77</v>
      </c>
      <c r="C90" s="65">
        <f t="shared" ca="1" si="28"/>
        <v>1.1900862068965516</v>
      </c>
      <c r="D90" s="65">
        <f t="shared" si="29"/>
        <v>13.40625</v>
      </c>
      <c r="E90" s="65">
        <f t="shared" si="30"/>
        <v>36.342364532019701</v>
      </c>
      <c r="F90" s="65">
        <f t="shared" ca="1" si="31"/>
        <v>2.6496305418719208</v>
      </c>
      <c r="G90" s="55">
        <f t="shared" si="32"/>
        <v>2.241379310344827</v>
      </c>
      <c r="H90" s="55">
        <f t="shared" ca="1" si="33"/>
        <v>1.5402298850574712</v>
      </c>
      <c r="I90" s="68">
        <f t="shared" ca="1" si="34"/>
        <v>3.0155172413793099</v>
      </c>
      <c r="J90" s="34">
        <f t="shared" si="35"/>
        <v>0</v>
      </c>
      <c r="K90" s="34">
        <f t="shared" ca="1" si="36"/>
        <v>60.385457717569778</v>
      </c>
      <c r="M90" s="6">
        <f t="shared" si="27"/>
        <v>63</v>
      </c>
      <c r="N90" s="60">
        <f t="shared" ca="1" si="12"/>
        <v>1</v>
      </c>
      <c r="O90" s="53">
        <f t="shared" ca="1" si="13"/>
        <v>0.22137107381490395</v>
      </c>
      <c r="P90" s="60">
        <f t="shared" ca="1" si="14"/>
        <v>1</v>
      </c>
      <c r="Q90" s="53">
        <f t="shared" ca="1" si="15"/>
        <v>7.244089883677618E-2</v>
      </c>
      <c r="R90" s="60">
        <f t="shared" ca="1" si="16"/>
        <v>1</v>
      </c>
      <c r="S90" s="53">
        <f t="shared" ca="1" si="17"/>
        <v>0.14932228241438694</v>
      </c>
      <c r="T90" s="60">
        <f t="shared" ca="1" si="18"/>
        <v>2</v>
      </c>
      <c r="U90" s="53">
        <f t="shared" ca="1" si="17"/>
        <v>0.72122463322870045</v>
      </c>
      <c r="V90" s="60">
        <f t="shared" ca="1" si="19"/>
        <v>3</v>
      </c>
      <c r="W90" s="53">
        <f t="shared" ca="1" si="20"/>
        <v>0.33486799632055142</v>
      </c>
      <c r="X90" s="60">
        <f t="shared" ca="1" si="21"/>
        <v>1</v>
      </c>
      <c r="Y90" s="53">
        <f t="shared" ca="1" si="22"/>
        <v>0.12514331527593026</v>
      </c>
      <c r="Z90" s="60">
        <f t="shared" ca="1" si="23"/>
        <v>6</v>
      </c>
      <c r="AA90" s="53">
        <f t="shared" ca="1" si="24"/>
        <v>0.83480914474404355</v>
      </c>
      <c r="AB90" s="60">
        <f t="shared" ca="1" si="25"/>
        <v>4</v>
      </c>
      <c r="AC90" s="56">
        <f t="shared" ca="1" si="26"/>
        <v>0.96623927861663716</v>
      </c>
    </row>
    <row r="91" spans="2:29" ht="15.75" thickBot="1">
      <c r="B91" s="6" t="s">
        <v>78</v>
      </c>
      <c r="C91" s="65">
        <f t="shared" ca="1" si="28"/>
        <v>3.0293103448275862</v>
      </c>
      <c r="D91" s="65">
        <f t="shared" si="29"/>
        <v>13.40625</v>
      </c>
      <c r="E91" s="65">
        <f t="shared" si="30"/>
        <v>36.342364532019701</v>
      </c>
      <c r="F91" s="65">
        <f t="shared" ca="1" si="31"/>
        <v>2.547721674876847</v>
      </c>
      <c r="G91" s="55">
        <f t="shared" si="32"/>
        <v>2.241379310344827</v>
      </c>
      <c r="H91" s="55">
        <f t="shared" ca="1" si="33"/>
        <v>0.66009852216748754</v>
      </c>
      <c r="I91" s="68">
        <f t="shared" ca="1" si="34"/>
        <v>2.7283251231527088</v>
      </c>
      <c r="J91" s="34">
        <f t="shared" si="35"/>
        <v>0</v>
      </c>
      <c r="K91" s="34">
        <f t="shared" ca="1" si="36"/>
        <v>60.955449507389154</v>
      </c>
      <c r="M91" s="6">
        <f t="shared" si="27"/>
        <v>64</v>
      </c>
      <c r="N91" s="60">
        <f t="shared" ca="1" si="12"/>
        <v>2</v>
      </c>
      <c r="O91" s="53">
        <f t="shared" ca="1" si="13"/>
        <v>0.39993497116914689</v>
      </c>
      <c r="P91" s="60">
        <f t="shared" ca="1" si="14"/>
        <v>2</v>
      </c>
      <c r="Q91" s="53">
        <f t="shared" ca="1" si="15"/>
        <v>0.95344621603512536</v>
      </c>
      <c r="R91" s="60">
        <f t="shared" ca="1" si="16"/>
        <v>2</v>
      </c>
      <c r="S91" s="53">
        <f t="shared" ca="1" si="17"/>
        <v>0.57430414246876804</v>
      </c>
      <c r="T91" s="60">
        <f t="shared" ca="1" si="18"/>
        <v>1</v>
      </c>
      <c r="U91" s="53">
        <f t="shared" ca="1" si="17"/>
        <v>0.3625937589979682</v>
      </c>
      <c r="V91" s="60">
        <f t="shared" ca="1" si="19"/>
        <v>2</v>
      </c>
      <c r="W91" s="53">
        <f t="shared" ca="1" si="20"/>
        <v>0.22233359464335489</v>
      </c>
      <c r="X91" s="60">
        <f t="shared" ca="1" si="21"/>
        <v>2</v>
      </c>
      <c r="Y91" s="53">
        <f t="shared" ca="1" si="22"/>
        <v>0.34809934078709492</v>
      </c>
      <c r="Z91" s="60">
        <f t="shared" ca="1" si="23"/>
        <v>9</v>
      </c>
      <c r="AA91" s="53">
        <f t="shared" ca="1" si="24"/>
        <v>0.97964104625885362</v>
      </c>
      <c r="AB91" s="60">
        <f t="shared" ca="1" si="25"/>
        <v>1</v>
      </c>
      <c r="AC91" s="56">
        <f t="shared" ca="1" si="26"/>
        <v>4.7173683248800335E-2</v>
      </c>
    </row>
    <row r="92" spans="2:29" ht="15.75" thickBot="1">
      <c r="B92" s="6" t="s">
        <v>79</v>
      </c>
      <c r="C92" s="65">
        <f t="shared" si="28"/>
        <v>0</v>
      </c>
      <c r="D92" s="65">
        <f t="shared" si="29"/>
        <v>13.40625</v>
      </c>
      <c r="E92" s="65">
        <f t="shared" si="30"/>
        <v>0</v>
      </c>
      <c r="F92" s="65">
        <f t="shared" ca="1" si="31"/>
        <v>2.0381773399014778</v>
      </c>
      <c r="G92" s="55">
        <f t="shared" si="32"/>
        <v>0</v>
      </c>
      <c r="H92" s="55">
        <f t="shared" ca="1" si="33"/>
        <v>1.2761904761904761</v>
      </c>
      <c r="I92" s="68">
        <f t="shared" ca="1" si="34"/>
        <v>0.93337438423645303</v>
      </c>
      <c r="J92" s="34">
        <f t="shared" si="35"/>
        <v>0</v>
      </c>
      <c r="K92" s="34">
        <f t="shared" ca="1" si="36"/>
        <v>17.653992200328403</v>
      </c>
      <c r="M92" s="6">
        <f t="shared" si="27"/>
        <v>65</v>
      </c>
      <c r="N92" s="60">
        <f t="shared" ca="1" si="12"/>
        <v>2</v>
      </c>
      <c r="O92" s="53">
        <f t="shared" ca="1" si="13"/>
        <v>0.774492186426464</v>
      </c>
      <c r="P92" s="60">
        <f t="shared" ca="1" si="14"/>
        <v>2</v>
      </c>
      <c r="Q92" s="53">
        <f t="shared" ca="1" si="15"/>
        <v>0.35197143087854776</v>
      </c>
      <c r="R92" s="60">
        <f t="shared" ca="1" si="16"/>
        <v>1</v>
      </c>
      <c r="S92" s="53">
        <f t="shared" ca="1" si="17"/>
        <v>0.21417526860513281</v>
      </c>
      <c r="T92" s="60">
        <f t="shared" ca="1" si="18"/>
        <v>2</v>
      </c>
      <c r="U92" s="53">
        <f t="shared" ca="1" si="17"/>
        <v>0.98309338529378287</v>
      </c>
      <c r="V92" s="60">
        <f t="shared" ca="1" si="19"/>
        <v>4</v>
      </c>
      <c r="W92" s="53">
        <f t="shared" ca="1" si="20"/>
        <v>0.43226404275046892</v>
      </c>
      <c r="X92" s="60">
        <f t="shared" ca="1" si="21"/>
        <v>7</v>
      </c>
      <c r="Y92" s="53">
        <f t="shared" ca="1" si="22"/>
        <v>0.97898075195145884</v>
      </c>
      <c r="Z92" s="60">
        <f t="shared" ca="1" si="23"/>
        <v>5</v>
      </c>
      <c r="AA92" s="53">
        <f t="shared" ca="1" si="24"/>
        <v>0.62732660474729496</v>
      </c>
      <c r="AB92" s="60">
        <f t="shared" ca="1" si="25"/>
        <v>3</v>
      </c>
      <c r="AC92" s="56">
        <f t="shared" ca="1" si="26"/>
        <v>0.48541072592624923</v>
      </c>
    </row>
    <row r="93" spans="2:29" ht="15.75" thickBot="1">
      <c r="B93" s="6" t="s">
        <v>80</v>
      </c>
      <c r="C93" s="65">
        <f t="shared" si="28"/>
        <v>0</v>
      </c>
      <c r="D93" s="65">
        <f t="shared" si="29"/>
        <v>13.40625</v>
      </c>
      <c r="E93" s="65">
        <f t="shared" si="30"/>
        <v>0</v>
      </c>
      <c r="F93" s="65">
        <f t="shared" ca="1" si="31"/>
        <v>1.6305418719211824</v>
      </c>
      <c r="G93" s="55">
        <f t="shared" si="32"/>
        <v>0</v>
      </c>
      <c r="H93" s="55">
        <f t="shared" ca="1" si="33"/>
        <v>1.0561576354679802</v>
      </c>
      <c r="I93" s="68">
        <f t="shared" ca="1" si="34"/>
        <v>0.93337438423645303</v>
      </c>
      <c r="J93" s="34">
        <f t="shared" si="35"/>
        <v>0</v>
      </c>
      <c r="K93" s="34">
        <f t="shared" ca="1" si="36"/>
        <v>17.026323891625616</v>
      </c>
      <c r="M93" s="6">
        <f t="shared" si="27"/>
        <v>66</v>
      </c>
      <c r="N93" s="60">
        <f t="shared" ref="N93:N122" ca="1" si="37">VLOOKUP(O93,N$8:O$16,2)</f>
        <v>2</v>
      </c>
      <c r="O93" s="53">
        <f t="shared" ref="O93:O156" ca="1" si="38">RAND()</f>
        <v>0.35010028561983186</v>
      </c>
      <c r="P93" s="60">
        <f t="shared" ref="P93:P122" ca="1" si="39">VLOOKUP(Q93,P$8:Q$16,2)</f>
        <v>1</v>
      </c>
      <c r="Q93" s="53">
        <f t="shared" ref="Q93:Q156" ca="1" si="40">RAND()</f>
        <v>3.3196258643830578E-3</v>
      </c>
      <c r="R93" s="60">
        <f t="shared" ref="R93:R122" ca="1" si="41">VLOOKUP(S93,R$8:S$16,2)</f>
        <v>1</v>
      </c>
      <c r="S93" s="53">
        <f t="shared" ref="S93:U108" ca="1" si="42">RAND()</f>
        <v>0.22629605529700392</v>
      </c>
      <c r="T93" s="60">
        <f t="shared" ref="T93:T122" ca="1" si="43">VLOOKUP(U93,T$8:U$16,2)</f>
        <v>2</v>
      </c>
      <c r="U93" s="53">
        <f t="shared" ca="1" si="42"/>
        <v>0.83183177070319569</v>
      </c>
      <c r="V93" s="60">
        <f t="shared" ref="V93:V122" ca="1" si="44">VLOOKUP(W93,V$8:W$16,2)</f>
        <v>8</v>
      </c>
      <c r="W93" s="53">
        <f t="shared" ref="W93:W156" ca="1" si="45">RAND()</f>
        <v>0.87715154169265075</v>
      </c>
      <c r="X93" s="60">
        <f t="shared" ref="X93:X122" ca="1" si="46">VLOOKUP(Y93,X$8:Y$16,2)</f>
        <v>4</v>
      </c>
      <c r="Y93" s="53">
        <f t="shared" ref="Y93:Y156" ca="1" si="47">RAND()</f>
        <v>0.47502349261130838</v>
      </c>
      <c r="Z93" s="60">
        <f t="shared" ref="Z93:Z122" ca="1" si="48">VLOOKUP(AA93,Z$8:AA$16,2)</f>
        <v>6</v>
      </c>
      <c r="AA93" s="53">
        <f t="shared" ref="AA93:AA156" ca="1" si="49">RAND()</f>
        <v>0.85188488300392962</v>
      </c>
      <c r="AB93" s="60">
        <f t="shared" ref="AB93:AB122" ca="1" si="50">VLOOKUP(AC93,AB$8:AC$16,2)</f>
        <v>4</v>
      </c>
      <c r="AC93" s="56">
        <f t="shared" ref="AC93:AC156" ca="1" si="51">RAND()</f>
        <v>0.97982826912025578</v>
      </c>
    </row>
    <row r="94" spans="2:29" ht="15.75" thickBot="1">
      <c r="B94" s="6" t="s">
        <v>81</v>
      </c>
      <c r="C94" s="65">
        <f t="shared" si="28"/>
        <v>0</v>
      </c>
      <c r="D94" s="65">
        <f t="shared" si="29"/>
        <v>13.40625</v>
      </c>
      <c r="E94" s="65">
        <f t="shared" si="30"/>
        <v>0</v>
      </c>
      <c r="F94" s="65">
        <f t="shared" ca="1" si="31"/>
        <v>3.0572660098522166</v>
      </c>
      <c r="G94" s="55">
        <f t="shared" si="32"/>
        <v>2.241379310344827</v>
      </c>
      <c r="H94" s="55">
        <f t="shared" ca="1" si="33"/>
        <v>1.8922824302134647</v>
      </c>
      <c r="I94" s="68">
        <f t="shared" ca="1" si="34"/>
        <v>0.57438423645320202</v>
      </c>
      <c r="J94" s="34">
        <f t="shared" si="35"/>
        <v>0</v>
      </c>
      <c r="K94" s="34">
        <f t="shared" ca="1" si="36"/>
        <v>21.171561986863711</v>
      </c>
      <c r="M94" s="6">
        <f t="shared" ref="M94:M157" si="52">M93+1</f>
        <v>67</v>
      </c>
      <c r="N94" s="60">
        <f t="shared" ca="1" si="37"/>
        <v>2</v>
      </c>
      <c r="O94" s="53">
        <f t="shared" ca="1" si="38"/>
        <v>0.44234616046478203</v>
      </c>
      <c r="P94" s="60">
        <f t="shared" ca="1" si="39"/>
        <v>2</v>
      </c>
      <c r="Q94" s="53">
        <f t="shared" ca="1" si="40"/>
        <v>0.61618150615304312</v>
      </c>
      <c r="R94" s="60">
        <f t="shared" ca="1" si="41"/>
        <v>2</v>
      </c>
      <c r="S94" s="53">
        <f t="shared" ca="1" si="42"/>
        <v>0.32873695836664663</v>
      </c>
      <c r="T94" s="60">
        <f t="shared" ca="1" si="43"/>
        <v>2</v>
      </c>
      <c r="U94" s="53">
        <f t="shared" ca="1" si="42"/>
        <v>0.63290733028319468</v>
      </c>
      <c r="V94" s="60">
        <f t="shared" ca="1" si="44"/>
        <v>1</v>
      </c>
      <c r="W94" s="53">
        <f t="shared" ca="1" si="45"/>
        <v>0.18351300729172726</v>
      </c>
      <c r="X94" s="60">
        <f t="shared" ca="1" si="46"/>
        <v>4</v>
      </c>
      <c r="Y94" s="53">
        <f t="shared" ca="1" si="47"/>
        <v>0.47762294680185602</v>
      </c>
      <c r="Z94" s="60">
        <f t="shared" ca="1" si="48"/>
        <v>5</v>
      </c>
      <c r="AA94" s="53">
        <f t="shared" ca="1" si="49"/>
        <v>0.63323326251803014</v>
      </c>
      <c r="AB94" s="60">
        <f t="shared" ca="1" si="50"/>
        <v>1</v>
      </c>
      <c r="AC94" s="56">
        <f t="shared" ca="1" si="51"/>
        <v>8.0308177949699244E-2</v>
      </c>
    </row>
    <row r="95" spans="2:29" ht="15.75" thickBot="1">
      <c r="B95" s="6" t="s">
        <v>82</v>
      </c>
      <c r="C95" s="65">
        <f t="shared" si="28"/>
        <v>0</v>
      </c>
      <c r="D95" s="65">
        <f t="shared" si="29"/>
        <v>13.40625</v>
      </c>
      <c r="E95" s="65">
        <f t="shared" si="30"/>
        <v>36.342364532019701</v>
      </c>
      <c r="F95" s="65">
        <f t="shared" ca="1" si="31"/>
        <v>1.8343596059113301</v>
      </c>
      <c r="G95" s="55">
        <f t="shared" si="32"/>
        <v>2.241379310344827</v>
      </c>
      <c r="H95" s="55">
        <f t="shared" ca="1" si="33"/>
        <v>1.6282430213464694</v>
      </c>
      <c r="I95" s="68">
        <f t="shared" ca="1" si="34"/>
        <v>0.86157635467980287</v>
      </c>
      <c r="J95" s="34">
        <f t="shared" ca="1" si="35"/>
        <v>8.6453201970443344E-2</v>
      </c>
      <c r="K95" s="34">
        <f t="shared" ca="1" si="36"/>
        <v>56.400626026272576</v>
      </c>
      <c r="M95" s="6">
        <f t="shared" si="52"/>
        <v>68</v>
      </c>
      <c r="N95" s="60">
        <f t="shared" ca="1" si="37"/>
        <v>2</v>
      </c>
      <c r="O95" s="53">
        <f t="shared" ca="1" si="38"/>
        <v>0.91597890804653237</v>
      </c>
      <c r="P95" s="60">
        <f t="shared" ca="1" si="39"/>
        <v>2</v>
      </c>
      <c r="Q95" s="53">
        <f t="shared" ca="1" si="40"/>
        <v>0.97269972969856333</v>
      </c>
      <c r="R95" s="60">
        <f t="shared" ca="1" si="41"/>
        <v>1</v>
      </c>
      <c r="S95" s="53">
        <f t="shared" ca="1" si="42"/>
        <v>0.10308802462083033</v>
      </c>
      <c r="T95" s="60">
        <f t="shared" ca="1" si="43"/>
        <v>1</v>
      </c>
      <c r="U95" s="53">
        <f t="shared" ca="1" si="42"/>
        <v>0.34343201710547921</v>
      </c>
      <c r="V95" s="60">
        <f t="shared" ca="1" si="44"/>
        <v>5</v>
      </c>
      <c r="W95" s="53">
        <f t="shared" ca="1" si="45"/>
        <v>0.50285118226858927</v>
      </c>
      <c r="X95" s="60">
        <f t="shared" ca="1" si="46"/>
        <v>1</v>
      </c>
      <c r="Y95" s="53">
        <f t="shared" ca="1" si="47"/>
        <v>4.5178451329898728E-2</v>
      </c>
      <c r="Z95" s="60">
        <f t="shared" ca="1" si="48"/>
        <v>1</v>
      </c>
      <c r="AA95" s="53">
        <f t="shared" ca="1" si="49"/>
        <v>8.7046899738227879E-2</v>
      </c>
      <c r="AB95" s="60">
        <f t="shared" ca="1" si="50"/>
        <v>1</v>
      </c>
      <c r="AC95" s="56">
        <f t="shared" ca="1" si="51"/>
        <v>3.6387528391081503E-2</v>
      </c>
    </row>
    <row r="96" spans="2:29" ht="15.75" thickBot="1">
      <c r="B96" s="6" t="s">
        <v>83</v>
      </c>
      <c r="C96" s="65">
        <f t="shared" ca="1" si="28"/>
        <v>2.109698275862069</v>
      </c>
      <c r="D96" s="65">
        <f t="shared" si="29"/>
        <v>13.40625</v>
      </c>
      <c r="E96" s="65">
        <f t="shared" si="30"/>
        <v>36.342364532019701</v>
      </c>
      <c r="F96" s="65">
        <f t="shared" si="31"/>
        <v>0</v>
      </c>
      <c r="G96" s="55">
        <f t="shared" si="32"/>
        <v>2.241379310344827</v>
      </c>
      <c r="H96" s="55">
        <f t="shared" si="33"/>
        <v>0</v>
      </c>
      <c r="I96" s="68">
        <f t="shared" si="34"/>
        <v>0</v>
      </c>
      <c r="J96" s="34">
        <f t="shared" ca="1" si="35"/>
        <v>0.16293103448275859</v>
      </c>
      <c r="K96" s="34">
        <f t="shared" ca="1" si="36"/>
        <v>54.262623152709359</v>
      </c>
      <c r="M96" s="6">
        <f t="shared" si="52"/>
        <v>69</v>
      </c>
      <c r="N96" s="60">
        <f t="shared" ca="1" si="37"/>
        <v>2</v>
      </c>
      <c r="O96" s="53">
        <f t="shared" ca="1" si="38"/>
        <v>0.95591050350879159</v>
      </c>
      <c r="P96" s="60">
        <f t="shared" ca="1" si="39"/>
        <v>2</v>
      </c>
      <c r="Q96" s="53">
        <f t="shared" ca="1" si="40"/>
        <v>0.38295464217454622</v>
      </c>
      <c r="R96" s="60">
        <f t="shared" ca="1" si="41"/>
        <v>1</v>
      </c>
      <c r="S96" s="53">
        <f t="shared" ca="1" si="42"/>
        <v>0.23152934894258825</v>
      </c>
      <c r="T96" s="60">
        <f t="shared" ca="1" si="43"/>
        <v>1</v>
      </c>
      <c r="U96" s="53">
        <f t="shared" ca="1" si="42"/>
        <v>0.35540893888686331</v>
      </c>
      <c r="V96" s="60">
        <f t="shared" ca="1" si="44"/>
        <v>4</v>
      </c>
      <c r="W96" s="53">
        <f t="shared" ca="1" si="45"/>
        <v>0.41121505852543816</v>
      </c>
      <c r="X96" s="60">
        <f t="shared" ca="1" si="46"/>
        <v>7</v>
      </c>
      <c r="Y96" s="53">
        <f t="shared" ca="1" si="47"/>
        <v>0.91736611573811033</v>
      </c>
      <c r="Z96" s="60">
        <f t="shared" ca="1" si="48"/>
        <v>4</v>
      </c>
      <c r="AA96" s="53">
        <f t="shared" ca="1" si="49"/>
        <v>0.5137516151065431</v>
      </c>
      <c r="AB96" s="60">
        <f t="shared" ca="1" si="50"/>
        <v>2</v>
      </c>
      <c r="AC96" s="56">
        <f t="shared" ca="1" si="51"/>
        <v>0.20743545731267532</v>
      </c>
    </row>
    <row r="97" spans="2:29" ht="15.75" thickBot="1">
      <c r="B97" s="6" t="s">
        <v>84</v>
      </c>
      <c r="C97" s="65">
        <f t="shared" ca="1" si="28"/>
        <v>2.109698275862069</v>
      </c>
      <c r="D97" s="65">
        <f t="shared" si="29"/>
        <v>13.40625</v>
      </c>
      <c r="E97" s="65">
        <f t="shared" si="30"/>
        <v>36.342364532019701</v>
      </c>
      <c r="F97" s="65">
        <f t="shared" si="31"/>
        <v>0</v>
      </c>
      <c r="G97" s="55">
        <f t="shared" si="32"/>
        <v>2.241379310344827</v>
      </c>
      <c r="H97" s="55">
        <f t="shared" si="33"/>
        <v>0</v>
      </c>
      <c r="I97" s="68">
        <f t="shared" si="34"/>
        <v>0</v>
      </c>
      <c r="J97" s="34">
        <f t="shared" ca="1" si="35"/>
        <v>0.33583743842364527</v>
      </c>
      <c r="K97" s="34">
        <f t="shared" ca="1" si="36"/>
        <v>54.435529556650245</v>
      </c>
      <c r="M97" s="6">
        <f t="shared" si="52"/>
        <v>70</v>
      </c>
      <c r="N97" s="60">
        <f t="shared" ca="1" si="37"/>
        <v>2</v>
      </c>
      <c r="O97" s="53">
        <f t="shared" ca="1" si="38"/>
        <v>0.87596007382200725</v>
      </c>
      <c r="P97" s="60">
        <f t="shared" ca="1" si="39"/>
        <v>2</v>
      </c>
      <c r="Q97" s="53">
        <f t="shared" ca="1" si="40"/>
        <v>0.57040844897745924</v>
      </c>
      <c r="R97" s="60">
        <f t="shared" ca="1" si="41"/>
        <v>2</v>
      </c>
      <c r="S97" s="53">
        <f t="shared" ca="1" si="42"/>
        <v>0.51565062789378402</v>
      </c>
      <c r="T97" s="60">
        <f t="shared" ca="1" si="43"/>
        <v>2</v>
      </c>
      <c r="U97" s="53">
        <f t="shared" ca="1" si="42"/>
        <v>0.66711829996639693</v>
      </c>
      <c r="V97" s="60">
        <f t="shared" ca="1" si="44"/>
        <v>5</v>
      </c>
      <c r="W97" s="53">
        <f t="shared" ca="1" si="45"/>
        <v>0.59705503989942432</v>
      </c>
      <c r="X97" s="60">
        <f t="shared" ca="1" si="46"/>
        <v>6</v>
      </c>
      <c r="Y97" s="53">
        <f t="shared" ca="1" si="47"/>
        <v>0.77264229489325098</v>
      </c>
      <c r="Z97" s="60">
        <f t="shared" ca="1" si="48"/>
        <v>4</v>
      </c>
      <c r="AA97" s="53">
        <f t="shared" ca="1" si="49"/>
        <v>0.49230338137511698</v>
      </c>
      <c r="AB97" s="60">
        <f t="shared" ca="1" si="50"/>
        <v>2</v>
      </c>
      <c r="AC97" s="56">
        <f t="shared" ca="1" si="51"/>
        <v>0.20837418819083009</v>
      </c>
    </row>
    <row r="98" spans="2:29" ht="15.75" thickBot="1">
      <c r="B98" s="6" t="s">
        <v>85</v>
      </c>
      <c r="C98" s="65">
        <f t="shared" si="28"/>
        <v>0</v>
      </c>
      <c r="D98" s="65">
        <f t="shared" si="29"/>
        <v>13.40625</v>
      </c>
      <c r="E98" s="65">
        <f t="shared" si="30"/>
        <v>36.342364532019701</v>
      </c>
      <c r="F98" s="65">
        <f t="shared" si="31"/>
        <v>0</v>
      </c>
      <c r="G98" s="55">
        <f t="shared" si="32"/>
        <v>2.241379310344827</v>
      </c>
      <c r="H98" s="55">
        <f t="shared" si="33"/>
        <v>0</v>
      </c>
      <c r="I98" s="68">
        <f t="shared" si="34"/>
        <v>0</v>
      </c>
      <c r="J98" s="34">
        <f t="shared" ca="1" si="35"/>
        <v>0.19285714285714284</v>
      </c>
      <c r="K98" s="34">
        <f t="shared" ca="1" si="36"/>
        <v>52.18285098522167</v>
      </c>
      <c r="M98" s="6">
        <f t="shared" si="52"/>
        <v>71</v>
      </c>
      <c r="N98" s="60">
        <f t="shared" ca="1" si="37"/>
        <v>2</v>
      </c>
      <c r="O98" s="53">
        <f t="shared" ca="1" si="38"/>
        <v>0.950626295709041</v>
      </c>
      <c r="P98" s="60">
        <f t="shared" ca="1" si="39"/>
        <v>2</v>
      </c>
      <c r="Q98" s="53">
        <f t="shared" ca="1" si="40"/>
        <v>0.71557895520554049</v>
      </c>
      <c r="R98" s="60">
        <f t="shared" ca="1" si="41"/>
        <v>2</v>
      </c>
      <c r="S98" s="53">
        <f t="shared" ca="1" si="42"/>
        <v>0.70380614937566421</v>
      </c>
      <c r="T98" s="60">
        <f t="shared" ca="1" si="43"/>
        <v>1</v>
      </c>
      <c r="U98" s="53">
        <f t="shared" ca="1" si="42"/>
        <v>0.19106482836230843</v>
      </c>
      <c r="V98" s="60">
        <f t="shared" ca="1" si="44"/>
        <v>5</v>
      </c>
      <c r="W98" s="53">
        <f t="shared" ca="1" si="45"/>
        <v>0.53394859807378392</v>
      </c>
      <c r="X98" s="60">
        <f t="shared" ca="1" si="46"/>
        <v>4</v>
      </c>
      <c r="Y98" s="53">
        <f t="shared" ca="1" si="47"/>
        <v>0.48208637980267799</v>
      </c>
      <c r="Z98" s="60">
        <f t="shared" ca="1" si="48"/>
        <v>4</v>
      </c>
      <c r="AA98" s="53">
        <f t="shared" ca="1" si="49"/>
        <v>0.42625586780842273</v>
      </c>
      <c r="AB98" s="60">
        <f t="shared" ca="1" si="50"/>
        <v>3</v>
      </c>
      <c r="AC98" s="56">
        <f t="shared" ca="1" si="51"/>
        <v>0.30872449169611005</v>
      </c>
    </row>
    <row r="99" spans="2:29" ht="15.75" thickBot="1">
      <c r="B99" s="6" t="s">
        <v>86</v>
      </c>
      <c r="C99" s="65">
        <f t="shared" si="28"/>
        <v>0</v>
      </c>
      <c r="D99" s="65">
        <f t="shared" si="29"/>
        <v>13.40625</v>
      </c>
      <c r="E99" s="65">
        <f t="shared" si="30"/>
        <v>36.342364532019701</v>
      </c>
      <c r="F99" s="65">
        <f t="shared" si="31"/>
        <v>0</v>
      </c>
      <c r="G99" s="55">
        <f t="shared" si="32"/>
        <v>0</v>
      </c>
      <c r="H99" s="55">
        <f t="shared" si="33"/>
        <v>0</v>
      </c>
      <c r="I99" s="68">
        <f t="shared" si="34"/>
        <v>0</v>
      </c>
      <c r="J99" s="34">
        <f t="shared" si="35"/>
        <v>0</v>
      </c>
      <c r="K99" s="34">
        <f t="shared" si="36"/>
        <v>49.748614532019701</v>
      </c>
      <c r="M99" s="6">
        <f t="shared" si="52"/>
        <v>72</v>
      </c>
      <c r="N99" s="60">
        <f t="shared" ca="1" si="37"/>
        <v>2</v>
      </c>
      <c r="O99" s="53">
        <f t="shared" ca="1" si="38"/>
        <v>0.99634088411966459</v>
      </c>
      <c r="P99" s="60">
        <f t="shared" ca="1" si="39"/>
        <v>1</v>
      </c>
      <c r="Q99" s="53">
        <f t="shared" ca="1" si="40"/>
        <v>0.21708053596003829</v>
      </c>
      <c r="R99" s="60">
        <f t="shared" ca="1" si="41"/>
        <v>2</v>
      </c>
      <c r="S99" s="53">
        <f t="shared" ca="1" si="42"/>
        <v>0.52235391532754871</v>
      </c>
      <c r="T99" s="60">
        <f t="shared" ca="1" si="43"/>
        <v>1</v>
      </c>
      <c r="U99" s="53">
        <f t="shared" ca="1" si="42"/>
        <v>0.26052944394994704</v>
      </c>
      <c r="V99" s="60">
        <f t="shared" ca="1" si="44"/>
        <v>2</v>
      </c>
      <c r="W99" s="53">
        <f t="shared" ca="1" si="45"/>
        <v>0.21717463166939588</v>
      </c>
      <c r="X99" s="60">
        <f t="shared" ca="1" si="46"/>
        <v>6</v>
      </c>
      <c r="Y99" s="53">
        <f t="shared" ca="1" si="47"/>
        <v>0.81893738516063075</v>
      </c>
      <c r="Z99" s="60">
        <f t="shared" ca="1" si="48"/>
        <v>3</v>
      </c>
      <c r="AA99" s="53">
        <f t="shared" ca="1" si="49"/>
        <v>0.22303514820727699</v>
      </c>
      <c r="AB99" s="60">
        <f t="shared" ca="1" si="50"/>
        <v>3</v>
      </c>
      <c r="AC99" s="56">
        <f t="shared" ca="1" si="51"/>
        <v>0.64244511110997982</v>
      </c>
    </row>
    <row r="100" spans="2:29" ht="15.75" thickBot="1">
      <c r="B100" s="1" t="s">
        <v>87</v>
      </c>
      <c r="C100" s="87">
        <f t="shared" si="28"/>
        <v>0</v>
      </c>
      <c r="D100" s="87">
        <f t="shared" si="29"/>
        <v>13.40625</v>
      </c>
      <c r="E100" s="87">
        <f t="shared" si="30"/>
        <v>0</v>
      </c>
      <c r="F100" s="87">
        <f t="shared" si="31"/>
        <v>0</v>
      </c>
      <c r="G100" s="94">
        <f t="shared" si="32"/>
        <v>0</v>
      </c>
      <c r="H100" s="94">
        <f t="shared" si="33"/>
        <v>0</v>
      </c>
      <c r="I100" s="79">
        <f t="shared" si="34"/>
        <v>0</v>
      </c>
      <c r="J100" s="82">
        <f t="shared" si="35"/>
        <v>0</v>
      </c>
      <c r="K100" s="82">
        <f t="shared" si="36"/>
        <v>13.40625</v>
      </c>
      <c r="M100" s="6">
        <f t="shared" si="52"/>
        <v>73</v>
      </c>
      <c r="N100" s="60">
        <f t="shared" ca="1" si="37"/>
        <v>2</v>
      </c>
      <c r="O100" s="53">
        <f t="shared" ca="1" si="38"/>
        <v>0.87355743128730534</v>
      </c>
      <c r="P100" s="60">
        <f t="shared" ca="1" si="39"/>
        <v>1</v>
      </c>
      <c r="Q100" s="53">
        <f t="shared" ca="1" si="40"/>
        <v>5.6509339829298177E-2</v>
      </c>
      <c r="R100" s="60">
        <f t="shared" ca="1" si="41"/>
        <v>2</v>
      </c>
      <c r="S100" s="53">
        <f t="shared" ca="1" si="42"/>
        <v>0.91789373876916813</v>
      </c>
      <c r="T100" s="60">
        <f t="shared" ca="1" si="43"/>
        <v>2</v>
      </c>
      <c r="U100" s="53">
        <f t="shared" ca="1" si="42"/>
        <v>0.5073219690465498</v>
      </c>
      <c r="V100" s="60">
        <f t="shared" ca="1" si="44"/>
        <v>2</v>
      </c>
      <c r="W100" s="53">
        <f t="shared" ca="1" si="45"/>
        <v>0.29082735048294706</v>
      </c>
      <c r="X100" s="60">
        <f t="shared" ca="1" si="46"/>
        <v>2</v>
      </c>
      <c r="Y100" s="53">
        <f t="shared" ca="1" si="47"/>
        <v>0.26875214392144464</v>
      </c>
      <c r="Z100" s="60">
        <f t="shared" ca="1" si="48"/>
        <v>5</v>
      </c>
      <c r="AA100" s="53">
        <f t="shared" ca="1" si="49"/>
        <v>0.77761794663761474</v>
      </c>
      <c r="AB100" s="60">
        <f t="shared" ca="1" si="50"/>
        <v>4</v>
      </c>
      <c r="AC100" s="56">
        <f t="shared" ca="1" si="51"/>
        <v>0.72480850444312073</v>
      </c>
    </row>
    <row r="101" spans="2:29" ht="15.75" thickBot="1"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6">
        <f t="shared" si="52"/>
        <v>74</v>
      </c>
      <c r="N101" s="60">
        <f t="shared" ca="1" si="37"/>
        <v>2</v>
      </c>
      <c r="O101" s="53">
        <f t="shared" ca="1" si="38"/>
        <v>0.70000266845095815</v>
      </c>
      <c r="P101" s="60">
        <f t="shared" ca="1" si="39"/>
        <v>2</v>
      </c>
      <c r="Q101" s="53">
        <f t="shared" ca="1" si="40"/>
        <v>0.80668806048983677</v>
      </c>
      <c r="R101" s="60">
        <f t="shared" ca="1" si="41"/>
        <v>2</v>
      </c>
      <c r="S101" s="53">
        <f t="shared" ca="1" si="42"/>
        <v>0.67779197797133528</v>
      </c>
      <c r="T101" s="60">
        <f t="shared" ca="1" si="43"/>
        <v>2</v>
      </c>
      <c r="U101" s="53">
        <f t="shared" ca="1" si="42"/>
        <v>0.52754793451409543</v>
      </c>
      <c r="V101" s="60">
        <f t="shared" ca="1" si="44"/>
        <v>8</v>
      </c>
      <c r="W101" s="53">
        <f t="shared" ca="1" si="45"/>
        <v>0.88287109750770565</v>
      </c>
      <c r="X101" s="60">
        <f t="shared" ca="1" si="46"/>
        <v>1</v>
      </c>
      <c r="Y101" s="53">
        <f t="shared" ca="1" si="47"/>
        <v>0.18342888819608039</v>
      </c>
      <c r="Z101" s="60">
        <f t="shared" ca="1" si="48"/>
        <v>1</v>
      </c>
      <c r="AA101" s="53">
        <f t="shared" ca="1" si="49"/>
        <v>4.9795968323590678E-2</v>
      </c>
      <c r="AB101" s="60">
        <f t="shared" ca="1" si="50"/>
        <v>4</v>
      </c>
      <c r="AC101" s="56">
        <f t="shared" ca="1" si="51"/>
        <v>0.71219616993894297</v>
      </c>
    </row>
    <row r="102" spans="2:29" ht="15.75" thickBot="1">
      <c r="B102" t="s">
        <v>122</v>
      </c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6">
        <f t="shared" si="52"/>
        <v>75</v>
      </c>
      <c r="N102" s="60">
        <f t="shared" ca="1" si="37"/>
        <v>1</v>
      </c>
      <c r="O102" s="53">
        <f t="shared" ca="1" si="38"/>
        <v>0.13178133806212333</v>
      </c>
      <c r="P102" s="60">
        <f t="shared" ca="1" si="39"/>
        <v>2</v>
      </c>
      <c r="Q102" s="53">
        <f t="shared" ca="1" si="40"/>
        <v>0.55485672148501841</v>
      </c>
      <c r="R102" s="60">
        <f t="shared" ca="1" si="41"/>
        <v>2</v>
      </c>
      <c r="S102" s="53">
        <f t="shared" ca="1" si="42"/>
        <v>0.48994288410769293</v>
      </c>
      <c r="T102" s="60">
        <f t="shared" ca="1" si="43"/>
        <v>2</v>
      </c>
      <c r="U102" s="53">
        <f t="shared" ca="1" si="42"/>
        <v>0.78796170959833489</v>
      </c>
      <c r="V102" s="60">
        <f t="shared" ca="1" si="44"/>
        <v>5</v>
      </c>
      <c r="W102" s="53">
        <f t="shared" ca="1" si="45"/>
        <v>0.50178565958883503</v>
      </c>
      <c r="X102" s="60">
        <f t="shared" ca="1" si="46"/>
        <v>7</v>
      </c>
      <c r="Y102" s="53">
        <f t="shared" ca="1" si="47"/>
        <v>0.8621237338800567</v>
      </c>
      <c r="Z102" s="60">
        <f t="shared" ca="1" si="48"/>
        <v>1</v>
      </c>
      <c r="AA102" s="53">
        <f t="shared" ca="1" si="49"/>
        <v>7.2508350540384292E-2</v>
      </c>
      <c r="AB102" s="60">
        <f t="shared" ca="1" si="50"/>
        <v>2</v>
      </c>
      <c r="AC102" s="56">
        <f t="shared" ca="1" si="51"/>
        <v>0.15132151988353404</v>
      </c>
    </row>
    <row r="103" spans="2:29" ht="15.75" thickBot="1">
      <c r="B103" s="17" t="s">
        <v>120</v>
      </c>
      <c r="C103" s="59"/>
      <c r="D103" s="71">
        <f ca="1">SUM(K77:K100)</f>
        <v>733.12155172413793</v>
      </c>
      <c r="E103" s="70" t="s">
        <v>2</v>
      </c>
      <c r="F103" s="78"/>
      <c r="G103" s="96"/>
      <c r="H103" s="12"/>
      <c r="I103" s="12"/>
      <c r="J103" s="97"/>
      <c r="K103" s="98"/>
      <c r="L103" s="78"/>
      <c r="M103" s="6">
        <f t="shared" si="52"/>
        <v>76</v>
      </c>
      <c r="N103" s="60">
        <f t="shared" ca="1" si="37"/>
        <v>1</v>
      </c>
      <c r="O103" s="53">
        <f t="shared" ca="1" si="38"/>
        <v>0.25663609167240065</v>
      </c>
      <c r="P103" s="60">
        <f t="shared" ca="1" si="39"/>
        <v>2</v>
      </c>
      <c r="Q103" s="53">
        <f t="shared" ca="1" si="40"/>
        <v>0.81065646402050584</v>
      </c>
      <c r="R103" s="60">
        <f t="shared" ca="1" si="41"/>
        <v>2</v>
      </c>
      <c r="S103" s="53">
        <f t="shared" ca="1" si="42"/>
        <v>0.62648283835056651</v>
      </c>
      <c r="T103" s="60">
        <f t="shared" ca="1" si="43"/>
        <v>2</v>
      </c>
      <c r="U103" s="53">
        <f t="shared" ca="1" si="42"/>
        <v>0.81985492813039773</v>
      </c>
      <c r="V103" s="60">
        <f t="shared" ca="1" si="44"/>
        <v>8</v>
      </c>
      <c r="W103" s="53">
        <f t="shared" ca="1" si="45"/>
        <v>0.86819335825611432</v>
      </c>
      <c r="X103" s="60">
        <f t="shared" ca="1" si="46"/>
        <v>4</v>
      </c>
      <c r="Y103" s="53">
        <f t="shared" ca="1" si="47"/>
        <v>0.48113820930487372</v>
      </c>
      <c r="Z103" s="60">
        <f t="shared" ca="1" si="48"/>
        <v>3</v>
      </c>
      <c r="AA103" s="53">
        <f t="shared" ca="1" si="49"/>
        <v>0.25039747376202826</v>
      </c>
      <c r="AB103" s="60">
        <f t="shared" ca="1" si="50"/>
        <v>3</v>
      </c>
      <c r="AC103" s="56">
        <f t="shared" ca="1" si="51"/>
        <v>0.47357881446176542</v>
      </c>
    </row>
    <row r="104" spans="2:29" ht="15.75" thickBot="1">
      <c r="B104" s="6" t="s">
        <v>119</v>
      </c>
      <c r="C104" s="53"/>
      <c r="D104" s="34">
        <f ca="1">D103/$E$3</f>
        <v>3.1329980842911875</v>
      </c>
      <c r="E104" s="39" t="s">
        <v>2</v>
      </c>
      <c r="G104" s="96"/>
      <c r="H104" s="12"/>
      <c r="I104" s="12"/>
      <c r="J104" s="99"/>
      <c r="K104" s="98"/>
      <c r="M104" s="6">
        <f t="shared" si="52"/>
        <v>77</v>
      </c>
      <c r="N104" s="60">
        <f t="shared" ca="1" si="37"/>
        <v>1</v>
      </c>
      <c r="O104" s="53">
        <f t="shared" ca="1" si="38"/>
        <v>7.0935086626757515E-2</v>
      </c>
      <c r="P104" s="60">
        <f t="shared" ca="1" si="39"/>
        <v>2</v>
      </c>
      <c r="Q104" s="53">
        <f t="shared" ca="1" si="40"/>
        <v>0.70236869515461908</v>
      </c>
      <c r="R104" s="60">
        <f t="shared" ca="1" si="41"/>
        <v>2</v>
      </c>
      <c r="S104" s="53">
        <f t="shared" ca="1" si="42"/>
        <v>0.55670595114854327</v>
      </c>
      <c r="T104" s="60">
        <f t="shared" ca="1" si="43"/>
        <v>1</v>
      </c>
      <c r="U104" s="53">
        <f t="shared" ca="1" si="42"/>
        <v>0.1697147018073295</v>
      </c>
      <c r="V104" s="60">
        <f t="shared" ca="1" si="44"/>
        <v>4</v>
      </c>
      <c r="W104" s="53">
        <f t="shared" ca="1" si="45"/>
        <v>0.47104123906625484</v>
      </c>
      <c r="X104" s="60">
        <f t="shared" ca="1" si="46"/>
        <v>5</v>
      </c>
      <c r="Y104" s="53">
        <f t="shared" ca="1" si="47"/>
        <v>0.57356881049985553</v>
      </c>
      <c r="Z104" s="60">
        <f t="shared" ca="1" si="48"/>
        <v>3</v>
      </c>
      <c r="AA104" s="53">
        <f t="shared" ca="1" si="49"/>
        <v>0.23832558530626446</v>
      </c>
      <c r="AB104" s="60">
        <f t="shared" ca="1" si="50"/>
        <v>2</v>
      </c>
      <c r="AC104" s="56">
        <f t="shared" ca="1" si="51"/>
        <v>0.18831230689445899</v>
      </c>
    </row>
    <row r="105" spans="2:29" ht="15.75" thickBot="1">
      <c r="B105" s="6" t="s">
        <v>90</v>
      </c>
      <c r="C105" s="13"/>
      <c r="D105" s="34">
        <f ca="1">D104*365</f>
        <v>1143.5443007662834</v>
      </c>
      <c r="E105" s="101" t="s">
        <v>2</v>
      </c>
      <c r="F105" s="95"/>
      <c r="G105" s="96"/>
      <c r="H105" s="12"/>
      <c r="I105" s="12"/>
      <c r="J105" s="99"/>
      <c r="K105" s="98"/>
      <c r="M105" s="6">
        <f t="shared" si="52"/>
        <v>78</v>
      </c>
      <c r="N105" s="60">
        <f t="shared" ca="1" si="37"/>
        <v>2</v>
      </c>
      <c r="O105" s="53">
        <f t="shared" ca="1" si="38"/>
        <v>0.44586775263687906</v>
      </c>
      <c r="P105" s="60">
        <f t="shared" ca="1" si="39"/>
        <v>2</v>
      </c>
      <c r="Q105" s="53">
        <f t="shared" ca="1" si="40"/>
        <v>0.43300082886088553</v>
      </c>
      <c r="R105" s="60">
        <f t="shared" ca="1" si="41"/>
        <v>2</v>
      </c>
      <c r="S105" s="53">
        <f t="shared" ca="1" si="42"/>
        <v>0.6041597622243664</v>
      </c>
      <c r="T105" s="60">
        <f t="shared" ca="1" si="43"/>
        <v>2</v>
      </c>
      <c r="U105" s="53">
        <f t="shared" ca="1" si="42"/>
        <v>0.70757623129252867</v>
      </c>
      <c r="V105" s="60">
        <f t="shared" ca="1" si="44"/>
        <v>1</v>
      </c>
      <c r="W105" s="53">
        <f t="shared" ca="1" si="45"/>
        <v>5.0913856592239348E-2</v>
      </c>
      <c r="X105" s="60">
        <f t="shared" ca="1" si="46"/>
        <v>4</v>
      </c>
      <c r="Y105" s="53">
        <f t="shared" ca="1" si="47"/>
        <v>0.46219189994815268</v>
      </c>
      <c r="Z105" s="60">
        <f t="shared" ca="1" si="48"/>
        <v>3</v>
      </c>
      <c r="AA105" s="53">
        <f t="shared" ca="1" si="49"/>
        <v>0.29863635928985577</v>
      </c>
      <c r="AB105" s="60">
        <f t="shared" ca="1" si="50"/>
        <v>2</v>
      </c>
      <c r="AC105" s="56">
        <f t="shared" ca="1" si="51"/>
        <v>0.29309029795114938</v>
      </c>
    </row>
    <row r="106" spans="2:29" ht="15.75" thickBot="1">
      <c r="B106" s="1" t="s">
        <v>121</v>
      </c>
      <c r="C106" s="2"/>
      <c r="D106" s="4">
        <f ca="1">D103*365</f>
        <v>267589.36637931032</v>
      </c>
      <c r="E106" s="75" t="s">
        <v>2</v>
      </c>
      <c r="G106" s="96"/>
      <c r="H106" s="12"/>
      <c r="I106" s="12"/>
      <c r="J106" s="100"/>
      <c r="K106" s="98"/>
      <c r="M106" s="6">
        <f t="shared" si="52"/>
        <v>79</v>
      </c>
      <c r="N106" s="60">
        <f t="shared" ca="1" si="37"/>
        <v>2</v>
      </c>
      <c r="O106" s="53">
        <f t="shared" ca="1" si="38"/>
        <v>0.68651702753879396</v>
      </c>
      <c r="P106" s="60">
        <f t="shared" ca="1" si="39"/>
        <v>2</v>
      </c>
      <c r="Q106" s="53">
        <f t="shared" ca="1" si="40"/>
        <v>0.32024558743143983</v>
      </c>
      <c r="R106" s="60">
        <f t="shared" ca="1" si="41"/>
        <v>1</v>
      </c>
      <c r="S106" s="53">
        <f t="shared" ca="1" si="42"/>
        <v>8.8682064231631941E-2</v>
      </c>
      <c r="T106" s="60">
        <f t="shared" ca="1" si="43"/>
        <v>1</v>
      </c>
      <c r="U106" s="53">
        <f t="shared" ca="1" si="42"/>
        <v>0.3215528661671343</v>
      </c>
      <c r="V106" s="60">
        <f t="shared" ca="1" si="44"/>
        <v>7</v>
      </c>
      <c r="W106" s="53">
        <f t="shared" ca="1" si="45"/>
        <v>0.75057150708460796</v>
      </c>
      <c r="X106" s="60">
        <f t="shared" ca="1" si="46"/>
        <v>7</v>
      </c>
      <c r="Y106" s="53">
        <f t="shared" ca="1" si="47"/>
        <v>0.87377650348561753</v>
      </c>
      <c r="Z106" s="60">
        <f t="shared" ca="1" si="48"/>
        <v>4</v>
      </c>
      <c r="AA106" s="53">
        <f t="shared" ca="1" si="49"/>
        <v>0.61156178325770494</v>
      </c>
      <c r="AB106" s="60">
        <f t="shared" ca="1" si="50"/>
        <v>3</v>
      </c>
      <c r="AC106" s="56">
        <f t="shared" ca="1" si="51"/>
        <v>0.42579332323918795</v>
      </c>
    </row>
    <row r="107" spans="2:29" ht="15.75" thickBot="1">
      <c r="G107" s="12"/>
      <c r="H107" s="12"/>
      <c r="I107" s="12"/>
      <c r="J107" s="12"/>
      <c r="K107" s="12"/>
      <c r="M107" s="6">
        <f t="shared" si="52"/>
        <v>80</v>
      </c>
      <c r="N107" s="60">
        <f t="shared" ca="1" si="37"/>
        <v>2</v>
      </c>
      <c r="O107" s="53">
        <f t="shared" ca="1" si="38"/>
        <v>0.73420628015002953</v>
      </c>
      <c r="P107" s="60">
        <f t="shared" ca="1" si="39"/>
        <v>2</v>
      </c>
      <c r="Q107" s="53">
        <f t="shared" ca="1" si="40"/>
        <v>0.66426656952968011</v>
      </c>
      <c r="R107" s="60">
        <f t="shared" ca="1" si="41"/>
        <v>2</v>
      </c>
      <c r="S107" s="53">
        <f t="shared" ca="1" si="42"/>
        <v>0.4049060072987547</v>
      </c>
      <c r="T107" s="60">
        <f t="shared" ca="1" si="43"/>
        <v>2</v>
      </c>
      <c r="U107" s="53">
        <f t="shared" ca="1" si="42"/>
        <v>0.82872328415678709</v>
      </c>
      <c r="V107" s="60">
        <f t="shared" ca="1" si="44"/>
        <v>8</v>
      </c>
      <c r="W107" s="53">
        <f t="shared" ca="1" si="45"/>
        <v>0.80466814275056042</v>
      </c>
      <c r="X107" s="60">
        <f t="shared" ca="1" si="46"/>
        <v>2</v>
      </c>
      <c r="Y107" s="53">
        <f t="shared" ca="1" si="47"/>
        <v>0.32256920897122487</v>
      </c>
      <c r="Z107" s="60">
        <f t="shared" ca="1" si="48"/>
        <v>5</v>
      </c>
      <c r="AA107" s="53">
        <f t="shared" ca="1" si="49"/>
        <v>0.77240323311098735</v>
      </c>
      <c r="AB107" s="60">
        <f t="shared" ca="1" si="50"/>
        <v>3</v>
      </c>
      <c r="AC107" s="56">
        <f t="shared" ca="1" si="51"/>
        <v>0.4146219733251959</v>
      </c>
    </row>
    <row r="108" spans="2:29" ht="15.75" thickBot="1">
      <c r="M108" s="6">
        <f t="shared" si="52"/>
        <v>81</v>
      </c>
      <c r="N108" s="60">
        <f t="shared" ca="1" si="37"/>
        <v>2</v>
      </c>
      <c r="O108" s="53">
        <f t="shared" ca="1" si="38"/>
        <v>0.4108203437376261</v>
      </c>
      <c r="P108" s="60">
        <f t="shared" ca="1" si="39"/>
        <v>2</v>
      </c>
      <c r="Q108" s="53">
        <f t="shared" ca="1" si="40"/>
        <v>0.35034679742957353</v>
      </c>
      <c r="R108" s="60">
        <f t="shared" ca="1" si="41"/>
        <v>2</v>
      </c>
      <c r="S108" s="53">
        <f t="shared" ca="1" si="42"/>
        <v>0.43193789174193764</v>
      </c>
      <c r="T108" s="60">
        <f t="shared" ca="1" si="43"/>
        <v>2</v>
      </c>
      <c r="U108" s="53">
        <f t="shared" ca="1" si="42"/>
        <v>0.57690675633474431</v>
      </c>
      <c r="V108" s="60">
        <f t="shared" ca="1" si="44"/>
        <v>5</v>
      </c>
      <c r="W108" s="53">
        <f t="shared" ca="1" si="45"/>
        <v>0.58231561945066646</v>
      </c>
      <c r="X108" s="60">
        <f t="shared" ca="1" si="46"/>
        <v>2</v>
      </c>
      <c r="Y108" s="53">
        <f t="shared" ca="1" si="47"/>
        <v>0.22534456585498774</v>
      </c>
      <c r="Z108" s="60">
        <f t="shared" ca="1" si="48"/>
        <v>3</v>
      </c>
      <c r="AA108" s="53">
        <f t="shared" ca="1" si="49"/>
        <v>0.24965511639250604</v>
      </c>
      <c r="AB108" s="60">
        <f t="shared" ca="1" si="50"/>
        <v>4</v>
      </c>
      <c r="AC108" s="56">
        <f t="shared" ca="1" si="51"/>
        <v>0.77833524150618061</v>
      </c>
    </row>
    <row r="109" spans="2:29" ht="15.75" thickBot="1">
      <c r="B109" t="s">
        <v>123</v>
      </c>
      <c r="M109" s="6">
        <f t="shared" si="52"/>
        <v>82</v>
      </c>
      <c r="N109" s="60">
        <f t="shared" ca="1" si="37"/>
        <v>1</v>
      </c>
      <c r="O109" s="53">
        <f t="shared" ca="1" si="38"/>
        <v>0.23338656429968463</v>
      </c>
      <c r="P109" s="60">
        <f t="shared" ca="1" si="39"/>
        <v>2</v>
      </c>
      <c r="Q109" s="53">
        <f t="shared" ca="1" si="40"/>
        <v>0.91716882923453991</v>
      </c>
      <c r="R109" s="60">
        <f t="shared" ca="1" si="41"/>
        <v>1</v>
      </c>
      <c r="S109" s="53">
        <f t="shared" ref="S109:S172" ca="1" si="53">RAND()</f>
        <v>0.13525701573487581</v>
      </c>
      <c r="T109" s="60">
        <f t="shared" ca="1" si="43"/>
        <v>2</v>
      </c>
      <c r="U109" s="53">
        <f t="shared" ref="U109:U172" ca="1" si="54">RAND()</f>
        <v>0.96711546249718627</v>
      </c>
      <c r="V109" s="60">
        <f t="shared" ca="1" si="44"/>
        <v>2</v>
      </c>
      <c r="W109" s="53">
        <f t="shared" ca="1" si="45"/>
        <v>0.20781482956312036</v>
      </c>
      <c r="X109" s="60">
        <f t="shared" ca="1" si="46"/>
        <v>4</v>
      </c>
      <c r="Y109" s="53">
        <f t="shared" ca="1" si="47"/>
        <v>0.531497235452985</v>
      </c>
      <c r="Z109" s="60">
        <f t="shared" ca="1" si="48"/>
        <v>3</v>
      </c>
      <c r="AA109" s="53">
        <f t="shared" ca="1" si="49"/>
        <v>0.28894840381207398</v>
      </c>
      <c r="AB109" s="60">
        <f t="shared" ca="1" si="50"/>
        <v>3</v>
      </c>
      <c r="AC109" s="56">
        <f t="shared" ca="1" si="51"/>
        <v>0.35526584070920109</v>
      </c>
    </row>
    <row r="110" spans="2:29" ht="15.75" thickBot="1">
      <c r="M110" s="6">
        <f t="shared" si="52"/>
        <v>83</v>
      </c>
      <c r="N110" s="60">
        <f t="shared" ca="1" si="37"/>
        <v>2</v>
      </c>
      <c r="O110" s="53">
        <f t="shared" ca="1" si="38"/>
        <v>0.40966343007301553</v>
      </c>
      <c r="P110" s="60">
        <f t="shared" ca="1" si="39"/>
        <v>2</v>
      </c>
      <c r="Q110" s="53">
        <f t="shared" ca="1" si="40"/>
        <v>0.75669166923186482</v>
      </c>
      <c r="R110" s="60">
        <f t="shared" ca="1" si="41"/>
        <v>2</v>
      </c>
      <c r="S110" s="53">
        <f t="shared" ca="1" si="53"/>
        <v>0.32596788149944889</v>
      </c>
      <c r="T110" s="60">
        <f t="shared" ca="1" si="43"/>
        <v>2</v>
      </c>
      <c r="U110" s="53">
        <f t="shared" ca="1" si="54"/>
        <v>0.84264671961677795</v>
      </c>
      <c r="V110" s="60">
        <f t="shared" ca="1" si="44"/>
        <v>9</v>
      </c>
      <c r="W110" s="53">
        <f t="shared" ca="1" si="45"/>
        <v>0.99063407300026207</v>
      </c>
      <c r="X110" s="60">
        <f t="shared" ca="1" si="46"/>
        <v>1</v>
      </c>
      <c r="Y110" s="53">
        <f t="shared" ca="1" si="47"/>
        <v>0.19999515155666625</v>
      </c>
      <c r="Z110" s="60">
        <f t="shared" ca="1" si="48"/>
        <v>9</v>
      </c>
      <c r="AA110" s="53">
        <f t="shared" ca="1" si="49"/>
        <v>0.98573919098258989</v>
      </c>
      <c r="AB110" s="60">
        <f t="shared" ca="1" si="50"/>
        <v>2</v>
      </c>
      <c r="AC110" s="56">
        <f t="shared" ca="1" si="51"/>
        <v>0.15695313267098854</v>
      </c>
    </row>
    <row r="111" spans="2:29" ht="15.75" thickBot="1">
      <c r="B111" t="s">
        <v>124</v>
      </c>
      <c r="D111">
        <f>SUM(D113:D117)</f>
        <v>14</v>
      </c>
      <c r="M111" s="6">
        <f t="shared" si="52"/>
        <v>84</v>
      </c>
      <c r="N111" s="60">
        <f t="shared" ca="1" si="37"/>
        <v>2</v>
      </c>
      <c r="O111" s="53">
        <f t="shared" ca="1" si="38"/>
        <v>0.61936716244603929</v>
      </c>
      <c r="P111" s="60">
        <f t="shared" ca="1" si="39"/>
        <v>2</v>
      </c>
      <c r="Q111" s="53">
        <f t="shared" ca="1" si="40"/>
        <v>0.35961039744917578</v>
      </c>
      <c r="R111" s="60">
        <f t="shared" ca="1" si="41"/>
        <v>1</v>
      </c>
      <c r="S111" s="53">
        <f t="shared" ca="1" si="53"/>
        <v>0.25875817088194886</v>
      </c>
      <c r="T111" s="60">
        <f t="shared" ca="1" si="43"/>
        <v>2</v>
      </c>
      <c r="U111" s="53">
        <f t="shared" ca="1" si="54"/>
        <v>0.51914402659253955</v>
      </c>
      <c r="V111" s="60">
        <f t="shared" ca="1" si="44"/>
        <v>5</v>
      </c>
      <c r="W111" s="53">
        <f t="shared" ca="1" si="45"/>
        <v>0.53801222675809957</v>
      </c>
      <c r="X111" s="60">
        <f t="shared" ca="1" si="46"/>
        <v>2</v>
      </c>
      <c r="Y111" s="53">
        <f t="shared" ca="1" si="47"/>
        <v>0.34993634271581131</v>
      </c>
      <c r="Z111" s="60">
        <f t="shared" ca="1" si="48"/>
        <v>7</v>
      </c>
      <c r="AA111" s="53">
        <f t="shared" ca="1" si="49"/>
        <v>0.87980074936936892</v>
      </c>
      <c r="AB111" s="60">
        <f t="shared" ca="1" si="50"/>
        <v>1</v>
      </c>
      <c r="AC111" s="56">
        <f t="shared" ca="1" si="51"/>
        <v>2.2714165339268177E-2</v>
      </c>
    </row>
    <row r="112" spans="2:29" ht="15.75" thickBot="1">
      <c r="M112" s="6">
        <f t="shared" si="52"/>
        <v>85</v>
      </c>
      <c r="N112" s="60">
        <f t="shared" ca="1" si="37"/>
        <v>2</v>
      </c>
      <c r="O112" s="53">
        <f t="shared" ca="1" si="38"/>
        <v>0.30529169647173227</v>
      </c>
      <c r="P112" s="60">
        <f t="shared" ca="1" si="39"/>
        <v>2</v>
      </c>
      <c r="Q112" s="53">
        <f t="shared" ca="1" si="40"/>
        <v>0.63334946013663562</v>
      </c>
      <c r="R112" s="60">
        <f t="shared" ca="1" si="41"/>
        <v>2</v>
      </c>
      <c r="S112" s="53">
        <f t="shared" ca="1" si="53"/>
        <v>0.81893492008696978</v>
      </c>
      <c r="T112" s="60">
        <f t="shared" ca="1" si="43"/>
        <v>1</v>
      </c>
      <c r="U112" s="53">
        <f t="shared" ca="1" si="54"/>
        <v>0.25174582278708169</v>
      </c>
      <c r="V112" s="60">
        <f t="shared" ca="1" si="44"/>
        <v>8</v>
      </c>
      <c r="W112" s="53">
        <f t="shared" ca="1" si="45"/>
        <v>0.83299695351014846</v>
      </c>
      <c r="X112" s="60">
        <f t="shared" ca="1" si="46"/>
        <v>7</v>
      </c>
      <c r="Y112" s="53">
        <f t="shared" ca="1" si="47"/>
        <v>0.8816138672434326</v>
      </c>
      <c r="Z112" s="60">
        <f t="shared" ca="1" si="48"/>
        <v>2</v>
      </c>
      <c r="AA112" s="53">
        <f t="shared" ca="1" si="49"/>
        <v>0.19540860613728483</v>
      </c>
      <c r="AB112" s="60">
        <f t="shared" ca="1" si="50"/>
        <v>3</v>
      </c>
      <c r="AC112" s="56">
        <f t="shared" ca="1" si="51"/>
        <v>0.63437794705197814</v>
      </c>
    </row>
    <row r="113" spans="2:29" ht="15.75" thickBot="1">
      <c r="B113" t="s">
        <v>91</v>
      </c>
      <c r="D113">
        <v>3</v>
      </c>
      <c r="M113" s="6">
        <f t="shared" si="52"/>
        <v>86</v>
      </c>
      <c r="N113" s="60">
        <f t="shared" ca="1" si="37"/>
        <v>2</v>
      </c>
      <c r="O113" s="53">
        <f t="shared" ca="1" si="38"/>
        <v>0.41472708899495148</v>
      </c>
      <c r="P113" s="60">
        <f t="shared" ca="1" si="39"/>
        <v>2</v>
      </c>
      <c r="Q113" s="53">
        <f t="shared" ca="1" si="40"/>
        <v>0.83585366491836732</v>
      </c>
      <c r="R113" s="60">
        <f t="shared" ca="1" si="41"/>
        <v>2</v>
      </c>
      <c r="S113" s="53">
        <f t="shared" ca="1" si="53"/>
        <v>0.74212519204496252</v>
      </c>
      <c r="T113" s="60">
        <f t="shared" ca="1" si="43"/>
        <v>2</v>
      </c>
      <c r="U113" s="53">
        <f t="shared" ca="1" si="54"/>
        <v>0.94898923146748793</v>
      </c>
      <c r="V113" s="60">
        <f t="shared" ca="1" si="44"/>
        <v>9</v>
      </c>
      <c r="W113" s="53">
        <f t="shared" ca="1" si="45"/>
        <v>0.94163845595394546</v>
      </c>
      <c r="X113" s="60">
        <f t="shared" ca="1" si="46"/>
        <v>4</v>
      </c>
      <c r="Y113" s="53">
        <f t="shared" ca="1" si="47"/>
        <v>0.50528311040013829</v>
      </c>
      <c r="Z113" s="60">
        <f t="shared" ca="1" si="48"/>
        <v>5</v>
      </c>
      <c r="AA113" s="53">
        <f t="shared" ca="1" si="49"/>
        <v>0.75760074577158409</v>
      </c>
      <c r="AB113" s="60">
        <f t="shared" ca="1" si="50"/>
        <v>3</v>
      </c>
      <c r="AC113" s="56">
        <f t="shared" ca="1" si="51"/>
        <v>0.61399411500654844</v>
      </c>
    </row>
    <row r="114" spans="2:29" ht="15.75" thickBot="1">
      <c r="B114" t="s">
        <v>92</v>
      </c>
      <c r="D114">
        <v>2</v>
      </c>
      <c r="M114" s="6">
        <f t="shared" si="52"/>
        <v>87</v>
      </c>
      <c r="N114" s="60">
        <f t="shared" ca="1" si="37"/>
        <v>2</v>
      </c>
      <c r="O114" s="53">
        <f t="shared" ca="1" si="38"/>
        <v>0.56386157398143166</v>
      </c>
      <c r="P114" s="60">
        <f t="shared" ca="1" si="39"/>
        <v>1</v>
      </c>
      <c r="Q114" s="53">
        <f t="shared" ca="1" si="40"/>
        <v>0.26081256368458061</v>
      </c>
      <c r="R114" s="60">
        <f t="shared" ca="1" si="41"/>
        <v>2</v>
      </c>
      <c r="S114" s="53">
        <f t="shared" ca="1" si="53"/>
        <v>0.61722267155614929</v>
      </c>
      <c r="T114" s="60">
        <f t="shared" ca="1" si="43"/>
        <v>2</v>
      </c>
      <c r="U114" s="53">
        <f t="shared" ca="1" si="54"/>
        <v>0.7490183931673764</v>
      </c>
      <c r="V114" s="60">
        <f t="shared" ca="1" si="44"/>
        <v>1</v>
      </c>
      <c r="W114" s="53">
        <f t="shared" ca="1" si="45"/>
        <v>1.9844294519604233E-3</v>
      </c>
      <c r="X114" s="60">
        <f t="shared" ca="1" si="46"/>
        <v>5</v>
      </c>
      <c r="Y114" s="53">
        <f t="shared" ca="1" si="47"/>
        <v>0.63336365889839397</v>
      </c>
      <c r="Z114" s="60">
        <f t="shared" ca="1" si="48"/>
        <v>5</v>
      </c>
      <c r="AA114" s="53">
        <f t="shared" ca="1" si="49"/>
        <v>0.68641792065156526</v>
      </c>
      <c r="AB114" s="60">
        <f t="shared" ca="1" si="50"/>
        <v>4</v>
      </c>
      <c r="AC114" s="56">
        <f t="shared" ca="1" si="51"/>
        <v>0.70226902457051499</v>
      </c>
    </row>
    <row r="115" spans="2:29" ht="15.75" thickBot="1">
      <c r="B115" t="s">
        <v>125</v>
      </c>
      <c r="D115">
        <v>3</v>
      </c>
      <c r="M115" s="6">
        <f t="shared" si="52"/>
        <v>88</v>
      </c>
      <c r="N115" s="60">
        <f t="shared" ca="1" si="37"/>
        <v>2</v>
      </c>
      <c r="O115" s="53">
        <f t="shared" ca="1" si="38"/>
        <v>0.60045206363937154</v>
      </c>
      <c r="P115" s="60">
        <f t="shared" ca="1" si="39"/>
        <v>1</v>
      </c>
      <c r="Q115" s="53">
        <f t="shared" ca="1" si="40"/>
        <v>0.1838970370366102</v>
      </c>
      <c r="R115" s="60">
        <f t="shared" ca="1" si="41"/>
        <v>2</v>
      </c>
      <c r="S115" s="53">
        <f t="shared" ca="1" si="53"/>
        <v>0.79114602438293069</v>
      </c>
      <c r="T115" s="60">
        <f t="shared" ca="1" si="43"/>
        <v>1</v>
      </c>
      <c r="U115" s="53">
        <f t="shared" ca="1" si="54"/>
        <v>9.4885864008674048E-2</v>
      </c>
      <c r="V115" s="60">
        <f t="shared" ca="1" si="44"/>
        <v>5</v>
      </c>
      <c r="W115" s="53">
        <f t="shared" ca="1" si="45"/>
        <v>0.52852373402723574</v>
      </c>
      <c r="X115" s="60">
        <f t="shared" ca="1" si="46"/>
        <v>1</v>
      </c>
      <c r="Y115" s="53">
        <f t="shared" ca="1" si="47"/>
        <v>9.2604174159799157E-2</v>
      </c>
      <c r="Z115" s="60">
        <f t="shared" ca="1" si="48"/>
        <v>7</v>
      </c>
      <c r="AA115" s="53">
        <f t="shared" ca="1" si="49"/>
        <v>0.88433886043886156</v>
      </c>
      <c r="AB115" s="60">
        <f t="shared" ca="1" si="50"/>
        <v>2</v>
      </c>
      <c r="AC115" s="56">
        <f t="shared" ca="1" si="51"/>
        <v>0.29729995768997197</v>
      </c>
    </row>
    <row r="116" spans="2:29" ht="15.75" thickBot="1">
      <c r="B116" t="s">
        <v>126</v>
      </c>
      <c r="D116">
        <v>2</v>
      </c>
      <c r="M116" s="6">
        <f t="shared" si="52"/>
        <v>89</v>
      </c>
      <c r="N116" s="60">
        <f t="shared" ca="1" si="37"/>
        <v>2</v>
      </c>
      <c r="O116" s="53">
        <f t="shared" ca="1" si="38"/>
        <v>0.54052283863398953</v>
      </c>
      <c r="P116" s="60">
        <f t="shared" ca="1" si="39"/>
        <v>2</v>
      </c>
      <c r="Q116" s="53">
        <f t="shared" ca="1" si="40"/>
        <v>0.87101937112068395</v>
      </c>
      <c r="R116" s="60">
        <f t="shared" ca="1" si="41"/>
        <v>2</v>
      </c>
      <c r="S116" s="53">
        <f t="shared" ca="1" si="53"/>
        <v>0.80643889180905748</v>
      </c>
      <c r="T116" s="60">
        <f t="shared" ca="1" si="43"/>
        <v>2</v>
      </c>
      <c r="U116" s="53">
        <f t="shared" ca="1" si="54"/>
        <v>0.82488977319706369</v>
      </c>
      <c r="V116" s="60">
        <f t="shared" ca="1" si="44"/>
        <v>3</v>
      </c>
      <c r="W116" s="53">
        <f t="shared" ca="1" si="45"/>
        <v>0.32393945325647988</v>
      </c>
      <c r="X116" s="60">
        <f t="shared" ca="1" si="46"/>
        <v>1</v>
      </c>
      <c r="Y116" s="53">
        <f t="shared" ca="1" si="47"/>
        <v>8.5876804815126384E-2</v>
      </c>
      <c r="Z116" s="60">
        <f t="shared" ca="1" si="48"/>
        <v>3</v>
      </c>
      <c r="AA116" s="53">
        <f t="shared" ca="1" si="49"/>
        <v>0.33910891619036243</v>
      </c>
      <c r="AB116" s="60">
        <f t="shared" ca="1" si="50"/>
        <v>1</v>
      </c>
      <c r="AC116" s="56">
        <f t="shared" ca="1" si="51"/>
        <v>3.0907740207783974E-2</v>
      </c>
    </row>
    <row r="117" spans="2:29" ht="15.75" thickBot="1">
      <c r="B117" t="s">
        <v>127</v>
      </c>
      <c r="D117">
        <v>4</v>
      </c>
      <c r="M117" s="6">
        <f t="shared" si="52"/>
        <v>90</v>
      </c>
      <c r="N117" s="60">
        <f t="shared" ca="1" si="37"/>
        <v>2</v>
      </c>
      <c r="O117" s="53">
        <f t="shared" ca="1" si="38"/>
        <v>0.80277074235556078</v>
      </c>
      <c r="P117" s="60">
        <f t="shared" ca="1" si="39"/>
        <v>2</v>
      </c>
      <c r="Q117" s="53">
        <f t="shared" ca="1" si="40"/>
        <v>0.84674339788824926</v>
      </c>
      <c r="R117" s="60">
        <f t="shared" ca="1" si="41"/>
        <v>2</v>
      </c>
      <c r="S117" s="53">
        <f t="shared" ca="1" si="53"/>
        <v>0.68183375776070809</v>
      </c>
      <c r="T117" s="60">
        <f t="shared" ca="1" si="43"/>
        <v>1</v>
      </c>
      <c r="U117" s="53">
        <f t="shared" ca="1" si="54"/>
        <v>0.36601966669930608</v>
      </c>
      <c r="V117" s="60">
        <f t="shared" ca="1" si="44"/>
        <v>7</v>
      </c>
      <c r="W117" s="53">
        <f t="shared" ca="1" si="45"/>
        <v>0.73918905652161637</v>
      </c>
      <c r="X117" s="60">
        <f t="shared" ca="1" si="46"/>
        <v>2</v>
      </c>
      <c r="Y117" s="53">
        <f t="shared" ca="1" si="47"/>
        <v>0.34910780818498122</v>
      </c>
      <c r="Z117" s="60">
        <f t="shared" ca="1" si="48"/>
        <v>5</v>
      </c>
      <c r="AA117" s="53">
        <f t="shared" ca="1" si="49"/>
        <v>0.65795319285342035</v>
      </c>
      <c r="AB117" s="60">
        <f t="shared" ca="1" si="50"/>
        <v>4</v>
      </c>
      <c r="AC117" s="56">
        <f t="shared" ca="1" si="51"/>
        <v>0.9940417528521639</v>
      </c>
    </row>
    <row r="118" spans="2:29" ht="15.75" thickBot="1">
      <c r="M118" s="6">
        <f t="shared" si="52"/>
        <v>91</v>
      </c>
      <c r="N118" s="60">
        <f t="shared" ca="1" si="37"/>
        <v>2</v>
      </c>
      <c r="O118" s="53">
        <f t="shared" ca="1" si="38"/>
        <v>0.50210844182405268</v>
      </c>
      <c r="P118" s="60">
        <f t="shared" ca="1" si="39"/>
        <v>2</v>
      </c>
      <c r="Q118" s="53">
        <f t="shared" ca="1" si="40"/>
        <v>0.56080128995914924</v>
      </c>
      <c r="R118" s="60">
        <f t="shared" ca="1" si="41"/>
        <v>2</v>
      </c>
      <c r="S118" s="53">
        <f t="shared" ca="1" si="53"/>
        <v>0.75674864788454288</v>
      </c>
      <c r="T118" s="60">
        <f t="shared" ca="1" si="43"/>
        <v>1</v>
      </c>
      <c r="U118" s="53">
        <f t="shared" ca="1" si="54"/>
        <v>0.33954400232881254</v>
      </c>
      <c r="V118" s="60">
        <f t="shared" ca="1" si="44"/>
        <v>4</v>
      </c>
      <c r="W118" s="53">
        <f t="shared" ca="1" si="45"/>
        <v>0.40651419193495264</v>
      </c>
      <c r="X118" s="60">
        <f t="shared" ca="1" si="46"/>
        <v>7</v>
      </c>
      <c r="Y118" s="53">
        <f t="shared" ca="1" si="47"/>
        <v>0.98726380295613225</v>
      </c>
      <c r="Z118" s="60">
        <f t="shared" ca="1" si="48"/>
        <v>3</v>
      </c>
      <c r="AA118" s="53">
        <f t="shared" ca="1" si="49"/>
        <v>0.3585877148950356</v>
      </c>
      <c r="AB118" s="60">
        <f t="shared" ca="1" si="50"/>
        <v>3</v>
      </c>
      <c r="AC118" s="56">
        <f t="shared" ca="1" si="51"/>
        <v>0.55689138690745676</v>
      </c>
    </row>
    <row r="119" spans="2:29" ht="15.75" thickBot="1">
      <c r="B119" t="s">
        <v>93</v>
      </c>
      <c r="D119">
        <v>20</v>
      </c>
      <c r="E119" t="s">
        <v>128</v>
      </c>
      <c r="M119" s="6">
        <f t="shared" si="52"/>
        <v>92</v>
      </c>
      <c r="N119" s="60">
        <f t="shared" ca="1" si="37"/>
        <v>2</v>
      </c>
      <c r="O119" s="53">
        <f t="shared" ca="1" si="38"/>
        <v>0.99865487152970767</v>
      </c>
      <c r="P119" s="60">
        <f t="shared" ca="1" si="39"/>
        <v>2</v>
      </c>
      <c r="Q119" s="53">
        <f t="shared" ca="1" si="40"/>
        <v>0.82174468285445035</v>
      </c>
      <c r="R119" s="60">
        <f t="shared" ca="1" si="41"/>
        <v>1</v>
      </c>
      <c r="S119" s="53">
        <f t="shared" ca="1" si="53"/>
        <v>5.9231214388836939E-2</v>
      </c>
      <c r="T119" s="60">
        <f t="shared" ca="1" si="43"/>
        <v>1</v>
      </c>
      <c r="U119" s="53">
        <f t="shared" ca="1" si="54"/>
        <v>0.20263108125494433</v>
      </c>
      <c r="V119" s="60">
        <f t="shared" ca="1" si="44"/>
        <v>5</v>
      </c>
      <c r="W119" s="53">
        <f t="shared" ca="1" si="45"/>
        <v>0.51679056309220206</v>
      </c>
      <c r="X119" s="60">
        <f t="shared" ca="1" si="46"/>
        <v>1</v>
      </c>
      <c r="Y119" s="53">
        <f t="shared" ca="1" si="47"/>
        <v>0.19572924399835734</v>
      </c>
      <c r="Z119" s="60">
        <f t="shared" ca="1" si="48"/>
        <v>3</v>
      </c>
      <c r="AA119" s="53">
        <f t="shared" ca="1" si="49"/>
        <v>0.33275822068883398</v>
      </c>
      <c r="AB119" s="60">
        <f t="shared" ca="1" si="50"/>
        <v>3</v>
      </c>
      <c r="AC119" s="56">
        <f t="shared" ca="1" si="51"/>
        <v>0.52910260561722833</v>
      </c>
    </row>
    <row r="120" spans="2:29" ht="15.75" thickBot="1">
      <c r="M120" s="6">
        <f t="shared" si="52"/>
        <v>93</v>
      </c>
      <c r="N120" s="60">
        <f t="shared" ca="1" si="37"/>
        <v>2</v>
      </c>
      <c r="O120" s="53">
        <f t="shared" ca="1" si="38"/>
        <v>0.64751542814653651</v>
      </c>
      <c r="P120" s="60">
        <f t="shared" ca="1" si="39"/>
        <v>2</v>
      </c>
      <c r="Q120" s="53">
        <f t="shared" ca="1" si="40"/>
        <v>0.6008751492281057</v>
      </c>
      <c r="R120" s="60">
        <f t="shared" ca="1" si="41"/>
        <v>1</v>
      </c>
      <c r="S120" s="53">
        <f t="shared" ca="1" si="53"/>
        <v>0.11983092645955074</v>
      </c>
      <c r="T120" s="60">
        <f t="shared" ca="1" si="43"/>
        <v>2</v>
      </c>
      <c r="U120" s="53">
        <f t="shared" ca="1" si="54"/>
        <v>0.65628587351535828</v>
      </c>
      <c r="V120" s="60">
        <f t="shared" ca="1" si="44"/>
        <v>6</v>
      </c>
      <c r="W120" s="53">
        <f t="shared" ca="1" si="45"/>
        <v>0.6150791323698428</v>
      </c>
      <c r="X120" s="60">
        <f t="shared" ca="1" si="46"/>
        <v>1</v>
      </c>
      <c r="Y120" s="53">
        <f t="shared" ca="1" si="47"/>
        <v>0.12068622838611143</v>
      </c>
      <c r="Z120" s="60">
        <f t="shared" ca="1" si="48"/>
        <v>5</v>
      </c>
      <c r="AA120" s="53">
        <f t="shared" ca="1" si="49"/>
        <v>0.74803903834633023</v>
      </c>
      <c r="AB120" s="60">
        <f t="shared" ca="1" si="50"/>
        <v>4</v>
      </c>
      <c r="AC120" s="56">
        <f t="shared" ca="1" si="51"/>
        <v>0.91924470783013223</v>
      </c>
    </row>
    <row r="121" spans="2:29" ht="15.75" thickBot="1">
      <c r="C121" s="396" t="s">
        <v>134</v>
      </c>
      <c r="D121" s="398"/>
      <c r="E121" s="396" t="s">
        <v>133</v>
      </c>
      <c r="F121" s="397"/>
      <c r="G121" s="397"/>
      <c r="H121" s="397"/>
      <c r="I121" s="398"/>
      <c r="M121" s="6">
        <f t="shared" si="52"/>
        <v>94</v>
      </c>
      <c r="N121" s="60">
        <f t="shared" ca="1" si="37"/>
        <v>2</v>
      </c>
      <c r="O121" s="53">
        <f t="shared" ca="1" si="38"/>
        <v>0.99827539107687691</v>
      </c>
      <c r="P121" s="60">
        <f t="shared" ca="1" si="39"/>
        <v>2</v>
      </c>
      <c r="Q121" s="53">
        <f t="shared" ca="1" si="40"/>
        <v>0.69886353436172488</v>
      </c>
      <c r="R121" s="60">
        <f t="shared" ca="1" si="41"/>
        <v>2</v>
      </c>
      <c r="S121" s="53">
        <f t="shared" ca="1" si="53"/>
        <v>0.65738912511849401</v>
      </c>
      <c r="T121" s="60">
        <f t="shared" ca="1" si="43"/>
        <v>1</v>
      </c>
      <c r="U121" s="53">
        <f t="shared" ca="1" si="54"/>
        <v>0.11870813969253469</v>
      </c>
      <c r="V121" s="60">
        <f t="shared" ca="1" si="44"/>
        <v>5</v>
      </c>
      <c r="W121" s="53">
        <f t="shared" ca="1" si="45"/>
        <v>0.53261885279489229</v>
      </c>
      <c r="X121" s="60">
        <f t="shared" ca="1" si="46"/>
        <v>6</v>
      </c>
      <c r="Y121" s="53">
        <f t="shared" ca="1" si="47"/>
        <v>0.69667120654676173</v>
      </c>
      <c r="Z121" s="60">
        <f t="shared" ca="1" si="48"/>
        <v>1</v>
      </c>
      <c r="AA121" s="53">
        <f t="shared" ca="1" si="49"/>
        <v>7.9914431049061818E-2</v>
      </c>
      <c r="AB121" s="60">
        <f t="shared" ca="1" si="50"/>
        <v>2</v>
      </c>
      <c r="AC121" s="56">
        <f t="shared" ca="1" si="51"/>
        <v>0.15727595377039361</v>
      </c>
    </row>
    <row r="122" spans="2:29" ht="15.75" thickBot="1">
      <c r="B122" s="17"/>
      <c r="C122" s="408" t="s">
        <v>129</v>
      </c>
      <c r="D122" s="410"/>
      <c r="E122" s="408" t="s">
        <v>129</v>
      </c>
      <c r="F122" s="410"/>
      <c r="G122" s="399" t="s">
        <v>132</v>
      </c>
      <c r="H122" s="408" t="s">
        <v>88</v>
      </c>
      <c r="I122" s="410"/>
      <c r="M122" s="1">
        <f t="shared" si="52"/>
        <v>95</v>
      </c>
      <c r="N122" s="60">
        <f t="shared" ca="1" si="37"/>
        <v>1</v>
      </c>
      <c r="O122" s="76">
        <f t="shared" ca="1" si="38"/>
        <v>0.28731779895306908</v>
      </c>
      <c r="P122" s="60">
        <f t="shared" ca="1" si="39"/>
        <v>1</v>
      </c>
      <c r="Q122" s="76">
        <f t="shared" ca="1" si="40"/>
        <v>6.0652348259617739E-2</v>
      </c>
      <c r="R122" s="60">
        <f t="shared" ca="1" si="41"/>
        <v>2</v>
      </c>
      <c r="S122" s="76">
        <f t="shared" ca="1" si="53"/>
        <v>0.53887313609390475</v>
      </c>
      <c r="T122" s="60">
        <f t="shared" ca="1" si="43"/>
        <v>1</v>
      </c>
      <c r="U122" s="76">
        <f t="shared" ca="1" si="54"/>
        <v>4.4965461278374308E-2</v>
      </c>
      <c r="V122" s="60">
        <f t="shared" ca="1" si="44"/>
        <v>6</v>
      </c>
      <c r="W122" s="76">
        <f t="shared" ca="1" si="45"/>
        <v>0.69270915561695379</v>
      </c>
      <c r="X122" s="60">
        <f t="shared" ca="1" si="46"/>
        <v>7</v>
      </c>
      <c r="Y122" s="76">
        <f t="shared" ca="1" si="47"/>
        <v>0.97787838092352364</v>
      </c>
      <c r="Z122" s="60">
        <f t="shared" ca="1" si="48"/>
        <v>5</v>
      </c>
      <c r="AA122" s="76">
        <f t="shared" ca="1" si="49"/>
        <v>0.75176005292240777</v>
      </c>
      <c r="AB122" s="60">
        <f t="shared" ca="1" si="50"/>
        <v>3</v>
      </c>
      <c r="AC122" s="75">
        <f t="shared" ca="1" si="51"/>
        <v>0.47346155879084328</v>
      </c>
    </row>
    <row r="123" spans="2:29" ht="15.75" thickBot="1">
      <c r="B123" s="102" t="s">
        <v>94</v>
      </c>
      <c r="C123" s="7" t="s">
        <v>130</v>
      </c>
      <c r="D123" s="8" t="s">
        <v>131</v>
      </c>
      <c r="E123" s="7" t="s">
        <v>130</v>
      </c>
      <c r="F123" s="8" t="s">
        <v>131</v>
      </c>
      <c r="G123" s="400"/>
      <c r="H123" s="7" t="s">
        <v>130</v>
      </c>
      <c r="I123" s="3" t="s">
        <v>131</v>
      </c>
      <c r="M123" s="1">
        <f t="shared" si="52"/>
        <v>96</v>
      </c>
      <c r="N123" s="60">
        <f t="shared" ref="N123:N186" ca="1" si="55">VLOOKUP(O123,N$8:O$16,2)</f>
        <v>2</v>
      </c>
      <c r="O123" s="76">
        <f t="shared" ca="1" si="38"/>
        <v>0.92985271557499782</v>
      </c>
      <c r="P123" s="60">
        <f t="shared" ref="P123:P186" ca="1" si="56">VLOOKUP(Q123,P$8:Q$16,2)</f>
        <v>1</v>
      </c>
      <c r="Q123" s="76">
        <f t="shared" ca="1" si="40"/>
        <v>0.27604087870235272</v>
      </c>
      <c r="R123" s="60">
        <f t="shared" ref="R123:R186" ca="1" si="57">VLOOKUP(S123,R$8:S$16,2)</f>
        <v>2</v>
      </c>
      <c r="S123" s="76">
        <f t="shared" ca="1" si="53"/>
        <v>0.58376014335922477</v>
      </c>
      <c r="T123" s="60">
        <f t="shared" ref="T123:T186" ca="1" si="58">VLOOKUP(U123,T$8:U$16,2)</f>
        <v>1</v>
      </c>
      <c r="U123" s="76">
        <f t="shared" ca="1" si="54"/>
        <v>5.5630001536570051E-2</v>
      </c>
      <c r="V123" s="60">
        <f t="shared" ref="V123:V186" ca="1" si="59">VLOOKUP(W123,V$8:W$16,2)</f>
        <v>1</v>
      </c>
      <c r="W123" s="76">
        <f t="shared" ca="1" si="45"/>
        <v>0.13290435947346424</v>
      </c>
      <c r="X123" s="60">
        <f t="shared" ref="X123:X186" ca="1" si="60">VLOOKUP(Y123,X$8:Y$16,2)</f>
        <v>5</v>
      </c>
      <c r="Y123" s="76">
        <f t="shared" ca="1" si="47"/>
        <v>0.62360384270631308</v>
      </c>
      <c r="Z123" s="60">
        <f t="shared" ref="Z123:Z186" ca="1" si="61">VLOOKUP(AA123,Z$8:AA$16,2)</f>
        <v>6</v>
      </c>
      <c r="AA123" s="76">
        <f t="shared" ca="1" si="49"/>
        <v>0.82321659873986075</v>
      </c>
      <c r="AB123" s="60">
        <f t="shared" ref="AB123:AB186" ca="1" si="62">VLOOKUP(AC123,AB$8:AC$16,2)</f>
        <v>3</v>
      </c>
      <c r="AC123" s="75">
        <f t="shared" ca="1" si="51"/>
        <v>0.49445668080339322</v>
      </c>
    </row>
    <row r="124" spans="2:29" ht="15.75" thickBot="1">
      <c r="B124" s="3" t="s">
        <v>64</v>
      </c>
      <c r="C124" s="17"/>
      <c r="D124" s="18"/>
      <c r="E124" s="3"/>
      <c r="F124" s="3"/>
      <c r="G124" s="59">
        <f>K77</f>
        <v>13.40625</v>
      </c>
      <c r="H124" s="86">
        <f>E124+G124</f>
        <v>13.40625</v>
      </c>
      <c r="I124" s="71">
        <f>F124+G124</f>
        <v>13.40625</v>
      </c>
      <c r="M124" s="1">
        <f t="shared" si="52"/>
        <v>97</v>
      </c>
      <c r="N124" s="60">
        <f t="shared" ca="1" si="55"/>
        <v>2</v>
      </c>
      <c r="O124" s="76">
        <f t="shared" ca="1" si="38"/>
        <v>0.86583459000289498</v>
      </c>
      <c r="P124" s="60">
        <f t="shared" ca="1" si="56"/>
        <v>2</v>
      </c>
      <c r="Q124" s="76">
        <f t="shared" ca="1" si="40"/>
        <v>0.51004343206783709</v>
      </c>
      <c r="R124" s="60">
        <f t="shared" ca="1" si="57"/>
        <v>1</v>
      </c>
      <c r="S124" s="76">
        <f t="shared" ca="1" si="53"/>
        <v>0.28780695862984818</v>
      </c>
      <c r="T124" s="60">
        <f t="shared" ca="1" si="58"/>
        <v>1</v>
      </c>
      <c r="U124" s="76">
        <f t="shared" ca="1" si="54"/>
        <v>0.27662637593575767</v>
      </c>
      <c r="V124" s="60">
        <f t="shared" ca="1" si="59"/>
        <v>9</v>
      </c>
      <c r="W124" s="76">
        <f t="shared" ca="1" si="45"/>
        <v>0.92487581987768941</v>
      </c>
      <c r="X124" s="60">
        <f t="shared" ca="1" si="60"/>
        <v>2</v>
      </c>
      <c r="Y124" s="76">
        <f t="shared" ca="1" si="47"/>
        <v>0.21893063137302793</v>
      </c>
      <c r="Z124" s="60">
        <f t="shared" ca="1" si="61"/>
        <v>2</v>
      </c>
      <c r="AA124" s="76">
        <f t="shared" ca="1" si="49"/>
        <v>0.1270040020139227</v>
      </c>
      <c r="AB124" s="60">
        <f t="shared" ca="1" si="62"/>
        <v>2</v>
      </c>
      <c r="AC124" s="75">
        <f t="shared" ca="1" si="51"/>
        <v>0.16286938371793447</v>
      </c>
    </row>
    <row r="125" spans="2:29" ht="15.75" thickBot="1">
      <c r="B125" s="5" t="s">
        <v>65</v>
      </c>
      <c r="C125" s="6"/>
      <c r="D125" s="39"/>
      <c r="E125" s="5"/>
      <c r="F125" s="5"/>
      <c r="G125" s="53">
        <f t="shared" ref="G125:G147" si="63">K78</f>
        <v>13.40625</v>
      </c>
      <c r="H125" s="65">
        <f t="shared" ref="H125:H147" si="64">E125+G125</f>
        <v>13.40625</v>
      </c>
      <c r="I125" s="34">
        <f t="shared" ref="I125:I147" si="65">F125+G125</f>
        <v>13.40625</v>
      </c>
      <c r="M125" s="1">
        <f t="shared" si="52"/>
        <v>98</v>
      </c>
      <c r="N125" s="60">
        <f t="shared" ca="1" si="55"/>
        <v>2</v>
      </c>
      <c r="O125" s="76">
        <f t="shared" ca="1" si="38"/>
        <v>0.84784782545298776</v>
      </c>
      <c r="P125" s="60">
        <f t="shared" ca="1" si="56"/>
        <v>2</v>
      </c>
      <c r="Q125" s="76">
        <f t="shared" ca="1" si="40"/>
        <v>0.57460644144312956</v>
      </c>
      <c r="R125" s="60">
        <f t="shared" ca="1" si="57"/>
        <v>1</v>
      </c>
      <c r="S125" s="76">
        <f t="shared" ca="1" si="53"/>
        <v>0.14658123452877847</v>
      </c>
      <c r="T125" s="60">
        <f t="shared" ca="1" si="58"/>
        <v>2</v>
      </c>
      <c r="U125" s="76">
        <f t="shared" ca="1" si="54"/>
        <v>0.9306937931464212</v>
      </c>
      <c r="V125" s="60">
        <f t="shared" ca="1" si="59"/>
        <v>4</v>
      </c>
      <c r="W125" s="76">
        <f t="shared" ca="1" si="45"/>
        <v>0.42823878747908317</v>
      </c>
      <c r="X125" s="60">
        <f t="shared" ca="1" si="60"/>
        <v>6</v>
      </c>
      <c r="Y125" s="76">
        <f t="shared" ca="1" si="47"/>
        <v>0.68828590102052067</v>
      </c>
      <c r="Z125" s="60">
        <f t="shared" ca="1" si="61"/>
        <v>9</v>
      </c>
      <c r="AA125" s="76">
        <f t="shared" ca="1" si="49"/>
        <v>0.96063746849719434</v>
      </c>
      <c r="AB125" s="60">
        <f t="shared" ca="1" si="62"/>
        <v>4</v>
      </c>
      <c r="AC125" s="75">
        <f t="shared" ca="1" si="51"/>
        <v>0.75454164696151427</v>
      </c>
    </row>
    <row r="126" spans="2:29" ht="15.75" thickBot="1">
      <c r="B126" s="5" t="s">
        <v>66</v>
      </c>
      <c r="C126" s="6"/>
      <c r="D126" s="39"/>
      <c r="E126" s="5"/>
      <c r="F126" s="5"/>
      <c r="G126" s="53">
        <f t="shared" si="63"/>
        <v>13.40625</v>
      </c>
      <c r="H126" s="65">
        <f t="shared" si="64"/>
        <v>13.40625</v>
      </c>
      <c r="I126" s="34">
        <f t="shared" si="65"/>
        <v>13.40625</v>
      </c>
      <c r="M126" s="1">
        <f t="shared" si="52"/>
        <v>99</v>
      </c>
      <c r="N126" s="60">
        <f t="shared" ca="1" si="55"/>
        <v>2</v>
      </c>
      <c r="O126" s="76">
        <f t="shared" ca="1" si="38"/>
        <v>0.8623134406867301</v>
      </c>
      <c r="P126" s="60">
        <f t="shared" ca="1" si="56"/>
        <v>2</v>
      </c>
      <c r="Q126" s="76">
        <f t="shared" ca="1" si="40"/>
        <v>0.8054916343766152</v>
      </c>
      <c r="R126" s="60">
        <f t="shared" ca="1" si="57"/>
        <v>1</v>
      </c>
      <c r="S126" s="76">
        <f t="shared" ca="1" si="53"/>
        <v>0.26818749282126153</v>
      </c>
      <c r="T126" s="60">
        <f t="shared" ca="1" si="58"/>
        <v>2</v>
      </c>
      <c r="U126" s="76">
        <f t="shared" ca="1" si="54"/>
        <v>0.65319284405187705</v>
      </c>
      <c r="V126" s="60">
        <f t="shared" ca="1" si="59"/>
        <v>2</v>
      </c>
      <c r="W126" s="76">
        <f t="shared" ca="1" si="45"/>
        <v>0.26620268139401926</v>
      </c>
      <c r="X126" s="60">
        <f t="shared" ca="1" si="60"/>
        <v>7</v>
      </c>
      <c r="Y126" s="76">
        <f t="shared" ca="1" si="47"/>
        <v>0.96782174931989839</v>
      </c>
      <c r="Z126" s="60">
        <f t="shared" ca="1" si="61"/>
        <v>3</v>
      </c>
      <c r="AA126" s="76">
        <f t="shared" ca="1" si="49"/>
        <v>0.34023291086877805</v>
      </c>
      <c r="AB126" s="60">
        <f t="shared" ca="1" si="62"/>
        <v>2</v>
      </c>
      <c r="AC126" s="75">
        <f t="shared" ca="1" si="51"/>
        <v>0.10492045344303258</v>
      </c>
    </row>
    <row r="127" spans="2:29" ht="15.75" thickBot="1">
      <c r="B127" s="5" t="s">
        <v>67</v>
      </c>
      <c r="C127" s="6"/>
      <c r="D127" s="39"/>
      <c r="E127" s="5"/>
      <c r="F127" s="5"/>
      <c r="G127" s="53">
        <f t="shared" si="63"/>
        <v>13.40625</v>
      </c>
      <c r="H127" s="65">
        <f t="shared" si="64"/>
        <v>13.40625</v>
      </c>
      <c r="I127" s="34">
        <f t="shared" si="65"/>
        <v>13.40625</v>
      </c>
      <c r="M127" s="1">
        <f t="shared" si="52"/>
        <v>100</v>
      </c>
      <c r="N127" s="60">
        <f t="shared" ca="1" si="55"/>
        <v>1</v>
      </c>
      <c r="O127" s="76">
        <f t="shared" ca="1" si="38"/>
        <v>0.18612775103956913</v>
      </c>
      <c r="P127" s="60">
        <f t="shared" ca="1" si="56"/>
        <v>2</v>
      </c>
      <c r="Q127" s="76">
        <f t="shared" ca="1" si="40"/>
        <v>0.67857175055459074</v>
      </c>
      <c r="R127" s="60">
        <f t="shared" ca="1" si="57"/>
        <v>2</v>
      </c>
      <c r="S127" s="76">
        <f t="shared" ca="1" si="53"/>
        <v>0.76259165002068419</v>
      </c>
      <c r="T127" s="60">
        <f t="shared" ca="1" si="58"/>
        <v>1</v>
      </c>
      <c r="U127" s="76">
        <f t="shared" ca="1" si="54"/>
        <v>0.20968152947248919</v>
      </c>
      <c r="V127" s="60">
        <f t="shared" ca="1" si="59"/>
        <v>6</v>
      </c>
      <c r="W127" s="76">
        <f t="shared" ca="1" si="45"/>
        <v>0.65714890705719253</v>
      </c>
      <c r="X127" s="60">
        <f t="shared" ca="1" si="60"/>
        <v>7</v>
      </c>
      <c r="Y127" s="76">
        <f t="shared" ca="1" si="47"/>
        <v>0.89454440196970619</v>
      </c>
      <c r="Z127" s="60">
        <f t="shared" ca="1" si="61"/>
        <v>1</v>
      </c>
      <c r="AA127" s="76">
        <f t="shared" ca="1" si="49"/>
        <v>6.0052372681970834E-2</v>
      </c>
      <c r="AB127" s="60">
        <f t="shared" ca="1" si="62"/>
        <v>3</v>
      </c>
      <c r="AC127" s="75">
        <f t="shared" ca="1" si="51"/>
        <v>0.46338419492945326</v>
      </c>
    </row>
    <row r="128" spans="2:29" ht="15.75" thickBot="1">
      <c r="B128" s="5" t="s">
        <v>68</v>
      </c>
      <c r="C128" s="6"/>
      <c r="D128" s="39"/>
      <c r="E128" s="5"/>
      <c r="F128" s="5"/>
      <c r="G128" s="53">
        <f t="shared" si="63"/>
        <v>13.40625</v>
      </c>
      <c r="H128" s="65">
        <f t="shared" si="64"/>
        <v>13.40625</v>
      </c>
      <c r="I128" s="34">
        <f t="shared" si="65"/>
        <v>13.40625</v>
      </c>
      <c r="M128" s="1">
        <f t="shared" si="52"/>
        <v>101</v>
      </c>
      <c r="N128" s="60">
        <f t="shared" ca="1" si="55"/>
        <v>2</v>
      </c>
      <c r="O128" s="76">
        <f t="shared" ca="1" si="38"/>
        <v>0.34362924651440263</v>
      </c>
      <c r="P128" s="60">
        <f t="shared" ca="1" si="56"/>
        <v>2</v>
      </c>
      <c r="Q128" s="76">
        <f t="shared" ca="1" si="40"/>
        <v>0.37880883107317675</v>
      </c>
      <c r="R128" s="60">
        <f t="shared" ca="1" si="57"/>
        <v>1</v>
      </c>
      <c r="S128" s="76">
        <f t="shared" ca="1" si="53"/>
        <v>0.29100956493874963</v>
      </c>
      <c r="T128" s="60">
        <f t="shared" ca="1" si="58"/>
        <v>1</v>
      </c>
      <c r="U128" s="76">
        <f t="shared" ca="1" si="54"/>
        <v>6.3909194064951436E-2</v>
      </c>
      <c r="V128" s="60">
        <f t="shared" ca="1" si="59"/>
        <v>2</v>
      </c>
      <c r="W128" s="76">
        <f t="shared" ca="1" si="45"/>
        <v>0.23014140296181851</v>
      </c>
      <c r="X128" s="60">
        <f t="shared" ca="1" si="60"/>
        <v>3</v>
      </c>
      <c r="Y128" s="76">
        <f t="shared" ca="1" si="47"/>
        <v>0.38014972963009264</v>
      </c>
      <c r="Z128" s="60">
        <f t="shared" ca="1" si="61"/>
        <v>4</v>
      </c>
      <c r="AA128" s="76">
        <f t="shared" ca="1" si="49"/>
        <v>0.56470189674138416</v>
      </c>
      <c r="AB128" s="60">
        <f t="shared" ca="1" si="62"/>
        <v>3</v>
      </c>
      <c r="AC128" s="75">
        <f t="shared" ca="1" si="51"/>
        <v>0.45757714727394405</v>
      </c>
    </row>
    <row r="129" spans="2:29" ht="15.75" thickBot="1">
      <c r="B129" s="5" t="s">
        <v>69</v>
      </c>
      <c r="C129" s="6"/>
      <c r="D129" s="39"/>
      <c r="E129" s="5">
        <f>$D$111*$D$119*$E$3/1000</f>
        <v>65.52</v>
      </c>
      <c r="F129" s="5">
        <f>$D$111*$D$119*$E$3/1000</f>
        <v>65.52</v>
      </c>
      <c r="G129" s="53">
        <f t="shared" si="63"/>
        <v>13.40625</v>
      </c>
      <c r="H129" s="65">
        <f t="shared" si="64"/>
        <v>78.926249999999996</v>
      </c>
      <c r="I129" s="34">
        <f t="shared" si="65"/>
        <v>78.926249999999996</v>
      </c>
      <c r="M129" s="1">
        <f t="shared" si="52"/>
        <v>102</v>
      </c>
      <c r="N129" s="60">
        <f t="shared" ca="1" si="55"/>
        <v>2</v>
      </c>
      <c r="O129" s="76">
        <f t="shared" ca="1" si="38"/>
        <v>0.35405403627930854</v>
      </c>
      <c r="P129" s="60">
        <f t="shared" ca="1" si="56"/>
        <v>2</v>
      </c>
      <c r="Q129" s="76">
        <f t="shared" ca="1" si="40"/>
        <v>0.5704486869142853</v>
      </c>
      <c r="R129" s="60">
        <f t="shared" ca="1" si="57"/>
        <v>2</v>
      </c>
      <c r="S129" s="76">
        <f t="shared" ca="1" si="53"/>
        <v>0.35151310331478425</v>
      </c>
      <c r="T129" s="60">
        <f t="shared" ca="1" si="58"/>
        <v>2</v>
      </c>
      <c r="U129" s="76">
        <f t="shared" ca="1" si="54"/>
        <v>0.70462045571971998</v>
      </c>
      <c r="V129" s="60">
        <f t="shared" ca="1" si="59"/>
        <v>1</v>
      </c>
      <c r="W129" s="76">
        <f t="shared" ca="1" si="45"/>
        <v>0.19893523732156471</v>
      </c>
      <c r="X129" s="60">
        <f t="shared" ca="1" si="60"/>
        <v>7</v>
      </c>
      <c r="Y129" s="76">
        <f t="shared" ca="1" si="47"/>
        <v>0.9010594228744937</v>
      </c>
      <c r="Z129" s="60">
        <f t="shared" ca="1" si="61"/>
        <v>3</v>
      </c>
      <c r="AA129" s="76">
        <f t="shared" ca="1" si="49"/>
        <v>0.23884953967760136</v>
      </c>
      <c r="AB129" s="60">
        <f t="shared" ca="1" si="62"/>
        <v>3</v>
      </c>
      <c r="AC129" s="75">
        <f t="shared" ca="1" si="51"/>
        <v>0.63382098304796486</v>
      </c>
    </row>
    <row r="130" spans="2:29" ht="15.75" thickBot="1">
      <c r="B130" s="5" t="s">
        <v>70</v>
      </c>
      <c r="C130" s="6" t="s">
        <v>95</v>
      </c>
      <c r="D130" s="39" t="s">
        <v>95</v>
      </c>
      <c r="E130" s="5">
        <f>$D$111*$D$119*$E$3/1000</f>
        <v>65.52</v>
      </c>
      <c r="F130" s="5">
        <f>$D$111*$D$119*$E$3/1000</f>
        <v>65.52</v>
      </c>
      <c r="G130" s="53">
        <f t="shared" ca="1" si="63"/>
        <v>14.560272988505748</v>
      </c>
      <c r="H130" s="65">
        <f t="shared" ca="1" si="64"/>
        <v>80.08027298850574</v>
      </c>
      <c r="I130" s="34">
        <f t="shared" ca="1" si="65"/>
        <v>80.08027298850574</v>
      </c>
      <c r="M130" s="1">
        <f t="shared" si="52"/>
        <v>103</v>
      </c>
      <c r="N130" s="60">
        <f t="shared" ca="1" si="55"/>
        <v>1</v>
      </c>
      <c r="O130" s="76">
        <f t="shared" ca="1" si="38"/>
        <v>0.21089378752515331</v>
      </c>
      <c r="P130" s="60">
        <f t="shared" ca="1" si="56"/>
        <v>2</v>
      </c>
      <c r="Q130" s="76">
        <f t="shared" ca="1" si="40"/>
        <v>0.88979336025024303</v>
      </c>
      <c r="R130" s="60">
        <f t="shared" ca="1" si="57"/>
        <v>2</v>
      </c>
      <c r="S130" s="76">
        <f t="shared" ca="1" si="53"/>
        <v>0.41416387063026061</v>
      </c>
      <c r="T130" s="60">
        <f t="shared" ca="1" si="58"/>
        <v>2</v>
      </c>
      <c r="U130" s="76">
        <f t="shared" ca="1" si="54"/>
        <v>0.71273358725220248</v>
      </c>
      <c r="V130" s="60">
        <f t="shared" ca="1" si="59"/>
        <v>2</v>
      </c>
      <c r="W130" s="76">
        <f t="shared" ca="1" si="45"/>
        <v>0.20134403390404643</v>
      </c>
      <c r="X130" s="60">
        <f t="shared" ca="1" si="60"/>
        <v>6</v>
      </c>
      <c r="Y130" s="76">
        <f t="shared" ca="1" si="47"/>
        <v>0.65482642684259273</v>
      </c>
      <c r="Z130" s="60">
        <f t="shared" ca="1" si="61"/>
        <v>3</v>
      </c>
      <c r="AA130" s="76">
        <f t="shared" ca="1" si="49"/>
        <v>0.27464747387727151</v>
      </c>
      <c r="AB130" s="60">
        <f t="shared" ca="1" si="62"/>
        <v>2</v>
      </c>
      <c r="AC130" s="75">
        <f t="shared" ca="1" si="51"/>
        <v>0.22207063666485549</v>
      </c>
    </row>
    <row r="131" spans="2:29" ht="15.75" thickBot="1">
      <c r="B131" s="42" t="s">
        <v>71</v>
      </c>
      <c r="C131" s="6" t="s">
        <v>95</v>
      </c>
      <c r="D131" s="39" t="s">
        <v>95</v>
      </c>
      <c r="E131" s="5"/>
      <c r="F131" s="5"/>
      <c r="G131" s="53">
        <f t="shared" ca="1" si="63"/>
        <v>16.47162356321839</v>
      </c>
      <c r="H131" s="65">
        <f t="shared" ca="1" si="64"/>
        <v>16.47162356321839</v>
      </c>
      <c r="I131" s="34">
        <f t="shared" ca="1" si="65"/>
        <v>16.47162356321839</v>
      </c>
      <c r="M131" s="1">
        <f t="shared" si="52"/>
        <v>104</v>
      </c>
      <c r="N131" s="60">
        <f t="shared" ca="1" si="55"/>
        <v>2</v>
      </c>
      <c r="O131" s="76">
        <f t="shared" ca="1" si="38"/>
        <v>0.78430070172828326</v>
      </c>
      <c r="P131" s="60">
        <f t="shared" ca="1" si="56"/>
        <v>2</v>
      </c>
      <c r="Q131" s="76">
        <f t="shared" ca="1" si="40"/>
        <v>0.37728146187571365</v>
      </c>
      <c r="R131" s="60">
        <f t="shared" ca="1" si="57"/>
        <v>2</v>
      </c>
      <c r="S131" s="76">
        <f t="shared" ca="1" si="53"/>
        <v>0.66721384046048371</v>
      </c>
      <c r="T131" s="60">
        <f t="shared" ca="1" si="58"/>
        <v>2</v>
      </c>
      <c r="U131" s="76">
        <f t="shared" ca="1" si="54"/>
        <v>0.84515235764585328</v>
      </c>
      <c r="V131" s="60">
        <f t="shared" ca="1" si="59"/>
        <v>4</v>
      </c>
      <c r="W131" s="76">
        <f t="shared" ca="1" si="45"/>
        <v>0.47954409041055523</v>
      </c>
      <c r="X131" s="60">
        <f t="shared" ca="1" si="60"/>
        <v>7</v>
      </c>
      <c r="Y131" s="76">
        <f t="shared" ca="1" si="47"/>
        <v>0.95122450090549759</v>
      </c>
      <c r="Z131" s="60">
        <f t="shared" ca="1" si="61"/>
        <v>7</v>
      </c>
      <c r="AA131" s="76">
        <f t="shared" ca="1" si="49"/>
        <v>0.90716042333007896</v>
      </c>
      <c r="AB131" s="60">
        <f t="shared" ca="1" si="62"/>
        <v>4</v>
      </c>
      <c r="AC131" s="75">
        <f t="shared" ca="1" si="51"/>
        <v>0.8602137825491869</v>
      </c>
    </row>
    <row r="132" spans="2:29" ht="15.75" thickBot="1">
      <c r="B132" s="42" t="s">
        <v>72</v>
      </c>
      <c r="C132" s="6"/>
      <c r="D132" s="39"/>
      <c r="E132" s="5"/>
      <c r="F132" s="5"/>
      <c r="G132" s="53">
        <f t="shared" si="63"/>
        <v>49.748614532019701</v>
      </c>
      <c r="H132" s="65">
        <f t="shared" si="64"/>
        <v>49.748614532019701</v>
      </c>
      <c r="I132" s="34">
        <f t="shared" si="65"/>
        <v>49.748614532019701</v>
      </c>
      <c r="M132" s="1">
        <f t="shared" si="52"/>
        <v>105</v>
      </c>
      <c r="N132" s="60">
        <f t="shared" ca="1" si="55"/>
        <v>1</v>
      </c>
      <c r="O132" s="76">
        <f t="shared" ca="1" si="38"/>
        <v>0.14903967051728184</v>
      </c>
      <c r="P132" s="60">
        <f t="shared" ca="1" si="56"/>
        <v>1</v>
      </c>
      <c r="Q132" s="76">
        <f t="shared" ca="1" si="40"/>
        <v>9.911823196514491E-2</v>
      </c>
      <c r="R132" s="60">
        <f t="shared" ca="1" si="57"/>
        <v>1</v>
      </c>
      <c r="S132" s="76">
        <f t="shared" ca="1" si="53"/>
        <v>0.1332161308169697</v>
      </c>
      <c r="T132" s="60">
        <f t="shared" ca="1" si="58"/>
        <v>1</v>
      </c>
      <c r="U132" s="76">
        <f t="shared" ca="1" si="54"/>
        <v>0.20683127511597998</v>
      </c>
      <c r="V132" s="60">
        <f t="shared" ca="1" si="59"/>
        <v>8</v>
      </c>
      <c r="W132" s="76">
        <f t="shared" ca="1" si="45"/>
        <v>0.89086677936658121</v>
      </c>
      <c r="X132" s="60">
        <f t="shared" ca="1" si="60"/>
        <v>1</v>
      </c>
      <c r="Y132" s="76">
        <f t="shared" ca="1" si="47"/>
        <v>0.13740435636233084</v>
      </c>
      <c r="Z132" s="60">
        <f t="shared" ca="1" si="61"/>
        <v>1</v>
      </c>
      <c r="AA132" s="76">
        <f t="shared" ca="1" si="49"/>
        <v>1.5194045335285011E-2</v>
      </c>
      <c r="AB132" s="60">
        <f t="shared" ca="1" si="62"/>
        <v>1</v>
      </c>
      <c r="AC132" s="75">
        <f t="shared" ca="1" si="51"/>
        <v>3.1992801684195271E-2</v>
      </c>
    </row>
    <row r="133" spans="2:29" ht="15.75" thickBot="1">
      <c r="B133" s="42" t="s">
        <v>73</v>
      </c>
      <c r="C133" s="6"/>
      <c r="D133" s="39"/>
      <c r="E133" s="5"/>
      <c r="F133" s="5"/>
      <c r="G133" s="53">
        <f t="shared" ca="1" si="63"/>
        <v>50.812479474548439</v>
      </c>
      <c r="H133" s="65">
        <f t="shared" ca="1" si="64"/>
        <v>50.812479474548439</v>
      </c>
      <c r="I133" s="34">
        <f t="shared" ca="1" si="65"/>
        <v>50.812479474548439</v>
      </c>
      <c r="M133" s="1">
        <f t="shared" si="52"/>
        <v>106</v>
      </c>
      <c r="N133" s="60">
        <f t="shared" ca="1" si="55"/>
        <v>2</v>
      </c>
      <c r="O133" s="76">
        <f t="shared" ca="1" si="38"/>
        <v>0.42445509269496995</v>
      </c>
      <c r="P133" s="60">
        <f t="shared" ca="1" si="56"/>
        <v>2</v>
      </c>
      <c r="Q133" s="76">
        <f t="shared" ca="1" si="40"/>
        <v>0.58892370385731496</v>
      </c>
      <c r="R133" s="60">
        <f t="shared" ca="1" si="57"/>
        <v>2</v>
      </c>
      <c r="S133" s="76">
        <f t="shared" ca="1" si="53"/>
        <v>0.54955426181137579</v>
      </c>
      <c r="T133" s="60">
        <f t="shared" ca="1" si="58"/>
        <v>1</v>
      </c>
      <c r="U133" s="76">
        <f t="shared" ca="1" si="54"/>
        <v>0.31739013819980588</v>
      </c>
      <c r="V133" s="60">
        <f t="shared" ca="1" si="59"/>
        <v>5</v>
      </c>
      <c r="W133" s="76">
        <f t="shared" ca="1" si="45"/>
        <v>0.59699996988205628</v>
      </c>
      <c r="X133" s="60">
        <f t="shared" ca="1" si="60"/>
        <v>3</v>
      </c>
      <c r="Y133" s="76">
        <f t="shared" ca="1" si="47"/>
        <v>0.38553164767226455</v>
      </c>
      <c r="Z133" s="60">
        <f t="shared" ca="1" si="61"/>
        <v>2</v>
      </c>
      <c r="AA133" s="76">
        <f t="shared" ca="1" si="49"/>
        <v>0.18988372900426698</v>
      </c>
      <c r="AB133" s="60">
        <f t="shared" ca="1" si="62"/>
        <v>3</v>
      </c>
      <c r="AC133" s="75">
        <f t="shared" ca="1" si="51"/>
        <v>0.38846303449782482</v>
      </c>
    </row>
    <row r="134" spans="2:29" ht="15.75" thickBot="1">
      <c r="B134" s="42" t="s">
        <v>74</v>
      </c>
      <c r="C134" s="6"/>
      <c r="D134" s="39"/>
      <c r="E134" s="5"/>
      <c r="F134" s="5"/>
      <c r="G134" s="53">
        <f t="shared" ca="1" si="63"/>
        <v>23.841276683087031</v>
      </c>
      <c r="H134" s="65">
        <f t="shared" ca="1" si="64"/>
        <v>23.841276683087031</v>
      </c>
      <c r="I134" s="34">
        <f t="shared" ca="1" si="65"/>
        <v>23.841276683087031</v>
      </c>
      <c r="M134" s="1">
        <f t="shared" si="52"/>
        <v>107</v>
      </c>
      <c r="N134" s="60">
        <f t="shared" ca="1" si="55"/>
        <v>2</v>
      </c>
      <c r="O134" s="76">
        <f t="shared" ca="1" si="38"/>
        <v>0.45306800681404447</v>
      </c>
      <c r="P134" s="60">
        <f t="shared" ca="1" si="56"/>
        <v>2</v>
      </c>
      <c r="Q134" s="76">
        <f t="shared" ca="1" si="40"/>
        <v>0.69830488089752318</v>
      </c>
      <c r="R134" s="60">
        <f t="shared" ca="1" si="57"/>
        <v>2</v>
      </c>
      <c r="S134" s="76">
        <f t="shared" ca="1" si="53"/>
        <v>0.96896671726247396</v>
      </c>
      <c r="T134" s="60">
        <f t="shared" ca="1" si="58"/>
        <v>2</v>
      </c>
      <c r="U134" s="76">
        <f t="shared" ca="1" si="54"/>
        <v>0.5991278300655225</v>
      </c>
      <c r="V134" s="60">
        <f t="shared" ca="1" si="59"/>
        <v>6</v>
      </c>
      <c r="W134" s="76">
        <f t="shared" ca="1" si="45"/>
        <v>0.62038182577902323</v>
      </c>
      <c r="X134" s="60">
        <f t="shared" ca="1" si="60"/>
        <v>4</v>
      </c>
      <c r="Y134" s="76">
        <f t="shared" ca="1" si="47"/>
        <v>0.52060554228450795</v>
      </c>
      <c r="Z134" s="60">
        <f t="shared" ca="1" si="61"/>
        <v>1</v>
      </c>
      <c r="AA134" s="76">
        <f t="shared" ca="1" si="49"/>
        <v>3.4474978105879517E-2</v>
      </c>
      <c r="AB134" s="60">
        <f t="shared" ca="1" si="62"/>
        <v>3</v>
      </c>
      <c r="AC134" s="75">
        <f t="shared" ca="1" si="51"/>
        <v>0.64694201685152897</v>
      </c>
    </row>
    <row r="135" spans="2:29" ht="15.75" thickBot="1">
      <c r="B135" s="42" t="s">
        <v>75</v>
      </c>
      <c r="C135" s="6"/>
      <c r="D135" s="39"/>
      <c r="E135" s="5"/>
      <c r="F135" s="5"/>
      <c r="G135" s="53">
        <f t="shared" ca="1" si="63"/>
        <v>18.527124384236455</v>
      </c>
      <c r="H135" s="65">
        <f t="shared" ca="1" si="64"/>
        <v>18.527124384236455</v>
      </c>
      <c r="I135" s="34">
        <f t="shared" ca="1" si="65"/>
        <v>18.527124384236455</v>
      </c>
      <c r="M135" s="1">
        <f t="shared" si="52"/>
        <v>108</v>
      </c>
      <c r="N135" s="60">
        <f t="shared" ca="1" si="55"/>
        <v>2</v>
      </c>
      <c r="O135" s="76">
        <f t="shared" ca="1" si="38"/>
        <v>0.4973392765035678</v>
      </c>
      <c r="P135" s="60">
        <f t="shared" ca="1" si="56"/>
        <v>2</v>
      </c>
      <c r="Q135" s="76">
        <f t="shared" ca="1" si="40"/>
        <v>0.32645811411997805</v>
      </c>
      <c r="R135" s="60">
        <f t="shared" ca="1" si="57"/>
        <v>2</v>
      </c>
      <c r="S135" s="76">
        <f t="shared" ca="1" si="53"/>
        <v>0.3013922206201507</v>
      </c>
      <c r="T135" s="60">
        <f t="shared" ca="1" si="58"/>
        <v>2</v>
      </c>
      <c r="U135" s="76">
        <f t="shared" ca="1" si="54"/>
        <v>0.75525483515062319</v>
      </c>
      <c r="V135" s="60">
        <f t="shared" ca="1" si="59"/>
        <v>6</v>
      </c>
      <c r="W135" s="76">
        <f t="shared" ca="1" si="45"/>
        <v>0.65546818280203745</v>
      </c>
      <c r="X135" s="60">
        <f t="shared" ca="1" si="60"/>
        <v>6</v>
      </c>
      <c r="Y135" s="76">
        <f t="shared" ca="1" si="47"/>
        <v>0.65170804177471009</v>
      </c>
      <c r="Z135" s="60">
        <f t="shared" ca="1" si="61"/>
        <v>7</v>
      </c>
      <c r="AA135" s="76">
        <f t="shared" ca="1" si="49"/>
        <v>0.87321095247972869</v>
      </c>
      <c r="AB135" s="60">
        <f t="shared" ca="1" si="62"/>
        <v>3</v>
      </c>
      <c r="AC135" s="75">
        <f t="shared" ca="1" si="51"/>
        <v>0.57707293602920817</v>
      </c>
    </row>
    <row r="136" spans="2:29" ht="15.75" thickBot="1">
      <c r="B136" s="42" t="s">
        <v>76</v>
      </c>
      <c r="C136" s="6"/>
      <c r="D136" s="39"/>
      <c r="E136" s="5"/>
      <c r="F136" s="5"/>
      <c r="G136" s="53">
        <f t="shared" ca="1" si="63"/>
        <v>21.09338054187192</v>
      </c>
      <c r="H136" s="65">
        <f t="shared" ca="1" si="64"/>
        <v>21.09338054187192</v>
      </c>
      <c r="I136" s="34">
        <f t="shared" ca="1" si="65"/>
        <v>21.09338054187192</v>
      </c>
      <c r="M136" s="1">
        <f t="shared" si="52"/>
        <v>109</v>
      </c>
      <c r="N136" s="60">
        <f t="shared" ca="1" si="55"/>
        <v>2</v>
      </c>
      <c r="O136" s="76">
        <f t="shared" ca="1" si="38"/>
        <v>0.64486300590623102</v>
      </c>
      <c r="P136" s="60">
        <f t="shared" ca="1" si="56"/>
        <v>1</v>
      </c>
      <c r="Q136" s="76">
        <f t="shared" ca="1" si="40"/>
        <v>0.18793034932483543</v>
      </c>
      <c r="R136" s="60">
        <f t="shared" ca="1" si="57"/>
        <v>2</v>
      </c>
      <c r="S136" s="76">
        <f t="shared" ca="1" si="53"/>
        <v>0.52614269380440493</v>
      </c>
      <c r="T136" s="60">
        <f t="shared" ca="1" si="58"/>
        <v>2</v>
      </c>
      <c r="U136" s="76">
        <f t="shared" ca="1" si="54"/>
        <v>0.64549622254424932</v>
      </c>
      <c r="V136" s="60">
        <f t="shared" ca="1" si="59"/>
        <v>1</v>
      </c>
      <c r="W136" s="76">
        <f t="shared" ca="1" si="45"/>
        <v>5.8285466599224067E-2</v>
      </c>
      <c r="X136" s="60">
        <f t="shared" ca="1" si="60"/>
        <v>5</v>
      </c>
      <c r="Y136" s="76">
        <f t="shared" ca="1" si="47"/>
        <v>0.63644178262698947</v>
      </c>
      <c r="Z136" s="60">
        <f t="shared" ca="1" si="61"/>
        <v>4</v>
      </c>
      <c r="AA136" s="76">
        <f t="shared" ca="1" si="49"/>
        <v>0.42102768780287914</v>
      </c>
      <c r="AB136" s="60">
        <f t="shared" ca="1" si="62"/>
        <v>2</v>
      </c>
      <c r="AC136" s="75">
        <f t="shared" ca="1" si="51"/>
        <v>0.1056049386347544</v>
      </c>
    </row>
    <row r="137" spans="2:29" ht="15.75" thickBot="1">
      <c r="B137" s="5" t="s">
        <v>77</v>
      </c>
      <c r="C137" s="6"/>
      <c r="D137" s="39"/>
      <c r="E137" s="5"/>
      <c r="F137" s="5"/>
      <c r="G137" s="53">
        <f t="shared" ca="1" si="63"/>
        <v>60.385457717569778</v>
      </c>
      <c r="H137" s="65">
        <f t="shared" ca="1" si="64"/>
        <v>60.385457717569778</v>
      </c>
      <c r="I137" s="34">
        <f t="shared" ca="1" si="65"/>
        <v>60.385457717569778</v>
      </c>
      <c r="M137" s="1">
        <f t="shared" si="52"/>
        <v>110</v>
      </c>
      <c r="N137" s="60">
        <f t="shared" ca="1" si="55"/>
        <v>2</v>
      </c>
      <c r="O137" s="76">
        <f t="shared" ca="1" si="38"/>
        <v>0.55357273564374321</v>
      </c>
      <c r="P137" s="60">
        <f t="shared" ca="1" si="56"/>
        <v>2</v>
      </c>
      <c r="Q137" s="76">
        <f t="shared" ca="1" si="40"/>
        <v>0.38788826032577362</v>
      </c>
      <c r="R137" s="60">
        <f t="shared" ca="1" si="57"/>
        <v>2</v>
      </c>
      <c r="S137" s="76">
        <f t="shared" ca="1" si="53"/>
        <v>0.92308556054019597</v>
      </c>
      <c r="T137" s="60">
        <f t="shared" ca="1" si="58"/>
        <v>1</v>
      </c>
      <c r="U137" s="76">
        <f t="shared" ca="1" si="54"/>
        <v>0.32649564515802432</v>
      </c>
      <c r="V137" s="60">
        <f t="shared" ca="1" si="59"/>
        <v>1</v>
      </c>
      <c r="W137" s="76">
        <f t="shared" ca="1" si="45"/>
        <v>0.19558413295923938</v>
      </c>
      <c r="X137" s="60">
        <f t="shared" ca="1" si="60"/>
        <v>1</v>
      </c>
      <c r="Y137" s="76">
        <f t="shared" ca="1" si="47"/>
        <v>1.5262735589686827E-2</v>
      </c>
      <c r="Z137" s="60">
        <f t="shared" ca="1" si="61"/>
        <v>4</v>
      </c>
      <c r="AA137" s="76">
        <f t="shared" ca="1" si="49"/>
        <v>0.42891137488071696</v>
      </c>
      <c r="AB137" s="60">
        <f t="shared" ca="1" si="62"/>
        <v>4</v>
      </c>
      <c r="AC137" s="75">
        <f t="shared" ca="1" si="51"/>
        <v>0.91513732590934294</v>
      </c>
    </row>
    <row r="138" spans="2:29" ht="15.75" thickBot="1">
      <c r="B138" s="5" t="s">
        <v>78</v>
      </c>
      <c r="C138" s="6"/>
      <c r="D138" s="39"/>
      <c r="E138" s="5"/>
      <c r="F138" s="5"/>
      <c r="G138" s="53">
        <f t="shared" ca="1" si="63"/>
        <v>60.955449507389154</v>
      </c>
      <c r="H138" s="65">
        <f t="shared" ca="1" si="64"/>
        <v>60.955449507389154</v>
      </c>
      <c r="I138" s="34">
        <f t="shared" ca="1" si="65"/>
        <v>60.955449507389154</v>
      </c>
      <c r="M138" s="1">
        <f t="shared" si="52"/>
        <v>111</v>
      </c>
      <c r="N138" s="60">
        <f t="shared" ca="1" si="55"/>
        <v>1</v>
      </c>
      <c r="O138" s="76">
        <f t="shared" ca="1" si="38"/>
        <v>1.2948405734652946E-2</v>
      </c>
      <c r="P138" s="60">
        <f t="shared" ca="1" si="56"/>
        <v>2</v>
      </c>
      <c r="Q138" s="76">
        <f t="shared" ca="1" si="40"/>
        <v>0.94211660489492921</v>
      </c>
      <c r="R138" s="60">
        <f t="shared" ca="1" si="57"/>
        <v>2</v>
      </c>
      <c r="S138" s="76">
        <f t="shared" ca="1" si="53"/>
        <v>0.70680065113016988</v>
      </c>
      <c r="T138" s="60">
        <f t="shared" ca="1" si="58"/>
        <v>1</v>
      </c>
      <c r="U138" s="76">
        <f t="shared" ca="1" si="54"/>
        <v>0.27119363467003321</v>
      </c>
      <c r="V138" s="60">
        <f t="shared" ca="1" si="59"/>
        <v>1</v>
      </c>
      <c r="W138" s="76">
        <f t="shared" ca="1" si="45"/>
        <v>0.11400871121804901</v>
      </c>
      <c r="X138" s="60">
        <f t="shared" ca="1" si="60"/>
        <v>6</v>
      </c>
      <c r="Y138" s="76">
        <f t="shared" ca="1" si="47"/>
        <v>0.6501043097598922</v>
      </c>
      <c r="Z138" s="60">
        <f t="shared" ca="1" si="61"/>
        <v>5</v>
      </c>
      <c r="AA138" s="76">
        <f t="shared" ca="1" si="49"/>
        <v>0.67250214233125227</v>
      </c>
      <c r="AB138" s="60">
        <f t="shared" ca="1" si="62"/>
        <v>4</v>
      </c>
      <c r="AC138" s="75">
        <f t="shared" ca="1" si="51"/>
        <v>0.76658321330029189</v>
      </c>
    </row>
    <row r="139" spans="2:29" ht="15.75" thickBot="1">
      <c r="B139" s="5" t="s">
        <v>79</v>
      </c>
      <c r="C139" s="6"/>
      <c r="D139" s="39"/>
      <c r="E139" s="5"/>
      <c r="F139" s="5"/>
      <c r="G139" s="53">
        <f t="shared" ca="1" si="63"/>
        <v>17.653992200328403</v>
      </c>
      <c r="H139" s="65">
        <f t="shared" ca="1" si="64"/>
        <v>17.653992200328403</v>
      </c>
      <c r="I139" s="34">
        <f t="shared" ca="1" si="65"/>
        <v>17.653992200328403</v>
      </c>
      <c r="M139" s="1">
        <f t="shared" si="52"/>
        <v>112</v>
      </c>
      <c r="N139" s="60">
        <f t="shared" ca="1" si="55"/>
        <v>2</v>
      </c>
      <c r="O139" s="76">
        <f t="shared" ca="1" si="38"/>
        <v>0.91108647637042184</v>
      </c>
      <c r="P139" s="60">
        <f t="shared" ca="1" si="56"/>
        <v>1</v>
      </c>
      <c r="Q139" s="76">
        <f t="shared" ca="1" si="40"/>
        <v>0.28709022047450095</v>
      </c>
      <c r="R139" s="60">
        <f t="shared" ca="1" si="57"/>
        <v>2</v>
      </c>
      <c r="S139" s="76">
        <f t="shared" ca="1" si="53"/>
        <v>0.800351056210169</v>
      </c>
      <c r="T139" s="60">
        <f t="shared" ca="1" si="58"/>
        <v>1</v>
      </c>
      <c r="U139" s="76">
        <f t="shared" ca="1" si="54"/>
        <v>0.13583169791049809</v>
      </c>
      <c r="V139" s="60">
        <f t="shared" ca="1" si="59"/>
        <v>2</v>
      </c>
      <c r="W139" s="76">
        <f t="shared" ca="1" si="45"/>
        <v>0.25960308613194649</v>
      </c>
      <c r="X139" s="60">
        <f t="shared" ca="1" si="60"/>
        <v>2</v>
      </c>
      <c r="Y139" s="76">
        <f t="shared" ca="1" si="47"/>
        <v>0.21746182156373273</v>
      </c>
      <c r="Z139" s="60">
        <f t="shared" ca="1" si="61"/>
        <v>2</v>
      </c>
      <c r="AA139" s="76">
        <f t="shared" ca="1" si="49"/>
        <v>0.18836269837967046</v>
      </c>
      <c r="AB139" s="60">
        <f t="shared" ca="1" si="62"/>
        <v>2</v>
      </c>
      <c r="AC139" s="75">
        <f t="shared" ca="1" si="51"/>
        <v>0.26023256686058893</v>
      </c>
    </row>
    <row r="140" spans="2:29" ht="15.75" thickBot="1">
      <c r="B140" s="5" t="s">
        <v>80</v>
      </c>
      <c r="C140" s="6"/>
      <c r="D140" s="39"/>
      <c r="E140" s="5"/>
      <c r="F140" s="5"/>
      <c r="G140" s="53">
        <f t="shared" ca="1" si="63"/>
        <v>17.026323891625616</v>
      </c>
      <c r="H140" s="65">
        <f t="shared" ca="1" si="64"/>
        <v>17.026323891625616</v>
      </c>
      <c r="I140" s="34">
        <f t="shared" ca="1" si="65"/>
        <v>17.026323891625616</v>
      </c>
      <c r="M140" s="1">
        <f t="shared" si="52"/>
        <v>113</v>
      </c>
      <c r="N140" s="60">
        <f t="shared" ca="1" si="55"/>
        <v>2</v>
      </c>
      <c r="O140" s="76">
        <f t="shared" ca="1" si="38"/>
        <v>0.8846087583795792</v>
      </c>
      <c r="P140" s="60">
        <f t="shared" ca="1" si="56"/>
        <v>2</v>
      </c>
      <c r="Q140" s="76">
        <f t="shared" ca="1" si="40"/>
        <v>0.38001161714057119</v>
      </c>
      <c r="R140" s="60">
        <f t="shared" ca="1" si="57"/>
        <v>1</v>
      </c>
      <c r="S140" s="76">
        <f t="shared" ca="1" si="53"/>
        <v>0.29094106685309562</v>
      </c>
      <c r="T140" s="60">
        <f t="shared" ca="1" si="58"/>
        <v>2</v>
      </c>
      <c r="U140" s="76">
        <f t="shared" ca="1" si="54"/>
        <v>0.53401542029716431</v>
      </c>
      <c r="V140" s="60">
        <f t="shared" ca="1" si="59"/>
        <v>6</v>
      </c>
      <c r="W140" s="76">
        <f t="shared" ca="1" si="45"/>
        <v>0.68098466063937702</v>
      </c>
      <c r="X140" s="60">
        <f t="shared" ca="1" si="60"/>
        <v>6</v>
      </c>
      <c r="Y140" s="76">
        <f t="shared" ca="1" si="47"/>
        <v>0.76801732639677067</v>
      </c>
      <c r="Z140" s="60">
        <f t="shared" ca="1" si="61"/>
        <v>3</v>
      </c>
      <c r="AA140" s="76">
        <f t="shared" ca="1" si="49"/>
        <v>0.329964245292655</v>
      </c>
      <c r="AB140" s="60">
        <f t="shared" ca="1" si="62"/>
        <v>4</v>
      </c>
      <c r="AC140" s="75">
        <f t="shared" ca="1" si="51"/>
        <v>0.96739504862768744</v>
      </c>
    </row>
    <row r="141" spans="2:29" ht="15.75" thickBot="1">
      <c r="B141" s="5" t="s">
        <v>81</v>
      </c>
      <c r="C141" s="6"/>
      <c r="D141" s="39"/>
      <c r="E141" s="5"/>
      <c r="F141" s="5"/>
      <c r="G141" s="53">
        <f t="shared" ca="1" si="63"/>
        <v>21.171561986863711</v>
      </c>
      <c r="H141" s="65">
        <f t="shared" ca="1" si="64"/>
        <v>21.171561986863711</v>
      </c>
      <c r="I141" s="34">
        <f t="shared" ca="1" si="65"/>
        <v>21.171561986863711</v>
      </c>
      <c r="M141" s="1">
        <f t="shared" si="52"/>
        <v>114</v>
      </c>
      <c r="N141" s="60">
        <f t="shared" ca="1" si="55"/>
        <v>2</v>
      </c>
      <c r="O141" s="76">
        <f t="shared" ca="1" si="38"/>
        <v>0.75072746533713852</v>
      </c>
      <c r="P141" s="60">
        <f t="shared" ca="1" si="56"/>
        <v>1</v>
      </c>
      <c r="Q141" s="76">
        <f t="shared" ca="1" si="40"/>
        <v>7.0914775804868491E-2</v>
      </c>
      <c r="R141" s="60">
        <f t="shared" ca="1" si="57"/>
        <v>1</v>
      </c>
      <c r="S141" s="76">
        <f t="shared" ca="1" si="53"/>
        <v>0.24819493951865113</v>
      </c>
      <c r="T141" s="60">
        <f t="shared" ca="1" si="58"/>
        <v>1</v>
      </c>
      <c r="U141" s="76">
        <f t="shared" ca="1" si="54"/>
        <v>0.2665885670850443</v>
      </c>
      <c r="V141" s="60">
        <f t="shared" ca="1" si="59"/>
        <v>8</v>
      </c>
      <c r="W141" s="76">
        <f t="shared" ca="1" si="45"/>
        <v>0.83068434711562711</v>
      </c>
      <c r="X141" s="60">
        <f t="shared" ca="1" si="60"/>
        <v>1</v>
      </c>
      <c r="Y141" s="76">
        <f t="shared" ca="1" si="47"/>
        <v>0.19388123400388846</v>
      </c>
      <c r="Z141" s="60">
        <f t="shared" ca="1" si="61"/>
        <v>5</v>
      </c>
      <c r="AA141" s="76">
        <f t="shared" ca="1" si="49"/>
        <v>0.72002812365953073</v>
      </c>
      <c r="AB141" s="60">
        <f t="shared" ca="1" si="62"/>
        <v>2</v>
      </c>
      <c r="AC141" s="75">
        <f t="shared" ca="1" si="51"/>
        <v>0.13341474238661544</v>
      </c>
    </row>
    <row r="142" spans="2:29" ht="15.75" thickBot="1">
      <c r="B142" s="5" t="s">
        <v>82</v>
      </c>
      <c r="C142" s="6" t="s">
        <v>95</v>
      </c>
      <c r="D142" s="39"/>
      <c r="E142" s="5">
        <f>$D$111*$D$119*$E$3/1000</f>
        <v>65.52</v>
      </c>
      <c r="F142" s="5"/>
      <c r="G142" s="53">
        <f t="shared" ca="1" si="63"/>
        <v>56.400626026272576</v>
      </c>
      <c r="H142" s="65">
        <f t="shared" ca="1" si="64"/>
        <v>121.92062602627257</v>
      </c>
      <c r="I142" s="34">
        <f t="shared" ca="1" si="65"/>
        <v>56.400626026272576</v>
      </c>
      <c r="M142" s="1">
        <f t="shared" si="52"/>
        <v>115</v>
      </c>
      <c r="N142" s="60">
        <f t="shared" ca="1" si="55"/>
        <v>2</v>
      </c>
      <c r="O142" s="76">
        <f t="shared" ca="1" si="38"/>
        <v>0.54729162148954269</v>
      </c>
      <c r="P142" s="60">
        <f t="shared" ca="1" si="56"/>
        <v>2</v>
      </c>
      <c r="Q142" s="76">
        <f t="shared" ca="1" si="40"/>
        <v>0.9485115267230475</v>
      </c>
      <c r="R142" s="60">
        <f t="shared" ca="1" si="57"/>
        <v>2</v>
      </c>
      <c r="S142" s="76">
        <f t="shared" ca="1" si="53"/>
        <v>0.53445541745418801</v>
      </c>
      <c r="T142" s="60">
        <f t="shared" ca="1" si="58"/>
        <v>2</v>
      </c>
      <c r="U142" s="76">
        <f t="shared" ca="1" si="54"/>
        <v>0.88109523734063266</v>
      </c>
      <c r="V142" s="60">
        <f t="shared" ca="1" si="59"/>
        <v>5</v>
      </c>
      <c r="W142" s="76">
        <f t="shared" ca="1" si="45"/>
        <v>0.52015497076666817</v>
      </c>
      <c r="X142" s="60">
        <f t="shared" ca="1" si="60"/>
        <v>1</v>
      </c>
      <c r="Y142" s="76">
        <f t="shared" ca="1" si="47"/>
        <v>7.4500575403091407E-3</v>
      </c>
      <c r="Z142" s="60">
        <f t="shared" ca="1" si="61"/>
        <v>6</v>
      </c>
      <c r="AA142" s="76">
        <f t="shared" ca="1" si="49"/>
        <v>0.85499793992158946</v>
      </c>
      <c r="AB142" s="60">
        <f t="shared" ca="1" si="62"/>
        <v>3</v>
      </c>
      <c r="AC142" s="75">
        <f t="shared" ca="1" si="51"/>
        <v>0.35989324875796758</v>
      </c>
    </row>
    <row r="143" spans="2:29" ht="15.75" thickBot="1">
      <c r="B143" s="5" t="s">
        <v>83</v>
      </c>
      <c r="C143" s="6" t="s">
        <v>95</v>
      </c>
      <c r="D143" s="39" t="s">
        <v>95</v>
      </c>
      <c r="E143" s="5">
        <f t="shared" ref="E143:E147" si="66">$D$111*$D$119*$E$3/1000</f>
        <v>65.52</v>
      </c>
      <c r="F143" s="5"/>
      <c r="G143" s="53">
        <f t="shared" ca="1" si="63"/>
        <v>54.262623152709359</v>
      </c>
      <c r="H143" s="65">
        <f t="shared" ca="1" si="64"/>
        <v>119.78262315270936</v>
      </c>
      <c r="I143" s="34">
        <f t="shared" ca="1" si="65"/>
        <v>54.262623152709359</v>
      </c>
      <c r="M143" s="1">
        <f t="shared" si="52"/>
        <v>116</v>
      </c>
      <c r="N143" s="60">
        <f t="shared" ca="1" si="55"/>
        <v>2</v>
      </c>
      <c r="O143" s="76">
        <f t="shared" ca="1" si="38"/>
        <v>0.30127977667681161</v>
      </c>
      <c r="P143" s="60">
        <f t="shared" ca="1" si="56"/>
        <v>1</v>
      </c>
      <c r="Q143" s="76">
        <f t="shared" ca="1" si="40"/>
        <v>0.22196396829096443</v>
      </c>
      <c r="R143" s="60">
        <f t="shared" ca="1" si="57"/>
        <v>2</v>
      </c>
      <c r="S143" s="76">
        <f t="shared" ca="1" si="53"/>
        <v>0.3633789489883128</v>
      </c>
      <c r="T143" s="60">
        <f t="shared" ca="1" si="58"/>
        <v>1</v>
      </c>
      <c r="U143" s="76">
        <f t="shared" ca="1" si="54"/>
        <v>0.18526675991310171</v>
      </c>
      <c r="V143" s="60">
        <f t="shared" ca="1" si="59"/>
        <v>1</v>
      </c>
      <c r="W143" s="76">
        <f t="shared" ca="1" si="45"/>
        <v>0.14990698741036201</v>
      </c>
      <c r="X143" s="60">
        <f t="shared" ca="1" si="60"/>
        <v>4</v>
      </c>
      <c r="Y143" s="76">
        <f t="shared" ca="1" si="47"/>
        <v>0.54582832713930118</v>
      </c>
      <c r="Z143" s="60">
        <f t="shared" ca="1" si="61"/>
        <v>3</v>
      </c>
      <c r="AA143" s="76">
        <f t="shared" ca="1" si="49"/>
        <v>0.28326575913024765</v>
      </c>
      <c r="AB143" s="60">
        <f t="shared" ca="1" si="62"/>
        <v>1</v>
      </c>
      <c r="AC143" s="75">
        <f t="shared" ca="1" si="51"/>
        <v>9.5022161701421304E-2</v>
      </c>
    </row>
    <row r="144" spans="2:29" ht="15.75" thickBot="1">
      <c r="B144" s="5" t="s">
        <v>84</v>
      </c>
      <c r="C144" s="6" t="s">
        <v>95</v>
      </c>
      <c r="D144" s="39" t="s">
        <v>95</v>
      </c>
      <c r="E144" s="5">
        <f t="shared" si="66"/>
        <v>65.52</v>
      </c>
      <c r="F144" s="5">
        <f>$D$111*$D$119*$E$3/1000</f>
        <v>65.52</v>
      </c>
      <c r="G144" s="53">
        <f t="shared" ca="1" si="63"/>
        <v>54.435529556650245</v>
      </c>
      <c r="H144" s="65">
        <f t="shared" ca="1" si="64"/>
        <v>119.95552955665025</v>
      </c>
      <c r="I144" s="34">
        <f t="shared" ca="1" si="65"/>
        <v>119.95552955665025</v>
      </c>
      <c r="M144" s="1">
        <f t="shared" si="52"/>
        <v>117</v>
      </c>
      <c r="N144" s="60">
        <f t="shared" ca="1" si="55"/>
        <v>2</v>
      </c>
      <c r="O144" s="76">
        <f t="shared" ca="1" si="38"/>
        <v>0.47762651311397519</v>
      </c>
      <c r="P144" s="60">
        <f t="shared" ca="1" si="56"/>
        <v>2</v>
      </c>
      <c r="Q144" s="76">
        <f t="shared" ca="1" si="40"/>
        <v>0.59965664268962637</v>
      </c>
      <c r="R144" s="60">
        <f t="shared" ca="1" si="57"/>
        <v>2</v>
      </c>
      <c r="S144" s="76">
        <f t="shared" ca="1" si="53"/>
        <v>0.5173597415417055</v>
      </c>
      <c r="T144" s="60">
        <f t="shared" ca="1" si="58"/>
        <v>2</v>
      </c>
      <c r="U144" s="76">
        <f t="shared" ca="1" si="54"/>
        <v>0.79799757582082087</v>
      </c>
      <c r="V144" s="60">
        <f t="shared" ca="1" si="59"/>
        <v>6</v>
      </c>
      <c r="W144" s="76">
        <f t="shared" ca="1" si="45"/>
        <v>0.68796387903226464</v>
      </c>
      <c r="X144" s="60">
        <f t="shared" ca="1" si="60"/>
        <v>2</v>
      </c>
      <c r="Y144" s="76">
        <f t="shared" ca="1" si="47"/>
        <v>0.21969653760778618</v>
      </c>
      <c r="Z144" s="60">
        <f t="shared" ca="1" si="61"/>
        <v>9</v>
      </c>
      <c r="AA144" s="76">
        <f t="shared" ca="1" si="49"/>
        <v>0.97626246893149116</v>
      </c>
      <c r="AB144" s="60">
        <f t="shared" ca="1" si="62"/>
        <v>4</v>
      </c>
      <c r="AC144" s="75">
        <f t="shared" ca="1" si="51"/>
        <v>0.75742142984465577</v>
      </c>
    </row>
    <row r="145" spans="2:29" ht="15.75" thickBot="1">
      <c r="B145" s="5" t="s">
        <v>85</v>
      </c>
      <c r="C145" s="6" t="s">
        <v>95</v>
      </c>
      <c r="D145" s="39" t="s">
        <v>95</v>
      </c>
      <c r="E145" s="5">
        <f t="shared" si="66"/>
        <v>65.52</v>
      </c>
      <c r="F145" s="5">
        <f>$D$111*$D$119*$E$3/1000</f>
        <v>65.52</v>
      </c>
      <c r="G145" s="53">
        <f t="shared" ca="1" si="63"/>
        <v>52.18285098522167</v>
      </c>
      <c r="H145" s="65">
        <f t="shared" ca="1" si="64"/>
        <v>117.70285098522166</v>
      </c>
      <c r="I145" s="34">
        <f t="shared" ca="1" si="65"/>
        <v>117.70285098522166</v>
      </c>
      <c r="M145" s="1">
        <f t="shared" si="52"/>
        <v>118</v>
      </c>
      <c r="N145" s="60">
        <f t="shared" ca="1" si="55"/>
        <v>1</v>
      </c>
      <c r="O145" s="76">
        <f t="shared" ca="1" si="38"/>
        <v>0.26094411469163603</v>
      </c>
      <c r="P145" s="60">
        <f t="shared" ca="1" si="56"/>
        <v>1</v>
      </c>
      <c r="Q145" s="76">
        <f t="shared" ca="1" si="40"/>
        <v>5.013243016116542E-2</v>
      </c>
      <c r="R145" s="60">
        <f t="shared" ca="1" si="57"/>
        <v>2</v>
      </c>
      <c r="S145" s="76">
        <f t="shared" ca="1" si="53"/>
        <v>0.66438270190401671</v>
      </c>
      <c r="T145" s="60">
        <f t="shared" ca="1" si="58"/>
        <v>1</v>
      </c>
      <c r="U145" s="76">
        <f t="shared" ca="1" si="54"/>
        <v>0.40140390763039591</v>
      </c>
      <c r="V145" s="60">
        <f t="shared" ca="1" si="59"/>
        <v>1</v>
      </c>
      <c r="W145" s="76">
        <f t="shared" ca="1" si="45"/>
        <v>0.1940931854321688</v>
      </c>
      <c r="X145" s="60">
        <f t="shared" ca="1" si="60"/>
        <v>5</v>
      </c>
      <c r="Y145" s="76">
        <f t="shared" ca="1" si="47"/>
        <v>0.58130869208181402</v>
      </c>
      <c r="Z145" s="60">
        <f t="shared" ca="1" si="61"/>
        <v>1</v>
      </c>
      <c r="AA145" s="76">
        <f t="shared" ca="1" si="49"/>
        <v>5.1849796666063597E-3</v>
      </c>
      <c r="AB145" s="60">
        <f t="shared" ca="1" si="62"/>
        <v>3</v>
      </c>
      <c r="AC145" s="75">
        <f t="shared" ca="1" si="51"/>
        <v>0.46068018102686192</v>
      </c>
    </row>
    <row r="146" spans="2:29" ht="15.75" thickBot="1">
      <c r="B146" s="5" t="s">
        <v>86</v>
      </c>
      <c r="C146" s="6" t="s">
        <v>95</v>
      </c>
      <c r="D146" s="39" t="s">
        <v>95</v>
      </c>
      <c r="E146" s="5">
        <f t="shared" si="66"/>
        <v>65.52</v>
      </c>
      <c r="F146" s="5">
        <f>$D$111*$D$119*$E$3/1000</f>
        <v>65.52</v>
      </c>
      <c r="G146" s="53">
        <f t="shared" si="63"/>
        <v>49.748614532019701</v>
      </c>
      <c r="H146" s="65">
        <f t="shared" si="64"/>
        <v>115.2686145320197</v>
      </c>
      <c r="I146" s="34">
        <f t="shared" si="65"/>
        <v>115.2686145320197</v>
      </c>
      <c r="M146" s="1">
        <f t="shared" si="52"/>
        <v>119</v>
      </c>
      <c r="N146" s="60">
        <f t="shared" ca="1" si="55"/>
        <v>2</v>
      </c>
      <c r="O146" s="76">
        <f t="shared" ca="1" si="38"/>
        <v>0.85853176745116766</v>
      </c>
      <c r="P146" s="60">
        <f t="shared" ca="1" si="56"/>
        <v>2</v>
      </c>
      <c r="Q146" s="76">
        <f t="shared" ca="1" si="40"/>
        <v>0.51198290750621123</v>
      </c>
      <c r="R146" s="60">
        <f t="shared" ca="1" si="57"/>
        <v>2</v>
      </c>
      <c r="S146" s="76">
        <f t="shared" ca="1" si="53"/>
        <v>0.43117685223077373</v>
      </c>
      <c r="T146" s="60">
        <f t="shared" ca="1" si="58"/>
        <v>1</v>
      </c>
      <c r="U146" s="76">
        <f t="shared" ca="1" si="54"/>
        <v>0.11604124164963459</v>
      </c>
      <c r="V146" s="60">
        <f t="shared" ca="1" si="59"/>
        <v>6</v>
      </c>
      <c r="W146" s="76">
        <f t="shared" ca="1" si="45"/>
        <v>0.62721304955952384</v>
      </c>
      <c r="X146" s="60">
        <f t="shared" ca="1" si="60"/>
        <v>2</v>
      </c>
      <c r="Y146" s="76">
        <f t="shared" ca="1" si="47"/>
        <v>0.22938390994460622</v>
      </c>
      <c r="Z146" s="60">
        <f t="shared" ca="1" si="61"/>
        <v>5</v>
      </c>
      <c r="AA146" s="76">
        <f t="shared" ca="1" si="49"/>
        <v>0.74427929722048614</v>
      </c>
      <c r="AB146" s="60">
        <f t="shared" ca="1" si="62"/>
        <v>4</v>
      </c>
      <c r="AC146" s="75">
        <f t="shared" ca="1" si="51"/>
        <v>0.9507155806608738</v>
      </c>
    </row>
    <row r="147" spans="2:29" ht="15.75" thickBot="1">
      <c r="B147" s="4" t="s">
        <v>87</v>
      </c>
      <c r="C147" s="1"/>
      <c r="D147" s="40"/>
      <c r="E147" s="4">
        <f t="shared" si="66"/>
        <v>65.52</v>
      </c>
      <c r="F147" s="4">
        <f>$D$111*$D$119*$E$3/1000</f>
        <v>65.52</v>
      </c>
      <c r="G147" s="76">
        <f t="shared" si="63"/>
        <v>13.40625</v>
      </c>
      <c r="H147" s="87">
        <f t="shared" si="64"/>
        <v>78.926249999999996</v>
      </c>
      <c r="I147" s="82">
        <f t="shared" si="65"/>
        <v>78.926249999999996</v>
      </c>
      <c r="M147" s="1">
        <f t="shared" si="52"/>
        <v>120</v>
      </c>
      <c r="N147" s="60">
        <f t="shared" ca="1" si="55"/>
        <v>2</v>
      </c>
      <c r="O147" s="76">
        <f t="shared" ca="1" si="38"/>
        <v>0.68456379887660046</v>
      </c>
      <c r="P147" s="60">
        <f t="shared" ca="1" si="56"/>
        <v>2</v>
      </c>
      <c r="Q147" s="76">
        <f t="shared" ca="1" si="40"/>
        <v>0.49720521231244597</v>
      </c>
      <c r="R147" s="60">
        <f t="shared" ca="1" si="57"/>
        <v>2</v>
      </c>
      <c r="S147" s="76">
        <f t="shared" ca="1" si="53"/>
        <v>0.34638858693579366</v>
      </c>
      <c r="T147" s="60">
        <f t="shared" ca="1" si="58"/>
        <v>2</v>
      </c>
      <c r="U147" s="76">
        <f t="shared" ca="1" si="54"/>
        <v>0.96099920687962381</v>
      </c>
      <c r="V147" s="60">
        <f t="shared" ca="1" si="59"/>
        <v>2</v>
      </c>
      <c r="W147" s="76">
        <f t="shared" ca="1" si="45"/>
        <v>0.22649887567241045</v>
      </c>
      <c r="X147" s="60">
        <f t="shared" ca="1" si="60"/>
        <v>1</v>
      </c>
      <c r="Y147" s="76">
        <f t="shared" ca="1" si="47"/>
        <v>7.8940689721562762E-4</v>
      </c>
      <c r="Z147" s="60">
        <f t="shared" ca="1" si="61"/>
        <v>4</v>
      </c>
      <c r="AA147" s="76">
        <f t="shared" ca="1" si="49"/>
        <v>0.4154776648584364</v>
      </c>
      <c r="AB147" s="60">
        <f t="shared" ca="1" si="62"/>
        <v>3</v>
      </c>
      <c r="AC147" s="75">
        <f t="shared" ca="1" si="51"/>
        <v>0.50572198271530677</v>
      </c>
    </row>
    <row r="148" spans="2:29" ht="15.75" thickBot="1">
      <c r="F148" s="12"/>
      <c r="G148" s="53"/>
      <c r="H148" s="16"/>
      <c r="I148" s="52"/>
      <c r="J148" s="16"/>
      <c r="M148" s="1">
        <f t="shared" si="52"/>
        <v>121</v>
      </c>
      <c r="N148" s="60">
        <f t="shared" ca="1" si="55"/>
        <v>1</v>
      </c>
      <c r="O148" s="76">
        <f t="shared" ca="1" si="38"/>
        <v>0.20968590402168363</v>
      </c>
      <c r="P148" s="60">
        <f t="shared" ca="1" si="56"/>
        <v>1</v>
      </c>
      <c r="Q148" s="76">
        <f t="shared" ca="1" si="40"/>
        <v>0.16141480419972876</v>
      </c>
      <c r="R148" s="60">
        <f t="shared" ca="1" si="57"/>
        <v>2</v>
      </c>
      <c r="S148" s="76">
        <f t="shared" ca="1" si="53"/>
        <v>0.33677947742339942</v>
      </c>
      <c r="T148" s="60">
        <f t="shared" ca="1" si="58"/>
        <v>1</v>
      </c>
      <c r="U148" s="76">
        <f t="shared" ca="1" si="54"/>
        <v>0.26219362628120102</v>
      </c>
      <c r="V148" s="60">
        <f t="shared" ca="1" si="59"/>
        <v>5</v>
      </c>
      <c r="W148" s="76">
        <f t="shared" ca="1" si="45"/>
        <v>0.52864857089560768</v>
      </c>
      <c r="X148" s="60">
        <f t="shared" ca="1" si="60"/>
        <v>1</v>
      </c>
      <c r="Y148" s="76">
        <f t="shared" ca="1" si="47"/>
        <v>0.13412322664621468</v>
      </c>
      <c r="Z148" s="60">
        <f t="shared" ca="1" si="61"/>
        <v>2</v>
      </c>
      <c r="AA148" s="76">
        <f t="shared" ca="1" si="49"/>
        <v>0.19421652434930792</v>
      </c>
      <c r="AB148" s="60">
        <f t="shared" ca="1" si="62"/>
        <v>4</v>
      </c>
      <c r="AC148" s="75">
        <f t="shared" ca="1" si="51"/>
        <v>0.9216033761322473</v>
      </c>
    </row>
    <row r="149" spans="2:29" ht="15.75" thickBot="1">
      <c r="F149" s="12"/>
      <c r="G149" s="52"/>
      <c r="H149" s="16"/>
      <c r="I149" s="52"/>
      <c r="J149" s="16"/>
      <c r="M149" s="1">
        <f t="shared" si="52"/>
        <v>122</v>
      </c>
      <c r="N149" s="60">
        <f t="shared" ca="1" si="55"/>
        <v>2</v>
      </c>
      <c r="O149" s="76">
        <f t="shared" ca="1" si="38"/>
        <v>0.6991996016048887</v>
      </c>
      <c r="P149" s="60">
        <f t="shared" ca="1" si="56"/>
        <v>2</v>
      </c>
      <c r="Q149" s="76">
        <f t="shared" ca="1" si="40"/>
        <v>0.76931422404487471</v>
      </c>
      <c r="R149" s="60">
        <f t="shared" ca="1" si="57"/>
        <v>2</v>
      </c>
      <c r="S149" s="76">
        <f t="shared" ca="1" si="53"/>
        <v>0.59472288021002395</v>
      </c>
      <c r="T149" s="60">
        <f t="shared" ca="1" si="58"/>
        <v>2</v>
      </c>
      <c r="U149" s="76">
        <f t="shared" ca="1" si="54"/>
        <v>0.7454999236413542</v>
      </c>
      <c r="V149" s="60">
        <f t="shared" ca="1" si="59"/>
        <v>1</v>
      </c>
      <c r="W149" s="76">
        <f t="shared" ca="1" si="45"/>
        <v>8.0329188443913679E-2</v>
      </c>
      <c r="X149" s="60">
        <f t="shared" ca="1" si="60"/>
        <v>6</v>
      </c>
      <c r="Y149" s="76">
        <f t="shared" ca="1" si="47"/>
        <v>0.7178380485645357</v>
      </c>
      <c r="Z149" s="60">
        <f t="shared" ca="1" si="61"/>
        <v>3</v>
      </c>
      <c r="AA149" s="76">
        <f t="shared" ca="1" si="49"/>
        <v>0.30213301464344688</v>
      </c>
      <c r="AB149" s="60">
        <f t="shared" ca="1" si="62"/>
        <v>4</v>
      </c>
      <c r="AC149" s="75">
        <f t="shared" ca="1" si="51"/>
        <v>0.82895867067545748</v>
      </c>
    </row>
    <row r="150" spans="2:29" ht="15.75" thickBot="1">
      <c r="C150" t="s">
        <v>135</v>
      </c>
      <c r="E150" s="16"/>
      <c r="M150" s="1">
        <f t="shared" si="52"/>
        <v>123</v>
      </c>
      <c r="N150" s="60">
        <f t="shared" ca="1" si="55"/>
        <v>2</v>
      </c>
      <c r="O150" s="76">
        <f t="shared" ca="1" si="38"/>
        <v>0.59553794209061905</v>
      </c>
      <c r="P150" s="60">
        <f t="shared" ca="1" si="56"/>
        <v>2</v>
      </c>
      <c r="Q150" s="76">
        <f t="shared" ca="1" si="40"/>
        <v>0.53785067469149261</v>
      </c>
      <c r="R150" s="60">
        <f t="shared" ca="1" si="57"/>
        <v>2</v>
      </c>
      <c r="S150" s="76">
        <f t="shared" ca="1" si="53"/>
        <v>0.64599870267397552</v>
      </c>
      <c r="T150" s="60">
        <f t="shared" ca="1" si="58"/>
        <v>2</v>
      </c>
      <c r="U150" s="76">
        <f t="shared" ca="1" si="54"/>
        <v>0.91457189379238635</v>
      </c>
      <c r="V150" s="60">
        <f t="shared" ca="1" si="59"/>
        <v>1</v>
      </c>
      <c r="W150" s="76">
        <f t="shared" ca="1" si="45"/>
        <v>1.764125093609703E-2</v>
      </c>
      <c r="X150" s="60">
        <f t="shared" ca="1" si="60"/>
        <v>2</v>
      </c>
      <c r="Y150" s="76">
        <f t="shared" ca="1" si="47"/>
        <v>0.2344155195763955</v>
      </c>
      <c r="Z150" s="60">
        <f t="shared" ca="1" si="61"/>
        <v>2</v>
      </c>
      <c r="AA150" s="76">
        <f t="shared" ca="1" si="49"/>
        <v>0.16727797285738788</v>
      </c>
      <c r="AB150" s="60">
        <f t="shared" ca="1" si="62"/>
        <v>2</v>
      </c>
      <c r="AC150" s="75">
        <f t="shared" ca="1" si="51"/>
        <v>0.13688934036842415</v>
      </c>
    </row>
    <row r="151" spans="2:29" ht="15.75" thickBot="1">
      <c r="C151" s="17" t="s">
        <v>120</v>
      </c>
      <c r="D151" s="59"/>
      <c r="E151" s="71">
        <f ca="1">SUM(H124:H147)</f>
        <v>1257.2815517241377</v>
      </c>
      <c r="F151" s="70" t="s">
        <v>2</v>
      </c>
      <c r="M151" s="1">
        <f t="shared" si="52"/>
        <v>124</v>
      </c>
      <c r="N151" s="60">
        <f t="shared" ca="1" si="55"/>
        <v>2</v>
      </c>
      <c r="O151" s="76">
        <f t="shared" ca="1" si="38"/>
        <v>0.39523193302369553</v>
      </c>
      <c r="P151" s="60">
        <f t="shared" ca="1" si="56"/>
        <v>1</v>
      </c>
      <c r="Q151" s="76">
        <f t="shared" ca="1" si="40"/>
        <v>0.15332074532768036</v>
      </c>
      <c r="R151" s="60">
        <f t="shared" ca="1" si="57"/>
        <v>2</v>
      </c>
      <c r="S151" s="76">
        <f t="shared" ca="1" si="53"/>
        <v>0.43345473605054874</v>
      </c>
      <c r="T151" s="60">
        <f t="shared" ca="1" si="58"/>
        <v>1</v>
      </c>
      <c r="U151" s="76">
        <f t="shared" ca="1" si="54"/>
        <v>0.11088011743425152</v>
      </c>
      <c r="V151" s="60">
        <f t="shared" ca="1" si="59"/>
        <v>7</v>
      </c>
      <c r="W151" s="76">
        <f t="shared" ca="1" si="45"/>
        <v>0.78907642348951068</v>
      </c>
      <c r="X151" s="60">
        <f t="shared" ca="1" si="60"/>
        <v>6</v>
      </c>
      <c r="Y151" s="76">
        <f t="shared" ca="1" si="47"/>
        <v>0.79922314656602023</v>
      </c>
      <c r="Z151" s="60">
        <f t="shared" ca="1" si="61"/>
        <v>4</v>
      </c>
      <c r="AA151" s="76">
        <f t="shared" ca="1" si="49"/>
        <v>0.53551825638165518</v>
      </c>
      <c r="AB151" s="60">
        <f t="shared" ca="1" si="62"/>
        <v>3</v>
      </c>
      <c r="AC151" s="75">
        <f t="shared" ca="1" si="51"/>
        <v>0.52790784537811875</v>
      </c>
    </row>
    <row r="152" spans="2:29" ht="15.75" thickBot="1">
      <c r="C152" s="6" t="s">
        <v>119</v>
      </c>
      <c r="D152" s="53"/>
      <c r="E152" s="34">
        <f ca="1">E151/$E$3</f>
        <v>5.3729980842911864</v>
      </c>
      <c r="F152" s="39" t="s">
        <v>2</v>
      </c>
      <c r="M152" s="1">
        <f t="shared" si="52"/>
        <v>125</v>
      </c>
      <c r="N152" s="60">
        <f t="shared" ca="1" si="55"/>
        <v>1</v>
      </c>
      <c r="O152" s="76">
        <f t="shared" ca="1" si="38"/>
        <v>0.21757541407968972</v>
      </c>
      <c r="P152" s="60">
        <f t="shared" ca="1" si="56"/>
        <v>2</v>
      </c>
      <c r="Q152" s="76">
        <f t="shared" ca="1" si="40"/>
        <v>0.68912597183974889</v>
      </c>
      <c r="R152" s="60">
        <f t="shared" ca="1" si="57"/>
        <v>1</v>
      </c>
      <c r="S152" s="76">
        <f t="shared" ca="1" si="53"/>
        <v>5.4016506817974319E-2</v>
      </c>
      <c r="T152" s="60">
        <f t="shared" ca="1" si="58"/>
        <v>1</v>
      </c>
      <c r="U152" s="76">
        <f t="shared" ca="1" si="54"/>
        <v>0.15115301060914632</v>
      </c>
      <c r="V152" s="60">
        <f t="shared" ca="1" si="59"/>
        <v>4</v>
      </c>
      <c r="W152" s="76">
        <f t="shared" ca="1" si="45"/>
        <v>0.41565219775368512</v>
      </c>
      <c r="X152" s="60">
        <f t="shared" ca="1" si="60"/>
        <v>1</v>
      </c>
      <c r="Y152" s="76">
        <f t="shared" ca="1" si="47"/>
        <v>0.19778291031960671</v>
      </c>
      <c r="Z152" s="60">
        <f t="shared" ca="1" si="61"/>
        <v>4</v>
      </c>
      <c r="AA152" s="76">
        <f t="shared" ca="1" si="49"/>
        <v>0.49864124615478245</v>
      </c>
      <c r="AB152" s="60">
        <f t="shared" ca="1" si="62"/>
        <v>4</v>
      </c>
      <c r="AC152" s="75">
        <f t="shared" ca="1" si="51"/>
        <v>0.72058966075640196</v>
      </c>
    </row>
    <row r="153" spans="2:29" ht="15.75" thickBot="1">
      <c r="C153" s="6" t="s">
        <v>90</v>
      </c>
      <c r="D153" s="13"/>
      <c r="E153" s="34">
        <f ca="1">E152*182</f>
        <v>977.88565134099588</v>
      </c>
      <c r="F153" s="101" t="s">
        <v>2</v>
      </c>
      <c r="M153" s="1">
        <f t="shared" si="52"/>
        <v>126</v>
      </c>
      <c r="N153" s="60">
        <f t="shared" ca="1" si="55"/>
        <v>2</v>
      </c>
      <c r="O153" s="76">
        <f t="shared" ca="1" si="38"/>
        <v>0.783088039942891</v>
      </c>
      <c r="P153" s="60">
        <f t="shared" ca="1" si="56"/>
        <v>2</v>
      </c>
      <c r="Q153" s="76">
        <f t="shared" ca="1" si="40"/>
        <v>0.49370779887197891</v>
      </c>
      <c r="R153" s="60">
        <f t="shared" ca="1" si="57"/>
        <v>2</v>
      </c>
      <c r="S153" s="76">
        <f t="shared" ca="1" si="53"/>
        <v>0.73658965908250895</v>
      </c>
      <c r="T153" s="60">
        <f t="shared" ca="1" si="58"/>
        <v>1</v>
      </c>
      <c r="U153" s="76">
        <f t="shared" ca="1" si="54"/>
        <v>0.41994224026570315</v>
      </c>
      <c r="V153" s="60">
        <f t="shared" ca="1" si="59"/>
        <v>9</v>
      </c>
      <c r="W153" s="76">
        <f t="shared" ca="1" si="45"/>
        <v>0.97838174374269582</v>
      </c>
      <c r="X153" s="60">
        <f t="shared" ca="1" si="60"/>
        <v>7</v>
      </c>
      <c r="Y153" s="76">
        <f t="shared" ca="1" si="47"/>
        <v>0.93235976233914752</v>
      </c>
      <c r="Z153" s="60">
        <f t="shared" ca="1" si="61"/>
        <v>4</v>
      </c>
      <c r="AA153" s="76">
        <f t="shared" ca="1" si="49"/>
        <v>0.54504188851833746</v>
      </c>
      <c r="AB153" s="60">
        <f t="shared" ca="1" si="62"/>
        <v>3</v>
      </c>
      <c r="AC153" s="75">
        <f t="shared" ca="1" si="51"/>
        <v>0.4036508036253974</v>
      </c>
    </row>
    <row r="154" spans="2:29" ht="15.75" thickBot="1">
      <c r="C154" s="1" t="s">
        <v>121</v>
      </c>
      <c r="D154" s="2"/>
      <c r="E154" s="4">
        <f ca="1">E151*182</f>
        <v>228825.24241379305</v>
      </c>
      <c r="F154" s="75" t="s">
        <v>2</v>
      </c>
      <c r="M154" s="1">
        <f t="shared" si="52"/>
        <v>127</v>
      </c>
      <c r="N154" s="60">
        <f t="shared" ca="1" si="55"/>
        <v>2</v>
      </c>
      <c r="O154" s="76">
        <f t="shared" ca="1" si="38"/>
        <v>0.6380455320124403</v>
      </c>
      <c r="P154" s="60">
        <f t="shared" ca="1" si="56"/>
        <v>2</v>
      </c>
      <c r="Q154" s="76">
        <f t="shared" ca="1" si="40"/>
        <v>0.57984953194274969</v>
      </c>
      <c r="R154" s="60">
        <f t="shared" ca="1" si="57"/>
        <v>1</v>
      </c>
      <c r="S154" s="76">
        <f t="shared" ca="1" si="53"/>
        <v>0.25796384986727983</v>
      </c>
      <c r="T154" s="60">
        <f t="shared" ca="1" si="58"/>
        <v>2</v>
      </c>
      <c r="U154" s="76">
        <f t="shared" ca="1" si="54"/>
        <v>0.84579233145382871</v>
      </c>
      <c r="V154" s="60">
        <f t="shared" ca="1" si="59"/>
        <v>8</v>
      </c>
      <c r="W154" s="76">
        <f t="shared" ca="1" si="45"/>
        <v>0.86222574346891623</v>
      </c>
      <c r="X154" s="60">
        <f t="shared" ca="1" si="60"/>
        <v>4</v>
      </c>
      <c r="Y154" s="76">
        <f t="shared" ca="1" si="47"/>
        <v>0.5487889366435672</v>
      </c>
      <c r="Z154" s="60">
        <f t="shared" ca="1" si="61"/>
        <v>2</v>
      </c>
      <c r="AA154" s="76">
        <f t="shared" ca="1" si="49"/>
        <v>0.1264189070252657</v>
      </c>
      <c r="AB154" s="60">
        <f t="shared" ca="1" si="62"/>
        <v>4</v>
      </c>
      <c r="AC154" s="75">
        <f t="shared" ca="1" si="51"/>
        <v>0.8255104027004565</v>
      </c>
    </row>
    <row r="155" spans="2:29" ht="15.75" thickBot="1">
      <c r="M155" s="1">
        <f t="shared" si="52"/>
        <v>128</v>
      </c>
      <c r="N155" s="60">
        <f t="shared" ca="1" si="55"/>
        <v>2</v>
      </c>
      <c r="O155" s="76">
        <f t="shared" ca="1" si="38"/>
        <v>0.83989167195097103</v>
      </c>
      <c r="P155" s="60">
        <f t="shared" ca="1" si="56"/>
        <v>2</v>
      </c>
      <c r="Q155" s="76">
        <f t="shared" ca="1" si="40"/>
        <v>0.64889508022259967</v>
      </c>
      <c r="R155" s="60">
        <f t="shared" ca="1" si="57"/>
        <v>2</v>
      </c>
      <c r="S155" s="76">
        <f t="shared" ca="1" si="53"/>
        <v>0.7901865402970536</v>
      </c>
      <c r="T155" s="60">
        <f t="shared" ca="1" si="58"/>
        <v>2</v>
      </c>
      <c r="U155" s="76">
        <f t="shared" ca="1" si="54"/>
        <v>0.77862823271437898</v>
      </c>
      <c r="V155" s="60">
        <f t="shared" ca="1" si="59"/>
        <v>4</v>
      </c>
      <c r="W155" s="76">
        <f t="shared" ca="1" si="45"/>
        <v>0.46589856344448677</v>
      </c>
      <c r="X155" s="60">
        <f t="shared" ca="1" si="60"/>
        <v>6</v>
      </c>
      <c r="Y155" s="76">
        <f t="shared" ca="1" si="47"/>
        <v>0.77033922149011169</v>
      </c>
      <c r="Z155" s="60">
        <f t="shared" ca="1" si="61"/>
        <v>3</v>
      </c>
      <c r="AA155" s="76">
        <f t="shared" ca="1" si="49"/>
        <v>0.27290088069825824</v>
      </c>
      <c r="AB155" s="60">
        <f t="shared" ca="1" si="62"/>
        <v>3</v>
      </c>
      <c r="AC155" s="75">
        <f t="shared" ca="1" si="51"/>
        <v>0.69638528448206793</v>
      </c>
    </row>
    <row r="156" spans="2:29" ht="15.75" thickBot="1">
      <c r="E156" s="16"/>
      <c r="M156" s="1">
        <f t="shared" si="52"/>
        <v>129</v>
      </c>
      <c r="N156" s="60">
        <f t="shared" ca="1" si="55"/>
        <v>1</v>
      </c>
      <c r="O156" s="76">
        <f t="shared" ca="1" si="38"/>
        <v>1.1343449492074775E-2</v>
      </c>
      <c r="P156" s="60">
        <f t="shared" ca="1" si="56"/>
        <v>2</v>
      </c>
      <c r="Q156" s="76">
        <f t="shared" ca="1" si="40"/>
        <v>0.68893403734209535</v>
      </c>
      <c r="R156" s="60">
        <f t="shared" ca="1" si="57"/>
        <v>1</v>
      </c>
      <c r="S156" s="76">
        <f t="shared" ca="1" si="53"/>
        <v>0.23649578840175955</v>
      </c>
      <c r="T156" s="60">
        <f t="shared" ca="1" si="58"/>
        <v>1</v>
      </c>
      <c r="U156" s="76">
        <f t="shared" ca="1" si="54"/>
        <v>0.17761254508603441</v>
      </c>
      <c r="V156" s="60">
        <f t="shared" ca="1" si="59"/>
        <v>1</v>
      </c>
      <c r="W156" s="76">
        <f t="shared" ca="1" si="45"/>
        <v>3.8254606534201763E-2</v>
      </c>
      <c r="X156" s="60">
        <f t="shared" ca="1" si="60"/>
        <v>2</v>
      </c>
      <c r="Y156" s="76">
        <f t="shared" ca="1" si="47"/>
        <v>0.24404740124661228</v>
      </c>
      <c r="Z156" s="60">
        <f t="shared" ca="1" si="61"/>
        <v>3</v>
      </c>
      <c r="AA156" s="76">
        <f t="shared" ca="1" si="49"/>
        <v>0.23300949917413138</v>
      </c>
      <c r="AB156" s="60">
        <f t="shared" ca="1" si="62"/>
        <v>1</v>
      </c>
      <c r="AC156" s="75">
        <f t="shared" ca="1" si="51"/>
        <v>1.2409699616701131E-2</v>
      </c>
    </row>
    <row r="157" spans="2:29" ht="15.75" thickBot="1">
      <c r="C157" t="s">
        <v>136</v>
      </c>
      <c r="M157" s="1">
        <f t="shared" si="52"/>
        <v>130</v>
      </c>
      <c r="N157" s="60">
        <f t="shared" ca="1" si="55"/>
        <v>2</v>
      </c>
      <c r="O157" s="76">
        <f t="shared" ref="O157:O220" ca="1" si="67">RAND()</f>
        <v>0.96833032058360402</v>
      </c>
      <c r="P157" s="60">
        <f t="shared" ca="1" si="56"/>
        <v>2</v>
      </c>
      <c r="Q157" s="76">
        <f t="shared" ref="Q157:Q220" ca="1" si="68">RAND()</f>
        <v>0.76807907401659192</v>
      </c>
      <c r="R157" s="60">
        <f t="shared" ca="1" si="57"/>
        <v>2</v>
      </c>
      <c r="S157" s="76">
        <f t="shared" ca="1" si="53"/>
        <v>0.97056044937649255</v>
      </c>
      <c r="T157" s="60">
        <f t="shared" ca="1" si="58"/>
        <v>2</v>
      </c>
      <c r="U157" s="76">
        <f t="shared" ca="1" si="54"/>
        <v>0.81077342379665329</v>
      </c>
      <c r="V157" s="60">
        <f t="shared" ca="1" si="59"/>
        <v>6</v>
      </c>
      <c r="W157" s="76">
        <f t="shared" ref="W157:W220" ca="1" si="69">RAND()</f>
        <v>0.64151276875465602</v>
      </c>
      <c r="X157" s="60">
        <f t="shared" ca="1" si="60"/>
        <v>7</v>
      </c>
      <c r="Y157" s="76">
        <f t="shared" ref="Y157:Y220" ca="1" si="70">RAND()</f>
        <v>0.89941403392532226</v>
      </c>
      <c r="Z157" s="60">
        <f t="shared" ca="1" si="61"/>
        <v>2</v>
      </c>
      <c r="AA157" s="76">
        <f t="shared" ref="AA157:AA220" ca="1" si="71">RAND()</f>
        <v>0.18866067804816034</v>
      </c>
      <c r="AB157" s="60">
        <f t="shared" ca="1" si="62"/>
        <v>4</v>
      </c>
      <c r="AC157" s="75">
        <f t="shared" ref="AC157:AC220" ca="1" si="72">RAND()</f>
        <v>0.87651017823057975</v>
      </c>
    </row>
    <row r="158" spans="2:29" ht="15.75" thickBot="1">
      <c r="C158" s="17" t="s">
        <v>120</v>
      </c>
      <c r="D158" s="59"/>
      <c r="E158" s="71">
        <f ca="1">SUM(I124:I147)</f>
        <v>1126.2415517241377</v>
      </c>
      <c r="F158" s="70" t="s">
        <v>2</v>
      </c>
      <c r="M158" s="1">
        <f t="shared" ref="M158:M221" si="73">M157+1</f>
        <v>131</v>
      </c>
      <c r="N158" s="60">
        <f t="shared" ca="1" si="55"/>
        <v>2</v>
      </c>
      <c r="O158" s="76">
        <f t="shared" ca="1" si="67"/>
        <v>0.81479809850764084</v>
      </c>
      <c r="P158" s="60">
        <f t="shared" ca="1" si="56"/>
        <v>2</v>
      </c>
      <c r="Q158" s="76">
        <f t="shared" ca="1" si="68"/>
        <v>0.57273444553976205</v>
      </c>
      <c r="R158" s="60">
        <f t="shared" ca="1" si="57"/>
        <v>1</v>
      </c>
      <c r="S158" s="76">
        <f t="shared" ca="1" si="53"/>
        <v>4.8025729579681986E-2</v>
      </c>
      <c r="T158" s="60">
        <f t="shared" ca="1" si="58"/>
        <v>2</v>
      </c>
      <c r="U158" s="76">
        <f t="shared" ca="1" si="54"/>
        <v>0.87100800837395065</v>
      </c>
      <c r="V158" s="60">
        <f t="shared" ca="1" si="59"/>
        <v>5</v>
      </c>
      <c r="W158" s="76">
        <f t="shared" ca="1" si="69"/>
        <v>0.57796674254888392</v>
      </c>
      <c r="X158" s="60">
        <f t="shared" ca="1" si="60"/>
        <v>2</v>
      </c>
      <c r="Y158" s="76">
        <f t="shared" ca="1" si="70"/>
        <v>0.33727684288311188</v>
      </c>
      <c r="Z158" s="60">
        <f t="shared" ca="1" si="61"/>
        <v>5</v>
      </c>
      <c r="AA158" s="76">
        <f t="shared" ca="1" si="71"/>
        <v>0.68748751012219955</v>
      </c>
      <c r="AB158" s="60">
        <f t="shared" ca="1" si="62"/>
        <v>3</v>
      </c>
      <c r="AC158" s="75">
        <f t="shared" ca="1" si="72"/>
        <v>0.68214587605687504</v>
      </c>
    </row>
    <row r="159" spans="2:29" ht="15.75" thickBot="1">
      <c r="C159" s="6" t="s">
        <v>119</v>
      </c>
      <c r="D159" s="53"/>
      <c r="E159" s="34">
        <f ca="1">E158/$E$3</f>
        <v>4.8129980842911868</v>
      </c>
      <c r="F159" s="39" t="s">
        <v>2</v>
      </c>
      <c r="M159" s="1">
        <f t="shared" si="73"/>
        <v>132</v>
      </c>
      <c r="N159" s="60">
        <f t="shared" ca="1" si="55"/>
        <v>1</v>
      </c>
      <c r="O159" s="76">
        <f t="shared" ca="1" si="67"/>
        <v>0.17880754655663278</v>
      </c>
      <c r="P159" s="60">
        <f t="shared" ca="1" si="56"/>
        <v>2</v>
      </c>
      <c r="Q159" s="76">
        <f t="shared" ca="1" si="68"/>
        <v>0.39086504068310912</v>
      </c>
      <c r="R159" s="60">
        <f t="shared" ca="1" si="57"/>
        <v>2</v>
      </c>
      <c r="S159" s="76">
        <f t="shared" ca="1" si="53"/>
        <v>0.34486139246928982</v>
      </c>
      <c r="T159" s="60">
        <f t="shared" ca="1" si="58"/>
        <v>2</v>
      </c>
      <c r="U159" s="76">
        <f t="shared" ca="1" si="54"/>
        <v>0.5043166736621103</v>
      </c>
      <c r="V159" s="60">
        <f t="shared" ca="1" si="59"/>
        <v>1</v>
      </c>
      <c r="W159" s="76">
        <f t="shared" ca="1" si="69"/>
        <v>0.1422881812570731</v>
      </c>
      <c r="X159" s="60">
        <f t="shared" ca="1" si="60"/>
        <v>1</v>
      </c>
      <c r="Y159" s="76">
        <f t="shared" ca="1" si="70"/>
        <v>0.16301253903761737</v>
      </c>
      <c r="Z159" s="60">
        <f t="shared" ca="1" si="61"/>
        <v>5</v>
      </c>
      <c r="AA159" s="76">
        <f t="shared" ca="1" si="71"/>
        <v>0.7229130032293638</v>
      </c>
      <c r="AB159" s="60">
        <f t="shared" ca="1" si="62"/>
        <v>3</v>
      </c>
      <c r="AC159" s="75">
        <f t="shared" ca="1" si="72"/>
        <v>0.68142365466870114</v>
      </c>
    </row>
    <row r="160" spans="2:29" ht="15.75" thickBot="1">
      <c r="C160" s="6" t="s">
        <v>90</v>
      </c>
      <c r="D160" s="13"/>
      <c r="E160" s="34">
        <f ca="1">E159*183</f>
        <v>880.7786494252872</v>
      </c>
      <c r="F160" s="101" t="s">
        <v>2</v>
      </c>
      <c r="M160" s="1">
        <f t="shared" si="73"/>
        <v>133</v>
      </c>
      <c r="N160" s="60">
        <f t="shared" ca="1" si="55"/>
        <v>2</v>
      </c>
      <c r="O160" s="76">
        <f t="shared" ca="1" si="67"/>
        <v>0.47990543136595409</v>
      </c>
      <c r="P160" s="60">
        <f t="shared" ca="1" si="56"/>
        <v>2</v>
      </c>
      <c r="Q160" s="76">
        <f t="shared" ca="1" si="68"/>
        <v>0.91289255997563878</v>
      </c>
      <c r="R160" s="60">
        <f t="shared" ca="1" si="57"/>
        <v>1</v>
      </c>
      <c r="S160" s="76">
        <f t="shared" ca="1" si="53"/>
        <v>4.4939647172000718E-2</v>
      </c>
      <c r="T160" s="60">
        <f t="shared" ca="1" si="58"/>
        <v>1</v>
      </c>
      <c r="U160" s="76">
        <f t="shared" ca="1" si="54"/>
        <v>0.35669749320003263</v>
      </c>
      <c r="V160" s="60">
        <f t="shared" ca="1" si="59"/>
        <v>3</v>
      </c>
      <c r="W160" s="76">
        <f t="shared" ca="1" si="69"/>
        <v>0.38517768871939495</v>
      </c>
      <c r="X160" s="60">
        <f t="shared" ca="1" si="60"/>
        <v>5</v>
      </c>
      <c r="Y160" s="76">
        <f t="shared" ca="1" si="70"/>
        <v>0.58851374644270571</v>
      </c>
      <c r="Z160" s="60">
        <f t="shared" ca="1" si="61"/>
        <v>4</v>
      </c>
      <c r="AA160" s="76">
        <f t="shared" ca="1" si="71"/>
        <v>0.60851071270301116</v>
      </c>
      <c r="AB160" s="60">
        <f t="shared" ca="1" si="62"/>
        <v>4</v>
      </c>
      <c r="AC160" s="75">
        <f t="shared" ca="1" si="72"/>
        <v>0.75714136105229501</v>
      </c>
    </row>
    <row r="161" spans="3:29" ht="15.75" thickBot="1">
      <c r="C161" s="1" t="s">
        <v>121</v>
      </c>
      <c r="D161" s="2"/>
      <c r="E161" s="4">
        <f ca="1">E158*183</f>
        <v>206102.2039655172</v>
      </c>
      <c r="F161" s="75" t="s">
        <v>2</v>
      </c>
      <c r="M161" s="1">
        <f t="shared" si="73"/>
        <v>134</v>
      </c>
      <c r="N161" s="60">
        <f t="shared" ca="1" si="55"/>
        <v>2</v>
      </c>
      <c r="O161" s="76">
        <f t="shared" ca="1" si="67"/>
        <v>0.51331842643850578</v>
      </c>
      <c r="P161" s="60">
        <f t="shared" ca="1" si="56"/>
        <v>2</v>
      </c>
      <c r="Q161" s="76">
        <f t="shared" ca="1" si="68"/>
        <v>0.33860236411321587</v>
      </c>
      <c r="R161" s="60">
        <f t="shared" ca="1" si="57"/>
        <v>2</v>
      </c>
      <c r="S161" s="76">
        <f t="shared" ca="1" si="53"/>
        <v>0.92323192684410493</v>
      </c>
      <c r="T161" s="60">
        <f t="shared" ca="1" si="58"/>
        <v>2</v>
      </c>
      <c r="U161" s="76">
        <f t="shared" ca="1" si="54"/>
        <v>0.97636364236100803</v>
      </c>
      <c r="V161" s="60">
        <f t="shared" ca="1" si="59"/>
        <v>1</v>
      </c>
      <c r="W161" s="76">
        <f t="shared" ca="1" si="69"/>
        <v>8.6070940106711014E-2</v>
      </c>
      <c r="X161" s="60">
        <f t="shared" ca="1" si="60"/>
        <v>6</v>
      </c>
      <c r="Y161" s="76">
        <f t="shared" ca="1" si="70"/>
        <v>0.78077832500891109</v>
      </c>
      <c r="Z161" s="60">
        <f t="shared" ca="1" si="61"/>
        <v>1</v>
      </c>
      <c r="AA161" s="76">
        <f t="shared" ca="1" si="71"/>
        <v>4.3750370806766803E-2</v>
      </c>
      <c r="AB161" s="60">
        <f t="shared" ca="1" si="62"/>
        <v>1</v>
      </c>
      <c r="AC161" s="75">
        <f t="shared" ca="1" si="72"/>
        <v>8.3700286338216801E-2</v>
      </c>
    </row>
    <row r="162" spans="3:29" ht="15.75" thickBot="1">
      <c r="E162" s="16"/>
      <c r="M162" s="1">
        <f t="shared" si="73"/>
        <v>135</v>
      </c>
      <c r="N162" s="60">
        <f t="shared" ca="1" si="55"/>
        <v>2</v>
      </c>
      <c r="O162" s="76">
        <f t="shared" ca="1" si="67"/>
        <v>0.57994538747423441</v>
      </c>
      <c r="P162" s="60">
        <f t="shared" ca="1" si="56"/>
        <v>2</v>
      </c>
      <c r="Q162" s="76">
        <f t="shared" ca="1" si="68"/>
        <v>0.34088146929008212</v>
      </c>
      <c r="R162" s="60">
        <f t="shared" ca="1" si="57"/>
        <v>2</v>
      </c>
      <c r="S162" s="76">
        <f t="shared" ca="1" si="53"/>
        <v>0.41824870705643868</v>
      </c>
      <c r="T162" s="60">
        <f t="shared" ca="1" si="58"/>
        <v>1</v>
      </c>
      <c r="U162" s="76">
        <f t="shared" ca="1" si="54"/>
        <v>0.2800135684879459</v>
      </c>
      <c r="V162" s="60">
        <f t="shared" ca="1" si="59"/>
        <v>1</v>
      </c>
      <c r="W162" s="76">
        <f t="shared" ca="1" si="69"/>
        <v>0.19689972084683594</v>
      </c>
      <c r="X162" s="60">
        <f t="shared" ca="1" si="60"/>
        <v>4</v>
      </c>
      <c r="Y162" s="76">
        <f t="shared" ca="1" si="70"/>
        <v>0.53359073140194124</v>
      </c>
      <c r="Z162" s="60">
        <f t="shared" ca="1" si="61"/>
        <v>4</v>
      </c>
      <c r="AA162" s="76">
        <f t="shared" ca="1" si="71"/>
        <v>0.51603127660818737</v>
      </c>
      <c r="AB162" s="60">
        <f t="shared" ca="1" si="62"/>
        <v>4</v>
      </c>
      <c r="AC162" s="75">
        <f t="shared" ca="1" si="72"/>
        <v>0.7847700426668498</v>
      </c>
    </row>
    <row r="163" spans="3:29" ht="15.75" thickBot="1">
      <c r="C163" s="17" t="s">
        <v>90</v>
      </c>
      <c r="D163" s="44"/>
      <c r="E163" s="70">
        <f ca="1">E153+E160</f>
        <v>1858.6643007662831</v>
      </c>
      <c r="M163" s="1">
        <f t="shared" si="73"/>
        <v>136</v>
      </c>
      <c r="N163" s="60">
        <f t="shared" ca="1" si="55"/>
        <v>1</v>
      </c>
      <c r="O163" s="76">
        <f t="shared" ca="1" si="67"/>
        <v>0.25092616701933412</v>
      </c>
      <c r="P163" s="60">
        <f t="shared" ca="1" si="56"/>
        <v>2</v>
      </c>
      <c r="Q163" s="76">
        <f t="shared" ca="1" si="68"/>
        <v>0.67005728640363582</v>
      </c>
      <c r="R163" s="60">
        <f t="shared" ca="1" si="57"/>
        <v>2</v>
      </c>
      <c r="S163" s="76">
        <f t="shared" ca="1" si="53"/>
        <v>0.56598456234200212</v>
      </c>
      <c r="T163" s="60">
        <f t="shared" ca="1" si="58"/>
        <v>1</v>
      </c>
      <c r="U163" s="76">
        <f t="shared" ca="1" si="54"/>
        <v>0.2748325523234687</v>
      </c>
      <c r="V163" s="60">
        <f t="shared" ca="1" si="59"/>
        <v>7</v>
      </c>
      <c r="W163" s="76">
        <f t="shared" ca="1" si="69"/>
        <v>0.7482310107732153</v>
      </c>
      <c r="X163" s="60">
        <f t="shared" ca="1" si="60"/>
        <v>3</v>
      </c>
      <c r="Y163" s="76">
        <f t="shared" ca="1" si="70"/>
        <v>0.38832414571332174</v>
      </c>
      <c r="Z163" s="60">
        <f t="shared" ca="1" si="61"/>
        <v>9</v>
      </c>
      <c r="AA163" s="76">
        <f t="shared" ca="1" si="71"/>
        <v>0.95234157676463527</v>
      </c>
      <c r="AB163" s="60">
        <f t="shared" ca="1" si="62"/>
        <v>4</v>
      </c>
      <c r="AC163" s="75">
        <f t="shared" ca="1" si="72"/>
        <v>0.96975000154809732</v>
      </c>
    </row>
    <row r="164" spans="3:29" ht="15.75" thickBot="1">
      <c r="C164" s="1" t="s">
        <v>121</v>
      </c>
      <c r="D164" s="2"/>
      <c r="E164" s="40">
        <f ca="1">E154+E161</f>
        <v>434927.44637931022</v>
      </c>
      <c r="M164" s="1">
        <f t="shared" si="73"/>
        <v>137</v>
      </c>
      <c r="N164" s="60">
        <f t="shared" ca="1" si="55"/>
        <v>1</v>
      </c>
      <c r="O164" s="76">
        <f t="shared" ca="1" si="67"/>
        <v>2.5615878169833906E-2</v>
      </c>
      <c r="P164" s="60">
        <f t="shared" ca="1" si="56"/>
        <v>2</v>
      </c>
      <c r="Q164" s="76">
        <f t="shared" ca="1" si="68"/>
        <v>0.49937608733380956</v>
      </c>
      <c r="R164" s="60">
        <f t="shared" ca="1" si="57"/>
        <v>1</v>
      </c>
      <c r="S164" s="76">
        <f t="shared" ca="1" si="53"/>
        <v>0.11981291320962573</v>
      </c>
      <c r="T164" s="60">
        <f t="shared" ca="1" si="58"/>
        <v>1</v>
      </c>
      <c r="U164" s="76">
        <f t="shared" ca="1" si="54"/>
        <v>0.29286075473656137</v>
      </c>
      <c r="V164" s="60">
        <f t="shared" ca="1" si="59"/>
        <v>9</v>
      </c>
      <c r="W164" s="76">
        <f t="shared" ca="1" si="69"/>
        <v>0.92338776597813665</v>
      </c>
      <c r="X164" s="60">
        <f t="shared" ca="1" si="60"/>
        <v>7</v>
      </c>
      <c r="Y164" s="76">
        <f t="shared" ca="1" si="70"/>
        <v>0.99770020296529416</v>
      </c>
      <c r="Z164" s="60">
        <f t="shared" ca="1" si="61"/>
        <v>6</v>
      </c>
      <c r="AA164" s="76">
        <f t="shared" ca="1" si="71"/>
        <v>0.79557056413853999</v>
      </c>
      <c r="AB164" s="60">
        <f t="shared" ca="1" si="62"/>
        <v>3</v>
      </c>
      <c r="AC164" s="75">
        <f t="shared" ca="1" si="72"/>
        <v>0.63845712089572459</v>
      </c>
    </row>
    <row r="165" spans="3:29" ht="15.75" thickBot="1">
      <c r="M165" s="1">
        <f t="shared" si="73"/>
        <v>138</v>
      </c>
      <c r="N165" s="60">
        <f t="shared" ca="1" si="55"/>
        <v>2</v>
      </c>
      <c r="O165" s="76">
        <f t="shared" ca="1" si="67"/>
        <v>0.67246867243157471</v>
      </c>
      <c r="P165" s="60">
        <f t="shared" ca="1" si="56"/>
        <v>2</v>
      </c>
      <c r="Q165" s="76">
        <f t="shared" ca="1" si="68"/>
        <v>0.96947510237491485</v>
      </c>
      <c r="R165" s="60">
        <f t="shared" ca="1" si="57"/>
        <v>2</v>
      </c>
      <c r="S165" s="76">
        <f t="shared" ca="1" si="53"/>
        <v>0.59062107373959738</v>
      </c>
      <c r="T165" s="60">
        <f t="shared" ca="1" si="58"/>
        <v>2</v>
      </c>
      <c r="U165" s="76">
        <f t="shared" ca="1" si="54"/>
        <v>0.71213748964455137</v>
      </c>
      <c r="V165" s="60">
        <f t="shared" ca="1" si="59"/>
        <v>8</v>
      </c>
      <c r="W165" s="76">
        <f t="shared" ca="1" si="69"/>
        <v>0.83369576342703677</v>
      </c>
      <c r="X165" s="60">
        <f t="shared" ca="1" si="60"/>
        <v>2</v>
      </c>
      <c r="Y165" s="76">
        <f t="shared" ca="1" si="70"/>
        <v>0.23317180346151334</v>
      </c>
      <c r="Z165" s="60">
        <f t="shared" ca="1" si="61"/>
        <v>4</v>
      </c>
      <c r="AA165" s="76">
        <f t="shared" ca="1" si="71"/>
        <v>0.59703309120506964</v>
      </c>
      <c r="AB165" s="60">
        <f t="shared" ca="1" si="62"/>
        <v>3</v>
      </c>
      <c r="AC165" s="75">
        <f t="shared" ca="1" si="72"/>
        <v>0.44080087372777177</v>
      </c>
    </row>
    <row r="166" spans="3:29" ht="15.75" thickBot="1">
      <c r="M166" s="1">
        <f t="shared" si="73"/>
        <v>139</v>
      </c>
      <c r="N166" s="60">
        <f t="shared" ca="1" si="55"/>
        <v>2</v>
      </c>
      <c r="O166" s="76">
        <f t="shared" ca="1" si="67"/>
        <v>0.69742944215779623</v>
      </c>
      <c r="P166" s="60">
        <f t="shared" ca="1" si="56"/>
        <v>1</v>
      </c>
      <c r="Q166" s="76">
        <f t="shared" ca="1" si="68"/>
        <v>0.12775808672566091</v>
      </c>
      <c r="R166" s="60">
        <f t="shared" ca="1" si="57"/>
        <v>2</v>
      </c>
      <c r="S166" s="76">
        <f t="shared" ca="1" si="53"/>
        <v>0.6910203757486677</v>
      </c>
      <c r="T166" s="60">
        <f t="shared" ca="1" si="58"/>
        <v>1</v>
      </c>
      <c r="U166" s="76">
        <f t="shared" ca="1" si="54"/>
        <v>0.35890749211036388</v>
      </c>
      <c r="V166" s="60">
        <f t="shared" ca="1" si="59"/>
        <v>4</v>
      </c>
      <c r="W166" s="76">
        <f t="shared" ca="1" si="69"/>
        <v>0.44722916858255957</v>
      </c>
      <c r="X166" s="60">
        <f t="shared" ca="1" si="60"/>
        <v>6</v>
      </c>
      <c r="Y166" s="76">
        <f t="shared" ca="1" si="70"/>
        <v>0.69659782349894073</v>
      </c>
      <c r="Z166" s="60">
        <f t="shared" ca="1" si="61"/>
        <v>2</v>
      </c>
      <c r="AA166" s="76">
        <f t="shared" ca="1" si="71"/>
        <v>0.17608160950157181</v>
      </c>
      <c r="AB166" s="60">
        <f t="shared" ca="1" si="62"/>
        <v>2</v>
      </c>
      <c r="AC166" s="75">
        <f t="shared" ca="1" si="72"/>
        <v>0.21243902062151299</v>
      </c>
    </row>
    <row r="167" spans="3:29" ht="15.75" thickBot="1">
      <c r="M167" s="1">
        <f t="shared" si="73"/>
        <v>140</v>
      </c>
      <c r="N167" s="60">
        <f t="shared" ca="1" si="55"/>
        <v>1</v>
      </c>
      <c r="O167" s="76">
        <f t="shared" ca="1" si="67"/>
        <v>0.28211521403765549</v>
      </c>
      <c r="P167" s="60">
        <f t="shared" ca="1" si="56"/>
        <v>2</v>
      </c>
      <c r="Q167" s="76">
        <f t="shared" ca="1" si="68"/>
        <v>0.90461946487830369</v>
      </c>
      <c r="R167" s="60">
        <f t="shared" ca="1" si="57"/>
        <v>2</v>
      </c>
      <c r="S167" s="76">
        <f t="shared" ca="1" si="53"/>
        <v>0.7996438416659668</v>
      </c>
      <c r="T167" s="60">
        <f t="shared" ca="1" si="58"/>
        <v>1</v>
      </c>
      <c r="U167" s="76">
        <f t="shared" ca="1" si="54"/>
        <v>0.10444912755487934</v>
      </c>
      <c r="V167" s="60">
        <f t="shared" ca="1" si="59"/>
        <v>5</v>
      </c>
      <c r="W167" s="76">
        <f t="shared" ca="1" si="69"/>
        <v>0.59118648044191335</v>
      </c>
      <c r="X167" s="60">
        <f t="shared" ca="1" si="60"/>
        <v>2</v>
      </c>
      <c r="Y167" s="76">
        <f t="shared" ca="1" si="70"/>
        <v>0.26836285571803398</v>
      </c>
      <c r="Z167" s="60">
        <f t="shared" ca="1" si="61"/>
        <v>4</v>
      </c>
      <c r="AA167" s="76">
        <f t="shared" ca="1" si="71"/>
        <v>0.61105178783120895</v>
      </c>
      <c r="AB167" s="60">
        <f t="shared" ca="1" si="62"/>
        <v>3</v>
      </c>
      <c r="AC167" s="75">
        <f t="shared" ca="1" si="72"/>
        <v>0.63693696125148858</v>
      </c>
    </row>
    <row r="168" spans="3:29" ht="15.75" thickBot="1">
      <c r="M168" s="1">
        <f t="shared" si="73"/>
        <v>141</v>
      </c>
      <c r="N168" s="60">
        <f t="shared" ca="1" si="55"/>
        <v>2</v>
      </c>
      <c r="O168" s="76">
        <f t="shared" ca="1" si="67"/>
        <v>0.4424880692324189</v>
      </c>
      <c r="P168" s="60">
        <f t="shared" ca="1" si="56"/>
        <v>2</v>
      </c>
      <c r="Q168" s="76">
        <f t="shared" ca="1" si="68"/>
        <v>0.80353657462055339</v>
      </c>
      <c r="R168" s="60">
        <f t="shared" ca="1" si="57"/>
        <v>2</v>
      </c>
      <c r="S168" s="76">
        <f t="shared" ca="1" si="53"/>
        <v>0.55184731885417926</v>
      </c>
      <c r="T168" s="60">
        <f t="shared" ca="1" si="58"/>
        <v>2</v>
      </c>
      <c r="U168" s="76">
        <f t="shared" ca="1" si="54"/>
        <v>0.53807406350968456</v>
      </c>
      <c r="V168" s="60">
        <f t="shared" ca="1" si="59"/>
        <v>8</v>
      </c>
      <c r="W168" s="76">
        <f t="shared" ca="1" si="69"/>
        <v>0.80853285695121002</v>
      </c>
      <c r="X168" s="60">
        <f t="shared" ca="1" si="60"/>
        <v>6</v>
      </c>
      <c r="Y168" s="76">
        <f t="shared" ca="1" si="70"/>
        <v>0.76676504317871119</v>
      </c>
      <c r="Z168" s="60">
        <f t="shared" ca="1" si="61"/>
        <v>3</v>
      </c>
      <c r="AA168" s="76">
        <f t="shared" ca="1" si="71"/>
        <v>0.35753304533420938</v>
      </c>
      <c r="AB168" s="60">
        <f t="shared" ca="1" si="62"/>
        <v>2</v>
      </c>
      <c r="AC168" s="75">
        <f t="shared" ca="1" si="72"/>
        <v>0.14936237120943208</v>
      </c>
    </row>
    <row r="169" spans="3:29" ht="15.75" thickBot="1">
      <c r="M169" s="1">
        <f t="shared" si="73"/>
        <v>142</v>
      </c>
      <c r="N169" s="60">
        <f t="shared" ca="1" si="55"/>
        <v>1</v>
      </c>
      <c r="O169" s="76">
        <f t="shared" ca="1" si="67"/>
        <v>0.16907797069311958</v>
      </c>
      <c r="P169" s="60">
        <f t="shared" ca="1" si="56"/>
        <v>2</v>
      </c>
      <c r="Q169" s="76">
        <f t="shared" ca="1" si="68"/>
        <v>0.80109727045248103</v>
      </c>
      <c r="R169" s="60">
        <f t="shared" ca="1" si="57"/>
        <v>2</v>
      </c>
      <c r="S169" s="76">
        <f t="shared" ca="1" si="53"/>
        <v>0.61695815830246392</v>
      </c>
      <c r="T169" s="60">
        <f t="shared" ca="1" si="58"/>
        <v>1</v>
      </c>
      <c r="U169" s="76">
        <f t="shared" ca="1" si="54"/>
        <v>0.28718390130265092</v>
      </c>
      <c r="V169" s="60">
        <f t="shared" ca="1" si="59"/>
        <v>1</v>
      </c>
      <c r="W169" s="76">
        <f t="shared" ca="1" si="69"/>
        <v>2.7715865056755717E-2</v>
      </c>
      <c r="X169" s="60">
        <f t="shared" ca="1" si="60"/>
        <v>3</v>
      </c>
      <c r="Y169" s="76">
        <f t="shared" ca="1" si="70"/>
        <v>0.37437244178164875</v>
      </c>
      <c r="Z169" s="60">
        <f t="shared" ca="1" si="61"/>
        <v>4</v>
      </c>
      <c r="AA169" s="76">
        <f t="shared" ca="1" si="71"/>
        <v>0.49269487096468034</v>
      </c>
      <c r="AB169" s="60">
        <f t="shared" ca="1" si="62"/>
        <v>2</v>
      </c>
      <c r="AC169" s="75">
        <f t="shared" ca="1" si="72"/>
        <v>0.23413093055262313</v>
      </c>
    </row>
    <row r="170" spans="3:29" ht="15.75" thickBot="1">
      <c r="M170" s="1">
        <f t="shared" si="73"/>
        <v>143</v>
      </c>
      <c r="N170" s="60">
        <f t="shared" ca="1" si="55"/>
        <v>2</v>
      </c>
      <c r="O170" s="76">
        <f t="shared" ca="1" si="67"/>
        <v>0.60185829599666696</v>
      </c>
      <c r="P170" s="60">
        <f t="shared" ca="1" si="56"/>
        <v>1</v>
      </c>
      <c r="Q170" s="76">
        <f t="shared" ca="1" si="68"/>
        <v>0.21370743389989943</v>
      </c>
      <c r="R170" s="60">
        <f t="shared" ca="1" si="57"/>
        <v>2</v>
      </c>
      <c r="S170" s="76">
        <f t="shared" ca="1" si="53"/>
        <v>0.76623877320412825</v>
      </c>
      <c r="T170" s="60">
        <f t="shared" ca="1" si="58"/>
        <v>2</v>
      </c>
      <c r="U170" s="76">
        <f t="shared" ca="1" si="54"/>
        <v>0.66991711223941008</v>
      </c>
      <c r="V170" s="60">
        <f t="shared" ca="1" si="59"/>
        <v>3</v>
      </c>
      <c r="W170" s="76">
        <f t="shared" ca="1" si="69"/>
        <v>0.31341134176359287</v>
      </c>
      <c r="X170" s="60">
        <f t="shared" ca="1" si="60"/>
        <v>6</v>
      </c>
      <c r="Y170" s="76">
        <f t="shared" ca="1" si="70"/>
        <v>0.68545494008316776</v>
      </c>
      <c r="Z170" s="60">
        <f t="shared" ca="1" si="61"/>
        <v>7</v>
      </c>
      <c r="AA170" s="76">
        <f t="shared" ca="1" si="71"/>
        <v>0.88488319970666351</v>
      </c>
      <c r="AB170" s="60">
        <f t="shared" ca="1" si="62"/>
        <v>4</v>
      </c>
      <c r="AC170" s="75">
        <f t="shared" ca="1" si="72"/>
        <v>0.83353983012777322</v>
      </c>
    </row>
    <row r="171" spans="3:29" ht="15.75" thickBot="1">
      <c r="M171" s="1">
        <f t="shared" si="73"/>
        <v>144</v>
      </c>
      <c r="N171" s="60">
        <f t="shared" ca="1" si="55"/>
        <v>2</v>
      </c>
      <c r="O171" s="76">
        <f t="shared" ca="1" si="67"/>
        <v>0.66280500342027615</v>
      </c>
      <c r="P171" s="60">
        <f t="shared" ca="1" si="56"/>
        <v>2</v>
      </c>
      <c r="Q171" s="76">
        <f t="shared" ca="1" si="68"/>
        <v>0.59801327524686898</v>
      </c>
      <c r="R171" s="60">
        <f t="shared" ca="1" si="57"/>
        <v>2</v>
      </c>
      <c r="S171" s="76">
        <f t="shared" ca="1" si="53"/>
        <v>0.55365619511703246</v>
      </c>
      <c r="T171" s="60">
        <f t="shared" ca="1" si="58"/>
        <v>1</v>
      </c>
      <c r="U171" s="76">
        <f t="shared" ca="1" si="54"/>
        <v>0.10168964455277552</v>
      </c>
      <c r="V171" s="60">
        <f t="shared" ca="1" si="59"/>
        <v>6</v>
      </c>
      <c r="W171" s="76">
        <f t="shared" ca="1" si="69"/>
        <v>0.620442846059305</v>
      </c>
      <c r="X171" s="60">
        <f t="shared" ca="1" si="60"/>
        <v>7</v>
      </c>
      <c r="Y171" s="76">
        <f t="shared" ca="1" si="70"/>
        <v>0.90488883982996549</v>
      </c>
      <c r="Z171" s="60">
        <f t="shared" ca="1" si="61"/>
        <v>3</v>
      </c>
      <c r="AA171" s="76">
        <f t="shared" ca="1" si="71"/>
        <v>0.24492504762702572</v>
      </c>
      <c r="AB171" s="60">
        <f t="shared" ca="1" si="62"/>
        <v>4</v>
      </c>
      <c r="AC171" s="75">
        <f t="shared" ca="1" si="72"/>
        <v>0.98953237629619184</v>
      </c>
    </row>
    <row r="172" spans="3:29" ht="15.75" thickBot="1">
      <c r="M172" s="1">
        <f t="shared" si="73"/>
        <v>145</v>
      </c>
      <c r="N172" s="60">
        <f t="shared" ca="1" si="55"/>
        <v>2</v>
      </c>
      <c r="O172" s="76">
        <f t="shared" ca="1" si="67"/>
        <v>0.33108074759602157</v>
      </c>
      <c r="P172" s="60">
        <f t="shared" ca="1" si="56"/>
        <v>2</v>
      </c>
      <c r="Q172" s="76">
        <f t="shared" ca="1" si="68"/>
        <v>0.69640304529112029</v>
      </c>
      <c r="R172" s="60">
        <f t="shared" ca="1" si="57"/>
        <v>2</v>
      </c>
      <c r="S172" s="76">
        <f t="shared" ca="1" si="53"/>
        <v>0.65870679197657278</v>
      </c>
      <c r="T172" s="60">
        <f t="shared" ca="1" si="58"/>
        <v>2</v>
      </c>
      <c r="U172" s="76">
        <f t="shared" ca="1" si="54"/>
        <v>0.83051689780014737</v>
      </c>
      <c r="V172" s="60">
        <f t="shared" ca="1" si="59"/>
        <v>9</v>
      </c>
      <c r="W172" s="76">
        <f t="shared" ca="1" si="69"/>
        <v>0.92895284734512718</v>
      </c>
      <c r="X172" s="60">
        <f t="shared" ca="1" si="60"/>
        <v>6</v>
      </c>
      <c r="Y172" s="76">
        <f t="shared" ca="1" si="70"/>
        <v>0.70573960358076171</v>
      </c>
      <c r="Z172" s="60">
        <f t="shared" ca="1" si="61"/>
        <v>1</v>
      </c>
      <c r="AA172" s="76">
        <f t="shared" ca="1" si="71"/>
        <v>4.4528519936188005E-2</v>
      </c>
      <c r="AB172" s="60">
        <f t="shared" ca="1" si="62"/>
        <v>2</v>
      </c>
      <c r="AC172" s="75">
        <f t="shared" ca="1" si="72"/>
        <v>0.29081666790890126</v>
      </c>
    </row>
    <row r="173" spans="3:29" ht="15.75" thickBot="1">
      <c r="M173" s="1">
        <f t="shared" si="73"/>
        <v>146</v>
      </c>
      <c r="N173" s="60">
        <f t="shared" ca="1" si="55"/>
        <v>1</v>
      </c>
      <c r="O173" s="76">
        <f t="shared" ca="1" si="67"/>
        <v>3.9334909394224127E-2</v>
      </c>
      <c r="P173" s="60">
        <f t="shared" ca="1" si="56"/>
        <v>1</v>
      </c>
      <c r="Q173" s="76">
        <f t="shared" ca="1" si="68"/>
        <v>0.12318972381209203</v>
      </c>
      <c r="R173" s="60">
        <f t="shared" ca="1" si="57"/>
        <v>2</v>
      </c>
      <c r="S173" s="76">
        <f t="shared" ref="S173:S236" ca="1" si="74">RAND()</f>
        <v>0.71363661508164467</v>
      </c>
      <c r="T173" s="60">
        <f t="shared" ca="1" si="58"/>
        <v>1</v>
      </c>
      <c r="U173" s="76">
        <f t="shared" ref="U173:U236" ca="1" si="75">RAND()</f>
        <v>0.30978173942356024</v>
      </c>
      <c r="V173" s="60">
        <f t="shared" ca="1" si="59"/>
        <v>4</v>
      </c>
      <c r="W173" s="76">
        <f t="shared" ca="1" si="69"/>
        <v>0.40110375025052214</v>
      </c>
      <c r="X173" s="60">
        <f t="shared" ca="1" si="60"/>
        <v>6</v>
      </c>
      <c r="Y173" s="76">
        <f t="shared" ca="1" si="70"/>
        <v>0.67048933253294263</v>
      </c>
      <c r="Z173" s="60">
        <f t="shared" ca="1" si="61"/>
        <v>4</v>
      </c>
      <c r="AA173" s="76">
        <f t="shared" ca="1" si="71"/>
        <v>0.49097052731618884</v>
      </c>
      <c r="AB173" s="60">
        <f t="shared" ca="1" si="62"/>
        <v>2</v>
      </c>
      <c r="AC173" s="75">
        <f t="shared" ca="1" si="72"/>
        <v>0.21831527942372508</v>
      </c>
    </row>
    <row r="174" spans="3:29" ht="15.75" thickBot="1">
      <c r="M174" s="1">
        <f t="shared" si="73"/>
        <v>147</v>
      </c>
      <c r="N174" s="60">
        <f t="shared" ca="1" si="55"/>
        <v>1</v>
      </c>
      <c r="O174" s="76">
        <f t="shared" ca="1" si="67"/>
        <v>5.5684306957345164E-2</v>
      </c>
      <c r="P174" s="60">
        <f t="shared" ca="1" si="56"/>
        <v>2</v>
      </c>
      <c r="Q174" s="76">
        <f t="shared" ca="1" si="68"/>
        <v>0.83393109568812407</v>
      </c>
      <c r="R174" s="60">
        <f t="shared" ca="1" si="57"/>
        <v>2</v>
      </c>
      <c r="S174" s="76">
        <f t="shared" ca="1" si="74"/>
        <v>0.37460490661183776</v>
      </c>
      <c r="T174" s="60">
        <f t="shared" ca="1" si="58"/>
        <v>1</v>
      </c>
      <c r="U174" s="76">
        <f t="shared" ca="1" si="75"/>
        <v>0.31290970336488289</v>
      </c>
      <c r="V174" s="60">
        <f t="shared" ca="1" si="59"/>
        <v>7</v>
      </c>
      <c r="W174" s="76">
        <f t="shared" ca="1" si="69"/>
        <v>0.77474748893285028</v>
      </c>
      <c r="X174" s="60">
        <f t="shared" ca="1" si="60"/>
        <v>3</v>
      </c>
      <c r="Y174" s="76">
        <f t="shared" ca="1" si="70"/>
        <v>0.40117423088001258</v>
      </c>
      <c r="Z174" s="60">
        <f t="shared" ca="1" si="61"/>
        <v>5</v>
      </c>
      <c r="AA174" s="76">
        <f t="shared" ca="1" si="71"/>
        <v>0.65188168616462616</v>
      </c>
      <c r="AB174" s="60">
        <f t="shared" ca="1" si="62"/>
        <v>3</v>
      </c>
      <c r="AC174" s="75">
        <f t="shared" ca="1" si="72"/>
        <v>0.58599381243395232</v>
      </c>
    </row>
    <row r="175" spans="3:29" ht="15.75" thickBot="1">
      <c r="M175" s="1">
        <f t="shared" si="73"/>
        <v>148</v>
      </c>
      <c r="N175" s="60">
        <f t="shared" ca="1" si="55"/>
        <v>2</v>
      </c>
      <c r="O175" s="76">
        <f t="shared" ca="1" si="67"/>
        <v>0.96275004708939171</v>
      </c>
      <c r="P175" s="60">
        <f t="shared" ca="1" si="56"/>
        <v>2</v>
      </c>
      <c r="Q175" s="76">
        <f t="shared" ca="1" si="68"/>
        <v>0.30097091256024644</v>
      </c>
      <c r="R175" s="60">
        <f t="shared" ca="1" si="57"/>
        <v>2</v>
      </c>
      <c r="S175" s="76">
        <f t="shared" ca="1" si="74"/>
        <v>0.99685240812545173</v>
      </c>
      <c r="T175" s="60">
        <f t="shared" ca="1" si="58"/>
        <v>2</v>
      </c>
      <c r="U175" s="76">
        <f t="shared" ca="1" si="75"/>
        <v>0.99365941073499853</v>
      </c>
      <c r="V175" s="60">
        <f t="shared" ca="1" si="59"/>
        <v>9</v>
      </c>
      <c r="W175" s="76">
        <f t="shared" ca="1" si="69"/>
        <v>0.92888623012159499</v>
      </c>
      <c r="X175" s="60">
        <f t="shared" ca="1" si="60"/>
        <v>5</v>
      </c>
      <c r="Y175" s="76">
        <f t="shared" ca="1" si="70"/>
        <v>0.61025463012641668</v>
      </c>
      <c r="Z175" s="60">
        <f t="shared" ca="1" si="61"/>
        <v>8</v>
      </c>
      <c r="AA175" s="76">
        <f t="shared" ca="1" si="71"/>
        <v>0.93545400989685179</v>
      </c>
      <c r="AB175" s="60">
        <f t="shared" ca="1" si="62"/>
        <v>2</v>
      </c>
      <c r="AC175" s="75">
        <f t="shared" ca="1" si="72"/>
        <v>0.23445256339158216</v>
      </c>
    </row>
    <row r="176" spans="3:29" ht="15.75" thickBot="1">
      <c r="M176" s="1">
        <f t="shared" si="73"/>
        <v>149</v>
      </c>
      <c r="N176" s="60">
        <f t="shared" ca="1" si="55"/>
        <v>1</v>
      </c>
      <c r="O176" s="76">
        <f t="shared" ca="1" si="67"/>
        <v>0.2905297227641972</v>
      </c>
      <c r="P176" s="60">
        <f t="shared" ca="1" si="56"/>
        <v>2</v>
      </c>
      <c r="Q176" s="76">
        <f t="shared" ca="1" si="68"/>
        <v>0.99098720465788426</v>
      </c>
      <c r="R176" s="60">
        <f t="shared" ca="1" si="57"/>
        <v>2</v>
      </c>
      <c r="S176" s="76">
        <f t="shared" ca="1" si="74"/>
        <v>0.76621344595718588</v>
      </c>
      <c r="T176" s="60">
        <f t="shared" ca="1" si="58"/>
        <v>1</v>
      </c>
      <c r="U176" s="76">
        <f t="shared" ca="1" si="75"/>
        <v>0.22275730657296305</v>
      </c>
      <c r="V176" s="60">
        <f t="shared" ca="1" si="59"/>
        <v>5</v>
      </c>
      <c r="W176" s="76">
        <f t="shared" ca="1" si="69"/>
        <v>0.50890031954172454</v>
      </c>
      <c r="X176" s="60">
        <f t="shared" ca="1" si="60"/>
        <v>6</v>
      </c>
      <c r="Y176" s="76">
        <f t="shared" ca="1" si="70"/>
        <v>0.67448554936575267</v>
      </c>
      <c r="Z176" s="60">
        <f t="shared" ca="1" si="61"/>
        <v>5</v>
      </c>
      <c r="AA176" s="76">
        <f t="shared" ca="1" si="71"/>
        <v>0.62287132166959802</v>
      </c>
      <c r="AB176" s="60">
        <f t="shared" ca="1" si="62"/>
        <v>1</v>
      </c>
      <c r="AC176" s="75">
        <f t="shared" ca="1" si="72"/>
        <v>8.7775711434260106E-2</v>
      </c>
    </row>
    <row r="177" spans="13:29" ht="15.75" thickBot="1">
      <c r="M177" s="1">
        <f t="shared" si="73"/>
        <v>150</v>
      </c>
      <c r="N177" s="60">
        <f t="shared" ca="1" si="55"/>
        <v>2</v>
      </c>
      <c r="O177" s="76">
        <f t="shared" ca="1" si="67"/>
        <v>0.64564556545006546</v>
      </c>
      <c r="P177" s="60">
        <f t="shared" ca="1" si="56"/>
        <v>1</v>
      </c>
      <c r="Q177" s="76">
        <f t="shared" ca="1" si="68"/>
        <v>0.25411785273686505</v>
      </c>
      <c r="R177" s="60">
        <f t="shared" ca="1" si="57"/>
        <v>2</v>
      </c>
      <c r="S177" s="76">
        <f t="shared" ca="1" si="74"/>
        <v>0.43295543185567409</v>
      </c>
      <c r="T177" s="60">
        <f t="shared" ca="1" si="58"/>
        <v>1</v>
      </c>
      <c r="U177" s="76">
        <f t="shared" ca="1" si="75"/>
        <v>0.41896116774622882</v>
      </c>
      <c r="V177" s="60">
        <f t="shared" ca="1" si="59"/>
        <v>4</v>
      </c>
      <c r="W177" s="76">
        <f t="shared" ca="1" si="69"/>
        <v>0.44150690749826693</v>
      </c>
      <c r="X177" s="60">
        <f t="shared" ca="1" si="60"/>
        <v>6</v>
      </c>
      <c r="Y177" s="76">
        <f t="shared" ca="1" si="70"/>
        <v>0.72782727992778939</v>
      </c>
      <c r="Z177" s="60">
        <f t="shared" ca="1" si="61"/>
        <v>3</v>
      </c>
      <c r="AA177" s="76">
        <f t="shared" ca="1" si="71"/>
        <v>0.25076385954247793</v>
      </c>
      <c r="AB177" s="60">
        <f t="shared" ca="1" si="62"/>
        <v>4</v>
      </c>
      <c r="AC177" s="75">
        <f t="shared" ca="1" si="72"/>
        <v>0.98219082649563827</v>
      </c>
    </row>
    <row r="178" spans="13:29" ht="15.75" thickBot="1">
      <c r="M178" s="1">
        <f t="shared" si="73"/>
        <v>151</v>
      </c>
      <c r="N178" s="60">
        <f t="shared" ca="1" si="55"/>
        <v>1</v>
      </c>
      <c r="O178" s="76">
        <f t="shared" ca="1" si="67"/>
        <v>1.1432320716272315E-2</v>
      </c>
      <c r="P178" s="60">
        <f t="shared" ca="1" si="56"/>
        <v>2</v>
      </c>
      <c r="Q178" s="76">
        <f t="shared" ca="1" si="68"/>
        <v>0.42171747292077866</v>
      </c>
      <c r="R178" s="60">
        <f t="shared" ca="1" si="57"/>
        <v>2</v>
      </c>
      <c r="S178" s="76">
        <f t="shared" ca="1" si="74"/>
        <v>0.61682905667818222</v>
      </c>
      <c r="T178" s="60">
        <f t="shared" ca="1" si="58"/>
        <v>2</v>
      </c>
      <c r="U178" s="76">
        <f t="shared" ca="1" si="75"/>
        <v>0.8587308289395903</v>
      </c>
      <c r="V178" s="60">
        <f t="shared" ca="1" si="59"/>
        <v>2</v>
      </c>
      <c r="W178" s="76">
        <f t="shared" ca="1" si="69"/>
        <v>0.24981613107525757</v>
      </c>
      <c r="X178" s="60">
        <f t="shared" ca="1" si="60"/>
        <v>1</v>
      </c>
      <c r="Y178" s="76">
        <f t="shared" ca="1" si="70"/>
        <v>0.18586543020236057</v>
      </c>
      <c r="Z178" s="60">
        <f t="shared" ca="1" si="61"/>
        <v>4</v>
      </c>
      <c r="AA178" s="76">
        <f t="shared" ca="1" si="71"/>
        <v>0.51603293691045971</v>
      </c>
      <c r="AB178" s="60">
        <f t="shared" ca="1" si="62"/>
        <v>4</v>
      </c>
      <c r="AC178" s="75">
        <f t="shared" ca="1" si="72"/>
        <v>0.90959451090991283</v>
      </c>
    </row>
    <row r="179" spans="13:29" ht="15.75" thickBot="1">
      <c r="M179" s="1">
        <f t="shared" si="73"/>
        <v>152</v>
      </c>
      <c r="N179" s="60">
        <f t="shared" ca="1" si="55"/>
        <v>2</v>
      </c>
      <c r="O179" s="76">
        <f t="shared" ca="1" si="67"/>
        <v>0.7609375515499448</v>
      </c>
      <c r="P179" s="60">
        <f t="shared" ca="1" si="56"/>
        <v>2</v>
      </c>
      <c r="Q179" s="76">
        <f t="shared" ca="1" si="68"/>
        <v>0.5862984989853226</v>
      </c>
      <c r="R179" s="60">
        <f t="shared" ca="1" si="57"/>
        <v>2</v>
      </c>
      <c r="S179" s="76">
        <f t="shared" ca="1" si="74"/>
        <v>0.78559117087679065</v>
      </c>
      <c r="T179" s="60">
        <f t="shared" ca="1" si="58"/>
        <v>2</v>
      </c>
      <c r="U179" s="76">
        <f t="shared" ca="1" si="75"/>
        <v>0.67193103427879919</v>
      </c>
      <c r="V179" s="60">
        <f t="shared" ca="1" si="59"/>
        <v>5</v>
      </c>
      <c r="W179" s="76">
        <f t="shared" ca="1" si="69"/>
        <v>0.55722770487899154</v>
      </c>
      <c r="X179" s="60">
        <f t="shared" ca="1" si="60"/>
        <v>7</v>
      </c>
      <c r="Y179" s="76">
        <f t="shared" ca="1" si="70"/>
        <v>0.96958172771412965</v>
      </c>
      <c r="Z179" s="60">
        <f t="shared" ca="1" si="61"/>
        <v>8</v>
      </c>
      <c r="AA179" s="76">
        <f t="shared" ca="1" si="71"/>
        <v>0.91732297156686093</v>
      </c>
      <c r="AB179" s="60">
        <f t="shared" ca="1" si="62"/>
        <v>4</v>
      </c>
      <c r="AC179" s="75">
        <f t="shared" ca="1" si="72"/>
        <v>0.81329457579407727</v>
      </c>
    </row>
    <row r="180" spans="13:29" ht="15.75" thickBot="1">
      <c r="M180" s="1">
        <f t="shared" si="73"/>
        <v>153</v>
      </c>
      <c r="N180" s="60">
        <f t="shared" ca="1" si="55"/>
        <v>1</v>
      </c>
      <c r="O180" s="76">
        <f t="shared" ca="1" si="67"/>
        <v>0.25171732070823039</v>
      </c>
      <c r="P180" s="60">
        <f t="shared" ca="1" si="56"/>
        <v>2</v>
      </c>
      <c r="Q180" s="76">
        <f t="shared" ca="1" si="68"/>
        <v>0.89181780457550275</v>
      </c>
      <c r="R180" s="60">
        <f t="shared" ca="1" si="57"/>
        <v>2</v>
      </c>
      <c r="S180" s="76">
        <f t="shared" ca="1" si="74"/>
        <v>0.51651357526655417</v>
      </c>
      <c r="T180" s="60">
        <f t="shared" ca="1" si="58"/>
        <v>2</v>
      </c>
      <c r="U180" s="76">
        <f t="shared" ca="1" si="75"/>
        <v>0.80382623975318701</v>
      </c>
      <c r="V180" s="60">
        <f t="shared" ca="1" si="59"/>
        <v>2</v>
      </c>
      <c r="W180" s="76">
        <f t="shared" ca="1" si="69"/>
        <v>0.20198533340626845</v>
      </c>
      <c r="X180" s="60">
        <f t="shared" ca="1" si="60"/>
        <v>5</v>
      </c>
      <c r="Y180" s="76">
        <f t="shared" ca="1" si="70"/>
        <v>0.63668439329705961</v>
      </c>
      <c r="Z180" s="60">
        <f t="shared" ca="1" si="61"/>
        <v>8</v>
      </c>
      <c r="AA180" s="76">
        <f t="shared" ca="1" si="71"/>
        <v>0.9330712190221242</v>
      </c>
      <c r="AB180" s="60">
        <f t="shared" ca="1" si="62"/>
        <v>1</v>
      </c>
      <c r="AC180" s="75">
        <f t="shared" ca="1" si="72"/>
        <v>9.1323217822893987E-2</v>
      </c>
    </row>
    <row r="181" spans="13:29" ht="15.75" thickBot="1">
      <c r="M181" s="1">
        <f t="shared" si="73"/>
        <v>154</v>
      </c>
      <c r="N181" s="60">
        <f t="shared" ca="1" si="55"/>
        <v>2</v>
      </c>
      <c r="O181" s="76">
        <f t="shared" ca="1" si="67"/>
        <v>0.61915021152746075</v>
      </c>
      <c r="P181" s="60">
        <f t="shared" ca="1" si="56"/>
        <v>1</v>
      </c>
      <c r="Q181" s="76">
        <f t="shared" ca="1" si="68"/>
        <v>0.27401796410972001</v>
      </c>
      <c r="R181" s="60">
        <f t="shared" ca="1" si="57"/>
        <v>2</v>
      </c>
      <c r="S181" s="76">
        <f t="shared" ca="1" si="74"/>
        <v>0.75851282478967352</v>
      </c>
      <c r="T181" s="60">
        <f t="shared" ca="1" si="58"/>
        <v>2</v>
      </c>
      <c r="U181" s="76">
        <f t="shared" ca="1" si="75"/>
        <v>0.64441725219586088</v>
      </c>
      <c r="V181" s="60">
        <f t="shared" ca="1" si="59"/>
        <v>9</v>
      </c>
      <c r="W181" s="76">
        <f t="shared" ca="1" si="69"/>
        <v>0.98298017134003945</v>
      </c>
      <c r="X181" s="60">
        <f t="shared" ca="1" si="60"/>
        <v>1</v>
      </c>
      <c r="Y181" s="76">
        <f t="shared" ca="1" si="70"/>
        <v>0.14313176619450996</v>
      </c>
      <c r="Z181" s="60">
        <f t="shared" ca="1" si="61"/>
        <v>5</v>
      </c>
      <c r="AA181" s="76">
        <f t="shared" ca="1" si="71"/>
        <v>0.74651600974797461</v>
      </c>
      <c r="AB181" s="60">
        <f t="shared" ca="1" si="62"/>
        <v>3</v>
      </c>
      <c r="AC181" s="75">
        <f t="shared" ca="1" si="72"/>
        <v>0.530663142515025</v>
      </c>
    </row>
    <row r="182" spans="13:29" ht="15.75" thickBot="1">
      <c r="M182" s="1">
        <f t="shared" si="73"/>
        <v>155</v>
      </c>
      <c r="N182" s="60">
        <f t="shared" ca="1" si="55"/>
        <v>2</v>
      </c>
      <c r="O182" s="76">
        <f t="shared" ca="1" si="67"/>
        <v>0.89023471060045978</v>
      </c>
      <c r="P182" s="60">
        <f t="shared" ca="1" si="56"/>
        <v>1</v>
      </c>
      <c r="Q182" s="76">
        <f t="shared" ca="1" si="68"/>
        <v>0.17176639275318539</v>
      </c>
      <c r="R182" s="60">
        <f t="shared" ca="1" si="57"/>
        <v>2</v>
      </c>
      <c r="S182" s="76">
        <f t="shared" ca="1" si="74"/>
        <v>0.80036049052534874</v>
      </c>
      <c r="T182" s="60">
        <f t="shared" ca="1" si="58"/>
        <v>1</v>
      </c>
      <c r="U182" s="76">
        <f t="shared" ca="1" si="75"/>
        <v>0.35210611140832615</v>
      </c>
      <c r="V182" s="60">
        <f t="shared" ca="1" si="59"/>
        <v>2</v>
      </c>
      <c r="W182" s="76">
        <f t="shared" ca="1" si="69"/>
        <v>0.29651171804829168</v>
      </c>
      <c r="X182" s="60">
        <f t="shared" ca="1" si="60"/>
        <v>5</v>
      </c>
      <c r="Y182" s="76">
        <f t="shared" ca="1" si="70"/>
        <v>0.58005671404008474</v>
      </c>
      <c r="Z182" s="60">
        <f t="shared" ca="1" si="61"/>
        <v>9</v>
      </c>
      <c r="AA182" s="76">
        <f t="shared" ca="1" si="71"/>
        <v>0.99845637181902269</v>
      </c>
      <c r="AB182" s="60">
        <f t="shared" ca="1" si="62"/>
        <v>4</v>
      </c>
      <c r="AC182" s="75">
        <f t="shared" ca="1" si="72"/>
        <v>0.74100319767060085</v>
      </c>
    </row>
    <row r="183" spans="13:29" ht="15.75" thickBot="1">
      <c r="M183" s="1">
        <f t="shared" si="73"/>
        <v>156</v>
      </c>
      <c r="N183" s="60">
        <f t="shared" ca="1" si="55"/>
        <v>2</v>
      </c>
      <c r="O183" s="76">
        <f t="shared" ca="1" si="67"/>
        <v>0.54897465948192381</v>
      </c>
      <c r="P183" s="60">
        <f t="shared" ca="1" si="56"/>
        <v>1</v>
      </c>
      <c r="Q183" s="76">
        <f t="shared" ca="1" si="68"/>
        <v>0.22261566589287463</v>
      </c>
      <c r="R183" s="60">
        <f t="shared" ca="1" si="57"/>
        <v>2</v>
      </c>
      <c r="S183" s="76">
        <f t="shared" ca="1" si="74"/>
        <v>0.88947053537678844</v>
      </c>
      <c r="T183" s="60">
        <f t="shared" ca="1" si="58"/>
        <v>1</v>
      </c>
      <c r="U183" s="76">
        <f t="shared" ca="1" si="75"/>
        <v>0.19034020968974641</v>
      </c>
      <c r="V183" s="60">
        <f t="shared" ca="1" si="59"/>
        <v>3</v>
      </c>
      <c r="W183" s="76">
        <f t="shared" ca="1" si="69"/>
        <v>0.30670215023057779</v>
      </c>
      <c r="X183" s="60">
        <f t="shared" ca="1" si="60"/>
        <v>4</v>
      </c>
      <c r="Y183" s="76">
        <f t="shared" ca="1" si="70"/>
        <v>0.46553194228078798</v>
      </c>
      <c r="Z183" s="60">
        <f t="shared" ca="1" si="61"/>
        <v>4</v>
      </c>
      <c r="AA183" s="76">
        <f t="shared" ca="1" si="71"/>
        <v>0.50558605588261685</v>
      </c>
      <c r="AB183" s="60">
        <f t="shared" ca="1" si="62"/>
        <v>3</v>
      </c>
      <c r="AC183" s="75">
        <f t="shared" ca="1" si="72"/>
        <v>0.69142258034785531</v>
      </c>
    </row>
    <row r="184" spans="13:29" ht="15.75" thickBot="1">
      <c r="M184" s="1">
        <f t="shared" si="73"/>
        <v>157</v>
      </c>
      <c r="N184" s="60">
        <f t="shared" ca="1" si="55"/>
        <v>1</v>
      </c>
      <c r="O184" s="76">
        <f t="shared" ca="1" si="67"/>
        <v>7.069516261483777E-3</v>
      </c>
      <c r="P184" s="60">
        <f t="shared" ca="1" si="56"/>
        <v>2</v>
      </c>
      <c r="Q184" s="76">
        <f t="shared" ca="1" si="68"/>
        <v>0.42330851691120097</v>
      </c>
      <c r="R184" s="60">
        <f t="shared" ca="1" si="57"/>
        <v>2</v>
      </c>
      <c r="S184" s="76">
        <f t="shared" ca="1" si="74"/>
        <v>0.73480129811558736</v>
      </c>
      <c r="T184" s="60">
        <f t="shared" ca="1" si="58"/>
        <v>1</v>
      </c>
      <c r="U184" s="76">
        <f t="shared" ca="1" si="75"/>
        <v>6.0143854465700031E-2</v>
      </c>
      <c r="V184" s="60">
        <f t="shared" ca="1" si="59"/>
        <v>2</v>
      </c>
      <c r="W184" s="76">
        <f t="shared" ca="1" si="69"/>
        <v>0.2491187244169959</v>
      </c>
      <c r="X184" s="60">
        <f t="shared" ca="1" si="60"/>
        <v>2</v>
      </c>
      <c r="Y184" s="76">
        <f t="shared" ca="1" si="70"/>
        <v>0.32360464647865328</v>
      </c>
      <c r="Z184" s="60">
        <f t="shared" ca="1" si="61"/>
        <v>1</v>
      </c>
      <c r="AA184" s="76">
        <f t="shared" ca="1" si="71"/>
        <v>3.5913513625326132E-2</v>
      </c>
      <c r="AB184" s="60">
        <f t="shared" ca="1" si="62"/>
        <v>2</v>
      </c>
      <c r="AC184" s="75">
        <f t="shared" ca="1" si="72"/>
        <v>0.24964504596005277</v>
      </c>
    </row>
    <row r="185" spans="13:29" ht="15.75" thickBot="1">
      <c r="M185" s="1">
        <f t="shared" si="73"/>
        <v>158</v>
      </c>
      <c r="N185" s="60">
        <f t="shared" ca="1" si="55"/>
        <v>2</v>
      </c>
      <c r="O185" s="76">
        <f t="shared" ca="1" si="67"/>
        <v>0.82107351011203811</v>
      </c>
      <c r="P185" s="60">
        <f t="shared" ca="1" si="56"/>
        <v>2</v>
      </c>
      <c r="Q185" s="76">
        <f t="shared" ca="1" si="68"/>
        <v>0.97048775092418094</v>
      </c>
      <c r="R185" s="60">
        <f t="shared" ca="1" si="57"/>
        <v>1</v>
      </c>
      <c r="S185" s="76">
        <f t="shared" ca="1" si="74"/>
        <v>4.3079577357660881E-3</v>
      </c>
      <c r="T185" s="60">
        <f t="shared" ca="1" si="58"/>
        <v>2</v>
      </c>
      <c r="U185" s="76">
        <f t="shared" ca="1" si="75"/>
        <v>0.51480936467937699</v>
      </c>
      <c r="V185" s="60">
        <f t="shared" ca="1" si="59"/>
        <v>7</v>
      </c>
      <c r="W185" s="76">
        <f t="shared" ca="1" si="69"/>
        <v>0.75277525249223509</v>
      </c>
      <c r="X185" s="60">
        <f t="shared" ca="1" si="60"/>
        <v>6</v>
      </c>
      <c r="Y185" s="76">
        <f t="shared" ca="1" si="70"/>
        <v>0.70774114576686564</v>
      </c>
      <c r="Z185" s="60">
        <f t="shared" ca="1" si="61"/>
        <v>3</v>
      </c>
      <c r="AA185" s="76">
        <f t="shared" ca="1" si="71"/>
        <v>0.29825207829131628</v>
      </c>
      <c r="AB185" s="60">
        <f t="shared" ca="1" si="62"/>
        <v>3</v>
      </c>
      <c r="AC185" s="75">
        <f t="shared" ca="1" si="72"/>
        <v>0.33510305367134308</v>
      </c>
    </row>
    <row r="186" spans="13:29" ht="15.75" thickBot="1">
      <c r="M186" s="1">
        <f t="shared" si="73"/>
        <v>159</v>
      </c>
      <c r="N186" s="60">
        <f t="shared" ca="1" si="55"/>
        <v>2</v>
      </c>
      <c r="O186" s="76">
        <f t="shared" ca="1" si="67"/>
        <v>0.74185223941775469</v>
      </c>
      <c r="P186" s="60">
        <f t="shared" ca="1" si="56"/>
        <v>1</v>
      </c>
      <c r="Q186" s="76">
        <f t="shared" ca="1" si="68"/>
        <v>0.18634173577315583</v>
      </c>
      <c r="R186" s="60">
        <f t="shared" ca="1" si="57"/>
        <v>2</v>
      </c>
      <c r="S186" s="76">
        <f t="shared" ca="1" si="74"/>
        <v>0.74181091780648178</v>
      </c>
      <c r="T186" s="60">
        <f t="shared" ca="1" si="58"/>
        <v>2</v>
      </c>
      <c r="U186" s="76">
        <f t="shared" ca="1" si="75"/>
        <v>0.95194444715150972</v>
      </c>
      <c r="V186" s="60">
        <f t="shared" ca="1" si="59"/>
        <v>9</v>
      </c>
      <c r="W186" s="76">
        <f t="shared" ca="1" si="69"/>
        <v>0.94970184863344276</v>
      </c>
      <c r="X186" s="60">
        <f t="shared" ca="1" si="60"/>
        <v>7</v>
      </c>
      <c r="Y186" s="76">
        <f t="shared" ca="1" si="70"/>
        <v>0.91059473874688934</v>
      </c>
      <c r="Z186" s="60">
        <f t="shared" ca="1" si="61"/>
        <v>6</v>
      </c>
      <c r="AA186" s="76">
        <f t="shared" ca="1" si="71"/>
        <v>0.83859725863779477</v>
      </c>
      <c r="AB186" s="60">
        <f t="shared" ca="1" si="62"/>
        <v>4</v>
      </c>
      <c r="AC186" s="75">
        <f t="shared" ca="1" si="72"/>
        <v>0.98676450103897762</v>
      </c>
    </row>
    <row r="187" spans="13:29" ht="15.75" thickBot="1">
      <c r="M187" s="1">
        <f t="shared" si="73"/>
        <v>160</v>
      </c>
      <c r="N187" s="60">
        <f t="shared" ref="N187:N249" ca="1" si="76">VLOOKUP(O187,N$8:O$16,2)</f>
        <v>2</v>
      </c>
      <c r="O187" s="76">
        <f t="shared" ca="1" si="67"/>
        <v>0.74538780917850733</v>
      </c>
      <c r="P187" s="60">
        <f t="shared" ref="P187:P249" ca="1" si="77">VLOOKUP(Q187,P$8:Q$16,2)</f>
        <v>2</v>
      </c>
      <c r="Q187" s="76">
        <f t="shared" ca="1" si="68"/>
        <v>0.86024963435690438</v>
      </c>
      <c r="R187" s="60">
        <f t="shared" ref="R187:R249" ca="1" si="78">VLOOKUP(S187,R$8:S$16,2)</f>
        <v>2</v>
      </c>
      <c r="S187" s="76">
        <f t="shared" ca="1" si="74"/>
        <v>0.69110466128266879</v>
      </c>
      <c r="T187" s="60">
        <f t="shared" ref="T187:T249" ca="1" si="79">VLOOKUP(U187,T$8:U$16,2)</f>
        <v>2</v>
      </c>
      <c r="U187" s="76">
        <f t="shared" ca="1" si="75"/>
        <v>0.96711462860384412</v>
      </c>
      <c r="V187" s="60">
        <f t="shared" ref="V187:V249" ca="1" si="80">VLOOKUP(W187,V$8:W$16,2)</f>
        <v>2</v>
      </c>
      <c r="W187" s="76">
        <f t="shared" ca="1" si="69"/>
        <v>0.27037584659045777</v>
      </c>
      <c r="X187" s="60">
        <f t="shared" ref="X187:X249" ca="1" si="81">VLOOKUP(Y187,X$8:Y$16,2)</f>
        <v>5</v>
      </c>
      <c r="Y187" s="76">
        <f t="shared" ca="1" si="70"/>
        <v>0.61736670862118759</v>
      </c>
      <c r="Z187" s="60">
        <f t="shared" ref="Z187:Z249" ca="1" si="82">VLOOKUP(AA187,Z$8:AA$16,2)</f>
        <v>5</v>
      </c>
      <c r="AA187" s="76">
        <f t="shared" ca="1" si="71"/>
        <v>0.73309119331718531</v>
      </c>
      <c r="AB187" s="60">
        <f t="shared" ref="AB187:AB249" ca="1" si="83">VLOOKUP(AC187,AB$8:AC$16,2)</f>
        <v>4</v>
      </c>
      <c r="AC187" s="75">
        <f t="shared" ca="1" si="72"/>
        <v>0.82339547352384379</v>
      </c>
    </row>
    <row r="188" spans="13:29" ht="15.75" thickBot="1">
      <c r="M188" s="1">
        <f t="shared" si="73"/>
        <v>161</v>
      </c>
      <c r="N188" s="60">
        <f t="shared" ca="1" si="76"/>
        <v>2</v>
      </c>
      <c r="O188" s="76">
        <f t="shared" ca="1" si="67"/>
        <v>0.71256117327568624</v>
      </c>
      <c r="P188" s="60">
        <f t="shared" ca="1" si="77"/>
        <v>1</v>
      </c>
      <c r="Q188" s="76">
        <f t="shared" ca="1" si="68"/>
        <v>0.26290634920552503</v>
      </c>
      <c r="R188" s="60">
        <f t="shared" ca="1" si="78"/>
        <v>2</v>
      </c>
      <c r="S188" s="76">
        <f t="shared" ca="1" si="74"/>
        <v>0.88363776737004507</v>
      </c>
      <c r="T188" s="60">
        <f t="shared" ca="1" si="79"/>
        <v>2</v>
      </c>
      <c r="U188" s="76">
        <f t="shared" ca="1" si="75"/>
        <v>0.58618694775946611</v>
      </c>
      <c r="V188" s="60">
        <f t="shared" ca="1" si="80"/>
        <v>8</v>
      </c>
      <c r="W188" s="76">
        <f t="shared" ca="1" si="69"/>
        <v>0.83908614195342701</v>
      </c>
      <c r="X188" s="60">
        <f t="shared" ca="1" si="81"/>
        <v>5</v>
      </c>
      <c r="Y188" s="76">
        <f t="shared" ca="1" si="70"/>
        <v>0.59233760239072542</v>
      </c>
      <c r="Z188" s="60">
        <f t="shared" ca="1" si="82"/>
        <v>6</v>
      </c>
      <c r="AA188" s="76">
        <f t="shared" ca="1" si="71"/>
        <v>0.78577066409813145</v>
      </c>
      <c r="AB188" s="60">
        <f t="shared" ca="1" si="83"/>
        <v>1</v>
      </c>
      <c r="AC188" s="75">
        <f t="shared" ca="1" si="72"/>
        <v>8.7296644922112421E-2</v>
      </c>
    </row>
    <row r="189" spans="13:29" ht="15.75" thickBot="1">
      <c r="M189" s="1">
        <f t="shared" si="73"/>
        <v>162</v>
      </c>
      <c r="N189" s="60">
        <f t="shared" ca="1" si="76"/>
        <v>2</v>
      </c>
      <c r="O189" s="76">
        <f t="shared" ca="1" si="67"/>
        <v>0.52132647826179213</v>
      </c>
      <c r="P189" s="60">
        <f t="shared" ca="1" si="77"/>
        <v>2</v>
      </c>
      <c r="Q189" s="76">
        <f t="shared" ca="1" si="68"/>
        <v>0.60319910935309995</v>
      </c>
      <c r="R189" s="60">
        <f t="shared" ca="1" si="78"/>
        <v>1</v>
      </c>
      <c r="S189" s="76">
        <f t="shared" ca="1" si="74"/>
        <v>1.0938126732860098E-2</v>
      </c>
      <c r="T189" s="60">
        <f t="shared" ca="1" si="79"/>
        <v>1</v>
      </c>
      <c r="U189" s="76">
        <f t="shared" ca="1" si="75"/>
        <v>0.14250105627714227</v>
      </c>
      <c r="V189" s="60">
        <f t="shared" ca="1" si="80"/>
        <v>7</v>
      </c>
      <c r="W189" s="76">
        <f t="shared" ca="1" si="69"/>
        <v>0.76116898394734855</v>
      </c>
      <c r="X189" s="60">
        <f t="shared" ca="1" si="81"/>
        <v>6</v>
      </c>
      <c r="Y189" s="76">
        <f t="shared" ca="1" si="70"/>
        <v>0.8201091230690134</v>
      </c>
      <c r="Z189" s="60">
        <f t="shared" ca="1" si="82"/>
        <v>1</v>
      </c>
      <c r="AA189" s="76">
        <f t="shared" ca="1" si="71"/>
        <v>2.9307913558720422E-2</v>
      </c>
      <c r="AB189" s="60">
        <f t="shared" ca="1" si="83"/>
        <v>3</v>
      </c>
      <c r="AC189" s="75">
        <f t="shared" ca="1" si="72"/>
        <v>0.30201243606685768</v>
      </c>
    </row>
    <row r="190" spans="13:29" ht="15.75" thickBot="1">
      <c r="M190" s="1">
        <f t="shared" si="73"/>
        <v>163</v>
      </c>
      <c r="N190" s="60">
        <f t="shared" ca="1" si="76"/>
        <v>1</v>
      </c>
      <c r="O190" s="76">
        <f t="shared" ca="1" si="67"/>
        <v>0.20278465273769974</v>
      </c>
      <c r="P190" s="60">
        <f t="shared" ca="1" si="77"/>
        <v>2</v>
      </c>
      <c r="Q190" s="76">
        <f t="shared" ca="1" si="68"/>
        <v>0.72441740290593382</v>
      </c>
      <c r="R190" s="60">
        <f t="shared" ca="1" si="78"/>
        <v>2</v>
      </c>
      <c r="S190" s="76">
        <f t="shared" ca="1" si="74"/>
        <v>0.44886415783234845</v>
      </c>
      <c r="T190" s="60">
        <f t="shared" ca="1" si="79"/>
        <v>1</v>
      </c>
      <c r="U190" s="76">
        <f t="shared" ca="1" si="75"/>
        <v>0.28756269660537992</v>
      </c>
      <c r="V190" s="60">
        <f t="shared" ca="1" si="80"/>
        <v>3</v>
      </c>
      <c r="W190" s="76">
        <f t="shared" ca="1" si="69"/>
        <v>0.3437388548093665</v>
      </c>
      <c r="X190" s="60">
        <f t="shared" ca="1" si="81"/>
        <v>1</v>
      </c>
      <c r="Y190" s="76">
        <f t="shared" ca="1" si="70"/>
        <v>8.8813958621841493E-2</v>
      </c>
      <c r="Z190" s="60">
        <f t="shared" ca="1" si="82"/>
        <v>1</v>
      </c>
      <c r="AA190" s="76">
        <f t="shared" ca="1" si="71"/>
        <v>7.2893724453988229E-2</v>
      </c>
      <c r="AB190" s="60">
        <f t="shared" ca="1" si="83"/>
        <v>4</v>
      </c>
      <c r="AC190" s="75">
        <f t="shared" ca="1" si="72"/>
        <v>0.95198894768472009</v>
      </c>
    </row>
    <row r="191" spans="13:29" ht="15.75" thickBot="1">
      <c r="M191" s="1">
        <f t="shared" si="73"/>
        <v>164</v>
      </c>
      <c r="N191" s="60">
        <f t="shared" ca="1" si="76"/>
        <v>1</v>
      </c>
      <c r="O191" s="76">
        <f t="shared" ca="1" si="67"/>
        <v>0.21138528681567426</v>
      </c>
      <c r="P191" s="60">
        <f t="shared" ca="1" si="77"/>
        <v>2</v>
      </c>
      <c r="Q191" s="76">
        <f t="shared" ca="1" si="68"/>
        <v>0.90667853647462859</v>
      </c>
      <c r="R191" s="60">
        <f t="shared" ca="1" si="78"/>
        <v>2</v>
      </c>
      <c r="S191" s="76">
        <f t="shared" ca="1" si="74"/>
        <v>0.63594020835394671</v>
      </c>
      <c r="T191" s="60">
        <f t="shared" ca="1" si="79"/>
        <v>2</v>
      </c>
      <c r="U191" s="76">
        <f t="shared" ca="1" si="75"/>
        <v>0.81223878632744584</v>
      </c>
      <c r="V191" s="60">
        <f t="shared" ca="1" si="80"/>
        <v>6</v>
      </c>
      <c r="W191" s="76">
        <f t="shared" ca="1" si="69"/>
        <v>0.65242836298817064</v>
      </c>
      <c r="X191" s="60">
        <f t="shared" ca="1" si="81"/>
        <v>4</v>
      </c>
      <c r="Y191" s="76">
        <f t="shared" ca="1" si="70"/>
        <v>0.47093013881314905</v>
      </c>
      <c r="Z191" s="60">
        <f t="shared" ca="1" si="82"/>
        <v>7</v>
      </c>
      <c r="AA191" s="76">
        <f t="shared" ca="1" si="71"/>
        <v>0.88807266359956616</v>
      </c>
      <c r="AB191" s="60">
        <f t="shared" ca="1" si="83"/>
        <v>3</v>
      </c>
      <c r="AC191" s="75">
        <f t="shared" ca="1" si="72"/>
        <v>0.42446172825503492</v>
      </c>
    </row>
    <row r="192" spans="13:29" ht="15.75" thickBot="1">
      <c r="M192" s="1">
        <f t="shared" si="73"/>
        <v>165</v>
      </c>
      <c r="N192" s="60">
        <f t="shared" ca="1" si="76"/>
        <v>2</v>
      </c>
      <c r="O192" s="76">
        <f t="shared" ca="1" si="67"/>
        <v>0.68942515395992032</v>
      </c>
      <c r="P192" s="60">
        <f t="shared" ca="1" si="77"/>
        <v>1</v>
      </c>
      <c r="Q192" s="76">
        <f t="shared" ca="1" si="68"/>
        <v>5.9159183930679315E-2</v>
      </c>
      <c r="R192" s="60">
        <f t="shared" ca="1" si="78"/>
        <v>1</v>
      </c>
      <c r="S192" s="76">
        <f t="shared" ca="1" si="74"/>
        <v>7.1245528341368214E-4</v>
      </c>
      <c r="T192" s="60">
        <f t="shared" ca="1" si="79"/>
        <v>1</v>
      </c>
      <c r="U192" s="76">
        <f t="shared" ca="1" si="75"/>
        <v>0.10453073646397293</v>
      </c>
      <c r="V192" s="60">
        <f t="shared" ca="1" si="80"/>
        <v>9</v>
      </c>
      <c r="W192" s="76">
        <f t="shared" ca="1" si="69"/>
        <v>0.99321544049642974</v>
      </c>
      <c r="X192" s="60">
        <f t="shared" ca="1" si="81"/>
        <v>6</v>
      </c>
      <c r="Y192" s="76">
        <f t="shared" ca="1" si="70"/>
        <v>0.67648177099734697</v>
      </c>
      <c r="Z192" s="60">
        <f t="shared" ca="1" si="82"/>
        <v>6</v>
      </c>
      <c r="AA192" s="76">
        <f t="shared" ca="1" si="71"/>
        <v>0.79416853970925416</v>
      </c>
      <c r="AB192" s="60">
        <f t="shared" ca="1" si="83"/>
        <v>3</v>
      </c>
      <c r="AC192" s="75">
        <f t="shared" ca="1" si="72"/>
        <v>0.39117720414999457</v>
      </c>
    </row>
    <row r="193" spans="13:29" ht="15.75" thickBot="1">
      <c r="M193" s="1">
        <f t="shared" si="73"/>
        <v>166</v>
      </c>
      <c r="N193" s="60">
        <f t="shared" ca="1" si="76"/>
        <v>2</v>
      </c>
      <c r="O193" s="76">
        <f t="shared" ca="1" si="67"/>
        <v>0.80051855975329733</v>
      </c>
      <c r="P193" s="60">
        <f t="shared" ca="1" si="77"/>
        <v>1</v>
      </c>
      <c r="Q193" s="76">
        <f t="shared" ca="1" si="68"/>
        <v>0.25605366982265099</v>
      </c>
      <c r="R193" s="60">
        <f t="shared" ca="1" si="78"/>
        <v>1</v>
      </c>
      <c r="S193" s="76">
        <f t="shared" ca="1" si="74"/>
        <v>0.21605830340798637</v>
      </c>
      <c r="T193" s="60">
        <f t="shared" ca="1" si="79"/>
        <v>2</v>
      </c>
      <c r="U193" s="76">
        <f t="shared" ca="1" si="75"/>
        <v>0.70882198127425178</v>
      </c>
      <c r="V193" s="60">
        <f t="shared" ca="1" si="80"/>
        <v>9</v>
      </c>
      <c r="W193" s="76">
        <f t="shared" ca="1" si="69"/>
        <v>0.99448367061888288</v>
      </c>
      <c r="X193" s="60">
        <f t="shared" ca="1" si="81"/>
        <v>3</v>
      </c>
      <c r="Y193" s="76">
        <f t="shared" ca="1" si="70"/>
        <v>0.44169181839627258</v>
      </c>
      <c r="Z193" s="60">
        <f t="shared" ca="1" si="82"/>
        <v>2</v>
      </c>
      <c r="AA193" s="76">
        <f t="shared" ca="1" si="71"/>
        <v>0.14557589693362494</v>
      </c>
      <c r="AB193" s="60">
        <f t="shared" ca="1" si="83"/>
        <v>3</v>
      </c>
      <c r="AC193" s="75">
        <f t="shared" ca="1" si="72"/>
        <v>0.47058842791898847</v>
      </c>
    </row>
    <row r="194" spans="13:29" ht="15.75" thickBot="1">
      <c r="M194" s="1">
        <f t="shared" si="73"/>
        <v>167</v>
      </c>
      <c r="N194" s="60">
        <f t="shared" ca="1" si="76"/>
        <v>1</v>
      </c>
      <c r="O194" s="76">
        <f t="shared" ca="1" si="67"/>
        <v>0.14882430162080418</v>
      </c>
      <c r="P194" s="60">
        <f t="shared" ca="1" si="77"/>
        <v>2</v>
      </c>
      <c r="Q194" s="76">
        <f t="shared" ca="1" si="68"/>
        <v>0.61771534749299217</v>
      </c>
      <c r="R194" s="60">
        <f t="shared" ca="1" si="78"/>
        <v>2</v>
      </c>
      <c r="S194" s="76">
        <f t="shared" ca="1" si="74"/>
        <v>0.31654202220822469</v>
      </c>
      <c r="T194" s="60">
        <f t="shared" ca="1" si="79"/>
        <v>1</v>
      </c>
      <c r="U194" s="76">
        <f t="shared" ca="1" si="75"/>
        <v>0.33727466985084309</v>
      </c>
      <c r="V194" s="60">
        <f t="shared" ca="1" si="80"/>
        <v>7</v>
      </c>
      <c r="W194" s="76">
        <f t="shared" ca="1" si="69"/>
        <v>0.77345840014140421</v>
      </c>
      <c r="X194" s="60">
        <f t="shared" ca="1" si="81"/>
        <v>6</v>
      </c>
      <c r="Y194" s="76">
        <f t="shared" ca="1" si="70"/>
        <v>0.76662904075500071</v>
      </c>
      <c r="Z194" s="60">
        <f t="shared" ca="1" si="82"/>
        <v>5</v>
      </c>
      <c r="AA194" s="76">
        <f t="shared" ca="1" si="71"/>
        <v>0.65317895457565389</v>
      </c>
      <c r="AB194" s="60">
        <f t="shared" ca="1" si="83"/>
        <v>2</v>
      </c>
      <c r="AC194" s="75">
        <f t="shared" ca="1" si="72"/>
        <v>0.24418855553728402</v>
      </c>
    </row>
    <row r="195" spans="13:29" ht="15.75" thickBot="1">
      <c r="M195" s="1">
        <f t="shared" si="73"/>
        <v>168</v>
      </c>
      <c r="N195" s="60">
        <f t="shared" ca="1" si="76"/>
        <v>2</v>
      </c>
      <c r="O195" s="76">
        <f t="shared" ca="1" si="67"/>
        <v>0.95250039174432288</v>
      </c>
      <c r="P195" s="60">
        <f t="shared" ca="1" si="77"/>
        <v>1</v>
      </c>
      <c r="Q195" s="76">
        <f t="shared" ca="1" si="68"/>
        <v>0.24081335416440797</v>
      </c>
      <c r="R195" s="60">
        <f t="shared" ca="1" si="78"/>
        <v>2</v>
      </c>
      <c r="S195" s="76">
        <f t="shared" ca="1" si="74"/>
        <v>0.32246273576919426</v>
      </c>
      <c r="T195" s="60">
        <f t="shared" ca="1" si="79"/>
        <v>2</v>
      </c>
      <c r="U195" s="76">
        <f t="shared" ca="1" si="75"/>
        <v>0.52850081091216183</v>
      </c>
      <c r="V195" s="60">
        <f t="shared" ca="1" si="80"/>
        <v>8</v>
      </c>
      <c r="W195" s="76">
        <f t="shared" ca="1" si="69"/>
        <v>0.87187079643550125</v>
      </c>
      <c r="X195" s="60">
        <f t="shared" ca="1" si="81"/>
        <v>7</v>
      </c>
      <c r="Y195" s="76">
        <f t="shared" ca="1" si="70"/>
        <v>0.89992096361455709</v>
      </c>
      <c r="Z195" s="60">
        <f t="shared" ca="1" si="82"/>
        <v>1</v>
      </c>
      <c r="AA195" s="76">
        <f t="shared" ca="1" si="71"/>
        <v>5.6806153740892373E-2</v>
      </c>
      <c r="AB195" s="60">
        <f t="shared" ca="1" si="83"/>
        <v>3</v>
      </c>
      <c r="AC195" s="75">
        <f t="shared" ca="1" si="72"/>
        <v>0.45863160602523578</v>
      </c>
    </row>
    <row r="196" spans="13:29" ht="15.75" thickBot="1">
      <c r="M196" s="1">
        <f t="shared" si="73"/>
        <v>169</v>
      </c>
      <c r="N196" s="60">
        <f t="shared" ca="1" si="76"/>
        <v>2</v>
      </c>
      <c r="O196" s="76">
        <f t="shared" ca="1" si="67"/>
        <v>0.48850215083283199</v>
      </c>
      <c r="P196" s="60">
        <f t="shared" ca="1" si="77"/>
        <v>2</v>
      </c>
      <c r="Q196" s="76">
        <f t="shared" ca="1" si="68"/>
        <v>0.3495851672717043</v>
      </c>
      <c r="R196" s="60">
        <f t="shared" ca="1" si="78"/>
        <v>2</v>
      </c>
      <c r="S196" s="76">
        <f t="shared" ca="1" si="74"/>
        <v>0.60532442804797082</v>
      </c>
      <c r="T196" s="60">
        <f t="shared" ca="1" si="79"/>
        <v>2</v>
      </c>
      <c r="U196" s="76">
        <f t="shared" ca="1" si="75"/>
        <v>0.52532690757246581</v>
      </c>
      <c r="V196" s="60">
        <f t="shared" ca="1" si="80"/>
        <v>3</v>
      </c>
      <c r="W196" s="76">
        <f t="shared" ca="1" si="69"/>
        <v>0.33350626501974734</v>
      </c>
      <c r="X196" s="60">
        <f t="shared" ca="1" si="81"/>
        <v>5</v>
      </c>
      <c r="Y196" s="76">
        <f t="shared" ca="1" si="70"/>
        <v>0.55399782398680175</v>
      </c>
      <c r="Z196" s="60">
        <f t="shared" ca="1" si="82"/>
        <v>7</v>
      </c>
      <c r="AA196" s="76">
        <f t="shared" ca="1" si="71"/>
        <v>0.88000155883525899</v>
      </c>
      <c r="AB196" s="60">
        <f t="shared" ca="1" si="83"/>
        <v>3</v>
      </c>
      <c r="AC196" s="75">
        <f t="shared" ca="1" si="72"/>
        <v>0.30740657243604574</v>
      </c>
    </row>
    <row r="197" spans="13:29" ht="15.75" thickBot="1">
      <c r="M197" s="1">
        <f t="shared" si="73"/>
        <v>170</v>
      </c>
      <c r="N197" s="60">
        <f t="shared" ca="1" si="76"/>
        <v>2</v>
      </c>
      <c r="O197" s="76">
        <f t="shared" ca="1" si="67"/>
        <v>0.54652920478469902</v>
      </c>
      <c r="P197" s="60">
        <f t="shared" ca="1" si="77"/>
        <v>1</v>
      </c>
      <c r="Q197" s="76">
        <f t="shared" ca="1" si="68"/>
        <v>0.15731403911413899</v>
      </c>
      <c r="R197" s="60">
        <f t="shared" ca="1" si="78"/>
        <v>2</v>
      </c>
      <c r="S197" s="76">
        <f t="shared" ca="1" si="74"/>
        <v>0.76637403904415979</v>
      </c>
      <c r="T197" s="60">
        <f t="shared" ca="1" si="79"/>
        <v>1</v>
      </c>
      <c r="U197" s="76">
        <f t="shared" ca="1" si="75"/>
        <v>0.15936947934711654</v>
      </c>
      <c r="V197" s="60">
        <f t="shared" ca="1" si="80"/>
        <v>4</v>
      </c>
      <c r="W197" s="76">
        <f t="shared" ca="1" si="69"/>
        <v>0.47638506058198615</v>
      </c>
      <c r="X197" s="60">
        <f t="shared" ca="1" si="81"/>
        <v>1</v>
      </c>
      <c r="Y197" s="76">
        <f t="shared" ca="1" si="70"/>
        <v>2.7468226265746409E-2</v>
      </c>
      <c r="Z197" s="60">
        <f t="shared" ca="1" si="82"/>
        <v>9</v>
      </c>
      <c r="AA197" s="76">
        <f t="shared" ca="1" si="71"/>
        <v>0.99150677193822667</v>
      </c>
      <c r="AB197" s="60">
        <f t="shared" ca="1" si="83"/>
        <v>4</v>
      </c>
      <c r="AC197" s="75">
        <f t="shared" ca="1" si="72"/>
        <v>0.74664079302770769</v>
      </c>
    </row>
    <row r="198" spans="13:29" ht="15.75" thickBot="1">
      <c r="M198" s="1">
        <f t="shared" si="73"/>
        <v>171</v>
      </c>
      <c r="N198" s="60">
        <f t="shared" ca="1" si="76"/>
        <v>1</v>
      </c>
      <c r="O198" s="76">
        <f t="shared" ca="1" si="67"/>
        <v>6.298997360422165E-3</v>
      </c>
      <c r="P198" s="60">
        <f t="shared" ca="1" si="77"/>
        <v>2</v>
      </c>
      <c r="Q198" s="76">
        <f t="shared" ca="1" si="68"/>
        <v>0.34249885763166787</v>
      </c>
      <c r="R198" s="60">
        <f t="shared" ca="1" si="78"/>
        <v>2</v>
      </c>
      <c r="S198" s="76">
        <f t="shared" ca="1" si="74"/>
        <v>0.93863657825603442</v>
      </c>
      <c r="T198" s="60">
        <f t="shared" ca="1" si="79"/>
        <v>2</v>
      </c>
      <c r="U198" s="76">
        <f t="shared" ca="1" si="75"/>
        <v>0.85794516381279173</v>
      </c>
      <c r="V198" s="60">
        <f t="shared" ca="1" si="80"/>
        <v>3</v>
      </c>
      <c r="W198" s="76">
        <f t="shared" ca="1" si="69"/>
        <v>0.30196228364651656</v>
      </c>
      <c r="X198" s="60">
        <f t="shared" ca="1" si="81"/>
        <v>2</v>
      </c>
      <c r="Y198" s="76">
        <f t="shared" ca="1" si="70"/>
        <v>0.29075712851504965</v>
      </c>
      <c r="Z198" s="60">
        <f t="shared" ca="1" si="82"/>
        <v>1</v>
      </c>
      <c r="AA198" s="76">
        <f t="shared" ca="1" si="71"/>
        <v>4.5365510347417093E-2</v>
      </c>
      <c r="AB198" s="60">
        <f t="shared" ca="1" si="83"/>
        <v>2</v>
      </c>
      <c r="AC198" s="75">
        <f t="shared" ca="1" si="72"/>
        <v>0.13070906289297657</v>
      </c>
    </row>
    <row r="199" spans="13:29" ht="15.75" thickBot="1">
      <c r="M199" s="1">
        <f t="shared" si="73"/>
        <v>172</v>
      </c>
      <c r="N199" s="60">
        <f t="shared" ca="1" si="76"/>
        <v>2</v>
      </c>
      <c r="O199" s="76">
        <f t="shared" ca="1" si="67"/>
        <v>0.69867266913619686</v>
      </c>
      <c r="P199" s="60">
        <f t="shared" ca="1" si="77"/>
        <v>2</v>
      </c>
      <c r="Q199" s="76">
        <f t="shared" ca="1" si="68"/>
        <v>0.90160430891071419</v>
      </c>
      <c r="R199" s="60">
        <f t="shared" ca="1" si="78"/>
        <v>2</v>
      </c>
      <c r="S199" s="76">
        <f t="shared" ca="1" si="74"/>
        <v>0.7701121146323473</v>
      </c>
      <c r="T199" s="60">
        <f t="shared" ca="1" si="79"/>
        <v>2</v>
      </c>
      <c r="U199" s="76">
        <f t="shared" ca="1" si="75"/>
        <v>0.6496503592207008</v>
      </c>
      <c r="V199" s="60">
        <f t="shared" ca="1" si="80"/>
        <v>6</v>
      </c>
      <c r="W199" s="76">
        <f t="shared" ca="1" si="69"/>
        <v>0.67416732934862567</v>
      </c>
      <c r="X199" s="60">
        <f t="shared" ca="1" si="81"/>
        <v>3</v>
      </c>
      <c r="Y199" s="76">
        <f t="shared" ca="1" si="70"/>
        <v>0.38148646796477959</v>
      </c>
      <c r="Z199" s="60">
        <f t="shared" ca="1" si="82"/>
        <v>3</v>
      </c>
      <c r="AA199" s="76">
        <f t="shared" ca="1" si="71"/>
        <v>0.25096443896834875</v>
      </c>
      <c r="AB199" s="60">
        <f t="shared" ca="1" si="83"/>
        <v>4</v>
      </c>
      <c r="AC199" s="75">
        <f t="shared" ca="1" si="72"/>
        <v>0.77776033624729246</v>
      </c>
    </row>
    <row r="200" spans="13:29" ht="15.75" thickBot="1">
      <c r="M200" s="1">
        <f t="shared" si="73"/>
        <v>173</v>
      </c>
      <c r="N200" s="60">
        <f t="shared" ca="1" si="76"/>
        <v>2</v>
      </c>
      <c r="O200" s="76">
        <f t="shared" ca="1" si="67"/>
        <v>0.3992218403859269</v>
      </c>
      <c r="P200" s="60">
        <f t="shared" ca="1" si="77"/>
        <v>2</v>
      </c>
      <c r="Q200" s="76">
        <f t="shared" ca="1" si="68"/>
        <v>0.37257428693086236</v>
      </c>
      <c r="R200" s="60">
        <f t="shared" ca="1" si="78"/>
        <v>1</v>
      </c>
      <c r="S200" s="76">
        <f t="shared" ca="1" si="74"/>
        <v>0.29741347278469155</v>
      </c>
      <c r="T200" s="60">
        <f t="shared" ca="1" si="79"/>
        <v>2</v>
      </c>
      <c r="U200" s="76">
        <f t="shared" ca="1" si="75"/>
        <v>0.66360974764906522</v>
      </c>
      <c r="V200" s="60">
        <f t="shared" ca="1" si="80"/>
        <v>4</v>
      </c>
      <c r="W200" s="76">
        <f t="shared" ca="1" si="69"/>
        <v>0.43062388557766051</v>
      </c>
      <c r="X200" s="60">
        <f t="shared" ca="1" si="81"/>
        <v>5</v>
      </c>
      <c r="Y200" s="76">
        <f t="shared" ca="1" si="70"/>
        <v>0.56860229251595662</v>
      </c>
      <c r="Z200" s="60">
        <f t="shared" ca="1" si="82"/>
        <v>4</v>
      </c>
      <c r="AA200" s="76">
        <f t="shared" ca="1" si="71"/>
        <v>0.42752859767472895</v>
      </c>
      <c r="AB200" s="60">
        <f t="shared" ca="1" si="83"/>
        <v>3</v>
      </c>
      <c r="AC200" s="75">
        <f t="shared" ca="1" si="72"/>
        <v>0.49501355038497696</v>
      </c>
    </row>
    <row r="201" spans="13:29" ht="15.75" thickBot="1">
      <c r="M201" s="1">
        <f t="shared" si="73"/>
        <v>174</v>
      </c>
      <c r="N201" s="60">
        <f t="shared" ca="1" si="76"/>
        <v>2</v>
      </c>
      <c r="O201" s="76">
        <f t="shared" ca="1" si="67"/>
        <v>0.72847341554723788</v>
      </c>
      <c r="P201" s="60">
        <f t="shared" ca="1" si="77"/>
        <v>2</v>
      </c>
      <c r="Q201" s="76">
        <f t="shared" ca="1" si="68"/>
        <v>0.69977070240820627</v>
      </c>
      <c r="R201" s="60">
        <f t="shared" ca="1" si="78"/>
        <v>2</v>
      </c>
      <c r="S201" s="76">
        <f t="shared" ca="1" si="74"/>
        <v>0.88544766481698556</v>
      </c>
      <c r="T201" s="60">
        <f t="shared" ca="1" si="79"/>
        <v>1</v>
      </c>
      <c r="U201" s="76">
        <f t="shared" ca="1" si="75"/>
        <v>0.48871695704907903</v>
      </c>
      <c r="V201" s="60">
        <f t="shared" ca="1" si="80"/>
        <v>4</v>
      </c>
      <c r="W201" s="76">
        <f t="shared" ca="1" si="69"/>
        <v>0.44168167522280388</v>
      </c>
      <c r="X201" s="60">
        <f t="shared" ca="1" si="81"/>
        <v>6</v>
      </c>
      <c r="Y201" s="76">
        <f t="shared" ca="1" si="70"/>
        <v>0.71928154198864824</v>
      </c>
      <c r="Z201" s="60">
        <f t="shared" ca="1" si="82"/>
        <v>1</v>
      </c>
      <c r="AA201" s="76">
        <f t="shared" ca="1" si="71"/>
        <v>3.8275449109304915E-2</v>
      </c>
      <c r="AB201" s="60">
        <f t="shared" ca="1" si="83"/>
        <v>2</v>
      </c>
      <c r="AC201" s="75">
        <f t="shared" ca="1" si="72"/>
        <v>0.17293049717356102</v>
      </c>
    </row>
    <row r="202" spans="13:29" ht="15.75" thickBot="1">
      <c r="M202" s="1">
        <f t="shared" si="73"/>
        <v>175</v>
      </c>
      <c r="N202" s="60">
        <f t="shared" ca="1" si="76"/>
        <v>2</v>
      </c>
      <c r="O202" s="76">
        <f t="shared" ca="1" si="67"/>
        <v>0.50160162361379745</v>
      </c>
      <c r="P202" s="60">
        <f t="shared" ca="1" si="77"/>
        <v>2</v>
      </c>
      <c r="Q202" s="76">
        <f t="shared" ca="1" si="68"/>
        <v>0.82279099446084913</v>
      </c>
      <c r="R202" s="60">
        <f t="shared" ca="1" si="78"/>
        <v>2</v>
      </c>
      <c r="S202" s="76">
        <f t="shared" ca="1" si="74"/>
        <v>0.63076820041600801</v>
      </c>
      <c r="T202" s="60">
        <f t="shared" ca="1" si="79"/>
        <v>1</v>
      </c>
      <c r="U202" s="76">
        <f t="shared" ca="1" si="75"/>
        <v>0.45337694948295137</v>
      </c>
      <c r="V202" s="60">
        <f t="shared" ca="1" si="80"/>
        <v>1</v>
      </c>
      <c r="W202" s="76">
        <f t="shared" ca="1" si="69"/>
        <v>0.15348184528983944</v>
      </c>
      <c r="X202" s="60">
        <f t="shared" ca="1" si="81"/>
        <v>2</v>
      </c>
      <c r="Y202" s="76">
        <f t="shared" ca="1" si="70"/>
        <v>0.24719117786373435</v>
      </c>
      <c r="Z202" s="60">
        <f t="shared" ca="1" si="82"/>
        <v>2</v>
      </c>
      <c r="AA202" s="76">
        <f t="shared" ca="1" si="71"/>
        <v>0.20580555204072226</v>
      </c>
      <c r="AB202" s="60">
        <f t="shared" ca="1" si="83"/>
        <v>3</v>
      </c>
      <c r="AC202" s="75">
        <f t="shared" ca="1" si="72"/>
        <v>0.64184419755830935</v>
      </c>
    </row>
    <row r="203" spans="13:29" ht="15.75" thickBot="1">
      <c r="M203" s="1">
        <f t="shared" si="73"/>
        <v>176</v>
      </c>
      <c r="N203" s="60">
        <f t="shared" ca="1" si="76"/>
        <v>1</v>
      </c>
      <c r="O203" s="76">
        <f t="shared" ca="1" si="67"/>
        <v>6.7654843163909462E-2</v>
      </c>
      <c r="P203" s="60">
        <f t="shared" ca="1" si="77"/>
        <v>2</v>
      </c>
      <c r="Q203" s="76">
        <f t="shared" ca="1" si="68"/>
        <v>0.85382020914121171</v>
      </c>
      <c r="R203" s="60">
        <f t="shared" ca="1" si="78"/>
        <v>1</v>
      </c>
      <c r="S203" s="76">
        <f t="shared" ca="1" si="74"/>
        <v>2.8787962945780343E-2</v>
      </c>
      <c r="T203" s="60">
        <f t="shared" ca="1" si="79"/>
        <v>1</v>
      </c>
      <c r="U203" s="76">
        <f t="shared" ca="1" si="75"/>
        <v>0.16639315783158626</v>
      </c>
      <c r="V203" s="60">
        <f t="shared" ca="1" si="80"/>
        <v>6</v>
      </c>
      <c r="W203" s="76">
        <f t="shared" ca="1" si="69"/>
        <v>0.69039692564522093</v>
      </c>
      <c r="X203" s="60">
        <f t="shared" ca="1" si="81"/>
        <v>6</v>
      </c>
      <c r="Y203" s="76">
        <f t="shared" ca="1" si="70"/>
        <v>0.80003186514991076</v>
      </c>
      <c r="Z203" s="60">
        <f t="shared" ca="1" si="82"/>
        <v>1</v>
      </c>
      <c r="AA203" s="76">
        <f t="shared" ca="1" si="71"/>
        <v>9.2877180383256652E-2</v>
      </c>
      <c r="AB203" s="60">
        <f t="shared" ca="1" si="83"/>
        <v>4</v>
      </c>
      <c r="AC203" s="75">
        <f t="shared" ca="1" si="72"/>
        <v>0.72484197177688969</v>
      </c>
    </row>
    <row r="204" spans="13:29" ht="15.75" thickBot="1">
      <c r="M204" s="1">
        <f t="shared" si="73"/>
        <v>177</v>
      </c>
      <c r="N204" s="60">
        <f t="shared" ca="1" si="76"/>
        <v>2</v>
      </c>
      <c r="O204" s="76">
        <f t="shared" ca="1" si="67"/>
        <v>0.94694181797387778</v>
      </c>
      <c r="P204" s="60">
        <f t="shared" ca="1" si="77"/>
        <v>1</v>
      </c>
      <c r="Q204" s="76">
        <f t="shared" ca="1" si="68"/>
        <v>0.16366697568731059</v>
      </c>
      <c r="R204" s="60">
        <f t="shared" ca="1" si="78"/>
        <v>1</v>
      </c>
      <c r="S204" s="76">
        <f t="shared" ca="1" si="74"/>
        <v>0.24604647362437859</v>
      </c>
      <c r="T204" s="60">
        <f t="shared" ca="1" si="79"/>
        <v>2</v>
      </c>
      <c r="U204" s="76">
        <f t="shared" ca="1" si="75"/>
        <v>0.89405917965172943</v>
      </c>
      <c r="V204" s="60">
        <f t="shared" ca="1" si="80"/>
        <v>1</v>
      </c>
      <c r="W204" s="76">
        <f t="shared" ca="1" si="69"/>
        <v>0.15665767287597721</v>
      </c>
      <c r="X204" s="60">
        <f t="shared" ca="1" si="81"/>
        <v>2</v>
      </c>
      <c r="Y204" s="76">
        <f t="shared" ca="1" si="70"/>
        <v>0.27399898086748475</v>
      </c>
      <c r="Z204" s="60">
        <f t="shared" ca="1" si="82"/>
        <v>2</v>
      </c>
      <c r="AA204" s="76">
        <f t="shared" ca="1" si="71"/>
        <v>0.11758260598666137</v>
      </c>
      <c r="AB204" s="60">
        <f t="shared" ca="1" si="83"/>
        <v>3</v>
      </c>
      <c r="AC204" s="75">
        <f t="shared" ca="1" si="72"/>
        <v>0.51974793756899551</v>
      </c>
    </row>
    <row r="205" spans="13:29" ht="15.75" thickBot="1">
      <c r="M205" s="1">
        <f t="shared" si="73"/>
        <v>178</v>
      </c>
      <c r="N205" s="60">
        <f t="shared" ca="1" si="76"/>
        <v>2</v>
      </c>
      <c r="O205" s="76">
        <f t="shared" ca="1" si="67"/>
        <v>0.80376735067987948</v>
      </c>
      <c r="P205" s="60">
        <f t="shared" ca="1" si="77"/>
        <v>2</v>
      </c>
      <c r="Q205" s="76">
        <f t="shared" ca="1" si="68"/>
        <v>0.97913966091218541</v>
      </c>
      <c r="R205" s="60">
        <f t="shared" ca="1" si="78"/>
        <v>2</v>
      </c>
      <c r="S205" s="76">
        <f t="shared" ca="1" si="74"/>
        <v>0.71945823386482566</v>
      </c>
      <c r="T205" s="60">
        <f t="shared" ca="1" si="79"/>
        <v>2</v>
      </c>
      <c r="U205" s="76">
        <f t="shared" ca="1" si="75"/>
        <v>0.81019110014366635</v>
      </c>
      <c r="V205" s="60">
        <f t="shared" ca="1" si="80"/>
        <v>9</v>
      </c>
      <c r="W205" s="76">
        <f t="shared" ca="1" si="69"/>
        <v>0.90418424755531479</v>
      </c>
      <c r="X205" s="60">
        <f t="shared" ca="1" si="81"/>
        <v>1</v>
      </c>
      <c r="Y205" s="76">
        <f t="shared" ca="1" si="70"/>
        <v>2.3391279887825966E-2</v>
      </c>
      <c r="Z205" s="60">
        <f t="shared" ca="1" si="82"/>
        <v>7</v>
      </c>
      <c r="AA205" s="76">
        <f t="shared" ca="1" si="71"/>
        <v>0.88045820030051747</v>
      </c>
      <c r="AB205" s="60">
        <f t="shared" ca="1" si="83"/>
        <v>2</v>
      </c>
      <c r="AC205" s="75">
        <f t="shared" ca="1" si="72"/>
        <v>0.22692261835387839</v>
      </c>
    </row>
    <row r="206" spans="13:29" ht="15.75" thickBot="1">
      <c r="M206" s="1">
        <f t="shared" si="73"/>
        <v>179</v>
      </c>
      <c r="N206" s="60">
        <f t="shared" ca="1" si="76"/>
        <v>2</v>
      </c>
      <c r="O206" s="76">
        <f t="shared" ca="1" si="67"/>
        <v>0.66699641791635855</v>
      </c>
      <c r="P206" s="60">
        <f t="shared" ca="1" si="77"/>
        <v>2</v>
      </c>
      <c r="Q206" s="76">
        <f t="shared" ca="1" si="68"/>
        <v>0.96125324747263274</v>
      </c>
      <c r="R206" s="60">
        <f t="shared" ca="1" si="78"/>
        <v>2</v>
      </c>
      <c r="S206" s="76">
        <f t="shared" ca="1" si="74"/>
        <v>0.44111910683879096</v>
      </c>
      <c r="T206" s="60">
        <f t="shared" ca="1" si="79"/>
        <v>1</v>
      </c>
      <c r="U206" s="76">
        <f t="shared" ca="1" si="75"/>
        <v>0.42436251552248816</v>
      </c>
      <c r="V206" s="60">
        <f t="shared" ca="1" si="80"/>
        <v>3</v>
      </c>
      <c r="W206" s="76">
        <f t="shared" ca="1" si="69"/>
        <v>0.30214896069500163</v>
      </c>
      <c r="X206" s="60">
        <f t="shared" ca="1" si="81"/>
        <v>2</v>
      </c>
      <c r="Y206" s="76">
        <f t="shared" ca="1" si="70"/>
        <v>0.33674332743492386</v>
      </c>
      <c r="Z206" s="60">
        <f t="shared" ca="1" si="82"/>
        <v>1</v>
      </c>
      <c r="AA206" s="76">
        <f t="shared" ca="1" si="71"/>
        <v>1.2048389819868888E-2</v>
      </c>
      <c r="AB206" s="60">
        <f t="shared" ca="1" si="83"/>
        <v>2</v>
      </c>
      <c r="AC206" s="75">
        <f t="shared" ca="1" si="72"/>
        <v>0.24393552943154462</v>
      </c>
    </row>
    <row r="207" spans="13:29" ht="15.75" thickBot="1">
      <c r="M207" s="1">
        <f t="shared" si="73"/>
        <v>180</v>
      </c>
      <c r="N207" s="60">
        <f t="shared" ca="1" si="76"/>
        <v>2</v>
      </c>
      <c r="O207" s="76">
        <f t="shared" ca="1" si="67"/>
        <v>0.34342362647006563</v>
      </c>
      <c r="P207" s="60">
        <f t="shared" ca="1" si="77"/>
        <v>2</v>
      </c>
      <c r="Q207" s="76">
        <f t="shared" ca="1" si="68"/>
        <v>0.30974540998647471</v>
      </c>
      <c r="R207" s="60">
        <f t="shared" ca="1" si="78"/>
        <v>2</v>
      </c>
      <c r="S207" s="76">
        <f t="shared" ca="1" si="74"/>
        <v>0.66338778117818453</v>
      </c>
      <c r="T207" s="60">
        <f t="shared" ca="1" si="79"/>
        <v>2</v>
      </c>
      <c r="U207" s="76">
        <f t="shared" ca="1" si="75"/>
        <v>0.7554008003630277</v>
      </c>
      <c r="V207" s="60">
        <f t="shared" ca="1" si="80"/>
        <v>2</v>
      </c>
      <c r="W207" s="76">
        <f t="shared" ca="1" si="69"/>
        <v>0.24140830447567385</v>
      </c>
      <c r="X207" s="60">
        <f t="shared" ca="1" si="81"/>
        <v>7</v>
      </c>
      <c r="Y207" s="76">
        <f t="shared" ca="1" si="70"/>
        <v>0.90230253482171041</v>
      </c>
      <c r="Z207" s="60">
        <f t="shared" ca="1" si="82"/>
        <v>2</v>
      </c>
      <c r="AA207" s="76">
        <f t="shared" ca="1" si="71"/>
        <v>0.13752039750619005</v>
      </c>
      <c r="AB207" s="60">
        <f t="shared" ca="1" si="83"/>
        <v>3</v>
      </c>
      <c r="AC207" s="75">
        <f t="shared" ca="1" si="72"/>
        <v>0.31233489730514385</v>
      </c>
    </row>
    <row r="208" spans="13:29" ht="15.75" thickBot="1">
      <c r="M208" s="1">
        <f t="shared" si="73"/>
        <v>181</v>
      </c>
      <c r="N208" s="60">
        <f t="shared" ca="1" si="76"/>
        <v>2</v>
      </c>
      <c r="O208" s="76">
        <f t="shared" ca="1" si="67"/>
        <v>0.65621789157515487</v>
      </c>
      <c r="P208" s="60">
        <f t="shared" ca="1" si="77"/>
        <v>2</v>
      </c>
      <c r="Q208" s="76">
        <f t="shared" ca="1" si="68"/>
        <v>0.40677772110858301</v>
      </c>
      <c r="R208" s="60">
        <f t="shared" ca="1" si="78"/>
        <v>1</v>
      </c>
      <c r="S208" s="76">
        <f t="shared" ca="1" si="74"/>
        <v>0.24164407879229</v>
      </c>
      <c r="T208" s="60">
        <f t="shared" ca="1" si="79"/>
        <v>1</v>
      </c>
      <c r="U208" s="76">
        <f t="shared" ca="1" si="75"/>
        <v>0.23536865219273118</v>
      </c>
      <c r="V208" s="60">
        <f t="shared" ca="1" si="80"/>
        <v>1</v>
      </c>
      <c r="W208" s="76">
        <f t="shared" ca="1" si="69"/>
        <v>0.18480621318204626</v>
      </c>
      <c r="X208" s="60">
        <f t="shared" ca="1" si="81"/>
        <v>1</v>
      </c>
      <c r="Y208" s="76">
        <f t="shared" ca="1" si="70"/>
        <v>0.17176732027588448</v>
      </c>
      <c r="Z208" s="60">
        <f t="shared" ca="1" si="82"/>
        <v>2</v>
      </c>
      <c r="AA208" s="76">
        <f t="shared" ca="1" si="71"/>
        <v>0.18154289841076565</v>
      </c>
      <c r="AB208" s="60">
        <f t="shared" ca="1" si="83"/>
        <v>3</v>
      </c>
      <c r="AC208" s="75">
        <f t="shared" ca="1" si="72"/>
        <v>0.53878481648299559</v>
      </c>
    </row>
    <row r="209" spans="13:29" ht="15.75" thickBot="1">
      <c r="M209" s="1">
        <f t="shared" si="73"/>
        <v>182</v>
      </c>
      <c r="N209" s="60">
        <f t="shared" ca="1" si="76"/>
        <v>1</v>
      </c>
      <c r="O209" s="76">
        <f t="shared" ca="1" si="67"/>
        <v>0.11130896392393019</v>
      </c>
      <c r="P209" s="60">
        <f t="shared" ca="1" si="77"/>
        <v>2</v>
      </c>
      <c r="Q209" s="76">
        <f t="shared" ca="1" si="68"/>
        <v>0.3815403661032013</v>
      </c>
      <c r="R209" s="60">
        <f t="shared" ca="1" si="78"/>
        <v>2</v>
      </c>
      <c r="S209" s="76">
        <f t="shared" ca="1" si="74"/>
        <v>0.91719252453036049</v>
      </c>
      <c r="T209" s="60">
        <f t="shared" ca="1" si="79"/>
        <v>2</v>
      </c>
      <c r="U209" s="76">
        <f t="shared" ca="1" si="75"/>
        <v>0.66824857396225235</v>
      </c>
      <c r="V209" s="60">
        <f t="shared" ca="1" si="80"/>
        <v>1</v>
      </c>
      <c r="W209" s="76">
        <f t="shared" ca="1" si="69"/>
        <v>0.1587335581431093</v>
      </c>
      <c r="X209" s="60">
        <f t="shared" ca="1" si="81"/>
        <v>6</v>
      </c>
      <c r="Y209" s="76">
        <f t="shared" ca="1" si="70"/>
        <v>0.81072775435039679</v>
      </c>
      <c r="Z209" s="60">
        <f t="shared" ca="1" si="82"/>
        <v>1</v>
      </c>
      <c r="AA209" s="76">
        <f t="shared" ca="1" si="71"/>
        <v>2.1895233465399677E-2</v>
      </c>
      <c r="AB209" s="60">
        <f t="shared" ca="1" si="83"/>
        <v>3</v>
      </c>
      <c r="AC209" s="75">
        <f t="shared" ca="1" si="72"/>
        <v>0.6475831204247573</v>
      </c>
    </row>
    <row r="210" spans="13:29" ht="15.75" thickBot="1">
      <c r="M210" s="1">
        <f t="shared" si="73"/>
        <v>183</v>
      </c>
      <c r="N210" s="60">
        <f t="shared" ca="1" si="76"/>
        <v>2</v>
      </c>
      <c r="O210" s="76">
        <f t="shared" ca="1" si="67"/>
        <v>0.46345076847833266</v>
      </c>
      <c r="P210" s="60">
        <f t="shared" ca="1" si="77"/>
        <v>1</v>
      </c>
      <c r="Q210" s="76">
        <f t="shared" ca="1" si="68"/>
        <v>0.10213911052872326</v>
      </c>
      <c r="R210" s="60">
        <f t="shared" ca="1" si="78"/>
        <v>2</v>
      </c>
      <c r="S210" s="76">
        <f t="shared" ca="1" si="74"/>
        <v>0.92006000648388486</v>
      </c>
      <c r="T210" s="60">
        <f t="shared" ca="1" si="79"/>
        <v>2</v>
      </c>
      <c r="U210" s="76">
        <f t="shared" ca="1" si="75"/>
        <v>0.50224970215390119</v>
      </c>
      <c r="V210" s="60">
        <f t="shared" ca="1" si="80"/>
        <v>6</v>
      </c>
      <c r="W210" s="76">
        <f t="shared" ca="1" si="69"/>
        <v>0.67798153265077232</v>
      </c>
      <c r="X210" s="60">
        <f t="shared" ca="1" si="81"/>
        <v>2</v>
      </c>
      <c r="Y210" s="76">
        <f t="shared" ca="1" si="70"/>
        <v>0.32590401740976782</v>
      </c>
      <c r="Z210" s="60">
        <f t="shared" ca="1" si="82"/>
        <v>5</v>
      </c>
      <c r="AA210" s="76">
        <f t="shared" ca="1" si="71"/>
        <v>0.75477570231350999</v>
      </c>
      <c r="AB210" s="60">
        <f t="shared" ca="1" si="83"/>
        <v>3</v>
      </c>
      <c r="AC210" s="75">
        <f t="shared" ca="1" si="72"/>
        <v>0.33302373685591746</v>
      </c>
    </row>
    <row r="211" spans="13:29" ht="15.75" thickBot="1">
      <c r="M211" s="1">
        <f t="shared" si="73"/>
        <v>184</v>
      </c>
      <c r="N211" s="60">
        <f t="shared" ca="1" si="76"/>
        <v>2</v>
      </c>
      <c r="O211" s="76">
        <f t="shared" ca="1" si="67"/>
        <v>0.77000243429974025</v>
      </c>
      <c r="P211" s="60">
        <f t="shared" ca="1" si="77"/>
        <v>2</v>
      </c>
      <c r="Q211" s="76">
        <f t="shared" ca="1" si="68"/>
        <v>0.80717890632344336</v>
      </c>
      <c r="R211" s="60">
        <f t="shared" ca="1" si="78"/>
        <v>2</v>
      </c>
      <c r="S211" s="76">
        <f t="shared" ca="1" si="74"/>
        <v>0.41751544485587999</v>
      </c>
      <c r="T211" s="60">
        <f t="shared" ca="1" si="79"/>
        <v>2</v>
      </c>
      <c r="U211" s="76">
        <f t="shared" ca="1" si="75"/>
        <v>0.82616278768651252</v>
      </c>
      <c r="V211" s="60">
        <f t="shared" ca="1" si="80"/>
        <v>8</v>
      </c>
      <c r="W211" s="76">
        <f t="shared" ca="1" si="69"/>
        <v>0.83849751834196651</v>
      </c>
      <c r="X211" s="60">
        <f t="shared" ca="1" si="81"/>
        <v>5</v>
      </c>
      <c r="Y211" s="76">
        <f t="shared" ca="1" si="70"/>
        <v>0.57488566195868129</v>
      </c>
      <c r="Z211" s="60">
        <f t="shared" ca="1" si="82"/>
        <v>3</v>
      </c>
      <c r="AA211" s="76">
        <f t="shared" ca="1" si="71"/>
        <v>0.28442255020871965</v>
      </c>
      <c r="AB211" s="60">
        <f t="shared" ca="1" si="83"/>
        <v>3</v>
      </c>
      <c r="AC211" s="75">
        <f t="shared" ca="1" si="72"/>
        <v>0.37654272775121989</v>
      </c>
    </row>
    <row r="212" spans="13:29" ht="15.75" thickBot="1">
      <c r="M212" s="1">
        <f t="shared" si="73"/>
        <v>185</v>
      </c>
      <c r="N212" s="60">
        <f t="shared" ca="1" si="76"/>
        <v>1</v>
      </c>
      <c r="O212" s="76">
        <f t="shared" ca="1" si="67"/>
        <v>7.4209730198667279E-2</v>
      </c>
      <c r="P212" s="60">
        <f t="shared" ca="1" si="77"/>
        <v>1</v>
      </c>
      <c r="Q212" s="76">
        <f t="shared" ca="1" si="68"/>
        <v>0.27003339933130777</v>
      </c>
      <c r="R212" s="60">
        <f t="shared" ca="1" si="78"/>
        <v>2</v>
      </c>
      <c r="S212" s="76">
        <f t="shared" ca="1" si="74"/>
        <v>0.56878805425842849</v>
      </c>
      <c r="T212" s="60">
        <f t="shared" ca="1" si="79"/>
        <v>2</v>
      </c>
      <c r="U212" s="76">
        <f t="shared" ca="1" si="75"/>
        <v>0.62231667091801146</v>
      </c>
      <c r="V212" s="60">
        <f t="shared" ca="1" si="80"/>
        <v>1</v>
      </c>
      <c r="W212" s="76">
        <f t="shared" ca="1" si="69"/>
        <v>5.2797082303446263E-2</v>
      </c>
      <c r="X212" s="60">
        <f t="shared" ca="1" si="81"/>
        <v>7</v>
      </c>
      <c r="Y212" s="76">
        <f t="shared" ca="1" si="70"/>
        <v>0.89877898953099877</v>
      </c>
      <c r="Z212" s="60">
        <f t="shared" ca="1" si="82"/>
        <v>4</v>
      </c>
      <c r="AA212" s="76">
        <f t="shared" ca="1" si="71"/>
        <v>0.45694122561714767</v>
      </c>
      <c r="AB212" s="60">
        <f t="shared" ca="1" si="83"/>
        <v>4</v>
      </c>
      <c r="AC212" s="75">
        <f t="shared" ca="1" si="72"/>
        <v>0.7130051778917732</v>
      </c>
    </row>
    <row r="213" spans="13:29" ht="15.75" thickBot="1">
      <c r="M213" s="1">
        <f t="shared" si="73"/>
        <v>186</v>
      </c>
      <c r="N213" s="60">
        <f t="shared" ca="1" si="76"/>
        <v>2</v>
      </c>
      <c r="O213" s="76">
        <f t="shared" ca="1" si="67"/>
        <v>0.60612402761326578</v>
      </c>
      <c r="P213" s="60">
        <f t="shared" ca="1" si="77"/>
        <v>2</v>
      </c>
      <c r="Q213" s="76">
        <f t="shared" ca="1" si="68"/>
        <v>0.82505463935602297</v>
      </c>
      <c r="R213" s="60">
        <f t="shared" ca="1" si="78"/>
        <v>2</v>
      </c>
      <c r="S213" s="76">
        <f t="shared" ca="1" si="74"/>
        <v>0.52945426210833446</v>
      </c>
      <c r="T213" s="60">
        <f t="shared" ca="1" si="79"/>
        <v>2</v>
      </c>
      <c r="U213" s="76">
        <f t="shared" ca="1" si="75"/>
        <v>0.5859964514798035</v>
      </c>
      <c r="V213" s="60">
        <f t="shared" ca="1" si="80"/>
        <v>6</v>
      </c>
      <c r="W213" s="76">
        <f t="shared" ca="1" si="69"/>
        <v>0.65128700799444572</v>
      </c>
      <c r="X213" s="60">
        <f t="shared" ca="1" si="81"/>
        <v>6</v>
      </c>
      <c r="Y213" s="76">
        <f t="shared" ca="1" si="70"/>
        <v>0.84640925229260322</v>
      </c>
      <c r="Z213" s="60">
        <f t="shared" ca="1" si="82"/>
        <v>5</v>
      </c>
      <c r="AA213" s="76">
        <f t="shared" ca="1" si="71"/>
        <v>0.6359572239151623</v>
      </c>
      <c r="AB213" s="60">
        <f t="shared" ca="1" si="83"/>
        <v>3</v>
      </c>
      <c r="AC213" s="75">
        <f t="shared" ca="1" si="72"/>
        <v>0.47230216034290073</v>
      </c>
    </row>
    <row r="214" spans="13:29" ht="15.75" thickBot="1">
      <c r="M214" s="1">
        <f t="shared" si="73"/>
        <v>187</v>
      </c>
      <c r="N214" s="60">
        <f t="shared" ca="1" si="76"/>
        <v>2</v>
      </c>
      <c r="O214" s="76">
        <f t="shared" ca="1" si="67"/>
        <v>0.90424119869137254</v>
      </c>
      <c r="P214" s="60">
        <f t="shared" ca="1" si="77"/>
        <v>2</v>
      </c>
      <c r="Q214" s="76">
        <f t="shared" ca="1" si="68"/>
        <v>0.66627497498201671</v>
      </c>
      <c r="R214" s="60">
        <f t="shared" ca="1" si="78"/>
        <v>2</v>
      </c>
      <c r="S214" s="76">
        <f t="shared" ca="1" si="74"/>
        <v>0.41690770144130163</v>
      </c>
      <c r="T214" s="60">
        <f t="shared" ca="1" si="79"/>
        <v>2</v>
      </c>
      <c r="U214" s="76">
        <f t="shared" ca="1" si="75"/>
        <v>0.85292806867730531</v>
      </c>
      <c r="V214" s="60">
        <f t="shared" ca="1" si="80"/>
        <v>8</v>
      </c>
      <c r="W214" s="76">
        <f t="shared" ca="1" si="69"/>
        <v>0.88242868788227646</v>
      </c>
      <c r="X214" s="60">
        <f t="shared" ca="1" si="81"/>
        <v>1</v>
      </c>
      <c r="Y214" s="76">
        <f t="shared" ca="1" si="70"/>
        <v>0.14591688351837817</v>
      </c>
      <c r="Z214" s="60">
        <f t="shared" ca="1" si="82"/>
        <v>2</v>
      </c>
      <c r="AA214" s="76">
        <f t="shared" ca="1" si="71"/>
        <v>0.15980497486007406</v>
      </c>
      <c r="AB214" s="60">
        <f t="shared" ca="1" si="83"/>
        <v>2</v>
      </c>
      <c r="AC214" s="75">
        <f t="shared" ca="1" si="72"/>
        <v>0.24452259939854581</v>
      </c>
    </row>
    <row r="215" spans="13:29" ht="15.75" thickBot="1">
      <c r="M215" s="1">
        <f t="shared" si="73"/>
        <v>188</v>
      </c>
      <c r="N215" s="60">
        <f t="shared" ca="1" si="76"/>
        <v>2</v>
      </c>
      <c r="O215" s="76">
        <f t="shared" ca="1" si="67"/>
        <v>0.70706696430571458</v>
      </c>
      <c r="P215" s="60">
        <f t="shared" ca="1" si="77"/>
        <v>2</v>
      </c>
      <c r="Q215" s="76">
        <f t="shared" ca="1" si="68"/>
        <v>0.34828861683512891</v>
      </c>
      <c r="R215" s="60">
        <f t="shared" ca="1" si="78"/>
        <v>1</v>
      </c>
      <c r="S215" s="76">
        <f t="shared" ca="1" si="74"/>
        <v>0.10813237599673142</v>
      </c>
      <c r="T215" s="60">
        <f t="shared" ca="1" si="79"/>
        <v>1</v>
      </c>
      <c r="U215" s="76">
        <f t="shared" ca="1" si="75"/>
        <v>0.4703676837979478</v>
      </c>
      <c r="V215" s="60">
        <f t="shared" ca="1" si="80"/>
        <v>6</v>
      </c>
      <c r="W215" s="76">
        <f t="shared" ca="1" si="69"/>
        <v>0.62379866235811043</v>
      </c>
      <c r="X215" s="60">
        <f t="shared" ca="1" si="81"/>
        <v>4</v>
      </c>
      <c r="Y215" s="76">
        <f t="shared" ca="1" si="70"/>
        <v>0.52776158087478042</v>
      </c>
      <c r="Z215" s="60">
        <f t="shared" ca="1" si="82"/>
        <v>4</v>
      </c>
      <c r="AA215" s="76">
        <f t="shared" ca="1" si="71"/>
        <v>0.59181745015609</v>
      </c>
      <c r="AB215" s="60">
        <f t="shared" ca="1" si="83"/>
        <v>4</v>
      </c>
      <c r="AC215" s="75">
        <f t="shared" ca="1" si="72"/>
        <v>0.80551445530170795</v>
      </c>
    </row>
    <row r="216" spans="13:29" ht="15.75" thickBot="1">
      <c r="M216" s="1">
        <f t="shared" si="73"/>
        <v>189</v>
      </c>
      <c r="N216" s="60">
        <f t="shared" ca="1" si="76"/>
        <v>1</v>
      </c>
      <c r="O216" s="76">
        <f t="shared" ca="1" si="67"/>
        <v>1.094535213519876E-2</v>
      </c>
      <c r="P216" s="60">
        <f t="shared" ca="1" si="77"/>
        <v>1</v>
      </c>
      <c r="Q216" s="76">
        <f t="shared" ca="1" si="68"/>
        <v>7.1908414707221091E-2</v>
      </c>
      <c r="R216" s="60">
        <f t="shared" ca="1" si="78"/>
        <v>2</v>
      </c>
      <c r="S216" s="76">
        <f t="shared" ca="1" si="74"/>
        <v>0.36728500772678174</v>
      </c>
      <c r="T216" s="60">
        <f t="shared" ca="1" si="79"/>
        <v>1</v>
      </c>
      <c r="U216" s="76">
        <f t="shared" ca="1" si="75"/>
        <v>0.28984788268258566</v>
      </c>
      <c r="V216" s="60">
        <f t="shared" ca="1" si="80"/>
        <v>8</v>
      </c>
      <c r="W216" s="76">
        <f t="shared" ca="1" si="69"/>
        <v>0.84734300249034189</v>
      </c>
      <c r="X216" s="60">
        <f t="shared" ca="1" si="81"/>
        <v>7</v>
      </c>
      <c r="Y216" s="76">
        <f t="shared" ca="1" si="70"/>
        <v>0.98252992134141448</v>
      </c>
      <c r="Z216" s="60">
        <f t="shared" ca="1" si="82"/>
        <v>5</v>
      </c>
      <c r="AA216" s="76">
        <f t="shared" ca="1" si="71"/>
        <v>0.77867410193058273</v>
      </c>
      <c r="AB216" s="60">
        <f t="shared" ca="1" si="83"/>
        <v>2</v>
      </c>
      <c r="AC216" s="75">
        <f t="shared" ca="1" si="72"/>
        <v>0.12692404157033188</v>
      </c>
    </row>
    <row r="217" spans="13:29" ht="15.75" thickBot="1">
      <c r="M217" s="1">
        <f t="shared" si="73"/>
        <v>190</v>
      </c>
      <c r="N217" s="60">
        <f t="shared" ca="1" si="76"/>
        <v>2</v>
      </c>
      <c r="O217" s="76">
        <f t="shared" ca="1" si="67"/>
        <v>0.68943108905067074</v>
      </c>
      <c r="P217" s="60">
        <f t="shared" ca="1" si="77"/>
        <v>2</v>
      </c>
      <c r="Q217" s="76">
        <f t="shared" ca="1" si="68"/>
        <v>0.57367661897719935</v>
      </c>
      <c r="R217" s="60">
        <f t="shared" ca="1" si="78"/>
        <v>2</v>
      </c>
      <c r="S217" s="76">
        <f t="shared" ca="1" si="74"/>
        <v>0.55470045397627921</v>
      </c>
      <c r="T217" s="60">
        <f t="shared" ca="1" si="79"/>
        <v>2</v>
      </c>
      <c r="U217" s="76">
        <f t="shared" ca="1" si="75"/>
        <v>0.66356468127389068</v>
      </c>
      <c r="V217" s="60">
        <f t="shared" ca="1" si="80"/>
        <v>1</v>
      </c>
      <c r="W217" s="76">
        <f t="shared" ca="1" si="69"/>
        <v>3.3546516103823976E-2</v>
      </c>
      <c r="X217" s="60">
        <f t="shared" ca="1" si="81"/>
        <v>4</v>
      </c>
      <c r="Y217" s="76">
        <f t="shared" ca="1" si="70"/>
        <v>0.50225288864040918</v>
      </c>
      <c r="Z217" s="60">
        <f t="shared" ca="1" si="82"/>
        <v>4</v>
      </c>
      <c r="AA217" s="76">
        <f t="shared" ca="1" si="71"/>
        <v>0.50041488944197798</v>
      </c>
      <c r="AB217" s="60">
        <f t="shared" ca="1" si="83"/>
        <v>4</v>
      </c>
      <c r="AC217" s="75">
        <f t="shared" ca="1" si="72"/>
        <v>0.81474023812689489</v>
      </c>
    </row>
    <row r="218" spans="13:29" ht="15.75" thickBot="1">
      <c r="M218" s="1">
        <f t="shared" si="73"/>
        <v>191</v>
      </c>
      <c r="N218" s="60">
        <f t="shared" ca="1" si="76"/>
        <v>2</v>
      </c>
      <c r="O218" s="76">
        <f t="shared" ca="1" si="67"/>
        <v>0.80080759798463497</v>
      </c>
      <c r="P218" s="60">
        <f t="shared" ca="1" si="77"/>
        <v>2</v>
      </c>
      <c r="Q218" s="76">
        <f t="shared" ca="1" si="68"/>
        <v>0.75978915261665358</v>
      </c>
      <c r="R218" s="60">
        <f t="shared" ca="1" si="78"/>
        <v>2</v>
      </c>
      <c r="S218" s="76">
        <f t="shared" ca="1" si="74"/>
        <v>0.79383443868780312</v>
      </c>
      <c r="T218" s="60">
        <f t="shared" ca="1" si="79"/>
        <v>1</v>
      </c>
      <c r="U218" s="76">
        <f t="shared" ca="1" si="75"/>
        <v>0.48277744875817241</v>
      </c>
      <c r="V218" s="60">
        <f t="shared" ca="1" si="80"/>
        <v>1</v>
      </c>
      <c r="W218" s="76">
        <f t="shared" ca="1" si="69"/>
        <v>7.2923357835173563E-2</v>
      </c>
      <c r="X218" s="60">
        <f t="shared" ca="1" si="81"/>
        <v>7</v>
      </c>
      <c r="Y218" s="76">
        <f t="shared" ca="1" si="70"/>
        <v>0.94430511186165278</v>
      </c>
      <c r="Z218" s="60">
        <f t="shared" ca="1" si="82"/>
        <v>4</v>
      </c>
      <c r="AA218" s="76">
        <f t="shared" ca="1" si="71"/>
        <v>0.53159767766632848</v>
      </c>
      <c r="AB218" s="60">
        <f t="shared" ca="1" si="83"/>
        <v>4</v>
      </c>
      <c r="AC218" s="75">
        <f t="shared" ca="1" si="72"/>
        <v>0.75101202232943098</v>
      </c>
    </row>
    <row r="219" spans="13:29" ht="15.75" thickBot="1">
      <c r="M219" s="1">
        <f t="shared" si="73"/>
        <v>192</v>
      </c>
      <c r="N219" s="60">
        <f t="shared" ca="1" si="76"/>
        <v>2</v>
      </c>
      <c r="O219" s="76">
        <f t="shared" ca="1" si="67"/>
        <v>0.3665981119388837</v>
      </c>
      <c r="P219" s="60">
        <f t="shared" ca="1" si="77"/>
        <v>2</v>
      </c>
      <c r="Q219" s="76">
        <f t="shared" ca="1" si="68"/>
        <v>0.98705574846155697</v>
      </c>
      <c r="R219" s="60">
        <f t="shared" ca="1" si="78"/>
        <v>2</v>
      </c>
      <c r="S219" s="76">
        <f t="shared" ca="1" si="74"/>
        <v>0.76079477302615883</v>
      </c>
      <c r="T219" s="60">
        <f t="shared" ca="1" si="79"/>
        <v>1</v>
      </c>
      <c r="U219" s="76">
        <f t="shared" ca="1" si="75"/>
        <v>7.5712917478906405E-2</v>
      </c>
      <c r="V219" s="60">
        <f t="shared" ca="1" si="80"/>
        <v>1</v>
      </c>
      <c r="W219" s="76">
        <f t="shared" ca="1" si="69"/>
        <v>0.19358374571962234</v>
      </c>
      <c r="X219" s="60">
        <f t="shared" ca="1" si="81"/>
        <v>3</v>
      </c>
      <c r="Y219" s="76">
        <f t="shared" ca="1" si="70"/>
        <v>0.425187767111042</v>
      </c>
      <c r="Z219" s="60">
        <f t="shared" ca="1" si="82"/>
        <v>3</v>
      </c>
      <c r="AA219" s="76">
        <f t="shared" ca="1" si="71"/>
        <v>0.26608139581772239</v>
      </c>
      <c r="AB219" s="60">
        <f t="shared" ca="1" si="83"/>
        <v>4</v>
      </c>
      <c r="AC219" s="75">
        <f t="shared" ca="1" si="72"/>
        <v>0.82203811954690242</v>
      </c>
    </row>
    <row r="220" spans="13:29" ht="15.75" thickBot="1">
      <c r="M220" s="1">
        <f t="shared" si="73"/>
        <v>193</v>
      </c>
      <c r="N220" s="60">
        <f t="shared" ca="1" si="76"/>
        <v>2</v>
      </c>
      <c r="O220" s="76">
        <f t="shared" ca="1" si="67"/>
        <v>0.47216808454307646</v>
      </c>
      <c r="P220" s="60">
        <f t="shared" ca="1" si="77"/>
        <v>2</v>
      </c>
      <c r="Q220" s="76">
        <f t="shared" ca="1" si="68"/>
        <v>0.78510956508430185</v>
      </c>
      <c r="R220" s="60">
        <f t="shared" ca="1" si="78"/>
        <v>2</v>
      </c>
      <c r="S220" s="76">
        <f t="shared" ca="1" si="74"/>
        <v>0.77773907183541291</v>
      </c>
      <c r="T220" s="60">
        <f t="shared" ca="1" si="79"/>
        <v>2</v>
      </c>
      <c r="U220" s="76">
        <f t="shared" ca="1" si="75"/>
        <v>0.50437223065001735</v>
      </c>
      <c r="V220" s="60">
        <f t="shared" ca="1" si="80"/>
        <v>3</v>
      </c>
      <c r="W220" s="76">
        <f t="shared" ca="1" si="69"/>
        <v>0.3868820624685585</v>
      </c>
      <c r="X220" s="60">
        <f t="shared" ca="1" si="81"/>
        <v>2</v>
      </c>
      <c r="Y220" s="76">
        <f t="shared" ca="1" si="70"/>
        <v>0.23218237418841081</v>
      </c>
      <c r="Z220" s="60">
        <f t="shared" ca="1" si="82"/>
        <v>2</v>
      </c>
      <c r="AA220" s="76">
        <f t="shared" ca="1" si="71"/>
        <v>0.17517651273844059</v>
      </c>
      <c r="AB220" s="60">
        <f t="shared" ca="1" si="83"/>
        <v>2</v>
      </c>
      <c r="AC220" s="75">
        <f t="shared" ca="1" si="72"/>
        <v>0.14443299731165027</v>
      </c>
    </row>
    <row r="221" spans="13:29" ht="15.75" thickBot="1">
      <c r="M221" s="1">
        <f t="shared" si="73"/>
        <v>194</v>
      </c>
      <c r="N221" s="60">
        <f t="shared" ca="1" si="76"/>
        <v>2</v>
      </c>
      <c r="O221" s="76">
        <f t="shared" ref="O221:O261" ca="1" si="84">RAND()</f>
        <v>0.95823758512467916</v>
      </c>
      <c r="P221" s="60">
        <f t="shared" ca="1" si="77"/>
        <v>1</v>
      </c>
      <c r="Q221" s="76">
        <f t="shared" ref="Q221:Q261" ca="1" si="85">RAND()</f>
        <v>0.21337773319422659</v>
      </c>
      <c r="R221" s="60">
        <f t="shared" ca="1" si="78"/>
        <v>1</v>
      </c>
      <c r="S221" s="76">
        <f t="shared" ca="1" si="74"/>
        <v>0.16686984554185802</v>
      </c>
      <c r="T221" s="60">
        <f t="shared" ca="1" si="79"/>
        <v>1</v>
      </c>
      <c r="U221" s="76">
        <f t="shared" ca="1" si="75"/>
        <v>8.7425694007875698E-2</v>
      </c>
      <c r="V221" s="60">
        <f t="shared" ca="1" si="80"/>
        <v>5</v>
      </c>
      <c r="W221" s="76">
        <f t="shared" ref="W221:W261" ca="1" si="86">RAND()</f>
        <v>0.54218593944869475</v>
      </c>
      <c r="X221" s="60">
        <f t="shared" ca="1" si="81"/>
        <v>5</v>
      </c>
      <c r="Y221" s="76">
        <f t="shared" ref="Y221:Y261" ca="1" si="87">RAND()</f>
        <v>0.55889052517718141</v>
      </c>
      <c r="Z221" s="60">
        <f t="shared" ca="1" si="82"/>
        <v>2</v>
      </c>
      <c r="AA221" s="76">
        <f t="shared" ref="AA221:AA261" ca="1" si="88">RAND()</f>
        <v>0.11159772780148458</v>
      </c>
      <c r="AB221" s="60">
        <f t="shared" ca="1" si="83"/>
        <v>3</v>
      </c>
      <c r="AC221" s="75">
        <f t="shared" ref="AC221:AC261" ca="1" si="89">RAND()</f>
        <v>0.56172443990379595</v>
      </c>
    </row>
    <row r="222" spans="13:29" ht="15.75" thickBot="1">
      <c r="M222" s="1">
        <f t="shared" ref="M222:M261" si="90">M221+1</f>
        <v>195</v>
      </c>
      <c r="N222" s="60">
        <f t="shared" ca="1" si="76"/>
        <v>2</v>
      </c>
      <c r="O222" s="76">
        <f t="shared" ca="1" si="84"/>
        <v>0.56564614103988209</v>
      </c>
      <c r="P222" s="60">
        <f t="shared" ca="1" si="77"/>
        <v>2</v>
      </c>
      <c r="Q222" s="76">
        <f t="shared" ca="1" si="85"/>
        <v>0.88187297904093609</v>
      </c>
      <c r="R222" s="60">
        <f t="shared" ca="1" si="78"/>
        <v>2</v>
      </c>
      <c r="S222" s="76">
        <f t="shared" ca="1" si="74"/>
        <v>0.49450996869432284</v>
      </c>
      <c r="T222" s="60">
        <f t="shared" ca="1" si="79"/>
        <v>1</v>
      </c>
      <c r="U222" s="76">
        <f t="shared" ca="1" si="75"/>
        <v>8.8207572836548565E-2</v>
      </c>
      <c r="V222" s="60">
        <f t="shared" ca="1" si="80"/>
        <v>8</v>
      </c>
      <c r="W222" s="76">
        <f t="shared" ca="1" si="86"/>
        <v>0.81997147977087703</v>
      </c>
      <c r="X222" s="60">
        <f t="shared" ca="1" si="81"/>
        <v>1</v>
      </c>
      <c r="Y222" s="76">
        <f t="shared" ca="1" si="87"/>
        <v>8.9056919864027861E-4</v>
      </c>
      <c r="Z222" s="60">
        <f t="shared" ca="1" si="82"/>
        <v>9</v>
      </c>
      <c r="AA222" s="76">
        <f t="shared" ca="1" si="88"/>
        <v>0.96847620932513667</v>
      </c>
      <c r="AB222" s="60">
        <f t="shared" ca="1" si="83"/>
        <v>4</v>
      </c>
      <c r="AC222" s="75">
        <f t="shared" ca="1" si="89"/>
        <v>0.93460768201602251</v>
      </c>
    </row>
    <row r="223" spans="13:29" ht="15.75" thickBot="1">
      <c r="M223" s="1">
        <f t="shared" si="90"/>
        <v>196</v>
      </c>
      <c r="N223" s="60">
        <f t="shared" ca="1" si="76"/>
        <v>2</v>
      </c>
      <c r="O223" s="76">
        <f t="shared" ca="1" si="84"/>
        <v>0.98105603598501845</v>
      </c>
      <c r="P223" s="60">
        <f t="shared" ca="1" si="77"/>
        <v>2</v>
      </c>
      <c r="Q223" s="76">
        <f t="shared" ca="1" si="85"/>
        <v>0.5546241496356048</v>
      </c>
      <c r="R223" s="60">
        <f t="shared" ca="1" si="78"/>
        <v>2</v>
      </c>
      <c r="S223" s="76">
        <f t="shared" ca="1" si="74"/>
        <v>0.91094082731229165</v>
      </c>
      <c r="T223" s="60">
        <f t="shared" ca="1" si="79"/>
        <v>2</v>
      </c>
      <c r="U223" s="76">
        <f t="shared" ca="1" si="75"/>
        <v>0.80813759230035642</v>
      </c>
      <c r="V223" s="60">
        <f t="shared" ca="1" si="80"/>
        <v>5</v>
      </c>
      <c r="W223" s="76">
        <f t="shared" ca="1" si="86"/>
        <v>0.59093766429583994</v>
      </c>
      <c r="X223" s="60">
        <f t="shared" ca="1" si="81"/>
        <v>2</v>
      </c>
      <c r="Y223" s="76">
        <f t="shared" ca="1" si="87"/>
        <v>0.32946853662460951</v>
      </c>
      <c r="Z223" s="60">
        <f t="shared" ca="1" si="82"/>
        <v>4</v>
      </c>
      <c r="AA223" s="76">
        <f t="shared" ca="1" si="88"/>
        <v>0.45530554486334207</v>
      </c>
      <c r="AB223" s="60">
        <f t="shared" ca="1" si="83"/>
        <v>3</v>
      </c>
      <c r="AC223" s="75">
        <f t="shared" ca="1" si="89"/>
        <v>0.39783157263980762</v>
      </c>
    </row>
    <row r="224" spans="13:29" ht="15.75" thickBot="1">
      <c r="M224" s="1">
        <f t="shared" si="90"/>
        <v>197</v>
      </c>
      <c r="N224" s="60">
        <f t="shared" ca="1" si="76"/>
        <v>2</v>
      </c>
      <c r="O224" s="76">
        <f t="shared" ca="1" si="84"/>
        <v>0.94635093574475593</v>
      </c>
      <c r="P224" s="60">
        <f t="shared" ca="1" si="77"/>
        <v>2</v>
      </c>
      <c r="Q224" s="76">
        <f t="shared" ca="1" si="85"/>
        <v>0.93698545287413149</v>
      </c>
      <c r="R224" s="60">
        <f t="shared" ca="1" si="78"/>
        <v>2</v>
      </c>
      <c r="S224" s="76">
        <f t="shared" ca="1" si="74"/>
        <v>0.35894777816591117</v>
      </c>
      <c r="T224" s="60">
        <f t="shared" ca="1" si="79"/>
        <v>2</v>
      </c>
      <c r="U224" s="76">
        <f t="shared" ca="1" si="75"/>
        <v>0.71066494496238963</v>
      </c>
      <c r="V224" s="60">
        <f t="shared" ca="1" si="80"/>
        <v>4</v>
      </c>
      <c r="W224" s="76">
        <f t="shared" ca="1" si="86"/>
        <v>0.43553625185376821</v>
      </c>
      <c r="X224" s="60">
        <f t="shared" ca="1" si="81"/>
        <v>2</v>
      </c>
      <c r="Y224" s="76">
        <f t="shared" ca="1" si="87"/>
        <v>0.30451685822010099</v>
      </c>
      <c r="Z224" s="60">
        <f t="shared" ca="1" si="82"/>
        <v>4</v>
      </c>
      <c r="AA224" s="76">
        <f t="shared" ca="1" si="88"/>
        <v>0.44875427881915186</v>
      </c>
      <c r="AB224" s="60">
        <f t="shared" ca="1" si="83"/>
        <v>1</v>
      </c>
      <c r="AC224" s="75">
        <f t="shared" ca="1" si="89"/>
        <v>6.4327495392532796E-2</v>
      </c>
    </row>
    <row r="225" spans="13:29" ht="15.75" thickBot="1">
      <c r="M225" s="1">
        <f t="shared" si="90"/>
        <v>198</v>
      </c>
      <c r="N225" s="60">
        <f t="shared" ca="1" si="76"/>
        <v>1</v>
      </c>
      <c r="O225" s="76">
        <f t="shared" ca="1" si="84"/>
        <v>0.28444032814603792</v>
      </c>
      <c r="P225" s="60">
        <f t="shared" ca="1" si="77"/>
        <v>2</v>
      </c>
      <c r="Q225" s="76">
        <f t="shared" ca="1" si="85"/>
        <v>0.60179363201436198</v>
      </c>
      <c r="R225" s="60">
        <f t="shared" ca="1" si="78"/>
        <v>1</v>
      </c>
      <c r="S225" s="76">
        <f t="shared" ca="1" si="74"/>
        <v>6.062414780248826E-2</v>
      </c>
      <c r="T225" s="60">
        <f t="shared" ca="1" si="79"/>
        <v>2</v>
      </c>
      <c r="U225" s="76">
        <f t="shared" ca="1" si="75"/>
        <v>0.5161067913014703</v>
      </c>
      <c r="V225" s="60">
        <f t="shared" ca="1" si="80"/>
        <v>2</v>
      </c>
      <c r="W225" s="76">
        <f t="shared" ca="1" si="86"/>
        <v>0.25931534247363697</v>
      </c>
      <c r="X225" s="60">
        <f t="shared" ca="1" si="81"/>
        <v>6</v>
      </c>
      <c r="Y225" s="76">
        <f t="shared" ca="1" si="87"/>
        <v>0.69141767130638221</v>
      </c>
      <c r="Z225" s="60">
        <f t="shared" ca="1" si="82"/>
        <v>5</v>
      </c>
      <c r="AA225" s="76">
        <f t="shared" ca="1" si="88"/>
        <v>0.74535385258064557</v>
      </c>
      <c r="AB225" s="60">
        <f t="shared" ca="1" si="83"/>
        <v>4</v>
      </c>
      <c r="AC225" s="75">
        <f t="shared" ca="1" si="89"/>
        <v>0.76727724954745669</v>
      </c>
    </row>
    <row r="226" spans="13:29" ht="15.75" thickBot="1">
      <c r="M226" s="1">
        <f t="shared" si="90"/>
        <v>199</v>
      </c>
      <c r="N226" s="60">
        <f t="shared" ca="1" si="76"/>
        <v>2</v>
      </c>
      <c r="O226" s="76">
        <f t="shared" ca="1" si="84"/>
        <v>0.88305880946365045</v>
      </c>
      <c r="P226" s="60">
        <f t="shared" ca="1" si="77"/>
        <v>2</v>
      </c>
      <c r="Q226" s="76">
        <f t="shared" ca="1" si="85"/>
        <v>0.92369392280088558</v>
      </c>
      <c r="R226" s="60">
        <f t="shared" ca="1" si="78"/>
        <v>1</v>
      </c>
      <c r="S226" s="76">
        <f t="shared" ca="1" si="74"/>
        <v>0.1654379946776956</v>
      </c>
      <c r="T226" s="60">
        <f t="shared" ca="1" si="79"/>
        <v>1</v>
      </c>
      <c r="U226" s="76">
        <f t="shared" ca="1" si="75"/>
        <v>7.6822943456633652E-4</v>
      </c>
      <c r="V226" s="60">
        <f t="shared" ca="1" si="80"/>
        <v>8</v>
      </c>
      <c r="W226" s="76">
        <f t="shared" ca="1" si="86"/>
        <v>0.80955014391484958</v>
      </c>
      <c r="X226" s="60">
        <f t="shared" ca="1" si="81"/>
        <v>7</v>
      </c>
      <c r="Y226" s="76">
        <f t="shared" ca="1" si="87"/>
        <v>0.92574545113803286</v>
      </c>
      <c r="Z226" s="60">
        <f t="shared" ca="1" si="82"/>
        <v>4</v>
      </c>
      <c r="AA226" s="76">
        <f t="shared" ca="1" si="88"/>
        <v>0.40063491498363679</v>
      </c>
      <c r="AB226" s="60">
        <f t="shared" ca="1" si="83"/>
        <v>3</v>
      </c>
      <c r="AC226" s="75">
        <f t="shared" ca="1" si="89"/>
        <v>0.49065523627616781</v>
      </c>
    </row>
    <row r="227" spans="13:29" ht="15.75" thickBot="1">
      <c r="M227" s="1">
        <f t="shared" si="90"/>
        <v>200</v>
      </c>
      <c r="N227" s="60">
        <f t="shared" ca="1" si="76"/>
        <v>2</v>
      </c>
      <c r="O227" s="76">
        <f t="shared" ca="1" si="84"/>
        <v>0.65693829562502115</v>
      </c>
      <c r="P227" s="60">
        <f t="shared" ca="1" si="77"/>
        <v>2</v>
      </c>
      <c r="Q227" s="76">
        <f t="shared" ca="1" si="85"/>
        <v>0.82192429512576681</v>
      </c>
      <c r="R227" s="60">
        <f t="shared" ca="1" si="78"/>
        <v>1</v>
      </c>
      <c r="S227" s="76">
        <f t="shared" ca="1" si="74"/>
        <v>0.17292779115284751</v>
      </c>
      <c r="T227" s="60">
        <f t="shared" ca="1" si="79"/>
        <v>1</v>
      </c>
      <c r="U227" s="76">
        <f t="shared" ca="1" si="75"/>
        <v>0.16591533855575413</v>
      </c>
      <c r="V227" s="60">
        <f t="shared" ca="1" si="80"/>
        <v>9</v>
      </c>
      <c r="W227" s="76">
        <f t="shared" ca="1" si="86"/>
        <v>0.99825126689972632</v>
      </c>
      <c r="X227" s="60">
        <f t="shared" ca="1" si="81"/>
        <v>1</v>
      </c>
      <c r="Y227" s="76">
        <f t="shared" ca="1" si="87"/>
        <v>0.11833248530525675</v>
      </c>
      <c r="Z227" s="60">
        <f t="shared" ca="1" si="82"/>
        <v>8</v>
      </c>
      <c r="AA227" s="76">
        <f t="shared" ca="1" si="88"/>
        <v>0.9240751295664893</v>
      </c>
      <c r="AB227" s="60">
        <f t="shared" ca="1" si="83"/>
        <v>3</v>
      </c>
      <c r="AC227" s="75">
        <f t="shared" ca="1" si="89"/>
        <v>0.60667233163735634</v>
      </c>
    </row>
    <row r="228" spans="13:29" ht="15.75" thickBot="1">
      <c r="M228" s="1">
        <f t="shared" si="90"/>
        <v>201</v>
      </c>
      <c r="N228" s="60">
        <f t="shared" ca="1" si="76"/>
        <v>1</v>
      </c>
      <c r="O228" s="76">
        <f t="shared" ca="1" si="84"/>
        <v>0.11418434686918122</v>
      </c>
      <c r="P228" s="60">
        <f t="shared" ca="1" si="77"/>
        <v>2</v>
      </c>
      <c r="Q228" s="76">
        <f t="shared" ca="1" si="85"/>
        <v>0.74498287396919238</v>
      </c>
      <c r="R228" s="60">
        <f t="shared" ca="1" si="78"/>
        <v>1</v>
      </c>
      <c r="S228" s="76">
        <f t="shared" ca="1" si="74"/>
        <v>3.013009492598262E-2</v>
      </c>
      <c r="T228" s="60">
        <f t="shared" ca="1" si="79"/>
        <v>1</v>
      </c>
      <c r="U228" s="76">
        <f t="shared" ca="1" si="75"/>
        <v>0.29895524213939972</v>
      </c>
      <c r="V228" s="60">
        <f t="shared" ca="1" si="80"/>
        <v>2</v>
      </c>
      <c r="W228" s="76">
        <f t="shared" ca="1" si="86"/>
        <v>0.23111396951709962</v>
      </c>
      <c r="X228" s="60">
        <f t="shared" ca="1" si="81"/>
        <v>4</v>
      </c>
      <c r="Y228" s="76">
        <f t="shared" ca="1" si="87"/>
        <v>0.46086605677833337</v>
      </c>
      <c r="Z228" s="60">
        <f t="shared" ca="1" si="82"/>
        <v>3</v>
      </c>
      <c r="AA228" s="76">
        <f t="shared" ca="1" si="88"/>
        <v>0.25802893353535339</v>
      </c>
      <c r="AB228" s="60">
        <f t="shared" ca="1" si="83"/>
        <v>3</v>
      </c>
      <c r="AC228" s="75">
        <f t="shared" ca="1" si="89"/>
        <v>0.35663631800101747</v>
      </c>
    </row>
    <row r="229" spans="13:29" ht="15.75" thickBot="1">
      <c r="M229" s="1">
        <f t="shared" si="90"/>
        <v>202</v>
      </c>
      <c r="N229" s="60">
        <f t="shared" ca="1" si="76"/>
        <v>2</v>
      </c>
      <c r="O229" s="76">
        <f t="shared" ca="1" si="84"/>
        <v>0.30495523720227879</v>
      </c>
      <c r="P229" s="60">
        <f t="shared" ca="1" si="77"/>
        <v>1</v>
      </c>
      <c r="Q229" s="76">
        <f t="shared" ca="1" si="85"/>
        <v>3.4706200298560752E-2</v>
      </c>
      <c r="R229" s="60">
        <f t="shared" ca="1" si="78"/>
        <v>2</v>
      </c>
      <c r="S229" s="76">
        <f t="shared" ca="1" si="74"/>
        <v>0.31504802164041479</v>
      </c>
      <c r="T229" s="60">
        <f t="shared" ca="1" si="79"/>
        <v>1</v>
      </c>
      <c r="U229" s="76">
        <f t="shared" ca="1" si="75"/>
        <v>0.34338007540504112</v>
      </c>
      <c r="V229" s="60">
        <f t="shared" ca="1" si="80"/>
        <v>9</v>
      </c>
      <c r="W229" s="76">
        <f t="shared" ca="1" si="86"/>
        <v>0.9283786758032333</v>
      </c>
      <c r="X229" s="60">
        <f t="shared" ca="1" si="81"/>
        <v>7</v>
      </c>
      <c r="Y229" s="76">
        <f t="shared" ca="1" si="87"/>
        <v>0.97677581286400894</v>
      </c>
      <c r="Z229" s="60">
        <f t="shared" ca="1" si="82"/>
        <v>4</v>
      </c>
      <c r="AA229" s="76">
        <f t="shared" ca="1" si="88"/>
        <v>0.47156432724558339</v>
      </c>
      <c r="AB229" s="60">
        <f t="shared" ca="1" si="83"/>
        <v>1</v>
      </c>
      <c r="AC229" s="75">
        <f t="shared" ca="1" si="89"/>
        <v>6.6126805986332471E-2</v>
      </c>
    </row>
    <row r="230" spans="13:29" ht="15.75" thickBot="1">
      <c r="M230" s="1">
        <f t="shared" si="90"/>
        <v>203</v>
      </c>
      <c r="N230" s="60">
        <f t="shared" ca="1" si="76"/>
        <v>1</v>
      </c>
      <c r="O230" s="76">
        <f t="shared" ca="1" si="84"/>
        <v>8.9838801234672028E-2</v>
      </c>
      <c r="P230" s="60">
        <f t="shared" ca="1" si="77"/>
        <v>2</v>
      </c>
      <c r="Q230" s="76">
        <f t="shared" ca="1" si="85"/>
        <v>0.39350296354789749</v>
      </c>
      <c r="R230" s="60">
        <f t="shared" ca="1" si="78"/>
        <v>2</v>
      </c>
      <c r="S230" s="76">
        <f t="shared" ca="1" si="74"/>
        <v>0.84666973609991403</v>
      </c>
      <c r="T230" s="60">
        <f t="shared" ca="1" si="79"/>
        <v>1</v>
      </c>
      <c r="U230" s="76">
        <f t="shared" ca="1" si="75"/>
        <v>0.30217542200572378</v>
      </c>
      <c r="V230" s="60">
        <f t="shared" ca="1" si="80"/>
        <v>9</v>
      </c>
      <c r="W230" s="76">
        <f t="shared" ca="1" si="86"/>
        <v>0.91753653120280187</v>
      </c>
      <c r="X230" s="60">
        <f t="shared" ca="1" si="81"/>
        <v>6</v>
      </c>
      <c r="Y230" s="76">
        <f t="shared" ca="1" si="87"/>
        <v>0.69136501509446813</v>
      </c>
      <c r="Z230" s="60">
        <f t="shared" ca="1" si="82"/>
        <v>1</v>
      </c>
      <c r="AA230" s="76">
        <f t="shared" ca="1" si="88"/>
        <v>2.4846470789658071E-2</v>
      </c>
      <c r="AB230" s="60">
        <f t="shared" ca="1" si="83"/>
        <v>3</v>
      </c>
      <c r="AC230" s="75">
        <f t="shared" ca="1" si="89"/>
        <v>0.5946966638393274</v>
      </c>
    </row>
    <row r="231" spans="13:29" ht="15.75" thickBot="1">
      <c r="M231" s="1">
        <f t="shared" si="90"/>
        <v>204</v>
      </c>
      <c r="N231" s="60">
        <f t="shared" ca="1" si="76"/>
        <v>2</v>
      </c>
      <c r="O231" s="76">
        <f t="shared" ca="1" si="84"/>
        <v>0.45014965090142001</v>
      </c>
      <c r="P231" s="60">
        <f t="shared" ca="1" si="77"/>
        <v>2</v>
      </c>
      <c r="Q231" s="76">
        <f t="shared" ca="1" si="85"/>
        <v>0.65357285733078463</v>
      </c>
      <c r="R231" s="60">
        <f t="shared" ca="1" si="78"/>
        <v>2</v>
      </c>
      <c r="S231" s="76">
        <f t="shared" ca="1" si="74"/>
        <v>0.99526775697324088</v>
      </c>
      <c r="T231" s="60">
        <f t="shared" ca="1" si="79"/>
        <v>1</v>
      </c>
      <c r="U231" s="76">
        <f t="shared" ca="1" si="75"/>
        <v>0.15607429498870662</v>
      </c>
      <c r="V231" s="60">
        <f t="shared" ca="1" si="80"/>
        <v>2</v>
      </c>
      <c r="W231" s="76">
        <f t="shared" ca="1" si="86"/>
        <v>0.26915566090073129</v>
      </c>
      <c r="X231" s="60">
        <f t="shared" ca="1" si="81"/>
        <v>1</v>
      </c>
      <c r="Y231" s="76">
        <f t="shared" ca="1" si="87"/>
        <v>7.9823009894123942E-2</v>
      </c>
      <c r="Z231" s="60">
        <f t="shared" ca="1" si="82"/>
        <v>4</v>
      </c>
      <c r="AA231" s="76">
        <f t="shared" ca="1" si="88"/>
        <v>0.44455914403736108</v>
      </c>
      <c r="AB231" s="60">
        <f t="shared" ca="1" si="83"/>
        <v>3</v>
      </c>
      <c r="AC231" s="75">
        <f t="shared" ca="1" si="89"/>
        <v>0.68170988464388693</v>
      </c>
    </row>
    <row r="232" spans="13:29" ht="15.75" thickBot="1">
      <c r="M232" s="1">
        <f t="shared" si="90"/>
        <v>205</v>
      </c>
      <c r="N232" s="60">
        <f t="shared" ca="1" si="76"/>
        <v>2</v>
      </c>
      <c r="O232" s="76">
        <f t="shared" ca="1" si="84"/>
        <v>0.84449741420993663</v>
      </c>
      <c r="P232" s="60">
        <f t="shared" ca="1" si="77"/>
        <v>2</v>
      </c>
      <c r="Q232" s="76">
        <f t="shared" ca="1" si="85"/>
        <v>0.32742053660434967</v>
      </c>
      <c r="R232" s="60">
        <f t="shared" ca="1" si="78"/>
        <v>1</v>
      </c>
      <c r="S232" s="76">
        <f t="shared" ca="1" si="74"/>
        <v>0.13977809172421263</v>
      </c>
      <c r="T232" s="60">
        <f t="shared" ca="1" si="79"/>
        <v>1</v>
      </c>
      <c r="U232" s="76">
        <f t="shared" ca="1" si="75"/>
        <v>0.44482218589637235</v>
      </c>
      <c r="V232" s="60">
        <f t="shared" ca="1" si="80"/>
        <v>1</v>
      </c>
      <c r="W232" s="76">
        <f t="shared" ca="1" si="86"/>
        <v>0.15432872737590975</v>
      </c>
      <c r="X232" s="60">
        <f t="shared" ca="1" si="81"/>
        <v>5</v>
      </c>
      <c r="Y232" s="76">
        <f t="shared" ca="1" si="87"/>
        <v>0.60184249199699824</v>
      </c>
      <c r="Z232" s="60">
        <f t="shared" ca="1" si="82"/>
        <v>1</v>
      </c>
      <c r="AA232" s="76">
        <f t="shared" ca="1" si="88"/>
        <v>2.9894683679745349E-2</v>
      </c>
      <c r="AB232" s="60">
        <f t="shared" ca="1" si="83"/>
        <v>3</v>
      </c>
      <c r="AC232" s="75">
        <f t="shared" ca="1" si="89"/>
        <v>0.43657554020438472</v>
      </c>
    </row>
    <row r="233" spans="13:29" ht="15.75" thickBot="1">
      <c r="M233" s="1">
        <f t="shared" si="90"/>
        <v>206</v>
      </c>
      <c r="N233" s="60">
        <f t="shared" ca="1" si="76"/>
        <v>1</v>
      </c>
      <c r="O233" s="76">
        <f t="shared" ca="1" si="84"/>
        <v>0.12547390598045194</v>
      </c>
      <c r="P233" s="60">
        <f t="shared" ca="1" si="77"/>
        <v>2</v>
      </c>
      <c r="Q233" s="76">
        <f t="shared" ca="1" si="85"/>
        <v>0.35452160128434418</v>
      </c>
      <c r="R233" s="60">
        <f t="shared" ca="1" si="78"/>
        <v>2</v>
      </c>
      <c r="S233" s="76">
        <f t="shared" ca="1" si="74"/>
        <v>0.74247382558506025</v>
      </c>
      <c r="T233" s="60">
        <f t="shared" ca="1" si="79"/>
        <v>1</v>
      </c>
      <c r="U233" s="76">
        <f t="shared" ca="1" si="75"/>
        <v>0.45716298948564926</v>
      </c>
      <c r="V233" s="60">
        <f t="shared" ca="1" si="80"/>
        <v>2</v>
      </c>
      <c r="W233" s="76">
        <f t="shared" ca="1" si="86"/>
        <v>0.27355789158052146</v>
      </c>
      <c r="X233" s="60">
        <f t="shared" ca="1" si="81"/>
        <v>7</v>
      </c>
      <c r="Y233" s="76">
        <f t="shared" ca="1" si="87"/>
        <v>0.87651616709282365</v>
      </c>
      <c r="Z233" s="60">
        <f t="shared" ca="1" si="82"/>
        <v>9</v>
      </c>
      <c r="AA233" s="76">
        <f t="shared" ca="1" si="88"/>
        <v>0.98348803979174182</v>
      </c>
      <c r="AB233" s="60">
        <f t="shared" ca="1" si="83"/>
        <v>3</v>
      </c>
      <c r="AC233" s="75">
        <f t="shared" ca="1" si="89"/>
        <v>0.59906304400803312</v>
      </c>
    </row>
    <row r="234" spans="13:29" ht="15.75" thickBot="1">
      <c r="M234" s="1">
        <f t="shared" si="90"/>
        <v>207</v>
      </c>
      <c r="N234" s="60">
        <f t="shared" ca="1" si="76"/>
        <v>1</v>
      </c>
      <c r="O234" s="76">
        <f t="shared" ca="1" si="84"/>
        <v>7.6518426393898942E-2</v>
      </c>
      <c r="P234" s="60">
        <f t="shared" ca="1" si="77"/>
        <v>2</v>
      </c>
      <c r="Q234" s="76">
        <f t="shared" ca="1" si="85"/>
        <v>0.51571641479997865</v>
      </c>
      <c r="R234" s="60">
        <f t="shared" ca="1" si="78"/>
        <v>2</v>
      </c>
      <c r="S234" s="76">
        <f t="shared" ca="1" si="74"/>
        <v>0.3985204815794996</v>
      </c>
      <c r="T234" s="60">
        <f t="shared" ca="1" si="79"/>
        <v>1</v>
      </c>
      <c r="U234" s="76">
        <f t="shared" ca="1" si="75"/>
        <v>0.40452823436832608</v>
      </c>
      <c r="V234" s="60">
        <f t="shared" ca="1" si="80"/>
        <v>3</v>
      </c>
      <c r="W234" s="76">
        <f t="shared" ca="1" si="86"/>
        <v>0.32920033764269085</v>
      </c>
      <c r="X234" s="60">
        <f t="shared" ca="1" si="81"/>
        <v>6</v>
      </c>
      <c r="Y234" s="76">
        <f t="shared" ca="1" si="87"/>
        <v>0.7816594748570751</v>
      </c>
      <c r="Z234" s="60">
        <f t="shared" ca="1" si="82"/>
        <v>1</v>
      </c>
      <c r="AA234" s="76">
        <f t="shared" ca="1" si="88"/>
        <v>9.1657699905807632E-2</v>
      </c>
      <c r="AB234" s="60">
        <f t="shared" ca="1" si="83"/>
        <v>1</v>
      </c>
      <c r="AC234" s="75">
        <f t="shared" ca="1" si="89"/>
        <v>8.459713212553277E-2</v>
      </c>
    </row>
    <row r="235" spans="13:29" ht="15.75" thickBot="1">
      <c r="M235" s="1">
        <f t="shared" si="90"/>
        <v>208</v>
      </c>
      <c r="N235" s="60">
        <f t="shared" ca="1" si="76"/>
        <v>2</v>
      </c>
      <c r="O235" s="76">
        <f t="shared" ca="1" si="84"/>
        <v>0.31793964698082022</v>
      </c>
      <c r="P235" s="60">
        <f t="shared" ca="1" si="77"/>
        <v>2</v>
      </c>
      <c r="Q235" s="76">
        <f t="shared" ca="1" si="85"/>
        <v>0.49239916495484115</v>
      </c>
      <c r="R235" s="60">
        <f t="shared" ca="1" si="78"/>
        <v>1</v>
      </c>
      <c r="S235" s="76">
        <f t="shared" ca="1" si="74"/>
        <v>0.27036594124039315</v>
      </c>
      <c r="T235" s="60">
        <f t="shared" ca="1" si="79"/>
        <v>2</v>
      </c>
      <c r="U235" s="76">
        <f t="shared" ca="1" si="75"/>
        <v>0.8262035761724067</v>
      </c>
      <c r="V235" s="60">
        <f t="shared" ca="1" si="80"/>
        <v>1</v>
      </c>
      <c r="W235" s="76">
        <f t="shared" ca="1" si="86"/>
        <v>2.6049356806592705E-2</v>
      </c>
      <c r="X235" s="60">
        <f t="shared" ca="1" si="81"/>
        <v>7</v>
      </c>
      <c r="Y235" s="76">
        <f t="shared" ca="1" si="87"/>
        <v>0.89048441694927694</v>
      </c>
      <c r="Z235" s="60">
        <f t="shared" ca="1" si="82"/>
        <v>7</v>
      </c>
      <c r="AA235" s="76">
        <f t="shared" ca="1" si="88"/>
        <v>0.87954945639932447</v>
      </c>
      <c r="AB235" s="60">
        <f t="shared" ca="1" si="83"/>
        <v>1</v>
      </c>
      <c r="AC235" s="75">
        <f t="shared" ca="1" si="89"/>
        <v>7.7053259138399888E-3</v>
      </c>
    </row>
    <row r="236" spans="13:29" ht="15.75" thickBot="1">
      <c r="M236" s="1">
        <f t="shared" si="90"/>
        <v>209</v>
      </c>
      <c r="N236" s="60">
        <f t="shared" ca="1" si="76"/>
        <v>2</v>
      </c>
      <c r="O236" s="76">
        <f t="shared" ca="1" si="84"/>
        <v>0.85890282051002886</v>
      </c>
      <c r="P236" s="60">
        <f t="shared" ca="1" si="77"/>
        <v>1</v>
      </c>
      <c r="Q236" s="76">
        <f t="shared" ca="1" si="85"/>
        <v>3.805659915454962E-2</v>
      </c>
      <c r="R236" s="60">
        <f t="shared" ca="1" si="78"/>
        <v>1</v>
      </c>
      <c r="S236" s="76">
        <f t="shared" ca="1" si="74"/>
        <v>0.20038068854129687</v>
      </c>
      <c r="T236" s="60">
        <f t="shared" ca="1" si="79"/>
        <v>2</v>
      </c>
      <c r="U236" s="76">
        <f t="shared" ca="1" si="75"/>
        <v>0.6018009254042711</v>
      </c>
      <c r="V236" s="60">
        <f t="shared" ca="1" si="80"/>
        <v>3</v>
      </c>
      <c r="W236" s="76">
        <f t="shared" ca="1" si="86"/>
        <v>0.38361788283276255</v>
      </c>
      <c r="X236" s="60">
        <f t="shared" ca="1" si="81"/>
        <v>4</v>
      </c>
      <c r="Y236" s="76">
        <f t="shared" ca="1" si="87"/>
        <v>0.50827298472235105</v>
      </c>
      <c r="Z236" s="60">
        <f t="shared" ca="1" si="82"/>
        <v>2</v>
      </c>
      <c r="AA236" s="76">
        <f t="shared" ca="1" si="88"/>
        <v>0.15175171379159913</v>
      </c>
      <c r="AB236" s="60">
        <f t="shared" ca="1" si="83"/>
        <v>2</v>
      </c>
      <c r="AC236" s="75">
        <f t="shared" ca="1" si="89"/>
        <v>0.20583485378347</v>
      </c>
    </row>
    <row r="237" spans="13:29" ht="15.75" thickBot="1">
      <c r="M237" s="1">
        <f t="shared" si="90"/>
        <v>210</v>
      </c>
      <c r="N237" s="60">
        <f t="shared" ca="1" si="76"/>
        <v>1</v>
      </c>
      <c r="O237" s="76">
        <f t="shared" ca="1" si="84"/>
        <v>4.7011300391251787E-2</v>
      </c>
      <c r="P237" s="60">
        <f t="shared" ca="1" si="77"/>
        <v>2</v>
      </c>
      <c r="Q237" s="76">
        <f t="shared" ca="1" si="85"/>
        <v>0.57246225755831381</v>
      </c>
      <c r="R237" s="60">
        <f t="shared" ca="1" si="78"/>
        <v>2</v>
      </c>
      <c r="S237" s="76">
        <f t="shared" ref="S237:S261" ca="1" si="91">RAND()</f>
        <v>0.79568150683217898</v>
      </c>
      <c r="T237" s="60">
        <f t="shared" ca="1" si="79"/>
        <v>2</v>
      </c>
      <c r="U237" s="76">
        <f t="shared" ref="U237:U261" ca="1" si="92">RAND()</f>
        <v>0.91280938143457835</v>
      </c>
      <c r="V237" s="60">
        <f t="shared" ca="1" si="80"/>
        <v>4</v>
      </c>
      <c r="W237" s="76">
        <f t="shared" ca="1" si="86"/>
        <v>0.46697456075193511</v>
      </c>
      <c r="X237" s="60">
        <f t="shared" ca="1" si="81"/>
        <v>2</v>
      </c>
      <c r="Y237" s="76">
        <f t="shared" ca="1" si="87"/>
        <v>0.31345096825009011</v>
      </c>
      <c r="Z237" s="60">
        <f t="shared" ca="1" si="82"/>
        <v>8</v>
      </c>
      <c r="AA237" s="76">
        <f t="shared" ca="1" si="88"/>
        <v>0.94655543286654287</v>
      </c>
      <c r="AB237" s="60">
        <f t="shared" ca="1" si="83"/>
        <v>3</v>
      </c>
      <c r="AC237" s="75">
        <f t="shared" ca="1" si="89"/>
        <v>0.69723601818791558</v>
      </c>
    </row>
    <row r="238" spans="13:29" ht="15.75" thickBot="1">
      <c r="M238" s="1">
        <f t="shared" si="90"/>
        <v>211</v>
      </c>
      <c r="N238" s="60">
        <f t="shared" ca="1" si="76"/>
        <v>2</v>
      </c>
      <c r="O238" s="76">
        <f t="shared" ca="1" si="84"/>
        <v>0.83747885328587679</v>
      </c>
      <c r="P238" s="60">
        <f t="shared" ca="1" si="77"/>
        <v>2</v>
      </c>
      <c r="Q238" s="76">
        <f t="shared" ca="1" si="85"/>
        <v>0.80630598285842336</v>
      </c>
      <c r="R238" s="60">
        <f t="shared" ca="1" si="78"/>
        <v>2</v>
      </c>
      <c r="S238" s="76">
        <f t="shared" ca="1" si="91"/>
        <v>0.64511120987582693</v>
      </c>
      <c r="T238" s="60">
        <f t="shared" ca="1" si="79"/>
        <v>2</v>
      </c>
      <c r="U238" s="76">
        <f t="shared" ca="1" si="92"/>
        <v>0.57863749684621446</v>
      </c>
      <c r="V238" s="60">
        <f t="shared" ca="1" si="80"/>
        <v>8</v>
      </c>
      <c r="W238" s="76">
        <f t="shared" ca="1" si="86"/>
        <v>0.80909649717741239</v>
      </c>
      <c r="X238" s="60">
        <f t="shared" ca="1" si="81"/>
        <v>5</v>
      </c>
      <c r="Y238" s="76">
        <f t="shared" ca="1" si="87"/>
        <v>0.63575114768966601</v>
      </c>
      <c r="Z238" s="60">
        <f t="shared" ca="1" si="82"/>
        <v>5</v>
      </c>
      <c r="AA238" s="76">
        <f t="shared" ca="1" si="88"/>
        <v>0.67922075027830542</v>
      </c>
      <c r="AB238" s="60">
        <f t="shared" ca="1" si="83"/>
        <v>3</v>
      </c>
      <c r="AC238" s="75">
        <f t="shared" ca="1" si="89"/>
        <v>0.378265781797265</v>
      </c>
    </row>
    <row r="239" spans="13:29" ht="15.75" thickBot="1">
      <c r="M239" s="1">
        <f t="shared" si="90"/>
        <v>212</v>
      </c>
      <c r="N239" s="60">
        <f t="shared" ca="1" si="76"/>
        <v>1</v>
      </c>
      <c r="O239" s="76">
        <f t="shared" ca="1" si="84"/>
        <v>0.1462390944709977</v>
      </c>
      <c r="P239" s="60">
        <f t="shared" ca="1" si="77"/>
        <v>2</v>
      </c>
      <c r="Q239" s="76">
        <f t="shared" ca="1" si="85"/>
        <v>0.93700826526929148</v>
      </c>
      <c r="R239" s="60">
        <f t="shared" ca="1" si="78"/>
        <v>1</v>
      </c>
      <c r="S239" s="76">
        <f t="shared" ca="1" si="91"/>
        <v>0.28724225988508234</v>
      </c>
      <c r="T239" s="60">
        <f t="shared" ca="1" si="79"/>
        <v>1</v>
      </c>
      <c r="U239" s="76">
        <f t="shared" ca="1" si="92"/>
        <v>0.38885816193817035</v>
      </c>
      <c r="V239" s="60">
        <f t="shared" ca="1" si="80"/>
        <v>5</v>
      </c>
      <c r="W239" s="76">
        <f t="shared" ca="1" si="86"/>
        <v>0.53312254989204266</v>
      </c>
      <c r="X239" s="60">
        <f t="shared" ca="1" si="81"/>
        <v>6</v>
      </c>
      <c r="Y239" s="76">
        <f t="shared" ca="1" si="87"/>
        <v>0.74457842834891208</v>
      </c>
      <c r="Z239" s="60">
        <f t="shared" ca="1" si="82"/>
        <v>1</v>
      </c>
      <c r="AA239" s="76">
        <f t="shared" ca="1" si="88"/>
        <v>9.2237469556279317E-2</v>
      </c>
      <c r="AB239" s="60">
        <f t="shared" ca="1" si="83"/>
        <v>2</v>
      </c>
      <c r="AC239" s="75">
        <f t="shared" ca="1" si="89"/>
        <v>0.20463364616151036</v>
      </c>
    </row>
    <row r="240" spans="13:29" ht="15.75" thickBot="1">
      <c r="M240" s="1">
        <f t="shared" si="90"/>
        <v>213</v>
      </c>
      <c r="N240" s="60">
        <f t="shared" ca="1" si="76"/>
        <v>1</v>
      </c>
      <c r="O240" s="76">
        <f t="shared" ca="1" si="84"/>
        <v>7.6448520384880148E-2</v>
      </c>
      <c r="P240" s="60">
        <f t="shared" ca="1" si="77"/>
        <v>2</v>
      </c>
      <c r="Q240" s="76">
        <f t="shared" ca="1" si="85"/>
        <v>0.34037845059667493</v>
      </c>
      <c r="R240" s="60">
        <f t="shared" ca="1" si="78"/>
        <v>2</v>
      </c>
      <c r="S240" s="76">
        <f t="shared" ca="1" si="91"/>
        <v>0.34715500830719792</v>
      </c>
      <c r="T240" s="60">
        <f t="shared" ca="1" si="79"/>
        <v>2</v>
      </c>
      <c r="U240" s="76">
        <f t="shared" ca="1" si="92"/>
        <v>0.74695667308522751</v>
      </c>
      <c r="V240" s="60">
        <f t="shared" ca="1" si="80"/>
        <v>6</v>
      </c>
      <c r="W240" s="76">
        <f t="shared" ca="1" si="86"/>
        <v>0.63483322701944189</v>
      </c>
      <c r="X240" s="60">
        <f t="shared" ca="1" si="81"/>
        <v>1</v>
      </c>
      <c r="Y240" s="76">
        <f t="shared" ca="1" si="87"/>
        <v>6.7184092657821326E-2</v>
      </c>
      <c r="Z240" s="60">
        <f t="shared" ca="1" si="82"/>
        <v>2</v>
      </c>
      <c r="AA240" s="76">
        <f t="shared" ca="1" si="88"/>
        <v>0.1152097900289859</v>
      </c>
      <c r="AB240" s="60">
        <f t="shared" ca="1" si="83"/>
        <v>3</v>
      </c>
      <c r="AC240" s="75">
        <f t="shared" ca="1" si="89"/>
        <v>0.5529986105264737</v>
      </c>
    </row>
    <row r="241" spans="13:29" ht="15.75" thickBot="1">
      <c r="M241" s="1">
        <f t="shared" si="90"/>
        <v>214</v>
      </c>
      <c r="N241" s="60">
        <f t="shared" ca="1" si="76"/>
        <v>2</v>
      </c>
      <c r="O241" s="76">
        <f t="shared" ca="1" si="84"/>
        <v>0.96355164922143222</v>
      </c>
      <c r="P241" s="60">
        <f t="shared" ca="1" si="77"/>
        <v>2</v>
      </c>
      <c r="Q241" s="76">
        <f t="shared" ca="1" si="85"/>
        <v>0.51753325981079334</v>
      </c>
      <c r="R241" s="60">
        <f t="shared" ca="1" si="78"/>
        <v>2</v>
      </c>
      <c r="S241" s="76">
        <f t="shared" ca="1" si="91"/>
        <v>0.43850094328982325</v>
      </c>
      <c r="T241" s="60">
        <f t="shared" ca="1" si="79"/>
        <v>2</v>
      </c>
      <c r="U241" s="76">
        <f t="shared" ca="1" si="92"/>
        <v>0.61693148713713852</v>
      </c>
      <c r="V241" s="60">
        <f t="shared" ca="1" si="80"/>
        <v>1</v>
      </c>
      <c r="W241" s="76">
        <f t="shared" ca="1" si="86"/>
        <v>0.13565011336961419</v>
      </c>
      <c r="X241" s="60">
        <f t="shared" ca="1" si="81"/>
        <v>4</v>
      </c>
      <c r="Y241" s="76">
        <f t="shared" ca="1" si="87"/>
        <v>0.50180887207065461</v>
      </c>
      <c r="Z241" s="60">
        <f t="shared" ca="1" si="82"/>
        <v>2</v>
      </c>
      <c r="AA241" s="76">
        <f t="shared" ca="1" si="88"/>
        <v>0.11019027763569422</v>
      </c>
      <c r="AB241" s="60">
        <f t="shared" ca="1" si="83"/>
        <v>4</v>
      </c>
      <c r="AC241" s="75">
        <f t="shared" ca="1" si="89"/>
        <v>0.73398435177208476</v>
      </c>
    </row>
    <row r="242" spans="13:29" ht="15.75" thickBot="1">
      <c r="M242" s="1">
        <f t="shared" si="90"/>
        <v>215</v>
      </c>
      <c r="N242" s="60">
        <f t="shared" ca="1" si="76"/>
        <v>2</v>
      </c>
      <c r="O242" s="76">
        <f t="shared" ca="1" si="84"/>
        <v>0.32780296029575728</v>
      </c>
      <c r="P242" s="60">
        <f t="shared" ca="1" si="77"/>
        <v>2</v>
      </c>
      <c r="Q242" s="76">
        <f t="shared" ca="1" si="85"/>
        <v>0.7774568733745042</v>
      </c>
      <c r="R242" s="60">
        <f t="shared" ca="1" si="78"/>
        <v>1</v>
      </c>
      <c r="S242" s="76">
        <f t="shared" ca="1" si="91"/>
        <v>0.13661156510214867</v>
      </c>
      <c r="T242" s="60">
        <f t="shared" ca="1" si="79"/>
        <v>2</v>
      </c>
      <c r="U242" s="76">
        <f t="shared" ca="1" si="92"/>
        <v>0.56319650318479919</v>
      </c>
      <c r="V242" s="60">
        <f t="shared" ca="1" si="80"/>
        <v>3</v>
      </c>
      <c r="W242" s="76">
        <f t="shared" ca="1" si="86"/>
        <v>0.38731207289329039</v>
      </c>
      <c r="X242" s="60">
        <f t="shared" ca="1" si="81"/>
        <v>4</v>
      </c>
      <c r="Y242" s="76">
        <f t="shared" ca="1" si="87"/>
        <v>0.48134006740045687</v>
      </c>
      <c r="Z242" s="60">
        <f t="shared" ca="1" si="82"/>
        <v>1</v>
      </c>
      <c r="AA242" s="76">
        <f t="shared" ca="1" si="88"/>
        <v>9.7186676521303639E-3</v>
      </c>
      <c r="AB242" s="60">
        <f t="shared" ca="1" si="83"/>
        <v>3</v>
      </c>
      <c r="AC242" s="75">
        <f t="shared" ca="1" si="89"/>
        <v>0.59859896796679379</v>
      </c>
    </row>
    <row r="243" spans="13:29" ht="15.75" thickBot="1">
      <c r="M243" s="1">
        <f t="shared" si="90"/>
        <v>216</v>
      </c>
      <c r="N243" s="60">
        <f t="shared" ca="1" si="76"/>
        <v>1</v>
      </c>
      <c r="O243" s="76">
        <f t="shared" ca="1" si="84"/>
        <v>0.12166332313715489</v>
      </c>
      <c r="P243" s="60">
        <f t="shared" ca="1" si="77"/>
        <v>2</v>
      </c>
      <c r="Q243" s="76">
        <f t="shared" ca="1" si="85"/>
        <v>0.4383068015774656</v>
      </c>
      <c r="R243" s="60">
        <f t="shared" ca="1" si="78"/>
        <v>2</v>
      </c>
      <c r="S243" s="76">
        <f t="shared" ca="1" si="91"/>
        <v>0.47960922299693731</v>
      </c>
      <c r="T243" s="60">
        <f t="shared" ca="1" si="79"/>
        <v>1</v>
      </c>
      <c r="U243" s="76">
        <f t="shared" ca="1" si="92"/>
        <v>0.39336228587117983</v>
      </c>
      <c r="V243" s="60">
        <f t="shared" ca="1" si="80"/>
        <v>5</v>
      </c>
      <c r="W243" s="76">
        <f t="shared" ca="1" si="86"/>
        <v>0.5593537554630108</v>
      </c>
      <c r="X243" s="60">
        <f t="shared" ca="1" si="81"/>
        <v>2</v>
      </c>
      <c r="Y243" s="76">
        <f t="shared" ca="1" si="87"/>
        <v>0.33424679076742603</v>
      </c>
      <c r="Z243" s="60">
        <f t="shared" ca="1" si="82"/>
        <v>5</v>
      </c>
      <c r="AA243" s="76">
        <f t="shared" ca="1" si="88"/>
        <v>0.71757210833840368</v>
      </c>
      <c r="AB243" s="60">
        <f t="shared" ca="1" si="83"/>
        <v>3</v>
      </c>
      <c r="AC243" s="75">
        <f t="shared" ca="1" si="89"/>
        <v>0.64773129646116079</v>
      </c>
    </row>
    <row r="244" spans="13:29" ht="15.75" thickBot="1">
      <c r="M244" s="1">
        <f t="shared" si="90"/>
        <v>217</v>
      </c>
      <c r="N244" s="60">
        <f t="shared" ca="1" si="76"/>
        <v>1</v>
      </c>
      <c r="O244" s="76">
        <f t="shared" ca="1" si="84"/>
        <v>0.25905342701481882</v>
      </c>
      <c r="P244" s="60">
        <f t="shared" ca="1" si="77"/>
        <v>2</v>
      </c>
      <c r="Q244" s="76">
        <f t="shared" ca="1" si="85"/>
        <v>0.75679499045649479</v>
      </c>
      <c r="R244" s="60">
        <f t="shared" ca="1" si="78"/>
        <v>2</v>
      </c>
      <c r="S244" s="76">
        <f t="shared" ca="1" si="91"/>
        <v>0.82286528530199821</v>
      </c>
      <c r="T244" s="60">
        <f t="shared" ca="1" si="79"/>
        <v>1</v>
      </c>
      <c r="U244" s="76">
        <f t="shared" ca="1" si="92"/>
        <v>3.3462301588954801E-2</v>
      </c>
      <c r="V244" s="60">
        <f t="shared" ca="1" si="80"/>
        <v>2</v>
      </c>
      <c r="W244" s="76">
        <f t="shared" ca="1" si="86"/>
        <v>0.28452184772662292</v>
      </c>
      <c r="X244" s="60">
        <f t="shared" ca="1" si="81"/>
        <v>7</v>
      </c>
      <c r="Y244" s="76">
        <f t="shared" ca="1" si="87"/>
        <v>0.96840027681720109</v>
      </c>
      <c r="Z244" s="60">
        <f t="shared" ca="1" si="82"/>
        <v>5</v>
      </c>
      <c r="AA244" s="76">
        <f t="shared" ca="1" si="88"/>
        <v>0.67908515120457125</v>
      </c>
      <c r="AB244" s="60">
        <f t="shared" ca="1" si="83"/>
        <v>3</v>
      </c>
      <c r="AC244" s="75">
        <f t="shared" ca="1" si="89"/>
        <v>0.38386091869589034</v>
      </c>
    </row>
    <row r="245" spans="13:29" ht="15.75" thickBot="1">
      <c r="M245" s="1">
        <f t="shared" si="90"/>
        <v>218</v>
      </c>
      <c r="N245" s="60">
        <f t="shared" ca="1" si="76"/>
        <v>2</v>
      </c>
      <c r="O245" s="76">
        <f t="shared" ca="1" si="84"/>
        <v>0.72483837353946101</v>
      </c>
      <c r="P245" s="60">
        <f t="shared" ca="1" si="77"/>
        <v>2</v>
      </c>
      <c r="Q245" s="76">
        <f t="shared" ca="1" si="85"/>
        <v>0.86861827937219882</v>
      </c>
      <c r="R245" s="60">
        <f t="shared" ca="1" si="78"/>
        <v>1</v>
      </c>
      <c r="S245" s="76">
        <f t="shared" ca="1" si="91"/>
        <v>9.0856677286828003E-3</v>
      </c>
      <c r="T245" s="60">
        <f t="shared" ca="1" si="79"/>
        <v>2</v>
      </c>
      <c r="U245" s="76">
        <f t="shared" ca="1" si="92"/>
        <v>0.58709874874154799</v>
      </c>
      <c r="V245" s="60">
        <f t="shared" ca="1" si="80"/>
        <v>4</v>
      </c>
      <c r="W245" s="76">
        <f t="shared" ca="1" si="86"/>
        <v>0.42949966926090877</v>
      </c>
      <c r="X245" s="60">
        <f t="shared" ca="1" si="81"/>
        <v>7</v>
      </c>
      <c r="Y245" s="76">
        <f t="shared" ca="1" si="87"/>
        <v>0.99073718262018429</v>
      </c>
      <c r="Z245" s="60">
        <f t="shared" ca="1" si="82"/>
        <v>5</v>
      </c>
      <c r="AA245" s="76">
        <f t="shared" ca="1" si="88"/>
        <v>0.74775357856827629</v>
      </c>
      <c r="AB245" s="60">
        <f t="shared" ca="1" si="83"/>
        <v>4</v>
      </c>
      <c r="AC245" s="75">
        <f t="shared" ca="1" si="89"/>
        <v>0.85375420089871046</v>
      </c>
    </row>
    <row r="246" spans="13:29" ht="15.75" thickBot="1">
      <c r="M246" s="1">
        <f t="shared" si="90"/>
        <v>219</v>
      </c>
      <c r="N246" s="60">
        <f t="shared" ca="1" si="76"/>
        <v>2</v>
      </c>
      <c r="O246" s="76">
        <f t="shared" ca="1" si="84"/>
        <v>0.40713494870838418</v>
      </c>
      <c r="P246" s="60">
        <f t="shared" ca="1" si="77"/>
        <v>2</v>
      </c>
      <c r="Q246" s="76">
        <f t="shared" ca="1" si="85"/>
        <v>0.5368159385810769</v>
      </c>
      <c r="R246" s="60">
        <f t="shared" ca="1" si="78"/>
        <v>1</v>
      </c>
      <c r="S246" s="76">
        <f t="shared" ca="1" si="91"/>
        <v>0.23988209504699043</v>
      </c>
      <c r="T246" s="60">
        <f t="shared" ca="1" si="79"/>
        <v>1</v>
      </c>
      <c r="U246" s="76">
        <f t="shared" ca="1" si="92"/>
        <v>9.4740764082139606E-3</v>
      </c>
      <c r="V246" s="60">
        <f t="shared" ca="1" si="80"/>
        <v>4</v>
      </c>
      <c r="W246" s="76">
        <f t="shared" ca="1" si="86"/>
        <v>0.45426938551494134</v>
      </c>
      <c r="X246" s="60">
        <f t="shared" ca="1" si="81"/>
        <v>6</v>
      </c>
      <c r="Y246" s="76">
        <f t="shared" ca="1" si="87"/>
        <v>0.83310775772688839</v>
      </c>
      <c r="Z246" s="60">
        <f t="shared" ca="1" si="82"/>
        <v>5</v>
      </c>
      <c r="AA246" s="76">
        <f t="shared" ca="1" si="88"/>
        <v>0.77042804021797839</v>
      </c>
      <c r="AB246" s="60">
        <f t="shared" ca="1" si="83"/>
        <v>3</v>
      </c>
      <c r="AC246" s="75">
        <f t="shared" ca="1" si="89"/>
        <v>0.36067331605143882</v>
      </c>
    </row>
    <row r="247" spans="13:29" ht="15.75" thickBot="1">
      <c r="M247" s="1">
        <f t="shared" si="90"/>
        <v>220</v>
      </c>
      <c r="N247" s="60">
        <f t="shared" ca="1" si="76"/>
        <v>2</v>
      </c>
      <c r="O247" s="76">
        <f t="shared" ca="1" si="84"/>
        <v>0.92263568986441569</v>
      </c>
      <c r="P247" s="60">
        <f t="shared" ca="1" si="77"/>
        <v>1</v>
      </c>
      <c r="Q247" s="76">
        <f t="shared" ca="1" si="85"/>
        <v>0.22544718806860731</v>
      </c>
      <c r="R247" s="60">
        <f t="shared" ca="1" si="78"/>
        <v>1</v>
      </c>
      <c r="S247" s="76">
        <f t="shared" ca="1" si="91"/>
        <v>0.26994899123673832</v>
      </c>
      <c r="T247" s="60">
        <f t="shared" ca="1" si="79"/>
        <v>1</v>
      </c>
      <c r="U247" s="76">
        <f t="shared" ca="1" si="92"/>
        <v>0.39998575910323586</v>
      </c>
      <c r="V247" s="60">
        <f t="shared" ca="1" si="80"/>
        <v>7</v>
      </c>
      <c r="W247" s="76">
        <f t="shared" ca="1" si="86"/>
        <v>0.77870076196067473</v>
      </c>
      <c r="X247" s="60">
        <f t="shared" ca="1" si="81"/>
        <v>1</v>
      </c>
      <c r="Y247" s="76">
        <f t="shared" ca="1" si="87"/>
        <v>0.11603788413434479</v>
      </c>
      <c r="Z247" s="60">
        <f t="shared" ca="1" si="82"/>
        <v>9</v>
      </c>
      <c r="AA247" s="76">
        <f t="shared" ca="1" si="88"/>
        <v>0.98015513422959444</v>
      </c>
      <c r="AB247" s="60">
        <f t="shared" ca="1" si="83"/>
        <v>3</v>
      </c>
      <c r="AC247" s="75">
        <f t="shared" ca="1" si="89"/>
        <v>0.65317021374478901</v>
      </c>
    </row>
    <row r="248" spans="13:29" ht="15.75" thickBot="1">
      <c r="M248" s="1">
        <f t="shared" si="90"/>
        <v>221</v>
      </c>
      <c r="N248" s="60">
        <f t="shared" ca="1" si="76"/>
        <v>1</v>
      </c>
      <c r="O248" s="76">
        <f t="shared" ca="1" si="84"/>
        <v>0.29354864337780295</v>
      </c>
      <c r="P248" s="60">
        <f t="shared" ca="1" si="77"/>
        <v>1</v>
      </c>
      <c r="Q248" s="76">
        <f t="shared" ca="1" si="85"/>
        <v>8.2244885019059133E-2</v>
      </c>
      <c r="R248" s="60">
        <f t="shared" ca="1" si="78"/>
        <v>2</v>
      </c>
      <c r="S248" s="76">
        <f t="shared" ca="1" si="91"/>
        <v>0.92019393020294804</v>
      </c>
      <c r="T248" s="60">
        <f t="shared" ca="1" si="79"/>
        <v>1</v>
      </c>
      <c r="U248" s="76">
        <f t="shared" ca="1" si="92"/>
        <v>0.23231891835249296</v>
      </c>
      <c r="V248" s="60">
        <f t="shared" ca="1" si="80"/>
        <v>2</v>
      </c>
      <c r="W248" s="76">
        <f t="shared" ca="1" si="86"/>
        <v>0.28399264260214174</v>
      </c>
      <c r="X248" s="60">
        <f t="shared" ca="1" si="81"/>
        <v>5</v>
      </c>
      <c r="Y248" s="76">
        <f t="shared" ca="1" si="87"/>
        <v>0.59951156889291912</v>
      </c>
      <c r="Z248" s="60">
        <f t="shared" ca="1" si="82"/>
        <v>2</v>
      </c>
      <c r="AA248" s="76">
        <f t="shared" ca="1" si="88"/>
        <v>0.15577372251014721</v>
      </c>
      <c r="AB248" s="60">
        <f t="shared" ca="1" si="83"/>
        <v>2</v>
      </c>
      <c r="AC248" s="75">
        <f t="shared" ca="1" si="89"/>
        <v>0.29914369735713287</v>
      </c>
    </row>
    <row r="249" spans="13:29" ht="15.75" thickBot="1">
      <c r="M249" s="1">
        <f t="shared" si="90"/>
        <v>222</v>
      </c>
      <c r="N249" s="60">
        <f t="shared" ca="1" si="76"/>
        <v>1</v>
      </c>
      <c r="O249" s="76">
        <f t="shared" ca="1" si="84"/>
        <v>0.15352633140321892</v>
      </c>
      <c r="P249" s="60">
        <f t="shared" ca="1" si="77"/>
        <v>2</v>
      </c>
      <c r="Q249" s="76">
        <f t="shared" ca="1" si="85"/>
        <v>0.87024024849524295</v>
      </c>
      <c r="R249" s="60">
        <f t="shared" ca="1" si="78"/>
        <v>1</v>
      </c>
      <c r="S249" s="76">
        <f t="shared" ca="1" si="91"/>
        <v>0.10355378636845103</v>
      </c>
      <c r="T249" s="60">
        <f t="shared" ca="1" si="79"/>
        <v>2</v>
      </c>
      <c r="U249" s="76">
        <f t="shared" ca="1" si="92"/>
        <v>0.73756754611962538</v>
      </c>
      <c r="V249" s="60">
        <f t="shared" ca="1" si="80"/>
        <v>5</v>
      </c>
      <c r="W249" s="76">
        <f t="shared" ca="1" si="86"/>
        <v>0.55594966179857241</v>
      </c>
      <c r="X249" s="60">
        <f t="shared" ca="1" si="81"/>
        <v>1</v>
      </c>
      <c r="Y249" s="76">
        <f t="shared" ca="1" si="87"/>
        <v>7.6619954023629866E-2</v>
      </c>
      <c r="Z249" s="60">
        <f t="shared" ca="1" si="82"/>
        <v>2</v>
      </c>
      <c r="AA249" s="76">
        <f t="shared" ca="1" si="88"/>
        <v>0.15448035042844577</v>
      </c>
      <c r="AB249" s="60">
        <f t="shared" ca="1" si="83"/>
        <v>1</v>
      </c>
      <c r="AC249" s="75">
        <f t="shared" ca="1" si="89"/>
        <v>8.373017308919728E-2</v>
      </c>
    </row>
    <row r="250" spans="13:29" ht="15.75" thickBot="1">
      <c r="M250" s="1">
        <f t="shared" si="90"/>
        <v>223</v>
      </c>
      <c r="N250" s="60">
        <f t="shared" ref="N250:N260" ca="1" si="93">VLOOKUP(O250,N$8:O$16,2)</f>
        <v>2</v>
      </c>
      <c r="O250" s="76">
        <f t="shared" ca="1" si="84"/>
        <v>0.75134116094321524</v>
      </c>
      <c r="P250" s="60">
        <f t="shared" ref="P250:P260" ca="1" si="94">VLOOKUP(Q250,P$8:Q$16,2)</f>
        <v>2</v>
      </c>
      <c r="Q250" s="76">
        <f t="shared" ca="1" si="85"/>
        <v>0.86759676149297449</v>
      </c>
      <c r="R250" s="60">
        <f t="shared" ref="R250:R260" ca="1" si="95">VLOOKUP(S250,R$8:S$16,2)</f>
        <v>2</v>
      </c>
      <c r="S250" s="76">
        <f t="shared" ca="1" si="91"/>
        <v>0.69028330057432274</v>
      </c>
      <c r="T250" s="60">
        <f t="shared" ref="T250:T260" ca="1" si="96">VLOOKUP(U250,T$8:U$16,2)</f>
        <v>1</v>
      </c>
      <c r="U250" s="76">
        <f t="shared" ca="1" si="92"/>
        <v>0.25144625820904487</v>
      </c>
      <c r="V250" s="60">
        <f t="shared" ref="V250:V260" ca="1" si="97">VLOOKUP(W250,V$8:W$16,2)</f>
        <v>6</v>
      </c>
      <c r="W250" s="76">
        <f t="shared" ca="1" si="86"/>
        <v>0.69305107551867651</v>
      </c>
      <c r="X250" s="60">
        <f t="shared" ref="X250:X260" ca="1" si="98">VLOOKUP(Y250,X$8:Y$16,2)</f>
        <v>1</v>
      </c>
      <c r="Y250" s="76">
        <f t="shared" ca="1" si="87"/>
        <v>2.9738628750078044E-2</v>
      </c>
      <c r="Z250" s="60">
        <f t="shared" ref="Z250:Z260" ca="1" si="99">VLOOKUP(AA250,Z$8:AA$16,2)</f>
        <v>4</v>
      </c>
      <c r="AA250" s="76">
        <f t="shared" ca="1" si="88"/>
        <v>0.61504150666694324</v>
      </c>
      <c r="AB250" s="60">
        <f t="shared" ref="AB250:AB260" ca="1" si="100">VLOOKUP(AC250,AB$8:AC$16,2)</f>
        <v>3</v>
      </c>
      <c r="AC250" s="75">
        <f t="shared" ca="1" si="89"/>
        <v>0.49717107507592306</v>
      </c>
    </row>
    <row r="251" spans="13:29" ht="15.75" thickBot="1">
      <c r="M251" s="1">
        <f t="shared" si="90"/>
        <v>224</v>
      </c>
      <c r="N251" s="60">
        <f t="shared" ca="1" si="93"/>
        <v>2</v>
      </c>
      <c r="O251" s="76">
        <f t="shared" ca="1" si="84"/>
        <v>0.93905113151505448</v>
      </c>
      <c r="P251" s="60">
        <f t="shared" ca="1" si="94"/>
        <v>2</v>
      </c>
      <c r="Q251" s="76">
        <f t="shared" ca="1" si="85"/>
        <v>0.39303236730734215</v>
      </c>
      <c r="R251" s="60">
        <f t="shared" ca="1" si="95"/>
        <v>2</v>
      </c>
      <c r="S251" s="76">
        <f t="shared" ca="1" si="91"/>
        <v>0.94226499818612863</v>
      </c>
      <c r="T251" s="60">
        <f t="shared" ca="1" si="96"/>
        <v>2</v>
      </c>
      <c r="U251" s="76">
        <f t="shared" ca="1" si="92"/>
        <v>0.70977335934241736</v>
      </c>
      <c r="V251" s="60">
        <f t="shared" ca="1" si="97"/>
        <v>7</v>
      </c>
      <c r="W251" s="76">
        <f t="shared" ca="1" si="86"/>
        <v>0.71374969445596737</v>
      </c>
      <c r="X251" s="60">
        <f t="shared" ca="1" si="98"/>
        <v>4</v>
      </c>
      <c r="Y251" s="76">
        <f t="shared" ca="1" si="87"/>
        <v>0.47283478422838821</v>
      </c>
      <c r="Z251" s="60">
        <f t="shared" ca="1" si="99"/>
        <v>5</v>
      </c>
      <c r="AA251" s="76">
        <f t="shared" ca="1" si="88"/>
        <v>0.75476426113111472</v>
      </c>
      <c r="AB251" s="60">
        <f t="shared" ca="1" si="100"/>
        <v>3</v>
      </c>
      <c r="AC251" s="75">
        <f t="shared" ca="1" si="89"/>
        <v>0.58299068140402621</v>
      </c>
    </row>
    <row r="252" spans="13:29" ht="15.75" thickBot="1">
      <c r="M252" s="1">
        <f t="shared" si="90"/>
        <v>225</v>
      </c>
      <c r="N252" s="60">
        <f t="shared" ca="1" si="93"/>
        <v>2</v>
      </c>
      <c r="O252" s="76">
        <f t="shared" ca="1" si="84"/>
        <v>0.37314527328046765</v>
      </c>
      <c r="P252" s="60">
        <f t="shared" ca="1" si="94"/>
        <v>1</v>
      </c>
      <c r="Q252" s="76">
        <f t="shared" ca="1" si="85"/>
        <v>0.17518200742739665</v>
      </c>
      <c r="R252" s="60">
        <f t="shared" ca="1" si="95"/>
        <v>1</v>
      </c>
      <c r="S252" s="76">
        <f t="shared" ca="1" si="91"/>
        <v>0.28868759792968079</v>
      </c>
      <c r="T252" s="60">
        <f t="shared" ca="1" si="96"/>
        <v>2</v>
      </c>
      <c r="U252" s="76">
        <f t="shared" ca="1" si="92"/>
        <v>0.83496648170883803</v>
      </c>
      <c r="V252" s="60">
        <f t="shared" ca="1" si="97"/>
        <v>8</v>
      </c>
      <c r="W252" s="76">
        <f t="shared" ca="1" si="86"/>
        <v>0.83695517612710457</v>
      </c>
      <c r="X252" s="60">
        <f t="shared" ca="1" si="98"/>
        <v>4</v>
      </c>
      <c r="Y252" s="76">
        <f t="shared" ca="1" si="87"/>
        <v>0.46533357186414914</v>
      </c>
      <c r="Z252" s="60">
        <f t="shared" ca="1" si="99"/>
        <v>5</v>
      </c>
      <c r="AA252" s="76">
        <f t="shared" ca="1" si="88"/>
        <v>0.75341562515427829</v>
      </c>
      <c r="AB252" s="60">
        <f t="shared" ca="1" si="100"/>
        <v>2</v>
      </c>
      <c r="AC252" s="75">
        <f t="shared" ca="1" si="89"/>
        <v>0.11546326781556404</v>
      </c>
    </row>
    <row r="253" spans="13:29" ht="15.75" thickBot="1">
      <c r="M253" s="1">
        <f t="shared" si="90"/>
        <v>226</v>
      </c>
      <c r="N253" s="60">
        <f t="shared" ca="1" si="93"/>
        <v>2</v>
      </c>
      <c r="O253" s="76">
        <f t="shared" ca="1" si="84"/>
        <v>0.8023960903976699</v>
      </c>
      <c r="P253" s="60">
        <f t="shared" ca="1" si="94"/>
        <v>1</v>
      </c>
      <c r="Q253" s="76">
        <f t="shared" ca="1" si="85"/>
        <v>6.0114968287157566E-2</v>
      </c>
      <c r="R253" s="60">
        <f t="shared" ca="1" si="95"/>
        <v>1</v>
      </c>
      <c r="S253" s="76">
        <f t="shared" ca="1" si="91"/>
        <v>0.20117669995269827</v>
      </c>
      <c r="T253" s="60">
        <f t="shared" ca="1" si="96"/>
        <v>2</v>
      </c>
      <c r="U253" s="76">
        <f t="shared" ca="1" si="92"/>
        <v>0.92879608739247899</v>
      </c>
      <c r="V253" s="60">
        <f t="shared" ca="1" si="97"/>
        <v>4</v>
      </c>
      <c r="W253" s="76">
        <f t="shared" ca="1" si="86"/>
        <v>0.48144335245047687</v>
      </c>
      <c r="X253" s="60">
        <f t="shared" ca="1" si="98"/>
        <v>1</v>
      </c>
      <c r="Y253" s="76">
        <f t="shared" ca="1" si="87"/>
        <v>8.3934082831921941E-2</v>
      </c>
      <c r="Z253" s="60">
        <f t="shared" ca="1" si="99"/>
        <v>3</v>
      </c>
      <c r="AA253" s="76">
        <f t="shared" ca="1" si="88"/>
        <v>0.32352386190399463</v>
      </c>
      <c r="AB253" s="60">
        <f t="shared" ca="1" si="100"/>
        <v>2</v>
      </c>
      <c r="AC253" s="75">
        <f t="shared" ca="1" si="89"/>
        <v>0.27008911215116704</v>
      </c>
    </row>
    <row r="254" spans="13:29" ht="15.75" thickBot="1">
      <c r="M254" s="1">
        <f t="shared" si="90"/>
        <v>227</v>
      </c>
      <c r="N254" s="60">
        <f t="shared" ca="1" si="93"/>
        <v>2</v>
      </c>
      <c r="O254" s="76">
        <f t="shared" ca="1" si="84"/>
        <v>0.45519579950659206</v>
      </c>
      <c r="P254" s="60">
        <f t="shared" ca="1" si="94"/>
        <v>2</v>
      </c>
      <c r="Q254" s="76">
        <f t="shared" ca="1" si="85"/>
        <v>0.51048311589487216</v>
      </c>
      <c r="R254" s="60">
        <f t="shared" ca="1" si="95"/>
        <v>1</v>
      </c>
      <c r="S254" s="76">
        <f t="shared" ca="1" si="91"/>
        <v>4.7846387280836566E-4</v>
      </c>
      <c r="T254" s="60">
        <f t="shared" ca="1" si="96"/>
        <v>2</v>
      </c>
      <c r="U254" s="76">
        <f t="shared" ca="1" si="92"/>
        <v>0.96421306714284438</v>
      </c>
      <c r="V254" s="60">
        <f t="shared" ca="1" si="97"/>
        <v>6</v>
      </c>
      <c r="W254" s="76">
        <f t="shared" ca="1" si="86"/>
        <v>0.62845999082736448</v>
      </c>
      <c r="X254" s="60">
        <f t="shared" ca="1" si="98"/>
        <v>1</v>
      </c>
      <c r="Y254" s="76">
        <f t="shared" ca="1" si="87"/>
        <v>2.0465585955591337E-3</v>
      </c>
      <c r="Z254" s="60">
        <f t="shared" ca="1" si="99"/>
        <v>2</v>
      </c>
      <c r="AA254" s="76">
        <f t="shared" ca="1" si="88"/>
        <v>0.1793583869694817</v>
      </c>
      <c r="AB254" s="60">
        <f t="shared" ca="1" si="100"/>
        <v>3</v>
      </c>
      <c r="AC254" s="75">
        <f t="shared" ca="1" si="89"/>
        <v>0.30379559738039941</v>
      </c>
    </row>
    <row r="255" spans="13:29" ht="15.75" thickBot="1">
      <c r="M255" s="1">
        <f t="shared" si="90"/>
        <v>228</v>
      </c>
      <c r="N255" s="60">
        <f t="shared" ca="1" si="93"/>
        <v>1</v>
      </c>
      <c r="O255" s="76">
        <f t="shared" ca="1" si="84"/>
        <v>7.7914893737919932E-2</v>
      </c>
      <c r="P255" s="60">
        <f t="shared" ca="1" si="94"/>
        <v>1</v>
      </c>
      <c r="Q255" s="76">
        <f t="shared" ca="1" si="85"/>
        <v>0.18687971914918511</v>
      </c>
      <c r="R255" s="60">
        <f t="shared" ca="1" si="95"/>
        <v>2</v>
      </c>
      <c r="S255" s="76">
        <f t="shared" ca="1" si="91"/>
        <v>0.66646252322403354</v>
      </c>
      <c r="T255" s="60">
        <f t="shared" ca="1" si="96"/>
        <v>2</v>
      </c>
      <c r="U255" s="76">
        <f t="shared" ca="1" si="92"/>
        <v>0.77263410715359826</v>
      </c>
      <c r="V255" s="60">
        <f t="shared" ca="1" si="97"/>
        <v>7</v>
      </c>
      <c r="W255" s="76">
        <f t="shared" ca="1" si="86"/>
        <v>0.74303811635540029</v>
      </c>
      <c r="X255" s="60">
        <f t="shared" ca="1" si="98"/>
        <v>1</v>
      </c>
      <c r="Y255" s="76">
        <f t="shared" ca="1" si="87"/>
        <v>0.1433739655370152</v>
      </c>
      <c r="Z255" s="60">
        <f t="shared" ca="1" si="99"/>
        <v>8</v>
      </c>
      <c r="AA255" s="76">
        <f t="shared" ca="1" si="88"/>
        <v>0.91867025427541105</v>
      </c>
      <c r="AB255" s="60">
        <f t="shared" ca="1" si="100"/>
        <v>1</v>
      </c>
      <c r="AC255" s="75">
        <f t="shared" ca="1" si="89"/>
        <v>2.0226807474820419E-2</v>
      </c>
    </row>
    <row r="256" spans="13:29" ht="15.75" thickBot="1">
      <c r="M256" s="1">
        <f t="shared" si="90"/>
        <v>229</v>
      </c>
      <c r="N256" s="60">
        <f t="shared" ca="1" si="93"/>
        <v>1</v>
      </c>
      <c r="O256" s="76">
        <f t="shared" ca="1" si="84"/>
        <v>0.24189130078061805</v>
      </c>
      <c r="P256" s="60">
        <f t="shared" ca="1" si="94"/>
        <v>1</v>
      </c>
      <c r="Q256" s="76">
        <f t="shared" ca="1" si="85"/>
        <v>0.11193190149226373</v>
      </c>
      <c r="R256" s="60">
        <f t="shared" ca="1" si="95"/>
        <v>2</v>
      </c>
      <c r="S256" s="76">
        <f t="shared" ca="1" si="91"/>
        <v>0.49619536600739567</v>
      </c>
      <c r="T256" s="60">
        <f t="shared" ca="1" si="96"/>
        <v>1</v>
      </c>
      <c r="U256" s="76">
        <f t="shared" ca="1" si="92"/>
        <v>0.15049066896491592</v>
      </c>
      <c r="V256" s="60">
        <f t="shared" ca="1" si="97"/>
        <v>6</v>
      </c>
      <c r="W256" s="76">
        <f t="shared" ca="1" si="86"/>
        <v>0.61113453195466327</v>
      </c>
      <c r="X256" s="60">
        <f t="shared" ca="1" si="98"/>
        <v>1</v>
      </c>
      <c r="Y256" s="76">
        <f t="shared" ca="1" si="87"/>
        <v>0.16108305325702865</v>
      </c>
      <c r="Z256" s="60">
        <f t="shared" ca="1" si="99"/>
        <v>4</v>
      </c>
      <c r="AA256" s="76">
        <f t="shared" ca="1" si="88"/>
        <v>0.45465693340354663</v>
      </c>
      <c r="AB256" s="60">
        <f t="shared" ca="1" si="100"/>
        <v>4</v>
      </c>
      <c r="AC256" s="75">
        <f t="shared" ca="1" si="89"/>
        <v>0.70140600896766792</v>
      </c>
    </row>
    <row r="257" spans="13:29" ht="15.75" thickBot="1">
      <c r="M257" s="1">
        <f t="shared" si="90"/>
        <v>230</v>
      </c>
      <c r="N257" s="60">
        <f t="shared" ca="1" si="93"/>
        <v>2</v>
      </c>
      <c r="O257" s="76">
        <f t="shared" ca="1" si="84"/>
        <v>0.94229543608200328</v>
      </c>
      <c r="P257" s="60">
        <f t="shared" ca="1" si="94"/>
        <v>1</v>
      </c>
      <c r="Q257" s="76">
        <f t="shared" ca="1" si="85"/>
        <v>0.19169482444585295</v>
      </c>
      <c r="R257" s="60">
        <f t="shared" ca="1" si="95"/>
        <v>2</v>
      </c>
      <c r="S257" s="76">
        <f t="shared" ca="1" si="91"/>
        <v>0.62023827602110515</v>
      </c>
      <c r="T257" s="60">
        <f t="shared" ca="1" si="96"/>
        <v>1</v>
      </c>
      <c r="U257" s="76">
        <f t="shared" ca="1" si="92"/>
        <v>0.18100922823348942</v>
      </c>
      <c r="V257" s="60">
        <f t="shared" ca="1" si="97"/>
        <v>8</v>
      </c>
      <c r="W257" s="76">
        <f t="shared" ca="1" si="86"/>
        <v>0.80893019491839224</v>
      </c>
      <c r="X257" s="60">
        <f t="shared" ca="1" si="98"/>
        <v>1</v>
      </c>
      <c r="Y257" s="76">
        <f t="shared" ca="1" si="87"/>
        <v>1.8972910221999761E-2</v>
      </c>
      <c r="Z257" s="60">
        <f t="shared" ca="1" si="99"/>
        <v>3</v>
      </c>
      <c r="AA257" s="76">
        <f t="shared" ca="1" si="88"/>
        <v>0.371768715605723</v>
      </c>
      <c r="AB257" s="60">
        <f t="shared" ca="1" si="100"/>
        <v>3</v>
      </c>
      <c r="AC257" s="75">
        <f t="shared" ca="1" si="89"/>
        <v>0.61513961572226705</v>
      </c>
    </row>
    <row r="258" spans="13:29" ht="15.75" thickBot="1">
      <c r="M258" s="1">
        <f t="shared" si="90"/>
        <v>231</v>
      </c>
      <c r="N258" s="60">
        <f t="shared" ca="1" si="93"/>
        <v>2</v>
      </c>
      <c r="O258" s="76">
        <f t="shared" ca="1" si="84"/>
        <v>0.57376048756574316</v>
      </c>
      <c r="P258" s="60">
        <f t="shared" ca="1" si="94"/>
        <v>2</v>
      </c>
      <c r="Q258" s="76">
        <f t="shared" ca="1" si="85"/>
        <v>0.70676741940560017</v>
      </c>
      <c r="R258" s="60">
        <f t="shared" ca="1" si="95"/>
        <v>2</v>
      </c>
      <c r="S258" s="76">
        <f t="shared" ca="1" si="91"/>
        <v>0.49765154133177258</v>
      </c>
      <c r="T258" s="60">
        <f t="shared" ca="1" si="96"/>
        <v>2</v>
      </c>
      <c r="U258" s="76">
        <f t="shared" ca="1" si="92"/>
        <v>0.87200999353105058</v>
      </c>
      <c r="V258" s="60">
        <f t="shared" ca="1" si="97"/>
        <v>4</v>
      </c>
      <c r="W258" s="76">
        <f t="shared" ca="1" si="86"/>
        <v>0.42063703589845236</v>
      </c>
      <c r="X258" s="60">
        <f t="shared" ca="1" si="98"/>
        <v>4</v>
      </c>
      <c r="Y258" s="76">
        <f t="shared" ca="1" si="87"/>
        <v>0.47663670419218374</v>
      </c>
      <c r="Z258" s="60">
        <f t="shared" ca="1" si="99"/>
        <v>3</v>
      </c>
      <c r="AA258" s="76">
        <f t="shared" ca="1" si="88"/>
        <v>0.27809953656152242</v>
      </c>
      <c r="AB258" s="60">
        <f t="shared" ca="1" si="100"/>
        <v>1</v>
      </c>
      <c r="AC258" s="75">
        <f t="shared" ca="1" si="89"/>
        <v>6.7974310169400809E-3</v>
      </c>
    </row>
    <row r="259" spans="13:29" ht="15.75" thickBot="1">
      <c r="M259" s="1">
        <f t="shared" si="90"/>
        <v>232</v>
      </c>
      <c r="N259" s="60">
        <f t="shared" ca="1" si="93"/>
        <v>2</v>
      </c>
      <c r="O259" s="76">
        <f t="shared" ca="1" si="84"/>
        <v>0.63681222314460229</v>
      </c>
      <c r="P259" s="60">
        <f t="shared" ca="1" si="94"/>
        <v>2</v>
      </c>
      <c r="Q259" s="76">
        <f t="shared" ca="1" si="85"/>
        <v>0.94753518120987046</v>
      </c>
      <c r="R259" s="60">
        <f t="shared" ca="1" si="95"/>
        <v>2</v>
      </c>
      <c r="S259" s="76">
        <f t="shared" ca="1" si="91"/>
        <v>0.51085978808534294</v>
      </c>
      <c r="T259" s="60">
        <f t="shared" ca="1" si="96"/>
        <v>1</v>
      </c>
      <c r="U259" s="76">
        <f t="shared" ca="1" si="92"/>
        <v>0.15688468767092534</v>
      </c>
      <c r="V259" s="60">
        <f t="shared" ca="1" si="97"/>
        <v>7</v>
      </c>
      <c r="W259" s="76">
        <f t="shared" ca="1" si="86"/>
        <v>0.79662405681564774</v>
      </c>
      <c r="X259" s="60">
        <f t="shared" ca="1" si="98"/>
        <v>7</v>
      </c>
      <c r="Y259" s="76">
        <f t="shared" ca="1" si="87"/>
        <v>0.95769862009560036</v>
      </c>
      <c r="Z259" s="60">
        <f t="shared" ca="1" si="99"/>
        <v>4</v>
      </c>
      <c r="AA259" s="76">
        <f t="shared" ca="1" si="88"/>
        <v>0.53085672199472533</v>
      </c>
      <c r="AB259" s="60">
        <f t="shared" ca="1" si="100"/>
        <v>2</v>
      </c>
      <c r="AC259" s="75">
        <f t="shared" ca="1" si="89"/>
        <v>0.22807470904085392</v>
      </c>
    </row>
    <row r="260" spans="13:29" ht="15.75" thickBot="1">
      <c r="M260" s="1">
        <f t="shared" si="90"/>
        <v>233</v>
      </c>
      <c r="N260" s="60">
        <f t="shared" ca="1" si="93"/>
        <v>1</v>
      </c>
      <c r="O260" s="76">
        <f t="shared" ca="1" si="84"/>
        <v>3.1632412251036968E-2</v>
      </c>
      <c r="P260" s="60">
        <f t="shared" ca="1" si="94"/>
        <v>2</v>
      </c>
      <c r="Q260" s="76">
        <f t="shared" ca="1" si="85"/>
        <v>0.89288504144456571</v>
      </c>
      <c r="R260" s="60">
        <f t="shared" ca="1" si="95"/>
        <v>1</v>
      </c>
      <c r="S260" s="76">
        <f t="shared" ca="1" si="91"/>
        <v>0.17128269876507218</v>
      </c>
      <c r="T260" s="60">
        <f t="shared" ca="1" si="96"/>
        <v>1</v>
      </c>
      <c r="U260" s="76">
        <f t="shared" ca="1" si="92"/>
        <v>0.31289350391250825</v>
      </c>
      <c r="V260" s="60">
        <f t="shared" ca="1" si="97"/>
        <v>8</v>
      </c>
      <c r="W260" s="76">
        <f t="shared" ca="1" si="86"/>
        <v>0.88422431510297983</v>
      </c>
      <c r="X260" s="60">
        <f t="shared" ca="1" si="98"/>
        <v>1</v>
      </c>
      <c r="Y260" s="76">
        <f t="shared" ca="1" si="87"/>
        <v>0.13021696161675078</v>
      </c>
      <c r="Z260" s="60">
        <f t="shared" ca="1" si="99"/>
        <v>7</v>
      </c>
      <c r="AA260" s="76">
        <f t="shared" ca="1" si="88"/>
        <v>0.88120630370526687</v>
      </c>
      <c r="AB260" s="60">
        <f t="shared" ca="1" si="100"/>
        <v>1</v>
      </c>
      <c r="AC260" s="75">
        <f t="shared" ca="1" si="89"/>
        <v>1.9495291773150125E-2</v>
      </c>
    </row>
    <row r="261" spans="13:29" ht="15.75" thickBot="1">
      <c r="M261" s="1">
        <f t="shared" si="90"/>
        <v>234</v>
      </c>
      <c r="N261" s="60">
        <f t="shared" ref="N261" ca="1" si="101">VLOOKUP(O261,N$8:O$16,2)</f>
        <v>2</v>
      </c>
      <c r="O261" s="76">
        <f t="shared" ca="1" si="84"/>
        <v>0.74556325029910742</v>
      </c>
      <c r="P261" s="60">
        <f t="shared" ref="P261" ca="1" si="102">VLOOKUP(Q261,P$8:Q$16,2)</f>
        <v>2</v>
      </c>
      <c r="Q261" s="76">
        <f t="shared" ca="1" si="85"/>
        <v>0.64860579727721124</v>
      </c>
      <c r="R261" s="60">
        <f t="shared" ref="R261" ca="1" si="103">VLOOKUP(S261,R$8:S$16,2)</f>
        <v>2</v>
      </c>
      <c r="S261" s="76">
        <f t="shared" ca="1" si="91"/>
        <v>0.90058185332792728</v>
      </c>
      <c r="T261" s="60">
        <f t="shared" ref="T261" ca="1" si="104">VLOOKUP(U261,T$8:U$16,2)</f>
        <v>1</v>
      </c>
      <c r="U261" s="76">
        <f t="shared" ca="1" si="92"/>
        <v>0.16857678113641361</v>
      </c>
      <c r="V261" s="60">
        <f t="shared" ref="V261" ca="1" si="105">VLOOKUP(W261,V$8:W$16,2)</f>
        <v>7</v>
      </c>
      <c r="W261" s="76">
        <f t="shared" ca="1" si="86"/>
        <v>0.72753063869627277</v>
      </c>
      <c r="X261" s="60">
        <f t="shared" ref="X261" ca="1" si="106">VLOOKUP(Y261,X$8:Y$16,2)</f>
        <v>2</v>
      </c>
      <c r="Y261" s="76">
        <f t="shared" ca="1" si="87"/>
        <v>0.2231645730931433</v>
      </c>
      <c r="Z261" s="60">
        <f t="shared" ref="Z261" ca="1" si="107">VLOOKUP(AA261,Z$8:AA$16,2)</f>
        <v>7</v>
      </c>
      <c r="AA261" s="76">
        <f t="shared" ca="1" si="88"/>
        <v>0.90889766288058826</v>
      </c>
      <c r="AB261" s="60">
        <f t="shared" ref="AB261" ca="1" si="108">VLOOKUP(AC261,AB$8:AC$16,2)</f>
        <v>4</v>
      </c>
      <c r="AC261" s="75">
        <f t="shared" ca="1" si="89"/>
        <v>0.7056305733262942</v>
      </c>
    </row>
  </sheetData>
  <mergeCells count="11">
    <mergeCell ref="P6:Q6"/>
    <mergeCell ref="R6:S6"/>
    <mergeCell ref="T6:U6"/>
    <mergeCell ref="V6:W6"/>
    <mergeCell ref="C121:D121"/>
    <mergeCell ref="E121:I121"/>
    <mergeCell ref="C122:D122"/>
    <mergeCell ref="E122:F122"/>
    <mergeCell ref="G122:G123"/>
    <mergeCell ref="H122:I122"/>
    <mergeCell ref="N6:O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Hoja10"/>
  <dimension ref="A1:AF258"/>
  <sheetViews>
    <sheetView zoomScale="70" zoomScaleNormal="70" workbookViewId="0"/>
  </sheetViews>
  <sheetFormatPr baseColWidth="10" defaultRowHeight="15"/>
  <cols>
    <col min="2" max="2" width="19" customWidth="1"/>
    <col min="3" max="3" width="21.28515625" customWidth="1"/>
    <col min="4" max="5" width="20.140625" customWidth="1"/>
    <col min="6" max="6" width="44.5703125" customWidth="1"/>
    <col min="7" max="7" width="12" customWidth="1"/>
    <col min="8" max="8" width="14.85546875" customWidth="1"/>
    <col min="12" max="12" width="31.85546875" customWidth="1"/>
    <col min="13" max="13" width="14.140625" customWidth="1"/>
    <col min="14" max="14" width="12" customWidth="1"/>
  </cols>
  <sheetData>
    <row r="1" spans="1:32">
      <c r="A1" t="s">
        <v>96</v>
      </c>
    </row>
    <row r="3" spans="1:32">
      <c r="B3" t="s">
        <v>97</v>
      </c>
      <c r="E3">
        <f>'Demand profile generator'!F30</f>
        <v>115</v>
      </c>
    </row>
    <row r="4" spans="1:32">
      <c r="B4" t="s">
        <v>98</v>
      </c>
      <c r="E4">
        <f>'Demand profile generator'!G30</f>
        <v>3</v>
      </c>
      <c r="M4" t="s">
        <v>113</v>
      </c>
    </row>
    <row r="5" spans="1:32" ht="15.75" thickBot="1"/>
    <row r="6" spans="1:32" ht="45" customHeight="1" thickBot="1">
      <c r="B6" s="25" t="s">
        <v>15</v>
      </c>
      <c r="C6" s="25" t="s">
        <v>16</v>
      </c>
      <c r="D6" s="30" t="s">
        <v>102</v>
      </c>
      <c r="E6" s="30" t="s">
        <v>101</v>
      </c>
      <c r="F6" s="26" t="s">
        <v>52</v>
      </c>
      <c r="G6" s="28" t="s">
        <v>99</v>
      </c>
      <c r="H6" s="108" t="s">
        <v>100</v>
      </c>
      <c r="M6" s="25" t="s">
        <v>53</v>
      </c>
      <c r="N6" s="450" t="s">
        <v>63</v>
      </c>
      <c r="O6" s="450"/>
      <c r="P6" s="449" t="s">
        <v>115</v>
      </c>
      <c r="Q6" s="451"/>
      <c r="R6" s="450" t="s">
        <v>116</v>
      </c>
      <c r="S6" s="450"/>
      <c r="T6" s="450" t="s">
        <v>144</v>
      </c>
      <c r="U6" s="450"/>
      <c r="V6" s="449" t="s">
        <v>110</v>
      </c>
      <c r="W6" s="451"/>
      <c r="X6" s="105" t="s">
        <v>54</v>
      </c>
      <c r="Y6" s="57"/>
      <c r="Z6" s="105" t="s">
        <v>34</v>
      </c>
      <c r="AA6" s="58"/>
      <c r="AB6" s="57" t="s">
        <v>112</v>
      </c>
      <c r="AC6" s="58"/>
      <c r="AD6" s="49"/>
      <c r="AE6" s="35"/>
      <c r="AF6" s="16"/>
    </row>
    <row r="7" spans="1:32" ht="15.75" thickBot="1">
      <c r="B7" s="6" t="s">
        <v>32</v>
      </c>
      <c r="C7" s="5" t="s">
        <v>63</v>
      </c>
      <c r="D7" s="3">
        <v>7.0000000000000007E-2</v>
      </c>
      <c r="E7" s="3">
        <v>0.24</v>
      </c>
      <c r="F7" s="10" t="s">
        <v>158</v>
      </c>
      <c r="G7" s="12">
        <v>4</v>
      </c>
      <c r="H7" s="71">
        <f>E7/G7</f>
        <v>0.06</v>
      </c>
      <c r="M7" s="17"/>
      <c r="N7" s="3" t="s">
        <v>55</v>
      </c>
      <c r="O7" s="17" t="s">
        <v>114</v>
      </c>
      <c r="P7" s="3" t="s">
        <v>55</v>
      </c>
      <c r="Q7" s="3" t="s">
        <v>114</v>
      </c>
      <c r="R7" s="18" t="s">
        <v>55</v>
      </c>
      <c r="S7" s="17" t="s">
        <v>114</v>
      </c>
      <c r="T7" s="18" t="s">
        <v>55</v>
      </c>
      <c r="U7" s="17" t="s">
        <v>114</v>
      </c>
      <c r="V7" s="3" t="s">
        <v>55</v>
      </c>
      <c r="W7" s="3" t="s">
        <v>114</v>
      </c>
      <c r="X7" s="3" t="s">
        <v>55</v>
      </c>
      <c r="Y7" s="17" t="s">
        <v>114</v>
      </c>
      <c r="Z7" s="3" t="s">
        <v>55</v>
      </c>
      <c r="AA7" s="3" t="s">
        <v>114</v>
      </c>
      <c r="AB7" s="19" t="s">
        <v>55</v>
      </c>
      <c r="AC7" s="8" t="s">
        <v>114</v>
      </c>
      <c r="AD7" s="16"/>
    </row>
    <row r="8" spans="1:32" ht="15.75" thickBot="1">
      <c r="B8" s="6" t="s">
        <v>24</v>
      </c>
      <c r="C8" s="5" t="s">
        <v>103</v>
      </c>
      <c r="D8" s="5">
        <v>1.1000000000000001</v>
      </c>
      <c r="E8" s="5">
        <v>2.82</v>
      </c>
      <c r="F8" s="10" t="s">
        <v>56</v>
      </c>
      <c r="G8" s="12">
        <v>24</v>
      </c>
      <c r="H8" s="71">
        <f t="shared" ref="H8:H14" si="0">E8/G8</f>
        <v>0.11749999999999999</v>
      </c>
      <c r="M8" s="6"/>
      <c r="N8" s="17">
        <v>0</v>
      </c>
      <c r="O8" s="60">
        <v>1</v>
      </c>
      <c r="P8" s="17">
        <v>0</v>
      </c>
      <c r="Q8" s="18">
        <v>1</v>
      </c>
      <c r="R8" s="64">
        <v>0</v>
      </c>
      <c r="S8" s="60">
        <v>1</v>
      </c>
      <c r="T8" s="64">
        <v>0</v>
      </c>
      <c r="U8" s="60">
        <v>1</v>
      </c>
      <c r="V8" s="67">
        <v>0</v>
      </c>
      <c r="W8" s="18">
        <v>1</v>
      </c>
      <c r="X8" s="17">
        <v>0</v>
      </c>
      <c r="Y8" s="60">
        <v>1</v>
      </c>
      <c r="Z8" s="17">
        <v>0</v>
      </c>
      <c r="AA8" s="18">
        <v>1</v>
      </c>
      <c r="AB8" s="60">
        <v>0</v>
      </c>
      <c r="AC8" s="18">
        <v>1</v>
      </c>
      <c r="AD8" s="16"/>
    </row>
    <row r="9" spans="1:32" ht="45.75" thickBot="1">
      <c r="B9" s="6" t="s">
        <v>26</v>
      </c>
      <c r="C9" s="5" t="s">
        <v>27</v>
      </c>
      <c r="D9" s="5">
        <v>0.25</v>
      </c>
      <c r="E9" s="5">
        <v>0.8</v>
      </c>
      <c r="F9" s="32" t="s">
        <v>159</v>
      </c>
      <c r="G9" s="12">
        <v>9</v>
      </c>
      <c r="H9" s="71">
        <f t="shared" si="0"/>
        <v>8.8888888888888892E-2</v>
      </c>
      <c r="M9" s="6"/>
      <c r="N9" s="6">
        <f>N8+O17</f>
        <v>0.2</v>
      </c>
      <c r="O9" s="16">
        <v>2</v>
      </c>
      <c r="P9" s="65">
        <f>P8+Q17</f>
        <v>0.6</v>
      </c>
      <c r="Q9" s="39">
        <v>2</v>
      </c>
      <c r="R9" s="52">
        <f>R8+S17</f>
        <v>0.15</v>
      </c>
      <c r="S9" s="16">
        <v>2</v>
      </c>
      <c r="T9" s="52">
        <f>T8+U17</f>
        <v>0.5</v>
      </c>
      <c r="U9" s="16">
        <v>2</v>
      </c>
      <c r="V9" s="68">
        <f>V8+W17</f>
        <v>0.2</v>
      </c>
      <c r="W9" s="39">
        <v>2</v>
      </c>
      <c r="X9" s="6">
        <f>X8+Y17</f>
        <v>0.05</v>
      </c>
      <c r="Y9" s="16">
        <v>2</v>
      </c>
      <c r="Z9" s="6">
        <f>Z8+AA17</f>
        <v>0.2</v>
      </c>
      <c r="AA9" s="39">
        <v>2</v>
      </c>
      <c r="AB9" s="16">
        <f>AB8+AC17</f>
        <v>0.05</v>
      </c>
      <c r="AC9" s="39">
        <v>2</v>
      </c>
      <c r="AD9" s="16"/>
    </row>
    <row r="10" spans="1:32" ht="15.75" thickBot="1">
      <c r="B10" s="6" t="s">
        <v>28</v>
      </c>
      <c r="C10" s="5" t="s">
        <v>29</v>
      </c>
      <c r="D10" s="5">
        <v>0.15</v>
      </c>
      <c r="E10" s="5">
        <v>0.6</v>
      </c>
      <c r="F10" s="10" t="s">
        <v>105</v>
      </c>
      <c r="G10" s="12">
        <v>1</v>
      </c>
      <c r="H10" s="71">
        <f t="shared" si="0"/>
        <v>0.6</v>
      </c>
      <c r="M10" s="6"/>
      <c r="N10" s="6"/>
      <c r="O10" s="16"/>
      <c r="P10" s="65">
        <f>P9+Q18</f>
        <v>0.85</v>
      </c>
      <c r="Q10" s="39">
        <v>3</v>
      </c>
      <c r="R10" s="52">
        <f>R9+S18</f>
        <v>0.75</v>
      </c>
      <c r="S10" s="16">
        <v>3</v>
      </c>
      <c r="T10" s="52"/>
      <c r="U10" s="16"/>
      <c r="V10" s="68">
        <f t="shared" ref="V10:V15" si="1">V9+W18</f>
        <v>0.4</v>
      </c>
      <c r="W10" s="39">
        <v>3</v>
      </c>
      <c r="X10" s="6">
        <f t="shared" ref="X10:X15" si="2">X9+Y18</f>
        <v>0.1</v>
      </c>
      <c r="Y10" s="16">
        <v>3</v>
      </c>
      <c r="Z10" s="6">
        <f t="shared" ref="Z10:Z15" si="3">Z9+AA18</f>
        <v>0.4</v>
      </c>
      <c r="AA10" s="39">
        <v>3</v>
      </c>
      <c r="AB10" s="16">
        <f t="shared" ref="AB10:AB15" si="4">AB9+AC18</f>
        <v>0.1</v>
      </c>
      <c r="AC10" s="39">
        <v>3</v>
      </c>
      <c r="AD10" s="16"/>
    </row>
    <row r="11" spans="1:32" ht="30.75" thickBot="1">
      <c r="B11" s="6" t="s">
        <v>33</v>
      </c>
      <c r="C11" s="5" t="s">
        <v>30</v>
      </c>
      <c r="D11" s="5">
        <v>0.25</v>
      </c>
      <c r="E11" s="5">
        <v>0.5</v>
      </c>
      <c r="F11" s="33" t="s">
        <v>160</v>
      </c>
      <c r="G11" s="12">
        <v>6</v>
      </c>
      <c r="H11" s="71">
        <f t="shared" si="0"/>
        <v>8.3333333333333329E-2</v>
      </c>
      <c r="M11" s="6"/>
      <c r="N11" s="6"/>
      <c r="O11" s="16"/>
      <c r="P11" s="6"/>
      <c r="Q11" s="66"/>
      <c r="R11" s="12"/>
      <c r="S11" s="13"/>
      <c r="T11" s="12"/>
      <c r="U11" s="13"/>
      <c r="V11" s="68">
        <f t="shared" si="1"/>
        <v>0.60000000000000009</v>
      </c>
      <c r="W11" s="39">
        <v>4</v>
      </c>
      <c r="X11" s="6">
        <f t="shared" si="2"/>
        <v>0.2</v>
      </c>
      <c r="Y11" s="12">
        <v>4</v>
      </c>
      <c r="Z11" s="6">
        <f t="shared" si="3"/>
        <v>0.5</v>
      </c>
      <c r="AA11" s="21">
        <v>4</v>
      </c>
      <c r="AB11" s="16">
        <f t="shared" si="4"/>
        <v>0.2</v>
      </c>
      <c r="AC11" s="21">
        <v>4</v>
      </c>
      <c r="AD11" s="16"/>
    </row>
    <row r="12" spans="1:32" ht="15.75" thickBot="1">
      <c r="B12" s="6"/>
      <c r="C12" s="5" t="s">
        <v>31</v>
      </c>
      <c r="D12" s="5">
        <v>0.08</v>
      </c>
      <c r="E12" s="5">
        <v>0.25</v>
      </c>
      <c r="F12" s="29" t="s">
        <v>105</v>
      </c>
      <c r="G12" s="12">
        <v>1</v>
      </c>
      <c r="H12" s="71">
        <f t="shared" si="0"/>
        <v>0.25</v>
      </c>
      <c r="M12" s="6"/>
      <c r="N12" s="6"/>
      <c r="O12" s="16"/>
      <c r="P12" s="6"/>
      <c r="Q12" s="39"/>
      <c r="R12" s="16"/>
      <c r="S12" s="16"/>
      <c r="T12" s="16"/>
      <c r="U12" s="16"/>
      <c r="V12" s="68">
        <f t="shared" si="1"/>
        <v>0.70000000000000007</v>
      </c>
      <c r="W12" s="21">
        <v>5</v>
      </c>
      <c r="X12" s="6">
        <f t="shared" si="2"/>
        <v>0.30000000000000004</v>
      </c>
      <c r="Y12" s="12">
        <v>5</v>
      </c>
      <c r="Z12" s="6">
        <f t="shared" si="3"/>
        <v>0.6</v>
      </c>
      <c r="AA12" s="21">
        <v>5</v>
      </c>
      <c r="AB12" s="16">
        <f t="shared" si="4"/>
        <v>0.35</v>
      </c>
      <c r="AC12" s="21">
        <v>5</v>
      </c>
      <c r="AD12" s="16"/>
    </row>
    <row r="13" spans="1:32" ht="15.75" thickBot="1">
      <c r="B13" s="6"/>
      <c r="C13" s="5" t="s">
        <v>34</v>
      </c>
      <c r="D13" s="5">
        <v>0.06</v>
      </c>
      <c r="E13" s="5">
        <v>0.15</v>
      </c>
      <c r="F13" s="29" t="s">
        <v>105</v>
      </c>
      <c r="G13" s="12">
        <v>1</v>
      </c>
      <c r="H13" s="71">
        <f t="shared" si="0"/>
        <v>0.15</v>
      </c>
      <c r="M13" s="6"/>
      <c r="N13" s="6"/>
      <c r="O13" s="16"/>
      <c r="P13" s="6"/>
      <c r="Q13" s="39"/>
      <c r="R13" s="16"/>
      <c r="S13" s="16"/>
      <c r="T13" s="16"/>
      <c r="U13" s="16"/>
      <c r="V13" s="68">
        <f t="shared" si="1"/>
        <v>0.8</v>
      </c>
      <c r="W13" s="21">
        <v>6</v>
      </c>
      <c r="X13" s="6">
        <f t="shared" si="2"/>
        <v>0.4</v>
      </c>
      <c r="Y13" s="12">
        <v>6</v>
      </c>
      <c r="Z13" s="6">
        <f t="shared" si="3"/>
        <v>0.7</v>
      </c>
      <c r="AA13" s="21">
        <v>6</v>
      </c>
      <c r="AB13" s="16">
        <f t="shared" si="4"/>
        <v>0.55000000000000004</v>
      </c>
      <c r="AC13" s="21">
        <v>6</v>
      </c>
      <c r="AD13" s="16"/>
    </row>
    <row r="14" spans="1:32" ht="15.75" thickBot="1">
      <c r="B14" s="1"/>
      <c r="C14" s="4" t="s">
        <v>35</v>
      </c>
      <c r="D14" s="4">
        <v>0.06</v>
      </c>
      <c r="E14" s="4">
        <v>0.15</v>
      </c>
      <c r="F14" s="11" t="s">
        <v>105</v>
      </c>
      <c r="G14" s="107">
        <v>1</v>
      </c>
      <c r="H14" s="71">
        <f t="shared" si="0"/>
        <v>0.15</v>
      </c>
      <c r="M14" s="6"/>
      <c r="N14" s="6"/>
      <c r="O14" s="16"/>
      <c r="P14" s="6"/>
      <c r="Q14" s="39"/>
      <c r="R14" s="16"/>
      <c r="S14" s="16"/>
      <c r="T14" s="16"/>
      <c r="U14" s="16"/>
      <c r="V14" s="68">
        <f t="shared" si="1"/>
        <v>0.9</v>
      </c>
      <c r="W14" s="21">
        <v>7</v>
      </c>
      <c r="X14" s="6">
        <f t="shared" si="2"/>
        <v>0.7</v>
      </c>
      <c r="Y14" s="12">
        <v>7</v>
      </c>
      <c r="Z14" s="6">
        <f t="shared" si="3"/>
        <v>0.79999999999999993</v>
      </c>
      <c r="AA14" s="21">
        <v>7</v>
      </c>
      <c r="AB14" s="16">
        <f t="shared" si="4"/>
        <v>0.85000000000000009</v>
      </c>
      <c r="AC14" s="21">
        <v>7</v>
      </c>
      <c r="AD14" s="16"/>
    </row>
    <row r="15" spans="1:32" ht="15.75" thickBot="1">
      <c r="M15" s="1"/>
      <c r="N15" s="1"/>
      <c r="O15" s="2"/>
      <c r="P15" s="1"/>
      <c r="Q15" s="40"/>
      <c r="R15" s="2"/>
      <c r="S15" s="2"/>
      <c r="T15" s="2"/>
      <c r="U15" s="2"/>
      <c r="V15" s="79">
        <f t="shared" si="1"/>
        <v>0.95000000000000007</v>
      </c>
      <c r="W15" s="22">
        <v>8</v>
      </c>
      <c r="X15" s="1">
        <f t="shared" si="2"/>
        <v>0.89999999999999991</v>
      </c>
      <c r="Y15" s="2">
        <v>8</v>
      </c>
      <c r="Z15" s="1">
        <f t="shared" si="3"/>
        <v>0.89999999999999991</v>
      </c>
      <c r="AA15" s="40">
        <v>8</v>
      </c>
      <c r="AB15" s="2">
        <f t="shared" si="4"/>
        <v>0.95000000000000007</v>
      </c>
      <c r="AC15" s="40">
        <v>8</v>
      </c>
      <c r="AD15" s="16"/>
    </row>
    <row r="16" spans="1:32" ht="15.75" thickBot="1">
      <c r="B16" t="s">
        <v>107</v>
      </c>
      <c r="M16" s="4" t="s">
        <v>57</v>
      </c>
      <c r="N16" s="40" t="s">
        <v>58</v>
      </c>
      <c r="O16" s="4" t="s">
        <v>59</v>
      </c>
      <c r="P16" s="40" t="s">
        <v>58</v>
      </c>
      <c r="Q16" s="4" t="s">
        <v>59</v>
      </c>
      <c r="R16" s="40" t="s">
        <v>58</v>
      </c>
      <c r="S16" s="4" t="s">
        <v>59</v>
      </c>
      <c r="T16" s="40" t="s">
        <v>58</v>
      </c>
      <c r="U16" s="4" t="s">
        <v>59</v>
      </c>
      <c r="V16" s="4" t="s">
        <v>58</v>
      </c>
      <c r="W16" s="4" t="s">
        <v>59</v>
      </c>
      <c r="X16" s="5" t="s">
        <v>58</v>
      </c>
      <c r="Y16" s="6" t="s">
        <v>59</v>
      </c>
      <c r="Z16" s="5" t="s">
        <v>58</v>
      </c>
      <c r="AA16" s="5" t="s">
        <v>59</v>
      </c>
      <c r="AB16" s="39" t="s">
        <v>58</v>
      </c>
      <c r="AC16" s="5" t="s">
        <v>59</v>
      </c>
      <c r="AD16" s="16"/>
    </row>
    <row r="17" spans="2:30" ht="15.75" thickBot="1">
      <c r="D17" s="31"/>
      <c r="E17" s="31"/>
      <c r="F17" s="35"/>
      <c r="G17" s="36"/>
      <c r="H17" s="35"/>
      <c r="I17" s="36"/>
      <c r="M17" s="3">
        <v>1</v>
      </c>
      <c r="N17" s="70">
        <f ca="1">C52/$E$3</f>
        <v>0.10393374741200827</v>
      </c>
      <c r="O17" s="3">
        <f>C24</f>
        <v>0.2</v>
      </c>
      <c r="P17" s="71">
        <f ca="1">C62/$E$3</f>
        <v>0.2580424073677447</v>
      </c>
      <c r="Q17" s="72">
        <f>C34</f>
        <v>0.6</v>
      </c>
      <c r="R17" s="73">
        <f ca="1">C66/$E$3</f>
        <v>6.0926679517384161E-2</v>
      </c>
      <c r="S17" s="59">
        <f>C38</f>
        <v>0.15</v>
      </c>
      <c r="T17" s="73">
        <f ca="1">C54/$E$3</f>
        <v>0.23653887342043262</v>
      </c>
      <c r="U17" s="59">
        <f>C26</f>
        <v>0.5</v>
      </c>
      <c r="V17" s="74">
        <f t="shared" ref="V17:V24" ca="1" si="5">F63/$E$3</f>
        <v>6.1440708217319902E-2</v>
      </c>
      <c r="W17" s="60">
        <f t="shared" ref="W17:W24" si="6">F35</f>
        <v>0.2</v>
      </c>
      <c r="X17" s="74">
        <f t="shared" ref="X17:X24" ca="1" si="7">H63/$E$3</f>
        <v>1.530663239808667E-2</v>
      </c>
      <c r="Y17" s="60">
        <f t="shared" ref="Y17:Y24" si="8">H35</f>
        <v>0.05</v>
      </c>
      <c r="Z17" s="74">
        <f t="shared" ref="Z17:Z24" ca="1" si="9">I63/$E$3</f>
        <v>0.10821731991147283</v>
      </c>
      <c r="AA17" s="60">
        <f t="shared" ref="AA17:AA24" si="10">I35</f>
        <v>0.2</v>
      </c>
      <c r="AB17" s="74">
        <f t="shared" ref="AB17:AB24" ca="1" si="11">J63/$E$3</f>
        <v>7.7104304990361955E-4</v>
      </c>
      <c r="AC17" s="18">
        <f t="shared" ref="AC17:AC24" si="12">J35</f>
        <v>0.05</v>
      </c>
      <c r="AD17" s="16"/>
    </row>
    <row r="18" spans="2:30" ht="30.75" thickBot="1">
      <c r="B18" s="25" t="s">
        <v>94</v>
      </c>
      <c r="C18" s="25" t="s">
        <v>63</v>
      </c>
      <c r="D18" s="30" t="s">
        <v>108</v>
      </c>
      <c r="E18" s="30" t="s">
        <v>109</v>
      </c>
      <c r="F18" s="26" t="s">
        <v>110</v>
      </c>
      <c r="G18" s="28" t="s">
        <v>111</v>
      </c>
      <c r="H18" s="27" t="s">
        <v>54</v>
      </c>
      <c r="I18" s="37" t="s">
        <v>34</v>
      </c>
      <c r="J18" s="8" t="s">
        <v>112</v>
      </c>
      <c r="M18" s="42">
        <v>2</v>
      </c>
      <c r="N18" s="56">
        <f ca="1">C53/$E$3</f>
        <v>0.30821731991147283</v>
      </c>
      <c r="O18" s="5">
        <f>C25</f>
        <v>0.8</v>
      </c>
      <c r="P18" s="34">
        <f ca="1">C63/$E$3</f>
        <v>0.10034982508745627</v>
      </c>
      <c r="Q18" s="52">
        <f>C35</f>
        <v>0.25</v>
      </c>
      <c r="R18" s="54">
        <f ca="1">C67/$E$3</f>
        <v>0.24012279574498463</v>
      </c>
      <c r="S18" s="53">
        <f>C39</f>
        <v>0.6</v>
      </c>
      <c r="T18" s="73">
        <f ca="1">C55/$E$3</f>
        <v>0.17561219390304847</v>
      </c>
      <c r="U18" s="59">
        <f>C27</f>
        <v>0.5</v>
      </c>
      <c r="V18" s="69">
        <f t="shared" ca="1" si="5"/>
        <v>5.4351395730706069E-2</v>
      </c>
      <c r="W18" s="16">
        <f t="shared" si="6"/>
        <v>0.2</v>
      </c>
      <c r="X18" s="69">
        <f t="shared" ca="1" si="7"/>
        <v>1.1479974298565003E-2</v>
      </c>
      <c r="Y18" s="16">
        <f t="shared" si="8"/>
        <v>0.05</v>
      </c>
      <c r="Z18" s="69">
        <f t="shared" ca="1" si="9"/>
        <v>9.1568501463553928E-2</v>
      </c>
      <c r="AA18" s="16">
        <f t="shared" si="10"/>
        <v>0.2</v>
      </c>
      <c r="AB18" s="69">
        <f t="shared" ca="1" si="11"/>
        <v>1.3493253373313341E-3</v>
      </c>
      <c r="AC18" s="39">
        <f t="shared" si="12"/>
        <v>0.05</v>
      </c>
      <c r="AD18" s="16"/>
    </row>
    <row r="19" spans="2:30">
      <c r="B19" s="17" t="s">
        <v>64</v>
      </c>
      <c r="C19" s="3"/>
      <c r="D19" s="3">
        <v>1</v>
      </c>
      <c r="E19" s="3"/>
      <c r="F19" s="44"/>
      <c r="G19" s="23"/>
      <c r="H19" s="44"/>
      <c r="I19" s="48"/>
      <c r="J19" s="18"/>
      <c r="M19" s="42">
        <v>3</v>
      </c>
      <c r="N19" s="56"/>
      <c r="O19" s="5"/>
      <c r="P19" s="34">
        <f ca="1">C64/$E$3</f>
        <v>5.3758834868280141E-2</v>
      </c>
      <c r="Q19" s="52">
        <f>C36</f>
        <v>0.15</v>
      </c>
      <c r="R19" s="54">
        <f ca="1">C68/$E$3</f>
        <v>0.11110159206111229</v>
      </c>
      <c r="S19" s="53">
        <f>C40</f>
        <v>0.15</v>
      </c>
      <c r="T19" s="54"/>
      <c r="U19" s="53"/>
      <c r="V19" s="69">
        <f t="shared" ca="1" si="5"/>
        <v>6.6166916541729126E-2</v>
      </c>
      <c r="W19" s="16">
        <f t="shared" si="6"/>
        <v>0.2</v>
      </c>
      <c r="X19" s="69">
        <f t="shared" ca="1" si="7"/>
        <v>2.8699935746412508E-2</v>
      </c>
      <c r="Y19" s="16">
        <f t="shared" si="8"/>
        <v>0.1</v>
      </c>
      <c r="Z19" s="69">
        <f t="shared" ca="1" si="9"/>
        <v>6.2433069179695863E-2</v>
      </c>
      <c r="AA19" s="16">
        <f t="shared" si="10"/>
        <v>0.1</v>
      </c>
      <c r="AB19" s="69">
        <f t="shared" ca="1" si="11"/>
        <v>1.5420860998072391E-3</v>
      </c>
      <c r="AC19" s="39">
        <f t="shared" si="12"/>
        <v>0.1</v>
      </c>
    </row>
    <row r="20" spans="2:30">
      <c r="B20" s="6" t="s">
        <v>65</v>
      </c>
      <c r="C20" s="5"/>
      <c r="D20" s="5">
        <v>1</v>
      </c>
      <c r="E20" s="5"/>
      <c r="F20" s="13"/>
      <c r="G20" s="42"/>
      <c r="H20" s="13"/>
      <c r="I20" s="47"/>
      <c r="J20" s="39"/>
      <c r="M20" s="42">
        <v>4</v>
      </c>
      <c r="N20" s="56"/>
      <c r="O20" s="5"/>
      <c r="P20" s="43"/>
      <c r="Q20" s="38"/>
      <c r="R20" s="47"/>
      <c r="S20" s="38"/>
      <c r="T20" s="47"/>
      <c r="U20" s="38"/>
      <c r="V20" s="69">
        <f t="shared" ca="1" si="5"/>
        <v>1.6541729135432282E-2</v>
      </c>
      <c r="W20" s="16">
        <f t="shared" si="6"/>
        <v>0.1</v>
      </c>
      <c r="X20" s="69">
        <f t="shared" ca="1" si="7"/>
        <v>2.2959948597130006E-2</v>
      </c>
      <c r="Y20" s="16">
        <f t="shared" si="8"/>
        <v>0.1</v>
      </c>
      <c r="Z20" s="69">
        <f t="shared" ca="1" si="9"/>
        <v>5.8270864567716144E-2</v>
      </c>
      <c r="AA20" s="16">
        <f t="shared" si="10"/>
        <v>0.1</v>
      </c>
      <c r="AB20" s="69">
        <f t="shared" ca="1" si="11"/>
        <v>3.2769329620903833E-3</v>
      </c>
      <c r="AC20" s="39">
        <f t="shared" si="12"/>
        <v>0.15</v>
      </c>
    </row>
    <row r="21" spans="2:30">
      <c r="B21" s="6" t="s">
        <v>66</v>
      </c>
      <c r="C21" s="5"/>
      <c r="D21" s="5">
        <v>1</v>
      </c>
      <c r="E21" s="5"/>
      <c r="F21" s="45"/>
      <c r="G21" s="42"/>
      <c r="H21" s="13"/>
      <c r="I21" s="47"/>
      <c r="J21" s="39"/>
      <c r="M21" s="42">
        <v>5</v>
      </c>
      <c r="N21" s="56"/>
      <c r="O21" s="5"/>
      <c r="P21" s="43"/>
      <c r="Q21" s="38"/>
      <c r="R21" s="47"/>
      <c r="S21" s="38"/>
      <c r="T21" s="47"/>
      <c r="U21" s="38"/>
      <c r="V21" s="69">
        <f t="shared" ca="1" si="5"/>
        <v>2.599414578425073E-2</v>
      </c>
      <c r="W21" s="16">
        <f t="shared" si="6"/>
        <v>0.1</v>
      </c>
      <c r="X21" s="69">
        <f t="shared" ca="1" si="7"/>
        <v>1.7219961447847505E-2</v>
      </c>
      <c r="Y21" s="16">
        <f t="shared" si="8"/>
        <v>0.1</v>
      </c>
      <c r="Z21" s="69">
        <f t="shared" ca="1" si="9"/>
        <v>5.4108659955736417E-2</v>
      </c>
      <c r="AA21" s="16">
        <f t="shared" si="10"/>
        <v>0.1</v>
      </c>
      <c r="AB21" s="69">
        <f t="shared" ca="1" si="11"/>
        <v>3.6624544870421925E-3</v>
      </c>
      <c r="AC21" s="39">
        <f t="shared" si="12"/>
        <v>0.2</v>
      </c>
    </row>
    <row r="22" spans="2:30">
      <c r="B22" s="6" t="s">
        <v>67</v>
      </c>
      <c r="C22" s="5"/>
      <c r="D22" s="5">
        <v>1</v>
      </c>
      <c r="E22" s="5"/>
      <c r="F22" s="13"/>
      <c r="G22" s="42"/>
      <c r="H22" s="13"/>
      <c r="I22" s="47"/>
      <c r="J22" s="39"/>
      <c r="M22" s="42">
        <v>6</v>
      </c>
      <c r="N22" s="56"/>
      <c r="O22" s="5"/>
      <c r="P22" s="43"/>
      <c r="Q22" s="38"/>
      <c r="R22" s="47"/>
      <c r="S22" s="38"/>
      <c r="T22" s="47"/>
      <c r="U22" s="38"/>
      <c r="V22" s="69">
        <f t="shared" ca="1" si="5"/>
        <v>2.3631041622046114E-2</v>
      </c>
      <c r="W22" s="16">
        <f t="shared" si="6"/>
        <v>0.1</v>
      </c>
      <c r="X22" s="69">
        <f t="shared" ca="1" si="7"/>
        <v>5.9313200542585848E-2</v>
      </c>
      <c r="Y22" s="16">
        <f t="shared" si="8"/>
        <v>0.3</v>
      </c>
      <c r="Z22" s="69">
        <f t="shared" ca="1" si="9"/>
        <v>3.3297636895837798E-2</v>
      </c>
      <c r="AA22" s="16">
        <f t="shared" si="10"/>
        <v>0.1</v>
      </c>
      <c r="AB22" s="69">
        <f t="shared" ca="1" si="11"/>
        <v>7.7104304990361951E-3</v>
      </c>
      <c r="AC22" s="39">
        <f t="shared" si="12"/>
        <v>0.3</v>
      </c>
    </row>
    <row r="23" spans="2:30">
      <c r="B23" s="6" t="s">
        <v>68</v>
      </c>
      <c r="C23" s="5"/>
      <c r="D23" s="5">
        <v>1</v>
      </c>
      <c r="E23" s="5"/>
      <c r="F23" s="46"/>
      <c r="G23" s="42"/>
      <c r="H23" s="13"/>
      <c r="I23" s="47"/>
      <c r="J23" s="39"/>
      <c r="M23" s="42">
        <v>7</v>
      </c>
      <c r="N23" s="56"/>
      <c r="O23" s="5"/>
      <c r="P23" s="42"/>
      <c r="Q23" s="52"/>
      <c r="R23" s="42"/>
      <c r="S23" s="12"/>
      <c r="T23" s="42"/>
      <c r="U23" s="12"/>
      <c r="V23" s="69">
        <f t="shared" ca="1" si="5"/>
        <v>1.8904833297636897E-2</v>
      </c>
      <c r="W23" s="16">
        <f t="shared" si="6"/>
        <v>0.05</v>
      </c>
      <c r="X23" s="69">
        <f t="shared" ca="1" si="7"/>
        <v>4.5919897194260012E-2</v>
      </c>
      <c r="Y23" s="16">
        <f t="shared" si="8"/>
        <v>0.2</v>
      </c>
      <c r="Z23" s="69">
        <f t="shared" ca="1" si="9"/>
        <v>3.3297636895837798E-2</v>
      </c>
      <c r="AA23" s="16">
        <f t="shared" si="10"/>
        <v>0.1</v>
      </c>
      <c r="AB23" s="69">
        <f t="shared" ca="1" si="11"/>
        <v>2.3131291497108584E-3</v>
      </c>
      <c r="AC23" s="39">
        <f t="shared" si="12"/>
        <v>0.1</v>
      </c>
    </row>
    <row r="24" spans="2:30" ht="15.75" thickBot="1">
      <c r="B24" s="6" t="s">
        <v>69</v>
      </c>
      <c r="C24" s="5">
        <v>0.2</v>
      </c>
      <c r="D24" s="5">
        <v>1</v>
      </c>
      <c r="E24" s="5"/>
      <c r="F24" s="14"/>
      <c r="G24" s="42"/>
      <c r="H24" s="13"/>
      <c r="I24" s="47"/>
      <c r="J24" s="39"/>
      <c r="M24" s="4">
        <v>8</v>
      </c>
      <c r="N24" s="75"/>
      <c r="O24" s="4"/>
      <c r="P24" s="4"/>
      <c r="Q24" s="76"/>
      <c r="R24" s="4"/>
      <c r="S24" s="2"/>
      <c r="T24" s="4"/>
      <c r="U24" s="2"/>
      <c r="V24" s="77">
        <f t="shared" ca="1" si="5"/>
        <v>4.7262083244092243E-3</v>
      </c>
      <c r="W24" s="2">
        <f t="shared" si="6"/>
        <v>0.05</v>
      </c>
      <c r="X24" s="77">
        <f t="shared" ca="1" si="7"/>
        <v>1.9133290497608337E-2</v>
      </c>
      <c r="Y24" s="2">
        <f t="shared" si="8"/>
        <v>0.1</v>
      </c>
      <c r="Z24" s="77">
        <f t="shared" ca="1" si="9"/>
        <v>3.7459841507817525E-2</v>
      </c>
      <c r="AA24" s="2">
        <f t="shared" si="10"/>
        <v>0.1</v>
      </c>
      <c r="AB24" s="77">
        <f t="shared" ca="1" si="11"/>
        <v>1.5420860998072391E-3</v>
      </c>
      <c r="AC24" s="40">
        <f t="shared" si="12"/>
        <v>0.05</v>
      </c>
    </row>
    <row r="25" spans="2:30" ht="15.75" thickBot="1">
      <c r="B25" s="6" t="s">
        <v>70</v>
      </c>
      <c r="C25" s="5">
        <v>0.8</v>
      </c>
      <c r="D25" s="5">
        <v>1</v>
      </c>
      <c r="E25" s="5">
        <v>1</v>
      </c>
      <c r="F25" s="14"/>
      <c r="G25" s="42"/>
      <c r="H25" s="13"/>
      <c r="I25" s="47"/>
      <c r="J25" s="39"/>
      <c r="M25" s="4" t="s">
        <v>60</v>
      </c>
      <c r="N25" s="40" t="s">
        <v>61</v>
      </c>
      <c r="O25" s="4" t="s">
        <v>62</v>
      </c>
      <c r="P25" s="40" t="s">
        <v>61</v>
      </c>
      <c r="Q25" s="4" t="s">
        <v>62</v>
      </c>
      <c r="R25" s="40" t="s">
        <v>61</v>
      </c>
      <c r="S25" s="4" t="s">
        <v>62</v>
      </c>
      <c r="T25" s="40" t="s">
        <v>61</v>
      </c>
      <c r="U25" s="4" t="s">
        <v>62</v>
      </c>
      <c r="V25" s="40" t="s">
        <v>61</v>
      </c>
      <c r="W25" s="4" t="s">
        <v>62</v>
      </c>
      <c r="X25" s="40" t="s">
        <v>61</v>
      </c>
      <c r="Y25" s="1" t="s">
        <v>62</v>
      </c>
      <c r="Z25" s="4" t="s">
        <v>61</v>
      </c>
      <c r="AA25" s="4" t="s">
        <v>62</v>
      </c>
      <c r="AB25" s="40" t="s">
        <v>61</v>
      </c>
      <c r="AC25" s="4" t="s">
        <v>62</v>
      </c>
    </row>
    <row r="26" spans="2:30">
      <c r="B26" s="41" t="s">
        <v>71</v>
      </c>
      <c r="C26" s="42">
        <v>0.5</v>
      </c>
      <c r="D26" s="5">
        <v>1</v>
      </c>
      <c r="E26" s="42"/>
      <c r="F26" s="14"/>
      <c r="G26" s="42"/>
      <c r="H26" s="14"/>
      <c r="I26" s="47"/>
      <c r="J26" s="21"/>
      <c r="M26" s="3">
        <v>1</v>
      </c>
      <c r="N26" s="39">
        <f ca="1">VLOOKUP(O26,N$8:O$15,2)</f>
        <v>2</v>
      </c>
      <c r="O26" s="34">
        <f ca="1">RAND()</f>
        <v>0.62683581025074542</v>
      </c>
      <c r="P26" s="5">
        <f ca="1">VLOOKUP(Q26,P$8:Q$15,2)</f>
        <v>1</v>
      </c>
      <c r="Q26" s="53">
        <f ca="1">RAND()</f>
        <v>5.2005735989971491E-2</v>
      </c>
      <c r="R26" s="5">
        <f ca="1">VLOOKUP(S26,R$8:S$15,2)</f>
        <v>3</v>
      </c>
      <c r="S26" s="53">
        <f ca="1">RAND()</f>
        <v>0.99979355408059822</v>
      </c>
      <c r="T26" s="5">
        <f ca="1">VLOOKUP(U26,T$8:U$15,2)</f>
        <v>2</v>
      </c>
      <c r="U26" s="53">
        <f ca="1">RAND()</f>
        <v>0.98486767277445519</v>
      </c>
      <c r="V26" s="5">
        <f t="shared" ref="V26:V57" ca="1" si="13">VLOOKUP(W26,V$8:W$15,2)</f>
        <v>1</v>
      </c>
      <c r="W26" s="56">
        <f ca="1">RAND()</f>
        <v>8.6473353591374424E-2</v>
      </c>
      <c r="X26" s="16">
        <f t="shared" ref="X26:X57" ca="1" si="14">VLOOKUP(Y26,X$8:Y$15,2)</f>
        <v>3</v>
      </c>
      <c r="Y26" s="71">
        <f ca="1">RAND()</f>
        <v>0.12971057885569959</v>
      </c>
      <c r="Z26" s="6">
        <f t="shared" ref="Z26:Z57" ca="1" si="15">VLOOKUP(AA26,Z$8:AA$15,2)</f>
        <v>4</v>
      </c>
      <c r="AA26" s="71">
        <f ca="1">RAND()</f>
        <v>0.58237001745779438</v>
      </c>
      <c r="AB26" s="16">
        <f t="shared" ref="AB26:AB57" ca="1" si="16">VLOOKUP(AC26,AB$8:AC$15,2)</f>
        <v>6</v>
      </c>
      <c r="AC26" s="71">
        <f ca="1">RAND()</f>
        <v>0.71278003555774205</v>
      </c>
    </row>
    <row r="27" spans="2:30">
      <c r="B27" s="41" t="s">
        <v>72</v>
      </c>
      <c r="C27" s="42">
        <v>0.5</v>
      </c>
      <c r="D27" s="5">
        <v>1</v>
      </c>
      <c r="E27" s="43">
        <v>1</v>
      </c>
      <c r="F27" s="38"/>
      <c r="G27" s="47"/>
      <c r="H27" s="38"/>
      <c r="I27" s="47"/>
      <c r="J27" s="21"/>
      <c r="M27" s="5">
        <f>M26+1</f>
        <v>2</v>
      </c>
      <c r="N27" s="39">
        <f t="shared" ref="N27:N90" ca="1" si="17">VLOOKUP(O27,N$8:O$15,2)</f>
        <v>2</v>
      </c>
      <c r="O27" s="34">
        <f t="shared" ref="O27:O90" ca="1" si="18">RAND()</f>
        <v>0.57702254453405422</v>
      </c>
      <c r="P27" s="5">
        <f t="shared" ref="P27:P90" ca="1" si="19">VLOOKUP(Q27,P$8:Q$15,2)</f>
        <v>1</v>
      </c>
      <c r="Q27" s="53">
        <f t="shared" ref="Q27:Q90" ca="1" si="20">RAND()</f>
        <v>0.20994524548239202</v>
      </c>
      <c r="R27" s="5">
        <f t="shared" ref="R27:T90" ca="1" si="21">VLOOKUP(S27,R$8:S$15,2)</f>
        <v>3</v>
      </c>
      <c r="S27" s="53">
        <f t="shared" ref="S27:U90" ca="1" si="22">RAND()</f>
        <v>0.82527022915188586</v>
      </c>
      <c r="T27" s="5">
        <f t="shared" ca="1" si="21"/>
        <v>2</v>
      </c>
      <c r="U27" s="53">
        <f t="shared" ca="1" si="22"/>
        <v>0.92969535522485458</v>
      </c>
      <c r="V27" s="5">
        <f t="shared" ca="1" si="13"/>
        <v>6</v>
      </c>
      <c r="W27" s="56">
        <f t="shared" ref="W27:W90" ca="1" si="23">RAND()</f>
        <v>0.87346978999124802</v>
      </c>
      <c r="X27" s="16">
        <f t="shared" ca="1" si="14"/>
        <v>7</v>
      </c>
      <c r="Y27" s="34">
        <f t="shared" ref="Y27:Y90" ca="1" si="24">RAND()</f>
        <v>0.79989049841162374</v>
      </c>
      <c r="Z27" s="6">
        <f t="shared" ca="1" si="15"/>
        <v>1</v>
      </c>
      <c r="AA27" s="34">
        <f t="shared" ref="AA27:AA90" ca="1" si="25">RAND()</f>
        <v>9.0154973959451823E-2</v>
      </c>
      <c r="AB27" s="16">
        <f t="shared" ca="1" si="16"/>
        <v>8</v>
      </c>
      <c r="AC27" s="34">
        <f t="shared" ref="AC27:AC90" ca="1" si="26">RAND()</f>
        <v>0.98401278810806136</v>
      </c>
    </row>
    <row r="28" spans="2:30">
      <c r="B28" s="41" t="s">
        <v>73</v>
      </c>
      <c r="C28" s="42"/>
      <c r="D28" s="5">
        <v>1</v>
      </c>
      <c r="E28" s="43"/>
      <c r="F28" s="38"/>
      <c r="G28" s="47"/>
      <c r="H28" s="38"/>
      <c r="I28" s="47"/>
      <c r="J28" s="21"/>
      <c r="M28" s="5">
        <f t="shared" ref="M28:M91" si="27">M27+1</f>
        <v>3</v>
      </c>
      <c r="N28" s="39">
        <f t="shared" ca="1" si="17"/>
        <v>2</v>
      </c>
      <c r="O28" s="34">
        <f t="shared" ca="1" si="18"/>
        <v>0.22702740799541066</v>
      </c>
      <c r="P28" s="5">
        <f t="shared" ca="1" si="19"/>
        <v>1</v>
      </c>
      <c r="Q28" s="53">
        <f t="shared" ca="1" si="20"/>
        <v>0.54188272805811977</v>
      </c>
      <c r="R28" s="5">
        <f t="shared" ca="1" si="21"/>
        <v>2</v>
      </c>
      <c r="S28" s="53">
        <f t="shared" ca="1" si="22"/>
        <v>0.67678054952804723</v>
      </c>
      <c r="T28" s="5">
        <f t="shared" ca="1" si="21"/>
        <v>1</v>
      </c>
      <c r="U28" s="53">
        <f t="shared" ca="1" si="22"/>
        <v>0.12786030070641363</v>
      </c>
      <c r="V28" s="5">
        <f t="shared" ca="1" si="13"/>
        <v>2</v>
      </c>
      <c r="W28" s="56">
        <f t="shared" ca="1" si="23"/>
        <v>0.2393089757358382</v>
      </c>
      <c r="X28" s="16">
        <f t="shared" ca="1" si="14"/>
        <v>8</v>
      </c>
      <c r="Y28" s="34">
        <f t="shared" ca="1" si="24"/>
        <v>0.92046744731454622</v>
      </c>
      <c r="Z28" s="6">
        <f t="shared" ca="1" si="15"/>
        <v>4</v>
      </c>
      <c r="AA28" s="34">
        <f t="shared" ca="1" si="25"/>
        <v>0.53897544380918527</v>
      </c>
      <c r="AB28" s="16">
        <f t="shared" ca="1" si="16"/>
        <v>6</v>
      </c>
      <c r="AC28" s="34">
        <f t="shared" ca="1" si="26"/>
        <v>0.56420879434638649</v>
      </c>
    </row>
    <row r="29" spans="2:30">
      <c r="B29" s="41" t="s">
        <v>74</v>
      </c>
      <c r="C29" s="42"/>
      <c r="D29" s="5">
        <v>1</v>
      </c>
      <c r="E29" s="43"/>
      <c r="F29" s="38"/>
      <c r="G29" s="47"/>
      <c r="H29" s="38"/>
      <c r="I29" s="47"/>
      <c r="J29" s="21"/>
      <c r="M29" s="5">
        <f t="shared" si="27"/>
        <v>4</v>
      </c>
      <c r="N29" s="39">
        <f t="shared" ca="1" si="17"/>
        <v>2</v>
      </c>
      <c r="O29" s="34">
        <f t="shared" ca="1" si="18"/>
        <v>0.75252735104588053</v>
      </c>
      <c r="P29" s="5">
        <f t="shared" ca="1" si="19"/>
        <v>3</v>
      </c>
      <c r="Q29" s="53">
        <f t="shared" ca="1" si="20"/>
        <v>0.97619860428895322</v>
      </c>
      <c r="R29" s="5">
        <f t="shared" ca="1" si="21"/>
        <v>1</v>
      </c>
      <c r="S29" s="53">
        <f t="shared" ca="1" si="22"/>
        <v>4.5070777078094482E-2</v>
      </c>
      <c r="T29" s="5">
        <f t="shared" ca="1" si="21"/>
        <v>2</v>
      </c>
      <c r="U29" s="53">
        <f t="shared" ca="1" si="22"/>
        <v>0.74318588212868919</v>
      </c>
      <c r="V29" s="5">
        <f t="shared" ca="1" si="13"/>
        <v>3</v>
      </c>
      <c r="W29" s="56">
        <f t="shared" ca="1" si="23"/>
        <v>0.49194300847314354</v>
      </c>
      <c r="X29" s="16">
        <f t="shared" ca="1" si="14"/>
        <v>4</v>
      </c>
      <c r="Y29" s="34">
        <f t="shared" ca="1" si="24"/>
        <v>0.262027882831533</v>
      </c>
      <c r="Z29" s="6">
        <f t="shared" ca="1" si="15"/>
        <v>4</v>
      </c>
      <c r="AA29" s="34">
        <f t="shared" ca="1" si="25"/>
        <v>0.51164705324398096</v>
      </c>
      <c r="AB29" s="16">
        <f t="shared" ca="1" si="16"/>
        <v>4</v>
      </c>
      <c r="AC29" s="34">
        <f t="shared" ca="1" si="26"/>
        <v>0.34265389523924838</v>
      </c>
    </row>
    <row r="30" spans="2:30">
      <c r="B30" s="41" t="s">
        <v>75</v>
      </c>
      <c r="C30" s="42"/>
      <c r="D30" s="5">
        <v>1</v>
      </c>
      <c r="E30" s="43"/>
      <c r="F30" s="38"/>
      <c r="G30" s="47"/>
      <c r="H30" s="38"/>
      <c r="I30" s="47"/>
      <c r="J30" s="21"/>
      <c r="M30" s="5">
        <f t="shared" si="27"/>
        <v>5</v>
      </c>
      <c r="N30" s="39">
        <f t="shared" ca="1" si="17"/>
        <v>2</v>
      </c>
      <c r="O30" s="34">
        <f t="shared" ca="1" si="18"/>
        <v>0.97389439885031548</v>
      </c>
      <c r="P30" s="5">
        <f t="shared" ca="1" si="19"/>
        <v>1</v>
      </c>
      <c r="Q30" s="53">
        <f t="shared" ca="1" si="20"/>
        <v>0.21379715613410899</v>
      </c>
      <c r="R30" s="5">
        <f t="shared" ca="1" si="21"/>
        <v>3</v>
      </c>
      <c r="S30" s="53">
        <f t="shared" ca="1" si="22"/>
        <v>0.9308318669303508</v>
      </c>
      <c r="T30" s="5">
        <f t="shared" ca="1" si="21"/>
        <v>2</v>
      </c>
      <c r="U30" s="53">
        <f t="shared" ca="1" si="22"/>
        <v>0.94006548895138664</v>
      </c>
      <c r="V30" s="5">
        <f t="shared" ca="1" si="13"/>
        <v>2</v>
      </c>
      <c r="W30" s="56">
        <f t="shared" ca="1" si="23"/>
        <v>0.3041040698929951</v>
      </c>
      <c r="X30" s="16">
        <f t="shared" ca="1" si="14"/>
        <v>7</v>
      </c>
      <c r="Y30" s="34">
        <f t="shared" ca="1" si="24"/>
        <v>0.86543359111667195</v>
      </c>
      <c r="Z30" s="6">
        <f t="shared" ca="1" si="15"/>
        <v>7</v>
      </c>
      <c r="AA30" s="34">
        <f t="shared" ca="1" si="25"/>
        <v>0.8597766606485997</v>
      </c>
      <c r="AB30" s="16">
        <f t="shared" ca="1" si="16"/>
        <v>6</v>
      </c>
      <c r="AC30" s="34">
        <f t="shared" ca="1" si="26"/>
        <v>0.84988348421286264</v>
      </c>
    </row>
    <row r="31" spans="2:30">
      <c r="B31" s="41" t="s">
        <v>76</v>
      </c>
      <c r="C31" s="42"/>
      <c r="D31" s="5">
        <v>1</v>
      </c>
      <c r="E31" s="42"/>
      <c r="F31" s="12"/>
      <c r="G31" s="42"/>
      <c r="H31" s="12"/>
      <c r="I31" s="42"/>
      <c r="J31" s="21"/>
      <c r="M31" s="5">
        <f t="shared" si="27"/>
        <v>6</v>
      </c>
      <c r="N31" s="39">
        <f t="shared" ca="1" si="17"/>
        <v>2</v>
      </c>
      <c r="O31" s="34">
        <f t="shared" ca="1" si="18"/>
        <v>0.37459521461534262</v>
      </c>
      <c r="P31" s="5">
        <f t="shared" ca="1" si="19"/>
        <v>1</v>
      </c>
      <c r="Q31" s="53">
        <f t="shared" ca="1" si="20"/>
        <v>0.22404347950546111</v>
      </c>
      <c r="R31" s="5">
        <f t="shared" ca="1" si="21"/>
        <v>2</v>
      </c>
      <c r="S31" s="53">
        <f t="shared" ca="1" si="22"/>
        <v>0.15187063028986358</v>
      </c>
      <c r="T31" s="5">
        <f t="shared" ca="1" si="21"/>
        <v>2</v>
      </c>
      <c r="U31" s="53">
        <f t="shared" ca="1" si="22"/>
        <v>0.70097080189673378</v>
      </c>
      <c r="V31" s="5">
        <f t="shared" ca="1" si="13"/>
        <v>3</v>
      </c>
      <c r="W31" s="56">
        <f t="shared" ca="1" si="23"/>
        <v>0.44631407479297502</v>
      </c>
      <c r="X31" s="16">
        <f t="shared" ca="1" si="14"/>
        <v>7</v>
      </c>
      <c r="Y31" s="34">
        <f t="shared" ca="1" si="24"/>
        <v>0.89771813111495646</v>
      </c>
      <c r="Z31" s="6">
        <f t="shared" ca="1" si="15"/>
        <v>6</v>
      </c>
      <c r="AA31" s="34">
        <f t="shared" ca="1" si="25"/>
        <v>0.75789698807654649</v>
      </c>
      <c r="AB31" s="16">
        <f t="shared" ca="1" si="16"/>
        <v>5</v>
      </c>
      <c r="AC31" s="34">
        <f t="shared" ca="1" si="26"/>
        <v>0.52201039857149878</v>
      </c>
    </row>
    <row r="32" spans="2:30">
      <c r="B32" s="6" t="s">
        <v>77</v>
      </c>
      <c r="C32" s="5"/>
      <c r="D32" s="5">
        <v>1</v>
      </c>
      <c r="E32" s="5"/>
      <c r="F32" s="16"/>
      <c r="G32" s="5"/>
      <c r="H32" s="16"/>
      <c r="I32" s="5"/>
      <c r="J32" s="39"/>
      <c r="M32" s="5">
        <f t="shared" si="27"/>
        <v>7</v>
      </c>
      <c r="N32" s="39">
        <f t="shared" ca="1" si="17"/>
        <v>2</v>
      </c>
      <c r="O32" s="34">
        <f t="shared" ca="1" si="18"/>
        <v>0.43139004768673095</v>
      </c>
      <c r="P32" s="5">
        <f t="shared" ca="1" si="19"/>
        <v>1</v>
      </c>
      <c r="Q32" s="53">
        <f t="shared" ca="1" si="20"/>
        <v>0.47727533446789128</v>
      </c>
      <c r="R32" s="5">
        <f t="shared" ca="1" si="21"/>
        <v>2</v>
      </c>
      <c r="S32" s="53">
        <f t="shared" ca="1" si="22"/>
        <v>0.16023073742113825</v>
      </c>
      <c r="T32" s="5">
        <f t="shared" ca="1" si="21"/>
        <v>2</v>
      </c>
      <c r="U32" s="53">
        <f t="shared" ca="1" si="22"/>
        <v>0.5545031944997092</v>
      </c>
      <c r="V32" s="5">
        <f t="shared" ca="1" si="13"/>
        <v>7</v>
      </c>
      <c r="W32" s="56">
        <f t="shared" ca="1" si="23"/>
        <v>0.94616468722559066</v>
      </c>
      <c r="X32" s="16">
        <f t="shared" ca="1" si="14"/>
        <v>7</v>
      </c>
      <c r="Y32" s="34">
        <f t="shared" ca="1" si="24"/>
        <v>0.7982755003548454</v>
      </c>
      <c r="Z32" s="6">
        <f t="shared" ca="1" si="15"/>
        <v>3</v>
      </c>
      <c r="AA32" s="34">
        <f t="shared" ca="1" si="25"/>
        <v>0.40683576624059303</v>
      </c>
      <c r="AB32" s="16">
        <f t="shared" ca="1" si="16"/>
        <v>3</v>
      </c>
      <c r="AC32" s="34">
        <f t="shared" ca="1" si="26"/>
        <v>0.18887794687192949</v>
      </c>
    </row>
    <row r="33" spans="2:29">
      <c r="B33" s="6" t="s">
        <v>78</v>
      </c>
      <c r="C33" s="5"/>
      <c r="D33" s="5">
        <v>1</v>
      </c>
      <c r="E33" s="5"/>
      <c r="F33" s="16"/>
      <c r="G33" s="5"/>
      <c r="H33" s="16"/>
      <c r="I33" s="5"/>
      <c r="J33" s="39"/>
      <c r="M33" s="5">
        <f t="shared" si="27"/>
        <v>8</v>
      </c>
      <c r="N33" s="39">
        <f t="shared" ca="1" si="17"/>
        <v>1</v>
      </c>
      <c r="O33" s="34">
        <f t="shared" ca="1" si="18"/>
        <v>7.4022216708056421E-2</v>
      </c>
      <c r="P33" s="5">
        <f t="shared" ca="1" si="19"/>
        <v>1</v>
      </c>
      <c r="Q33" s="53">
        <f t="shared" ca="1" si="20"/>
        <v>0.27996181846505341</v>
      </c>
      <c r="R33" s="5">
        <f t="shared" ca="1" si="21"/>
        <v>2</v>
      </c>
      <c r="S33" s="53">
        <f t="shared" ca="1" si="22"/>
        <v>0.73546747286455627</v>
      </c>
      <c r="T33" s="5">
        <f t="shared" ca="1" si="21"/>
        <v>1</v>
      </c>
      <c r="U33" s="53">
        <f t="shared" ca="1" si="22"/>
        <v>0.29698790949309939</v>
      </c>
      <c r="V33" s="5">
        <f t="shared" ca="1" si="13"/>
        <v>3</v>
      </c>
      <c r="W33" s="56">
        <f t="shared" ca="1" si="23"/>
        <v>0.4930063815735608</v>
      </c>
      <c r="X33" s="16">
        <f t="shared" ca="1" si="14"/>
        <v>4</v>
      </c>
      <c r="Y33" s="34">
        <f t="shared" ca="1" si="24"/>
        <v>0.24378213109851821</v>
      </c>
      <c r="Z33" s="6">
        <f t="shared" ca="1" si="15"/>
        <v>6</v>
      </c>
      <c r="AA33" s="34">
        <f t="shared" ca="1" si="25"/>
        <v>0.76898372187824116</v>
      </c>
      <c r="AB33" s="16">
        <f t="shared" ca="1" si="16"/>
        <v>4</v>
      </c>
      <c r="AC33" s="34">
        <f t="shared" ca="1" si="26"/>
        <v>0.22918683673094442</v>
      </c>
    </row>
    <row r="34" spans="2:29">
      <c r="B34" s="6" t="s">
        <v>79</v>
      </c>
      <c r="C34" s="5">
        <v>0.6</v>
      </c>
      <c r="D34" s="5">
        <v>1</v>
      </c>
      <c r="E34" s="5"/>
      <c r="F34" s="16"/>
      <c r="G34" s="5"/>
      <c r="H34" s="16"/>
      <c r="I34" s="5"/>
      <c r="J34" s="39"/>
      <c r="M34" s="6">
        <f t="shared" si="27"/>
        <v>9</v>
      </c>
      <c r="N34" s="39">
        <f t="shared" ca="1" si="17"/>
        <v>2</v>
      </c>
      <c r="O34" s="34">
        <f t="shared" ca="1" si="18"/>
        <v>0.4381220145171838</v>
      </c>
      <c r="P34" s="5">
        <f t="shared" ca="1" si="19"/>
        <v>2</v>
      </c>
      <c r="Q34" s="53">
        <f t="shared" ca="1" si="20"/>
        <v>0.81632225186450746</v>
      </c>
      <c r="R34" s="5">
        <f t="shared" ca="1" si="21"/>
        <v>2</v>
      </c>
      <c r="S34" s="53">
        <f t="shared" ca="1" si="22"/>
        <v>0.67355176933703476</v>
      </c>
      <c r="T34" s="5">
        <f t="shared" ca="1" si="21"/>
        <v>2</v>
      </c>
      <c r="U34" s="53">
        <f t="shared" ca="1" si="22"/>
        <v>0.84115147906952092</v>
      </c>
      <c r="V34" s="5">
        <f t="shared" ca="1" si="13"/>
        <v>2</v>
      </c>
      <c r="W34" s="56">
        <f t="shared" ca="1" si="23"/>
        <v>0.23923143210422548</v>
      </c>
      <c r="X34" s="16">
        <f t="shared" ca="1" si="14"/>
        <v>3</v>
      </c>
      <c r="Y34" s="34">
        <f t="shared" ca="1" si="24"/>
        <v>0.1076515956279076</v>
      </c>
      <c r="Z34" s="6">
        <f t="shared" ca="1" si="15"/>
        <v>5</v>
      </c>
      <c r="AA34" s="34">
        <f t="shared" ca="1" si="25"/>
        <v>0.68061812517262532</v>
      </c>
      <c r="AB34" s="16">
        <f t="shared" ca="1" si="16"/>
        <v>6</v>
      </c>
      <c r="AC34" s="34">
        <f t="shared" ca="1" si="26"/>
        <v>0.8248870940613906</v>
      </c>
    </row>
    <row r="35" spans="2:29">
      <c r="B35" s="6" t="s">
        <v>80</v>
      </c>
      <c r="C35" s="5">
        <v>0.25</v>
      </c>
      <c r="D35" s="5">
        <v>1</v>
      </c>
      <c r="E35" s="5">
        <v>1</v>
      </c>
      <c r="F35" s="21">
        <v>0.2</v>
      </c>
      <c r="G35" s="5"/>
      <c r="H35" s="42">
        <v>0.05</v>
      </c>
      <c r="I35" s="5">
        <v>0.2</v>
      </c>
      <c r="J35" s="39">
        <v>0.05</v>
      </c>
      <c r="M35" s="5">
        <f t="shared" si="27"/>
        <v>10</v>
      </c>
      <c r="N35" s="39">
        <f t="shared" ca="1" si="17"/>
        <v>2</v>
      </c>
      <c r="O35" s="34">
        <f t="shared" ca="1" si="18"/>
        <v>0.8228950309331573</v>
      </c>
      <c r="P35" s="5">
        <f t="shared" ca="1" si="19"/>
        <v>1</v>
      </c>
      <c r="Q35" s="53">
        <f t="shared" ca="1" si="20"/>
        <v>0.33752910728250529</v>
      </c>
      <c r="R35" s="5">
        <f t="shared" ca="1" si="21"/>
        <v>2</v>
      </c>
      <c r="S35" s="53">
        <f t="shared" ca="1" si="22"/>
        <v>0.3794597467669929</v>
      </c>
      <c r="T35" s="5">
        <f t="shared" ca="1" si="21"/>
        <v>1</v>
      </c>
      <c r="U35" s="53">
        <f t="shared" ca="1" si="22"/>
        <v>9.5978320804509742E-2</v>
      </c>
      <c r="V35" s="5">
        <f t="shared" ca="1" si="13"/>
        <v>7</v>
      </c>
      <c r="W35" s="56">
        <f t="shared" ca="1" si="23"/>
        <v>0.94301736839018191</v>
      </c>
      <c r="X35" s="16">
        <f t="shared" ca="1" si="14"/>
        <v>6</v>
      </c>
      <c r="Y35" s="34">
        <f t="shared" ca="1" si="24"/>
        <v>0.40629936834329983</v>
      </c>
      <c r="Z35" s="6">
        <f t="shared" ca="1" si="15"/>
        <v>8</v>
      </c>
      <c r="AA35" s="34">
        <f t="shared" ca="1" si="25"/>
        <v>0.9584180767140551</v>
      </c>
      <c r="AB35" s="16">
        <f t="shared" ca="1" si="16"/>
        <v>6</v>
      </c>
      <c r="AC35" s="34">
        <f t="shared" ca="1" si="26"/>
        <v>0.57111739584641175</v>
      </c>
    </row>
    <row r="36" spans="2:29">
      <c r="B36" s="6" t="s">
        <v>81</v>
      </c>
      <c r="C36" s="5">
        <v>0.15</v>
      </c>
      <c r="D36" s="5">
        <v>1</v>
      </c>
      <c r="E36" s="5">
        <v>1</v>
      </c>
      <c r="F36" s="21">
        <v>0.2</v>
      </c>
      <c r="G36" s="5">
        <v>1</v>
      </c>
      <c r="H36" s="42">
        <v>0.05</v>
      </c>
      <c r="I36" s="5">
        <v>0.2</v>
      </c>
      <c r="J36" s="39">
        <v>0.05</v>
      </c>
      <c r="M36" s="5">
        <f t="shared" si="27"/>
        <v>11</v>
      </c>
      <c r="N36" s="39">
        <f t="shared" ca="1" si="17"/>
        <v>2</v>
      </c>
      <c r="O36" s="34">
        <f t="shared" ca="1" si="18"/>
        <v>0.76764389683029344</v>
      </c>
      <c r="P36" s="5">
        <f t="shared" ca="1" si="19"/>
        <v>1</v>
      </c>
      <c r="Q36" s="53">
        <f t="shared" ca="1" si="20"/>
        <v>7.7481907984458864E-2</v>
      </c>
      <c r="R36" s="5">
        <f t="shared" ca="1" si="21"/>
        <v>2</v>
      </c>
      <c r="S36" s="53">
        <f t="shared" ca="1" si="22"/>
        <v>0.2512591794093173</v>
      </c>
      <c r="T36" s="5">
        <f t="shared" ca="1" si="21"/>
        <v>2</v>
      </c>
      <c r="U36" s="53">
        <f t="shared" ca="1" si="22"/>
        <v>0.58314646298851325</v>
      </c>
      <c r="V36" s="5">
        <f t="shared" ca="1" si="13"/>
        <v>1</v>
      </c>
      <c r="W36" s="56">
        <f t="shared" ca="1" si="23"/>
        <v>0.10268388311466259</v>
      </c>
      <c r="X36" s="16">
        <f t="shared" ca="1" si="14"/>
        <v>7</v>
      </c>
      <c r="Y36" s="34">
        <f t="shared" ca="1" si="24"/>
        <v>0.84335009054911136</v>
      </c>
      <c r="Z36" s="6">
        <f t="shared" ca="1" si="15"/>
        <v>4</v>
      </c>
      <c r="AA36" s="34">
        <f t="shared" ca="1" si="25"/>
        <v>0.59319190045989245</v>
      </c>
      <c r="AB36" s="16">
        <f t="shared" ca="1" si="16"/>
        <v>2</v>
      </c>
      <c r="AC36" s="34">
        <f t="shared" ca="1" si="26"/>
        <v>5.7688005858334446E-2</v>
      </c>
    </row>
    <row r="37" spans="2:29">
      <c r="B37" s="6" t="s">
        <v>82</v>
      </c>
      <c r="C37" s="5"/>
      <c r="D37" s="5">
        <v>1</v>
      </c>
      <c r="E37" s="5">
        <v>1</v>
      </c>
      <c r="F37" s="21">
        <v>0.2</v>
      </c>
      <c r="G37" s="5">
        <v>1</v>
      </c>
      <c r="H37" s="42">
        <v>0.1</v>
      </c>
      <c r="I37" s="5">
        <v>0.1</v>
      </c>
      <c r="J37" s="39">
        <v>0.1</v>
      </c>
      <c r="M37" s="5">
        <f t="shared" si="27"/>
        <v>12</v>
      </c>
      <c r="N37" s="39">
        <f t="shared" ca="1" si="17"/>
        <v>1</v>
      </c>
      <c r="O37" s="34">
        <f t="shared" ca="1" si="18"/>
        <v>0.1767403103233578</v>
      </c>
      <c r="P37" s="5">
        <f t="shared" ca="1" si="19"/>
        <v>1</v>
      </c>
      <c r="Q37" s="53">
        <f t="shared" ca="1" si="20"/>
        <v>0.49059581536833963</v>
      </c>
      <c r="R37" s="5">
        <f t="shared" ca="1" si="21"/>
        <v>3</v>
      </c>
      <c r="S37" s="53">
        <f t="shared" ca="1" si="22"/>
        <v>0.91908712821764826</v>
      </c>
      <c r="T37" s="5">
        <f t="shared" ca="1" si="21"/>
        <v>2</v>
      </c>
      <c r="U37" s="53">
        <f t="shared" ca="1" si="22"/>
        <v>0.80734804982027253</v>
      </c>
      <c r="V37" s="5">
        <f t="shared" ca="1" si="13"/>
        <v>2</v>
      </c>
      <c r="W37" s="56">
        <f t="shared" ca="1" si="23"/>
        <v>0.26759331653376472</v>
      </c>
      <c r="X37" s="16">
        <f t="shared" ca="1" si="14"/>
        <v>8</v>
      </c>
      <c r="Y37" s="34">
        <f t="shared" ca="1" si="24"/>
        <v>0.9625977285565448</v>
      </c>
      <c r="Z37" s="6">
        <f t="shared" ca="1" si="15"/>
        <v>1</v>
      </c>
      <c r="AA37" s="34">
        <f t="shared" ca="1" si="25"/>
        <v>0.11991008642930101</v>
      </c>
      <c r="AB37" s="16">
        <f t="shared" ca="1" si="16"/>
        <v>6</v>
      </c>
      <c r="AC37" s="34">
        <f t="shared" ca="1" si="26"/>
        <v>0.58117006475921862</v>
      </c>
    </row>
    <row r="38" spans="2:29">
      <c r="B38" s="6" t="s">
        <v>83</v>
      </c>
      <c r="C38" s="5">
        <v>0.15</v>
      </c>
      <c r="D38" s="5">
        <v>1</v>
      </c>
      <c r="E38" s="5">
        <v>1</v>
      </c>
      <c r="F38" s="21">
        <v>0.1</v>
      </c>
      <c r="G38" s="5">
        <v>1</v>
      </c>
      <c r="H38" s="42">
        <v>0.1</v>
      </c>
      <c r="I38" s="5">
        <v>0.1</v>
      </c>
      <c r="J38" s="39">
        <v>0.15</v>
      </c>
      <c r="M38" s="5">
        <f t="shared" si="27"/>
        <v>13</v>
      </c>
      <c r="N38" s="39">
        <f t="shared" ca="1" si="17"/>
        <v>2</v>
      </c>
      <c r="O38" s="34">
        <f t="shared" ca="1" si="18"/>
        <v>0.30558912653521753</v>
      </c>
      <c r="P38" s="5">
        <f t="shared" ca="1" si="19"/>
        <v>1</v>
      </c>
      <c r="Q38" s="53">
        <f t="shared" ca="1" si="20"/>
        <v>0.51943373309678997</v>
      </c>
      <c r="R38" s="5">
        <f t="shared" ca="1" si="21"/>
        <v>2</v>
      </c>
      <c r="S38" s="53">
        <f t="shared" ca="1" si="22"/>
        <v>0.6281262725900425</v>
      </c>
      <c r="T38" s="5">
        <f t="shared" ca="1" si="21"/>
        <v>1</v>
      </c>
      <c r="U38" s="53">
        <f t="shared" ca="1" si="22"/>
        <v>0.10437950010518371</v>
      </c>
      <c r="V38" s="5">
        <f t="shared" ca="1" si="13"/>
        <v>4</v>
      </c>
      <c r="W38" s="56">
        <f t="shared" ca="1" si="23"/>
        <v>0.65787236425109463</v>
      </c>
      <c r="X38" s="16">
        <f t="shared" ca="1" si="14"/>
        <v>4</v>
      </c>
      <c r="Y38" s="34">
        <f t="shared" ca="1" si="24"/>
        <v>0.21801125728369986</v>
      </c>
      <c r="Z38" s="6">
        <f t="shared" ca="1" si="15"/>
        <v>2</v>
      </c>
      <c r="AA38" s="34">
        <f t="shared" ca="1" si="25"/>
        <v>0.24822102516025946</v>
      </c>
      <c r="AB38" s="16">
        <f t="shared" ca="1" si="16"/>
        <v>5</v>
      </c>
      <c r="AC38" s="34">
        <f t="shared" ca="1" si="26"/>
        <v>0.44328365539617742</v>
      </c>
    </row>
    <row r="39" spans="2:29">
      <c r="B39" s="6" t="s">
        <v>84</v>
      </c>
      <c r="C39" s="5">
        <v>0.6</v>
      </c>
      <c r="D39" s="5">
        <v>1</v>
      </c>
      <c r="E39" s="5">
        <v>1</v>
      </c>
      <c r="F39" s="21">
        <v>0.1</v>
      </c>
      <c r="G39" s="5">
        <v>1</v>
      </c>
      <c r="H39" s="42">
        <v>0.1</v>
      </c>
      <c r="I39" s="5">
        <v>0.1</v>
      </c>
      <c r="J39" s="39">
        <v>0.2</v>
      </c>
      <c r="M39" s="5">
        <f t="shared" si="27"/>
        <v>14</v>
      </c>
      <c r="N39" s="39">
        <f t="shared" ca="1" si="17"/>
        <v>2</v>
      </c>
      <c r="O39" s="34">
        <f t="shared" ca="1" si="18"/>
        <v>0.96787434905897829</v>
      </c>
      <c r="P39" s="5">
        <f t="shared" ca="1" si="19"/>
        <v>3</v>
      </c>
      <c r="Q39" s="53">
        <f t="shared" ca="1" si="20"/>
        <v>0.92161313167687631</v>
      </c>
      <c r="R39" s="5">
        <f t="shared" ca="1" si="21"/>
        <v>2</v>
      </c>
      <c r="S39" s="53">
        <f t="shared" ca="1" si="22"/>
        <v>0.22997752413860528</v>
      </c>
      <c r="T39" s="5">
        <f t="shared" ca="1" si="21"/>
        <v>2</v>
      </c>
      <c r="U39" s="53">
        <f t="shared" ca="1" si="22"/>
        <v>0.56784355723756819</v>
      </c>
      <c r="V39" s="5">
        <f t="shared" ca="1" si="13"/>
        <v>3</v>
      </c>
      <c r="W39" s="56">
        <f t="shared" ca="1" si="23"/>
        <v>0.4316942965181092</v>
      </c>
      <c r="X39" s="16">
        <f t="shared" ca="1" si="14"/>
        <v>5</v>
      </c>
      <c r="Y39" s="34">
        <f t="shared" ca="1" si="24"/>
        <v>0.37204458601899582</v>
      </c>
      <c r="Z39" s="6">
        <f t="shared" ca="1" si="15"/>
        <v>2</v>
      </c>
      <c r="AA39" s="34">
        <f t="shared" ca="1" si="25"/>
        <v>0.21573144100876007</v>
      </c>
      <c r="AB39" s="16">
        <f t="shared" ca="1" si="16"/>
        <v>6</v>
      </c>
      <c r="AC39" s="34">
        <f t="shared" ca="1" si="26"/>
        <v>0.84731298075751438</v>
      </c>
    </row>
    <row r="40" spans="2:29">
      <c r="B40" s="6" t="s">
        <v>85</v>
      </c>
      <c r="C40" s="5">
        <v>0.15</v>
      </c>
      <c r="D40" s="5">
        <v>1</v>
      </c>
      <c r="E40" s="5">
        <v>1</v>
      </c>
      <c r="F40" s="21">
        <v>0.1</v>
      </c>
      <c r="G40" s="5">
        <v>1</v>
      </c>
      <c r="H40" s="42">
        <v>0.3</v>
      </c>
      <c r="I40" s="5">
        <v>0.1</v>
      </c>
      <c r="J40" s="39">
        <v>0.3</v>
      </c>
      <c r="M40" s="5">
        <f t="shared" si="27"/>
        <v>15</v>
      </c>
      <c r="N40" s="39">
        <f t="shared" ca="1" si="17"/>
        <v>1</v>
      </c>
      <c r="O40" s="34">
        <f t="shared" ca="1" si="18"/>
        <v>0.13652387866122151</v>
      </c>
      <c r="P40" s="5">
        <f t="shared" ca="1" si="19"/>
        <v>1</v>
      </c>
      <c r="Q40" s="53">
        <f t="shared" ca="1" si="20"/>
        <v>0.34653077342854544</v>
      </c>
      <c r="R40" s="5">
        <f t="shared" ca="1" si="21"/>
        <v>2</v>
      </c>
      <c r="S40" s="53">
        <f t="shared" ca="1" si="22"/>
        <v>0.70983484667036567</v>
      </c>
      <c r="T40" s="5">
        <f t="shared" ca="1" si="21"/>
        <v>2</v>
      </c>
      <c r="U40" s="53">
        <f t="shared" ca="1" si="22"/>
        <v>0.95982540688448781</v>
      </c>
      <c r="V40" s="5">
        <f t="shared" ca="1" si="13"/>
        <v>2</v>
      </c>
      <c r="W40" s="56">
        <f t="shared" ca="1" si="23"/>
        <v>0.37423397461438945</v>
      </c>
      <c r="X40" s="16">
        <f t="shared" ca="1" si="14"/>
        <v>6</v>
      </c>
      <c r="Y40" s="34">
        <f t="shared" ca="1" si="24"/>
        <v>0.50938797282156045</v>
      </c>
      <c r="Z40" s="6">
        <f t="shared" ca="1" si="15"/>
        <v>2</v>
      </c>
      <c r="AA40" s="34">
        <f t="shared" ca="1" si="25"/>
        <v>0.32121350349197941</v>
      </c>
      <c r="AB40" s="16">
        <f t="shared" ca="1" si="16"/>
        <v>5</v>
      </c>
      <c r="AC40" s="34">
        <f t="shared" ca="1" si="26"/>
        <v>0.4085613774448611</v>
      </c>
    </row>
    <row r="41" spans="2:29">
      <c r="B41" s="6" t="s">
        <v>86</v>
      </c>
      <c r="C41" s="5"/>
      <c r="D41" s="5">
        <v>1</v>
      </c>
      <c r="E41" s="5">
        <v>1</v>
      </c>
      <c r="F41" s="21">
        <v>0.05</v>
      </c>
      <c r="G41" s="5">
        <v>1</v>
      </c>
      <c r="H41" s="42">
        <v>0.2</v>
      </c>
      <c r="I41" s="5">
        <v>0.1</v>
      </c>
      <c r="J41" s="39">
        <v>0.1</v>
      </c>
      <c r="M41" s="5">
        <f t="shared" si="27"/>
        <v>16</v>
      </c>
      <c r="N41" s="39">
        <f t="shared" ca="1" si="17"/>
        <v>1</v>
      </c>
      <c r="O41" s="34">
        <f t="shared" ca="1" si="18"/>
        <v>7.7389915062309189E-3</v>
      </c>
      <c r="P41" s="5">
        <f t="shared" ca="1" si="19"/>
        <v>1</v>
      </c>
      <c r="Q41" s="53">
        <f t="shared" ca="1" si="20"/>
        <v>0.42885858126754428</v>
      </c>
      <c r="R41" s="5">
        <f t="shared" ca="1" si="21"/>
        <v>2</v>
      </c>
      <c r="S41" s="53">
        <f t="shared" ca="1" si="22"/>
        <v>0.39151813312798778</v>
      </c>
      <c r="T41" s="5">
        <f t="shared" ca="1" si="21"/>
        <v>2</v>
      </c>
      <c r="U41" s="53">
        <f t="shared" ca="1" si="22"/>
        <v>0.5723757234109097</v>
      </c>
      <c r="V41" s="5">
        <f t="shared" ca="1" si="13"/>
        <v>3</v>
      </c>
      <c r="W41" s="56">
        <f t="shared" ca="1" si="23"/>
        <v>0.57314058900952958</v>
      </c>
      <c r="X41" s="16">
        <f t="shared" ca="1" si="14"/>
        <v>3</v>
      </c>
      <c r="Y41" s="34">
        <f t="shared" ca="1" si="24"/>
        <v>0.15352907227212054</v>
      </c>
      <c r="Z41" s="6">
        <f t="shared" ca="1" si="15"/>
        <v>7</v>
      </c>
      <c r="AA41" s="34">
        <f t="shared" ca="1" si="25"/>
        <v>0.89896075962567301</v>
      </c>
      <c r="AB41" s="16">
        <f t="shared" ca="1" si="16"/>
        <v>7</v>
      </c>
      <c r="AC41" s="34">
        <f t="shared" ca="1" si="26"/>
        <v>0.94622425597113957</v>
      </c>
    </row>
    <row r="42" spans="2:29" ht="15.75" thickBot="1">
      <c r="B42" s="1" t="s">
        <v>87</v>
      </c>
      <c r="C42" s="4"/>
      <c r="D42" s="4">
        <v>1</v>
      </c>
      <c r="E42" s="4">
        <v>1</v>
      </c>
      <c r="F42" s="2">
        <v>0.05</v>
      </c>
      <c r="G42" s="4">
        <v>1</v>
      </c>
      <c r="H42" s="2">
        <v>0.1</v>
      </c>
      <c r="I42" s="4">
        <v>0.1</v>
      </c>
      <c r="J42" s="40">
        <v>0.05</v>
      </c>
      <c r="M42" s="5">
        <f t="shared" si="27"/>
        <v>17</v>
      </c>
      <c r="N42" s="39">
        <f t="shared" ca="1" si="17"/>
        <v>2</v>
      </c>
      <c r="O42" s="34">
        <f t="shared" ca="1" si="18"/>
        <v>0.84539115694549793</v>
      </c>
      <c r="P42" s="5">
        <f t="shared" ca="1" si="19"/>
        <v>1</v>
      </c>
      <c r="Q42" s="53">
        <f t="shared" ca="1" si="20"/>
        <v>0.48668938120206096</v>
      </c>
      <c r="R42" s="5">
        <f t="shared" ca="1" si="21"/>
        <v>3</v>
      </c>
      <c r="S42" s="53">
        <f t="shared" ca="1" si="22"/>
        <v>0.77530079558135601</v>
      </c>
      <c r="T42" s="5">
        <f t="shared" ca="1" si="21"/>
        <v>2</v>
      </c>
      <c r="U42" s="53">
        <f t="shared" ca="1" si="22"/>
        <v>0.95461505178505046</v>
      </c>
      <c r="V42" s="5">
        <f t="shared" ca="1" si="13"/>
        <v>1</v>
      </c>
      <c r="W42" s="56">
        <f t="shared" ca="1" si="23"/>
        <v>9.0994533022806579E-2</v>
      </c>
      <c r="X42" s="16">
        <f t="shared" ca="1" si="14"/>
        <v>6</v>
      </c>
      <c r="Y42" s="34">
        <f t="shared" ca="1" si="24"/>
        <v>0.52330107807513127</v>
      </c>
      <c r="Z42" s="6">
        <f t="shared" ca="1" si="15"/>
        <v>2</v>
      </c>
      <c r="AA42" s="34">
        <f t="shared" ca="1" si="25"/>
        <v>0.20098917823624052</v>
      </c>
      <c r="AB42" s="16">
        <f t="shared" ca="1" si="16"/>
        <v>6</v>
      </c>
      <c r="AC42" s="34">
        <f t="shared" ca="1" si="26"/>
        <v>0.81485326336810582</v>
      </c>
    </row>
    <row r="43" spans="2:29">
      <c r="M43" s="5">
        <f t="shared" si="27"/>
        <v>18</v>
      </c>
      <c r="N43" s="39">
        <f t="shared" ca="1" si="17"/>
        <v>2</v>
      </c>
      <c r="O43" s="34">
        <f t="shared" ca="1" si="18"/>
        <v>0.87936344658996912</v>
      </c>
      <c r="P43" s="5">
        <f t="shared" ca="1" si="19"/>
        <v>1</v>
      </c>
      <c r="Q43" s="53">
        <f t="shared" ca="1" si="20"/>
        <v>1.12511408011855E-2</v>
      </c>
      <c r="R43" s="5">
        <f t="shared" ca="1" si="21"/>
        <v>2</v>
      </c>
      <c r="S43" s="53">
        <f t="shared" ca="1" si="22"/>
        <v>0.18054477456186069</v>
      </c>
      <c r="T43" s="5">
        <f t="shared" ca="1" si="21"/>
        <v>2</v>
      </c>
      <c r="U43" s="53">
        <f t="shared" ca="1" si="22"/>
        <v>0.58243007247270162</v>
      </c>
      <c r="V43" s="5">
        <f t="shared" ca="1" si="13"/>
        <v>2</v>
      </c>
      <c r="W43" s="56">
        <f t="shared" ca="1" si="23"/>
        <v>0.36209596695146429</v>
      </c>
      <c r="X43" s="16">
        <f t="shared" ca="1" si="14"/>
        <v>1</v>
      </c>
      <c r="Y43" s="34">
        <f t="shared" ca="1" si="24"/>
        <v>3.2968456109047084E-2</v>
      </c>
      <c r="Z43" s="6">
        <f t="shared" ca="1" si="15"/>
        <v>2</v>
      </c>
      <c r="AA43" s="34">
        <f t="shared" ca="1" si="25"/>
        <v>0.2002501382590447</v>
      </c>
      <c r="AB43" s="16">
        <f t="shared" ca="1" si="16"/>
        <v>4</v>
      </c>
      <c r="AC43" s="34">
        <f t="shared" ca="1" si="26"/>
        <v>0.24091163530938986</v>
      </c>
    </row>
    <row r="44" spans="2:29">
      <c r="B44" t="s">
        <v>117</v>
      </c>
      <c r="M44" s="5">
        <f t="shared" si="27"/>
        <v>19</v>
      </c>
      <c r="N44" s="39">
        <f t="shared" ca="1" si="17"/>
        <v>1</v>
      </c>
      <c r="O44" s="34">
        <f t="shared" ca="1" si="18"/>
        <v>0.13128281458055957</v>
      </c>
      <c r="P44" s="5">
        <f t="shared" ca="1" si="19"/>
        <v>1</v>
      </c>
      <c r="Q44" s="53">
        <f t="shared" ca="1" si="20"/>
        <v>0.12625813807179576</v>
      </c>
      <c r="R44" s="5">
        <f t="shared" ca="1" si="21"/>
        <v>2</v>
      </c>
      <c r="S44" s="53">
        <f t="shared" ca="1" si="22"/>
        <v>0.22953826848508463</v>
      </c>
      <c r="T44" s="5">
        <f t="shared" ca="1" si="21"/>
        <v>2</v>
      </c>
      <c r="U44" s="53">
        <f t="shared" ca="1" si="22"/>
        <v>0.57280483831070184</v>
      </c>
      <c r="V44" s="5">
        <f t="shared" ca="1" si="13"/>
        <v>3</v>
      </c>
      <c r="W44" s="56">
        <f t="shared" ca="1" si="23"/>
        <v>0.5942226974906295</v>
      </c>
      <c r="X44" s="16">
        <f t="shared" ca="1" si="14"/>
        <v>2</v>
      </c>
      <c r="Y44" s="34">
        <f t="shared" ca="1" si="24"/>
        <v>7.2059836187564175E-2</v>
      </c>
      <c r="Z44" s="6">
        <f t="shared" ca="1" si="15"/>
        <v>6</v>
      </c>
      <c r="AA44" s="34">
        <f t="shared" ca="1" si="25"/>
        <v>0.78864729532706912</v>
      </c>
      <c r="AB44" s="16">
        <f t="shared" ca="1" si="16"/>
        <v>4</v>
      </c>
      <c r="AC44" s="34">
        <f t="shared" ca="1" si="26"/>
        <v>0.26433607628264966</v>
      </c>
    </row>
    <row r="45" spans="2:29" ht="15.75" thickBot="1">
      <c r="M45" s="5">
        <f t="shared" si="27"/>
        <v>20</v>
      </c>
      <c r="N45" s="39">
        <f t="shared" ca="1" si="17"/>
        <v>2</v>
      </c>
      <c r="O45" s="34">
        <f t="shared" ca="1" si="18"/>
        <v>0.60594114122472842</v>
      </c>
      <c r="P45" s="5">
        <f t="shared" ca="1" si="19"/>
        <v>3</v>
      </c>
      <c r="Q45" s="53">
        <f t="shared" ca="1" si="20"/>
        <v>0.90469323054149742</v>
      </c>
      <c r="R45" s="5">
        <f t="shared" ca="1" si="21"/>
        <v>1</v>
      </c>
      <c r="S45" s="53">
        <f t="shared" ca="1" si="22"/>
        <v>6.9260537638293096E-2</v>
      </c>
      <c r="T45" s="5">
        <f t="shared" ca="1" si="21"/>
        <v>1</v>
      </c>
      <c r="U45" s="53">
        <f t="shared" ca="1" si="22"/>
        <v>0.11944176422595154</v>
      </c>
      <c r="V45" s="5">
        <f t="shared" ca="1" si="13"/>
        <v>1</v>
      </c>
      <c r="W45" s="56">
        <f t="shared" ca="1" si="23"/>
        <v>9.6697765010209658E-2</v>
      </c>
      <c r="X45" s="16">
        <f t="shared" ca="1" si="14"/>
        <v>4</v>
      </c>
      <c r="Y45" s="34">
        <f t="shared" ca="1" si="24"/>
        <v>0.29349825932835061</v>
      </c>
      <c r="Z45" s="6">
        <f t="shared" ca="1" si="15"/>
        <v>5</v>
      </c>
      <c r="AA45" s="34">
        <f t="shared" ca="1" si="25"/>
        <v>0.65216672610744375</v>
      </c>
      <c r="AB45" s="16">
        <f t="shared" ca="1" si="16"/>
        <v>4</v>
      </c>
      <c r="AC45" s="34">
        <f t="shared" ca="1" si="26"/>
        <v>0.32673160987013095</v>
      </c>
    </row>
    <row r="46" spans="2:29" ht="30.75" thickBot="1">
      <c r="B46" s="25" t="s">
        <v>94</v>
      </c>
      <c r="C46" s="25" t="s">
        <v>63</v>
      </c>
      <c r="D46" s="88" t="s">
        <v>108</v>
      </c>
      <c r="E46" s="30" t="s">
        <v>109</v>
      </c>
      <c r="F46" s="26" t="s">
        <v>110</v>
      </c>
      <c r="G46" s="28" t="s">
        <v>111</v>
      </c>
      <c r="H46" s="27" t="s">
        <v>54</v>
      </c>
      <c r="I46" s="37" t="s">
        <v>34</v>
      </c>
      <c r="J46" s="8" t="s">
        <v>112</v>
      </c>
      <c r="M46" s="5">
        <f t="shared" si="27"/>
        <v>21</v>
      </c>
      <c r="N46" s="39">
        <f t="shared" ca="1" si="17"/>
        <v>2</v>
      </c>
      <c r="O46" s="34">
        <f t="shared" ca="1" si="18"/>
        <v>0.30371197930868199</v>
      </c>
      <c r="P46" s="5">
        <f t="shared" ca="1" si="19"/>
        <v>1</v>
      </c>
      <c r="Q46" s="53">
        <f t="shared" ca="1" si="20"/>
        <v>0.2290227930755222</v>
      </c>
      <c r="R46" s="5">
        <f t="shared" ca="1" si="21"/>
        <v>3</v>
      </c>
      <c r="S46" s="53">
        <f t="shared" ca="1" si="22"/>
        <v>0.98217134015953489</v>
      </c>
      <c r="T46" s="5">
        <f t="shared" ca="1" si="21"/>
        <v>1</v>
      </c>
      <c r="U46" s="53">
        <f t="shared" ca="1" si="22"/>
        <v>0.23791083351628828</v>
      </c>
      <c r="V46" s="5">
        <f t="shared" ca="1" si="13"/>
        <v>1</v>
      </c>
      <c r="W46" s="56">
        <f t="shared" ca="1" si="23"/>
        <v>7.1149995645181541E-2</v>
      </c>
      <c r="X46" s="16">
        <f t="shared" ca="1" si="14"/>
        <v>5</v>
      </c>
      <c r="Y46" s="34">
        <f t="shared" ca="1" si="24"/>
        <v>0.34213658976418326</v>
      </c>
      <c r="Z46" s="6">
        <f t="shared" ca="1" si="15"/>
        <v>5</v>
      </c>
      <c r="AA46" s="34">
        <f t="shared" ca="1" si="25"/>
        <v>0.66254158446535794</v>
      </c>
      <c r="AB46" s="16">
        <f t="shared" ca="1" si="16"/>
        <v>7</v>
      </c>
      <c r="AC46" s="34">
        <f t="shared" ca="1" si="26"/>
        <v>0.9318018396066341</v>
      </c>
    </row>
    <row r="47" spans="2:29">
      <c r="B47" s="17" t="s">
        <v>64</v>
      </c>
      <c r="C47" s="124"/>
      <c r="D47" s="114">
        <f>$E$3/$E$3*Data!$D$53</f>
        <v>57.5</v>
      </c>
      <c r="E47" s="116"/>
      <c r="F47" s="115"/>
      <c r="G47" s="127"/>
      <c r="H47" s="115"/>
      <c r="I47" s="128"/>
      <c r="J47" s="114"/>
      <c r="M47" s="5">
        <f t="shared" si="27"/>
        <v>22</v>
      </c>
      <c r="N47" s="39">
        <f t="shared" ca="1" si="17"/>
        <v>2</v>
      </c>
      <c r="O47" s="34">
        <f t="shared" ca="1" si="18"/>
        <v>0.8943249374899338</v>
      </c>
      <c r="P47" s="5">
        <f t="shared" ca="1" si="19"/>
        <v>2</v>
      </c>
      <c r="Q47" s="53">
        <f t="shared" ca="1" si="20"/>
        <v>0.63285419517195862</v>
      </c>
      <c r="R47" s="5">
        <f t="shared" ca="1" si="21"/>
        <v>2</v>
      </c>
      <c r="S47" s="53">
        <f t="shared" ca="1" si="22"/>
        <v>0.21816178202931824</v>
      </c>
      <c r="T47" s="5">
        <f t="shared" ca="1" si="21"/>
        <v>2</v>
      </c>
      <c r="U47" s="53">
        <f t="shared" ca="1" si="22"/>
        <v>0.59066815972017661</v>
      </c>
      <c r="V47" s="5">
        <f t="shared" ca="1" si="13"/>
        <v>2</v>
      </c>
      <c r="W47" s="56">
        <f t="shared" ca="1" si="23"/>
        <v>0.3640698518881913</v>
      </c>
      <c r="X47" s="16">
        <f t="shared" ca="1" si="14"/>
        <v>6</v>
      </c>
      <c r="Y47" s="34">
        <f t="shared" ca="1" si="24"/>
        <v>0.60568379916386395</v>
      </c>
      <c r="Z47" s="6">
        <f t="shared" ca="1" si="15"/>
        <v>1</v>
      </c>
      <c r="AA47" s="34">
        <f t="shared" ca="1" si="25"/>
        <v>9.966058073248818E-2</v>
      </c>
      <c r="AB47" s="16">
        <f t="shared" ca="1" si="16"/>
        <v>7</v>
      </c>
      <c r="AC47" s="34">
        <f t="shared" ca="1" si="26"/>
        <v>0.93886656648494093</v>
      </c>
    </row>
    <row r="48" spans="2:29">
      <c r="B48" s="6" t="s">
        <v>65</v>
      </c>
      <c r="C48" s="125"/>
      <c r="D48" s="117">
        <f>$E$3/$E$3*Data!$D$53</f>
        <v>57.5</v>
      </c>
      <c r="E48" s="119"/>
      <c r="F48" s="118"/>
      <c r="G48" s="129"/>
      <c r="H48" s="118"/>
      <c r="I48" s="130"/>
      <c r="J48" s="117"/>
      <c r="M48" s="5">
        <f t="shared" si="27"/>
        <v>23</v>
      </c>
      <c r="N48" s="39">
        <f t="shared" ca="1" si="17"/>
        <v>2</v>
      </c>
      <c r="O48" s="34">
        <f t="shared" ca="1" si="18"/>
        <v>0.79094031961269806</v>
      </c>
      <c r="P48" s="5">
        <f t="shared" ca="1" si="19"/>
        <v>1</v>
      </c>
      <c r="Q48" s="53">
        <f t="shared" ca="1" si="20"/>
        <v>6.4736686485048933E-2</v>
      </c>
      <c r="R48" s="5">
        <f t="shared" ca="1" si="21"/>
        <v>2</v>
      </c>
      <c r="S48" s="53">
        <f t="shared" ca="1" si="22"/>
        <v>0.53784331064765123</v>
      </c>
      <c r="T48" s="5">
        <f t="shared" ca="1" si="21"/>
        <v>1</v>
      </c>
      <c r="U48" s="53">
        <f t="shared" ca="1" si="22"/>
        <v>0.11014042323859941</v>
      </c>
      <c r="V48" s="5">
        <f t="shared" ca="1" si="13"/>
        <v>6</v>
      </c>
      <c r="W48" s="56">
        <f t="shared" ca="1" si="23"/>
        <v>0.82909221169616298</v>
      </c>
      <c r="X48" s="16">
        <f t="shared" ca="1" si="14"/>
        <v>4</v>
      </c>
      <c r="Y48" s="34">
        <f t="shared" ca="1" si="24"/>
        <v>0.24384816166666945</v>
      </c>
      <c r="Z48" s="6">
        <f t="shared" ca="1" si="15"/>
        <v>2</v>
      </c>
      <c r="AA48" s="34">
        <f t="shared" ca="1" si="25"/>
        <v>0.2752417606283859</v>
      </c>
      <c r="AB48" s="16">
        <f t="shared" ca="1" si="16"/>
        <v>6</v>
      </c>
      <c r="AC48" s="34">
        <f t="shared" ca="1" si="26"/>
        <v>0.76327415253047204</v>
      </c>
    </row>
    <row r="49" spans="2:29">
      <c r="B49" s="6" t="s">
        <v>66</v>
      </c>
      <c r="C49" s="125"/>
      <c r="D49" s="117">
        <f>$E$3/$E$3*Data!$D$53</f>
        <v>57.5</v>
      </c>
      <c r="E49" s="119"/>
      <c r="F49" s="131"/>
      <c r="G49" s="129"/>
      <c r="H49" s="118"/>
      <c r="I49" s="130"/>
      <c r="J49" s="117"/>
      <c r="M49" s="5">
        <f t="shared" si="27"/>
        <v>24</v>
      </c>
      <c r="N49" s="39">
        <f t="shared" ca="1" si="17"/>
        <v>2</v>
      </c>
      <c r="O49" s="34">
        <f t="shared" ca="1" si="18"/>
        <v>0.28066462956364369</v>
      </c>
      <c r="P49" s="5">
        <f t="shared" ca="1" si="19"/>
        <v>2</v>
      </c>
      <c r="Q49" s="53">
        <f t="shared" ca="1" si="20"/>
        <v>0.71158386196785006</v>
      </c>
      <c r="R49" s="5">
        <f t="shared" ca="1" si="21"/>
        <v>3</v>
      </c>
      <c r="S49" s="53">
        <f t="shared" ca="1" si="22"/>
        <v>0.75640319114804311</v>
      </c>
      <c r="T49" s="5">
        <f t="shared" ca="1" si="21"/>
        <v>1</v>
      </c>
      <c r="U49" s="53">
        <f t="shared" ca="1" si="22"/>
        <v>0.39990640161914515</v>
      </c>
      <c r="V49" s="5">
        <f t="shared" ca="1" si="13"/>
        <v>2</v>
      </c>
      <c r="W49" s="56">
        <f t="shared" ca="1" si="23"/>
        <v>0.33416966063015785</v>
      </c>
      <c r="X49" s="16">
        <f t="shared" ca="1" si="14"/>
        <v>1</v>
      </c>
      <c r="Y49" s="34">
        <f t="shared" ca="1" si="24"/>
        <v>1.4055035775736968E-2</v>
      </c>
      <c r="Z49" s="6">
        <f t="shared" ca="1" si="15"/>
        <v>8</v>
      </c>
      <c r="AA49" s="34">
        <f t="shared" ca="1" si="25"/>
        <v>0.94564561152888249</v>
      </c>
      <c r="AB49" s="16">
        <f t="shared" ca="1" si="16"/>
        <v>6</v>
      </c>
      <c r="AC49" s="34">
        <f t="shared" ca="1" si="26"/>
        <v>0.5920446952301095</v>
      </c>
    </row>
    <row r="50" spans="2:29">
      <c r="B50" s="6" t="s">
        <v>67</v>
      </c>
      <c r="C50" s="125"/>
      <c r="D50" s="117">
        <f>$E$3/$E$3*Data!$D$53</f>
        <v>57.5</v>
      </c>
      <c r="E50" s="119"/>
      <c r="F50" s="118"/>
      <c r="G50" s="129"/>
      <c r="H50" s="118"/>
      <c r="I50" s="130"/>
      <c r="J50" s="117"/>
      <c r="M50" s="5">
        <f t="shared" si="27"/>
        <v>25</v>
      </c>
      <c r="N50" s="39">
        <f t="shared" ca="1" si="17"/>
        <v>2</v>
      </c>
      <c r="O50" s="34">
        <f t="shared" ca="1" si="18"/>
        <v>0.53254857630118035</v>
      </c>
      <c r="P50" s="5">
        <f t="shared" ca="1" si="19"/>
        <v>3</v>
      </c>
      <c r="Q50" s="53">
        <f t="shared" ca="1" si="20"/>
        <v>0.97879484654762106</v>
      </c>
      <c r="R50" s="5">
        <f t="shared" ca="1" si="21"/>
        <v>2</v>
      </c>
      <c r="S50" s="53">
        <f t="shared" ca="1" si="22"/>
        <v>0.23044050872592159</v>
      </c>
      <c r="T50" s="5">
        <f t="shared" ca="1" si="21"/>
        <v>1</v>
      </c>
      <c r="U50" s="53">
        <f t="shared" ca="1" si="22"/>
        <v>0.10492821889547699</v>
      </c>
      <c r="V50" s="5">
        <f t="shared" ca="1" si="13"/>
        <v>1</v>
      </c>
      <c r="W50" s="56">
        <f t="shared" ca="1" si="23"/>
        <v>0.18227514467543493</v>
      </c>
      <c r="X50" s="16">
        <f t="shared" ca="1" si="14"/>
        <v>4</v>
      </c>
      <c r="Y50" s="34">
        <f t="shared" ca="1" si="24"/>
        <v>0.24593352429256643</v>
      </c>
      <c r="Z50" s="6">
        <f t="shared" ca="1" si="15"/>
        <v>3</v>
      </c>
      <c r="AA50" s="34">
        <f t="shared" ca="1" si="25"/>
        <v>0.44741233919391465</v>
      </c>
      <c r="AB50" s="16">
        <f t="shared" ca="1" si="16"/>
        <v>2</v>
      </c>
      <c r="AC50" s="34">
        <f t="shared" ca="1" si="26"/>
        <v>5.1963841001748889E-2</v>
      </c>
    </row>
    <row r="51" spans="2:29">
      <c r="B51" s="6" t="s">
        <v>68</v>
      </c>
      <c r="C51" s="125"/>
      <c r="D51" s="117">
        <f>$E$3/$E$3*Data!$D$53</f>
        <v>57.5</v>
      </c>
      <c r="E51" s="119"/>
      <c r="F51" s="62"/>
      <c r="G51" s="129"/>
      <c r="H51" s="118"/>
      <c r="I51" s="130"/>
      <c r="J51" s="117"/>
      <c r="M51" s="5">
        <f t="shared" si="27"/>
        <v>26</v>
      </c>
      <c r="N51" s="39">
        <f t="shared" ca="1" si="17"/>
        <v>1</v>
      </c>
      <c r="O51" s="34">
        <f t="shared" ca="1" si="18"/>
        <v>0.19178331105543522</v>
      </c>
      <c r="P51" s="5">
        <f t="shared" ca="1" si="19"/>
        <v>2</v>
      </c>
      <c r="Q51" s="53">
        <f t="shared" ca="1" si="20"/>
        <v>0.6354126182848332</v>
      </c>
      <c r="R51" s="5">
        <f t="shared" ca="1" si="21"/>
        <v>3</v>
      </c>
      <c r="S51" s="53">
        <f t="shared" ca="1" si="22"/>
        <v>0.90650603805035601</v>
      </c>
      <c r="T51" s="5">
        <f t="shared" ca="1" si="21"/>
        <v>2</v>
      </c>
      <c r="U51" s="53">
        <f t="shared" ca="1" si="22"/>
        <v>0.84365102175287565</v>
      </c>
      <c r="V51" s="5">
        <f t="shared" ca="1" si="13"/>
        <v>1</v>
      </c>
      <c r="W51" s="56">
        <f t="shared" ca="1" si="23"/>
        <v>7.2980831434743543E-2</v>
      </c>
      <c r="X51" s="16">
        <f t="shared" ca="1" si="14"/>
        <v>5</v>
      </c>
      <c r="Y51" s="34">
        <f t="shared" ca="1" si="24"/>
        <v>0.32257422395507462</v>
      </c>
      <c r="Z51" s="6">
        <f t="shared" ca="1" si="15"/>
        <v>6</v>
      </c>
      <c r="AA51" s="34">
        <f t="shared" ca="1" si="25"/>
        <v>0.79034638409258706</v>
      </c>
      <c r="AB51" s="16">
        <f t="shared" ca="1" si="16"/>
        <v>5</v>
      </c>
      <c r="AC51" s="34">
        <f t="shared" ca="1" si="26"/>
        <v>0.50737761006561932</v>
      </c>
    </row>
    <row r="52" spans="2:29">
      <c r="B52" s="6" t="s">
        <v>69</v>
      </c>
      <c r="C52" s="125">
        <f ca="1">COUNTIF($N$26:$N$143,1)/$E$3*Data!C53</f>
        <v>11.952380952380951</v>
      </c>
      <c r="D52" s="117">
        <f>$E$3/$E$3*Data!$D$53</f>
        <v>57.5</v>
      </c>
      <c r="E52" s="119"/>
      <c r="F52" s="132"/>
      <c r="G52" s="129"/>
      <c r="H52" s="118"/>
      <c r="I52" s="130"/>
      <c r="J52" s="117"/>
      <c r="M52" s="5">
        <f t="shared" si="27"/>
        <v>27</v>
      </c>
      <c r="N52" s="39">
        <f t="shared" ca="1" si="17"/>
        <v>1</v>
      </c>
      <c r="O52" s="34">
        <f t="shared" ca="1" si="18"/>
        <v>2.7568035502449906E-3</v>
      </c>
      <c r="P52" s="5">
        <f t="shared" ca="1" si="19"/>
        <v>1</v>
      </c>
      <c r="Q52" s="53">
        <f t="shared" ca="1" si="20"/>
        <v>0.33050992863358442</v>
      </c>
      <c r="R52" s="5">
        <f t="shared" ca="1" si="21"/>
        <v>2</v>
      </c>
      <c r="S52" s="53">
        <f t="shared" ca="1" si="22"/>
        <v>0.64550526466407687</v>
      </c>
      <c r="T52" s="5">
        <f t="shared" ca="1" si="21"/>
        <v>1</v>
      </c>
      <c r="U52" s="53">
        <f t="shared" ca="1" si="22"/>
        <v>5.9633581073561093E-2</v>
      </c>
      <c r="V52" s="5">
        <f t="shared" ca="1" si="13"/>
        <v>3</v>
      </c>
      <c r="W52" s="56">
        <f t="shared" ca="1" si="23"/>
        <v>0.56490296949219698</v>
      </c>
      <c r="X52" s="16">
        <f t="shared" ca="1" si="14"/>
        <v>1</v>
      </c>
      <c r="Y52" s="34">
        <f t="shared" ca="1" si="24"/>
        <v>2.3860547352531514E-2</v>
      </c>
      <c r="Z52" s="6">
        <f t="shared" ca="1" si="15"/>
        <v>3</v>
      </c>
      <c r="AA52" s="34">
        <f t="shared" ca="1" si="25"/>
        <v>0.4311354770913951</v>
      </c>
      <c r="AB52" s="16">
        <f t="shared" ca="1" si="16"/>
        <v>6</v>
      </c>
      <c r="AC52" s="34">
        <f t="shared" ca="1" si="26"/>
        <v>0.65035989818219275</v>
      </c>
    </row>
    <row r="53" spans="2:29">
      <c r="B53" s="6" t="s">
        <v>70</v>
      </c>
      <c r="C53" s="125">
        <f ca="1">COUNTIF($N$26:$N$143,2)/$E$3*Data!C53</f>
        <v>35.444991789819376</v>
      </c>
      <c r="D53" s="117">
        <f>$E$3/$E$3*Data!$D$53</f>
        <v>57.5</v>
      </c>
      <c r="E53" s="119">
        <f>$E$3/$E$3*Data!$E$53</f>
        <v>85.730706075533661</v>
      </c>
      <c r="F53" s="132"/>
      <c r="G53" s="129"/>
      <c r="H53" s="118"/>
      <c r="I53" s="130"/>
      <c r="J53" s="117"/>
      <c r="M53" s="5">
        <f t="shared" si="27"/>
        <v>28</v>
      </c>
      <c r="N53" s="39">
        <f t="shared" ca="1" si="17"/>
        <v>2</v>
      </c>
      <c r="O53" s="34">
        <f t="shared" ca="1" si="18"/>
        <v>0.28679287669731734</v>
      </c>
      <c r="P53" s="5">
        <f t="shared" ca="1" si="19"/>
        <v>2</v>
      </c>
      <c r="Q53" s="53">
        <f t="shared" ca="1" si="20"/>
        <v>0.70625766295036829</v>
      </c>
      <c r="R53" s="5">
        <f t="shared" ca="1" si="21"/>
        <v>2</v>
      </c>
      <c r="S53" s="53">
        <f t="shared" ca="1" si="22"/>
        <v>0.71808984022997513</v>
      </c>
      <c r="T53" s="5">
        <f t="shared" ca="1" si="21"/>
        <v>1</v>
      </c>
      <c r="U53" s="53">
        <f t="shared" ca="1" si="22"/>
        <v>0.26694674572995991</v>
      </c>
      <c r="V53" s="5">
        <f t="shared" ca="1" si="13"/>
        <v>6</v>
      </c>
      <c r="W53" s="56">
        <f t="shared" ca="1" si="23"/>
        <v>0.87455170863204934</v>
      </c>
      <c r="X53" s="16">
        <f t="shared" ca="1" si="14"/>
        <v>7</v>
      </c>
      <c r="Y53" s="34">
        <f t="shared" ca="1" si="24"/>
        <v>0.7106899966067699</v>
      </c>
      <c r="Z53" s="6">
        <f t="shared" ca="1" si="15"/>
        <v>4</v>
      </c>
      <c r="AA53" s="34">
        <f t="shared" ca="1" si="25"/>
        <v>0.51199329703926288</v>
      </c>
      <c r="AB53" s="16">
        <f t="shared" ca="1" si="16"/>
        <v>5</v>
      </c>
      <c r="AC53" s="34">
        <f t="shared" ca="1" si="26"/>
        <v>0.36445938945108702</v>
      </c>
    </row>
    <row r="54" spans="2:29">
      <c r="B54" s="41" t="s">
        <v>71</v>
      </c>
      <c r="C54" s="125">
        <f ca="1">COUNTIF($T$26:$T$143,1)/$E$3*Data!C53</f>
        <v>27.201970443349751</v>
      </c>
      <c r="D54" s="117">
        <f>$E$3/$E$3*Data!$D$53</f>
        <v>57.5</v>
      </c>
      <c r="E54" s="133"/>
      <c r="F54" s="132"/>
      <c r="G54" s="129"/>
      <c r="H54" s="132"/>
      <c r="I54" s="130"/>
      <c r="J54" s="129"/>
      <c r="M54" s="5">
        <f t="shared" si="27"/>
        <v>29</v>
      </c>
      <c r="N54" s="39">
        <f t="shared" ca="1" si="17"/>
        <v>1</v>
      </c>
      <c r="O54" s="34">
        <f t="shared" ca="1" si="18"/>
        <v>0.1768754295892605</v>
      </c>
      <c r="P54" s="5">
        <f t="shared" ca="1" si="19"/>
        <v>2</v>
      </c>
      <c r="Q54" s="53">
        <f t="shared" ca="1" si="20"/>
        <v>0.67390638333352371</v>
      </c>
      <c r="R54" s="5">
        <f t="shared" ca="1" si="21"/>
        <v>2</v>
      </c>
      <c r="S54" s="53">
        <f t="shared" ca="1" si="22"/>
        <v>0.45900807295849155</v>
      </c>
      <c r="T54" s="5">
        <f t="shared" ca="1" si="21"/>
        <v>1</v>
      </c>
      <c r="U54" s="53">
        <f t="shared" ca="1" si="22"/>
        <v>0.17386504464053876</v>
      </c>
      <c r="V54" s="5">
        <f t="shared" ca="1" si="13"/>
        <v>5</v>
      </c>
      <c r="W54" s="56">
        <f t="shared" ca="1" si="23"/>
        <v>0.79841187649967815</v>
      </c>
      <c r="X54" s="16">
        <f t="shared" ca="1" si="14"/>
        <v>4</v>
      </c>
      <c r="Y54" s="34">
        <f t="shared" ca="1" si="24"/>
        <v>0.27780092916923249</v>
      </c>
      <c r="Z54" s="6">
        <f t="shared" ca="1" si="15"/>
        <v>1</v>
      </c>
      <c r="AA54" s="34">
        <f t="shared" ca="1" si="25"/>
        <v>0.12726550426635841</v>
      </c>
      <c r="AB54" s="16">
        <f t="shared" ca="1" si="16"/>
        <v>3</v>
      </c>
      <c r="AC54" s="34">
        <f t="shared" ca="1" si="26"/>
        <v>0.16461234446910833</v>
      </c>
    </row>
    <row r="55" spans="2:29">
      <c r="B55" s="41" t="s">
        <v>72</v>
      </c>
      <c r="C55" s="125">
        <f ca="1">COUNTIF($T$26:$T$143,2)/$E$3*Data!C53</f>
        <v>20.195402298850574</v>
      </c>
      <c r="D55" s="117">
        <f>$E$3/$E$3*Data!$D$53</f>
        <v>57.5</v>
      </c>
      <c r="E55" s="135"/>
      <c r="F55" s="136"/>
      <c r="G55" s="130"/>
      <c r="H55" s="136"/>
      <c r="I55" s="130"/>
      <c r="J55" s="129"/>
      <c r="M55" s="5">
        <f t="shared" si="27"/>
        <v>30</v>
      </c>
      <c r="N55" s="39">
        <f t="shared" ca="1" si="17"/>
        <v>2</v>
      </c>
      <c r="O55" s="34">
        <f t="shared" ca="1" si="18"/>
        <v>0.47564905234897825</v>
      </c>
      <c r="P55" s="5">
        <f t="shared" ca="1" si="19"/>
        <v>2</v>
      </c>
      <c r="Q55" s="53">
        <f t="shared" ca="1" si="20"/>
        <v>0.82137093809449446</v>
      </c>
      <c r="R55" s="5">
        <f t="shared" ca="1" si="21"/>
        <v>1</v>
      </c>
      <c r="S55" s="53">
        <f t="shared" ca="1" si="22"/>
        <v>7.0493972065585275E-2</v>
      </c>
      <c r="T55" s="5">
        <f t="shared" ca="1" si="21"/>
        <v>1</v>
      </c>
      <c r="U55" s="53">
        <f t="shared" ca="1" si="22"/>
        <v>0.48695560224401646</v>
      </c>
      <c r="V55" s="5">
        <f t="shared" ca="1" si="13"/>
        <v>3</v>
      </c>
      <c r="W55" s="56">
        <f t="shared" ca="1" si="23"/>
        <v>0.53607648537547714</v>
      </c>
      <c r="X55" s="16">
        <f t="shared" ca="1" si="14"/>
        <v>1</v>
      </c>
      <c r="Y55" s="34">
        <f t="shared" ca="1" si="24"/>
        <v>1.737987275794306E-2</v>
      </c>
      <c r="Z55" s="6">
        <f t="shared" ca="1" si="15"/>
        <v>4</v>
      </c>
      <c r="AA55" s="34">
        <f t="shared" ca="1" si="25"/>
        <v>0.54984816872979447</v>
      </c>
      <c r="AB55" s="16">
        <f t="shared" ca="1" si="16"/>
        <v>3</v>
      </c>
      <c r="AC55" s="34">
        <f t="shared" ca="1" si="26"/>
        <v>0.1916314067861502</v>
      </c>
    </row>
    <row r="56" spans="2:29">
      <c r="B56" s="41" t="s">
        <v>73</v>
      </c>
      <c r="C56" s="134"/>
      <c r="D56" s="117">
        <f>$E$3/$E$3*Data!$D$53</f>
        <v>57.5</v>
      </c>
      <c r="E56" s="135"/>
      <c r="F56" s="136"/>
      <c r="G56" s="130"/>
      <c r="H56" s="136"/>
      <c r="I56" s="130"/>
      <c r="J56" s="129"/>
      <c r="M56" s="5">
        <f t="shared" si="27"/>
        <v>31</v>
      </c>
      <c r="N56" s="39">
        <f t="shared" ca="1" si="17"/>
        <v>2</v>
      </c>
      <c r="O56" s="34">
        <f t="shared" ca="1" si="18"/>
        <v>0.92732289142547097</v>
      </c>
      <c r="P56" s="5">
        <f t="shared" ca="1" si="19"/>
        <v>1</v>
      </c>
      <c r="Q56" s="53">
        <f t="shared" ca="1" si="20"/>
        <v>0.45881774284641663</v>
      </c>
      <c r="R56" s="5">
        <f t="shared" ca="1" si="21"/>
        <v>3</v>
      </c>
      <c r="S56" s="53">
        <f t="shared" ca="1" si="22"/>
        <v>0.84145236121085054</v>
      </c>
      <c r="T56" s="5">
        <f t="shared" ca="1" si="21"/>
        <v>1</v>
      </c>
      <c r="U56" s="53">
        <f t="shared" ca="1" si="22"/>
        <v>0.12322979178915983</v>
      </c>
      <c r="V56" s="5">
        <f t="shared" ca="1" si="13"/>
        <v>3</v>
      </c>
      <c r="W56" s="56">
        <f t="shared" ca="1" si="23"/>
        <v>0.40935782222523009</v>
      </c>
      <c r="X56" s="16">
        <f t="shared" ca="1" si="14"/>
        <v>1</v>
      </c>
      <c r="Y56" s="34">
        <f t="shared" ca="1" si="24"/>
        <v>8.2760060933368962E-3</v>
      </c>
      <c r="Z56" s="6">
        <f t="shared" ca="1" si="15"/>
        <v>3</v>
      </c>
      <c r="AA56" s="34">
        <f t="shared" ca="1" si="25"/>
        <v>0.41727988326569454</v>
      </c>
      <c r="AB56" s="16">
        <f t="shared" ca="1" si="16"/>
        <v>4</v>
      </c>
      <c r="AC56" s="34">
        <f t="shared" ca="1" si="26"/>
        <v>0.33749690410520672</v>
      </c>
    </row>
    <row r="57" spans="2:29">
      <c r="B57" s="41" t="s">
        <v>74</v>
      </c>
      <c r="C57" s="134"/>
      <c r="D57" s="117">
        <f>$E$3/$E$3*Data!$D$53</f>
        <v>57.5</v>
      </c>
      <c r="E57" s="135"/>
      <c r="F57" s="136"/>
      <c r="G57" s="130"/>
      <c r="H57" s="136"/>
      <c r="I57" s="130"/>
      <c r="J57" s="129"/>
      <c r="M57" s="5">
        <f t="shared" si="27"/>
        <v>32</v>
      </c>
      <c r="N57" s="39">
        <f t="shared" ca="1" si="17"/>
        <v>2</v>
      </c>
      <c r="O57" s="34">
        <f t="shared" ca="1" si="18"/>
        <v>0.5146120429644645</v>
      </c>
      <c r="P57" s="5">
        <f t="shared" ca="1" si="19"/>
        <v>1</v>
      </c>
      <c r="Q57" s="53">
        <f t="shared" ca="1" si="20"/>
        <v>0.20175752542741088</v>
      </c>
      <c r="R57" s="5">
        <f t="shared" ca="1" si="21"/>
        <v>2</v>
      </c>
      <c r="S57" s="53">
        <f t="shared" ca="1" si="22"/>
        <v>0.25329515729709606</v>
      </c>
      <c r="T57" s="5">
        <f t="shared" ca="1" si="21"/>
        <v>1</v>
      </c>
      <c r="U57" s="53">
        <f t="shared" ca="1" si="22"/>
        <v>0.27836705532295847</v>
      </c>
      <c r="V57" s="5">
        <f t="shared" ca="1" si="13"/>
        <v>1</v>
      </c>
      <c r="W57" s="56">
        <f t="shared" ca="1" si="23"/>
        <v>6.1985973957113139E-2</v>
      </c>
      <c r="X57" s="16">
        <f t="shared" ca="1" si="14"/>
        <v>8</v>
      </c>
      <c r="Y57" s="34">
        <f t="shared" ca="1" si="24"/>
        <v>0.98116395987034477</v>
      </c>
      <c r="Z57" s="6">
        <f t="shared" ca="1" si="15"/>
        <v>2</v>
      </c>
      <c r="AA57" s="34">
        <f t="shared" ca="1" si="25"/>
        <v>0.23770822226774335</v>
      </c>
      <c r="AB57" s="16">
        <f t="shared" ca="1" si="16"/>
        <v>6</v>
      </c>
      <c r="AC57" s="34">
        <f t="shared" ca="1" si="26"/>
        <v>0.57093977279884545</v>
      </c>
    </row>
    <row r="58" spans="2:29">
      <c r="B58" s="41" t="s">
        <v>75</v>
      </c>
      <c r="C58" s="134"/>
      <c r="D58" s="117">
        <f>$E$3/$E$3*Data!$D$53</f>
        <v>57.5</v>
      </c>
      <c r="E58" s="135"/>
      <c r="F58" s="136"/>
      <c r="G58" s="130"/>
      <c r="H58" s="136"/>
      <c r="I58" s="130"/>
      <c r="J58" s="129"/>
      <c r="M58" s="5">
        <f t="shared" si="27"/>
        <v>33</v>
      </c>
      <c r="N58" s="39">
        <f t="shared" ca="1" si="17"/>
        <v>2</v>
      </c>
      <c r="O58" s="34">
        <f t="shared" ca="1" si="18"/>
        <v>0.72888722268890294</v>
      </c>
      <c r="P58" s="5">
        <f t="shared" ca="1" si="19"/>
        <v>3</v>
      </c>
      <c r="Q58" s="53">
        <f t="shared" ca="1" si="20"/>
        <v>0.85728070723080307</v>
      </c>
      <c r="R58" s="5">
        <f t="shared" ca="1" si="21"/>
        <v>3</v>
      </c>
      <c r="S58" s="53">
        <f t="shared" ca="1" si="22"/>
        <v>0.88665442523820648</v>
      </c>
      <c r="T58" s="5">
        <f t="shared" ca="1" si="21"/>
        <v>1</v>
      </c>
      <c r="U58" s="53">
        <f t="shared" ca="1" si="22"/>
        <v>0.42479794766994416</v>
      </c>
      <c r="V58" s="5">
        <f t="shared" ref="V58:V89" ca="1" si="28">VLOOKUP(W58,V$8:W$15,2)</f>
        <v>2</v>
      </c>
      <c r="W58" s="56">
        <f t="shared" ca="1" si="23"/>
        <v>0.31623648183167852</v>
      </c>
      <c r="X58" s="16">
        <f t="shared" ref="X58:X89" ca="1" si="29">VLOOKUP(Y58,X$8:Y$15,2)</f>
        <v>5</v>
      </c>
      <c r="Y58" s="34">
        <f t="shared" ca="1" si="24"/>
        <v>0.31102674624855231</v>
      </c>
      <c r="Z58" s="6">
        <f t="shared" ref="Z58:Z89" ca="1" si="30">VLOOKUP(AA58,Z$8:AA$15,2)</f>
        <v>5</v>
      </c>
      <c r="AA58" s="34">
        <f t="shared" ca="1" si="25"/>
        <v>0.64026563763048294</v>
      </c>
      <c r="AB58" s="16">
        <f t="shared" ref="AB58:AB89" ca="1" si="31">VLOOKUP(AC58,AB$8:AC$15,2)</f>
        <v>6</v>
      </c>
      <c r="AC58" s="34">
        <f t="shared" ca="1" si="26"/>
        <v>0.56923802847520499</v>
      </c>
    </row>
    <row r="59" spans="2:29">
      <c r="B59" s="41" t="s">
        <v>76</v>
      </c>
      <c r="C59" s="134"/>
      <c r="D59" s="117">
        <f>$E$3/$E$3*Data!$D$53</f>
        <v>57.5</v>
      </c>
      <c r="E59" s="133"/>
      <c r="F59" s="132"/>
      <c r="G59" s="129"/>
      <c r="H59" s="132"/>
      <c r="I59" s="129"/>
      <c r="J59" s="129"/>
      <c r="M59" s="5">
        <f t="shared" si="27"/>
        <v>34</v>
      </c>
      <c r="N59" s="39">
        <f t="shared" ca="1" si="17"/>
        <v>2</v>
      </c>
      <c r="O59" s="34">
        <f t="shared" ca="1" si="18"/>
        <v>0.91392664723185302</v>
      </c>
      <c r="P59" s="5">
        <f t="shared" ca="1" si="19"/>
        <v>3</v>
      </c>
      <c r="Q59" s="53">
        <f t="shared" ca="1" si="20"/>
        <v>0.89072482930557872</v>
      </c>
      <c r="R59" s="5">
        <f t="shared" ca="1" si="21"/>
        <v>2</v>
      </c>
      <c r="S59" s="53">
        <f t="shared" ca="1" si="22"/>
        <v>0.3454734358832825</v>
      </c>
      <c r="T59" s="5">
        <f t="shared" ca="1" si="21"/>
        <v>1</v>
      </c>
      <c r="U59" s="53">
        <f t="shared" ca="1" si="22"/>
        <v>0.16766849123898098</v>
      </c>
      <c r="V59" s="5">
        <f t="shared" ca="1" si="28"/>
        <v>1</v>
      </c>
      <c r="W59" s="56">
        <f t="shared" ca="1" si="23"/>
        <v>0.17915623578434348</v>
      </c>
      <c r="X59" s="16">
        <f t="shared" ca="1" si="29"/>
        <v>6</v>
      </c>
      <c r="Y59" s="34">
        <f t="shared" ca="1" si="24"/>
        <v>0.43841081565176765</v>
      </c>
      <c r="Z59" s="6">
        <f t="shared" ca="1" si="30"/>
        <v>5</v>
      </c>
      <c r="AA59" s="34">
        <f t="shared" ca="1" si="25"/>
        <v>0.64280418888316859</v>
      </c>
      <c r="AB59" s="16">
        <f t="shared" ca="1" si="31"/>
        <v>7</v>
      </c>
      <c r="AC59" s="34">
        <f t="shared" ca="1" si="26"/>
        <v>0.94445780543937174</v>
      </c>
    </row>
    <row r="60" spans="2:29">
      <c r="B60" s="6" t="s">
        <v>77</v>
      </c>
      <c r="C60" s="125"/>
      <c r="D60" s="117">
        <f>$E$3/$E$3*Data!$D$53</f>
        <v>57.5</v>
      </c>
      <c r="E60" s="119"/>
      <c r="F60" s="118"/>
      <c r="G60" s="117"/>
      <c r="H60" s="118"/>
      <c r="I60" s="117"/>
      <c r="J60" s="117"/>
      <c r="M60" s="5">
        <f t="shared" si="27"/>
        <v>35</v>
      </c>
      <c r="N60" s="39">
        <f t="shared" ca="1" si="17"/>
        <v>1</v>
      </c>
      <c r="O60" s="34">
        <f t="shared" ca="1" si="18"/>
        <v>1.7060211363237876E-2</v>
      </c>
      <c r="P60" s="5">
        <f t="shared" ca="1" si="19"/>
        <v>2</v>
      </c>
      <c r="Q60" s="53">
        <f t="shared" ca="1" si="20"/>
        <v>0.72498945910959822</v>
      </c>
      <c r="R60" s="5">
        <f t="shared" ca="1" si="21"/>
        <v>1</v>
      </c>
      <c r="S60" s="53">
        <f t="shared" ca="1" si="22"/>
        <v>7.123701369791835E-2</v>
      </c>
      <c r="T60" s="5">
        <f t="shared" ca="1" si="21"/>
        <v>2</v>
      </c>
      <c r="U60" s="53">
        <f t="shared" ca="1" si="22"/>
        <v>0.78254007625787048</v>
      </c>
      <c r="V60" s="5">
        <f t="shared" ca="1" si="28"/>
        <v>1</v>
      </c>
      <c r="W60" s="56">
        <f t="shared" ca="1" si="23"/>
        <v>0.16279571573714646</v>
      </c>
      <c r="X60" s="16">
        <f t="shared" ca="1" si="29"/>
        <v>6</v>
      </c>
      <c r="Y60" s="34">
        <f t="shared" ca="1" si="24"/>
        <v>0.58072055392480815</v>
      </c>
      <c r="Z60" s="6">
        <f t="shared" ca="1" si="30"/>
        <v>1</v>
      </c>
      <c r="AA60" s="34">
        <f t="shared" ca="1" si="25"/>
        <v>1.7770539214149395E-2</v>
      </c>
      <c r="AB60" s="16">
        <f t="shared" ca="1" si="31"/>
        <v>5</v>
      </c>
      <c r="AC60" s="34">
        <f t="shared" ca="1" si="26"/>
        <v>0.37217600861577971</v>
      </c>
    </row>
    <row r="61" spans="2:29">
      <c r="B61" s="6" t="s">
        <v>78</v>
      </c>
      <c r="C61" s="125"/>
      <c r="D61" s="117">
        <f>$E$3/$E$3*Data!$D$53</f>
        <v>57.5</v>
      </c>
      <c r="E61" s="119"/>
      <c r="F61" s="118"/>
      <c r="G61" s="117"/>
      <c r="H61" s="118"/>
      <c r="I61" s="117"/>
      <c r="J61" s="117"/>
      <c r="M61" s="5">
        <f t="shared" si="27"/>
        <v>36</v>
      </c>
      <c r="N61" s="39">
        <f t="shared" ca="1" si="17"/>
        <v>2</v>
      </c>
      <c r="O61" s="34">
        <f t="shared" ca="1" si="18"/>
        <v>0.38624472007508404</v>
      </c>
      <c r="P61" s="5">
        <f t="shared" ca="1" si="19"/>
        <v>1</v>
      </c>
      <c r="Q61" s="53">
        <f t="shared" ca="1" si="20"/>
        <v>0.5428652273931629</v>
      </c>
      <c r="R61" s="5">
        <f t="shared" ca="1" si="21"/>
        <v>1</v>
      </c>
      <c r="S61" s="53">
        <f t="shared" ca="1" si="22"/>
        <v>0.1023357258544193</v>
      </c>
      <c r="T61" s="5">
        <f t="shared" ca="1" si="21"/>
        <v>1</v>
      </c>
      <c r="U61" s="53">
        <f t="shared" ca="1" si="22"/>
        <v>0.45651688650709255</v>
      </c>
      <c r="V61" s="5">
        <f t="shared" ca="1" si="28"/>
        <v>3</v>
      </c>
      <c r="W61" s="56">
        <f t="shared" ca="1" si="23"/>
        <v>0.48834635084157352</v>
      </c>
      <c r="X61" s="16">
        <f t="shared" ca="1" si="29"/>
        <v>6</v>
      </c>
      <c r="Y61" s="34">
        <f t="shared" ca="1" si="24"/>
        <v>0.69618897078067343</v>
      </c>
      <c r="Z61" s="6">
        <f t="shared" ca="1" si="30"/>
        <v>2</v>
      </c>
      <c r="AA61" s="34">
        <f t="shared" ca="1" si="25"/>
        <v>0.21101398708937813</v>
      </c>
      <c r="AB61" s="16">
        <f t="shared" ca="1" si="31"/>
        <v>6</v>
      </c>
      <c r="AC61" s="34">
        <f t="shared" ca="1" si="26"/>
        <v>0.55809607599536548</v>
      </c>
    </row>
    <row r="62" spans="2:29">
      <c r="B62" s="6" t="s">
        <v>79</v>
      </c>
      <c r="C62" s="125">
        <f ca="1">COUNTIF($P$26:$P$143,1)/$E$3*Data!C53</f>
        <v>29.674876847290641</v>
      </c>
      <c r="D62" s="117">
        <f>$E$3/$E$3*Data!$D$53</f>
        <v>57.5</v>
      </c>
      <c r="E62" s="119"/>
      <c r="F62" s="118"/>
      <c r="G62" s="117"/>
      <c r="H62" s="118"/>
      <c r="I62" s="117"/>
      <c r="J62" s="117"/>
      <c r="M62" s="5">
        <f t="shared" si="27"/>
        <v>37</v>
      </c>
      <c r="N62" s="39">
        <f t="shared" ca="1" si="17"/>
        <v>2</v>
      </c>
      <c r="O62" s="34">
        <f t="shared" ca="1" si="18"/>
        <v>0.60428212361685607</v>
      </c>
      <c r="P62" s="5">
        <f t="shared" ca="1" si="19"/>
        <v>1</v>
      </c>
      <c r="Q62" s="53">
        <f t="shared" ca="1" si="20"/>
        <v>0.34140092044120096</v>
      </c>
      <c r="R62" s="5">
        <f t="shared" ca="1" si="21"/>
        <v>2</v>
      </c>
      <c r="S62" s="53">
        <f t="shared" ca="1" si="22"/>
        <v>0.38615998330097678</v>
      </c>
      <c r="T62" s="5">
        <f t="shared" ca="1" si="21"/>
        <v>2</v>
      </c>
      <c r="U62" s="53">
        <f t="shared" ca="1" si="22"/>
        <v>0.97763516818440954</v>
      </c>
      <c r="V62" s="5">
        <f t="shared" ca="1" si="28"/>
        <v>3</v>
      </c>
      <c r="W62" s="56">
        <f t="shared" ca="1" si="23"/>
        <v>0.40187963882910172</v>
      </c>
      <c r="X62" s="16">
        <f t="shared" ca="1" si="29"/>
        <v>7</v>
      </c>
      <c r="Y62" s="34">
        <f t="shared" ca="1" si="24"/>
        <v>0.70353854651441416</v>
      </c>
      <c r="Z62" s="6">
        <f t="shared" ca="1" si="30"/>
        <v>3</v>
      </c>
      <c r="AA62" s="34">
        <f t="shared" ca="1" si="25"/>
        <v>0.40786742260685238</v>
      </c>
      <c r="AB62" s="16">
        <f t="shared" ca="1" si="31"/>
        <v>5</v>
      </c>
      <c r="AC62" s="34">
        <f t="shared" ca="1" si="26"/>
        <v>0.4510859675413923</v>
      </c>
    </row>
    <row r="63" spans="2:29">
      <c r="B63" s="6" t="s">
        <v>80</v>
      </c>
      <c r="C63" s="125">
        <f ca="1">COUNTIF($P$26:$P$143,2)/$E$3*Data!C53</f>
        <v>11.540229885057471</v>
      </c>
      <c r="D63" s="117">
        <f>$E$3/$E$3*Data!$D$53</f>
        <v>57.5</v>
      </c>
      <c r="E63" s="119">
        <f>$E$3/$E$3*Data!$E$53</f>
        <v>85.730706075533661</v>
      </c>
      <c r="F63" s="133">
        <f ca="1">COUNTIF($V$26:$V$143,1)/$E$3*Data!$F$53</f>
        <v>7.0656814449917889</v>
      </c>
      <c r="G63" s="117"/>
      <c r="H63" s="129">
        <f ca="1">COUNTIF($X$26:$X$143,1)/$E$3*Data!$H$53</f>
        <v>1.760262725779967</v>
      </c>
      <c r="I63" s="129">
        <f ca="1">COUNTIF($Z$26:$Z$143,1)/$E$3*Data!$I$53</f>
        <v>12.444991789819376</v>
      </c>
      <c r="J63" s="129">
        <f ca="1">COUNTIF($AB$25:$AB$143,1)/$E$3*Data!$J$53</f>
        <v>8.8669950738916245E-2</v>
      </c>
      <c r="M63" s="5">
        <f t="shared" si="27"/>
        <v>38</v>
      </c>
      <c r="N63" s="39">
        <f t="shared" ca="1" si="17"/>
        <v>2</v>
      </c>
      <c r="O63" s="34">
        <f t="shared" ca="1" si="18"/>
        <v>0.22405465544138603</v>
      </c>
      <c r="P63" s="5">
        <f t="shared" ca="1" si="19"/>
        <v>1</v>
      </c>
      <c r="Q63" s="53">
        <f t="shared" ca="1" si="20"/>
        <v>0.19478863328025309</v>
      </c>
      <c r="R63" s="5">
        <f t="shared" ca="1" si="21"/>
        <v>2</v>
      </c>
      <c r="S63" s="53">
        <f t="shared" ca="1" si="22"/>
        <v>0.60331811273028324</v>
      </c>
      <c r="T63" s="5">
        <f t="shared" ca="1" si="21"/>
        <v>1</v>
      </c>
      <c r="U63" s="53">
        <f t="shared" ca="1" si="22"/>
        <v>0.45863070180087906</v>
      </c>
      <c r="V63" s="5">
        <f t="shared" ca="1" si="28"/>
        <v>2</v>
      </c>
      <c r="W63" s="56">
        <f t="shared" ca="1" si="23"/>
        <v>0.36083800317351433</v>
      </c>
      <c r="X63" s="16">
        <f t="shared" ca="1" si="29"/>
        <v>6</v>
      </c>
      <c r="Y63" s="34">
        <f t="shared" ca="1" si="24"/>
        <v>0.583705541604846</v>
      </c>
      <c r="Z63" s="6">
        <f t="shared" ca="1" si="30"/>
        <v>3</v>
      </c>
      <c r="AA63" s="34">
        <f t="shared" ca="1" si="25"/>
        <v>0.4146803837637818</v>
      </c>
      <c r="AB63" s="16">
        <f t="shared" ca="1" si="31"/>
        <v>6</v>
      </c>
      <c r="AC63" s="34">
        <f t="shared" ca="1" si="26"/>
        <v>0.83113008979928527</v>
      </c>
    </row>
    <row r="64" spans="2:29">
      <c r="B64" s="6" t="s">
        <v>81</v>
      </c>
      <c r="C64" s="125">
        <f ca="1">COUNTIF($P$26:$P$143,3)/$E$3*Data!C53</f>
        <v>6.1822660098522162</v>
      </c>
      <c r="D64" s="117">
        <f>$E$3/$E$3*Data!$D$53</f>
        <v>57.5</v>
      </c>
      <c r="E64" s="119">
        <f>$E$3/$E$3*Data!$E$53</f>
        <v>85.730706075533661</v>
      </c>
      <c r="F64" s="133">
        <f ca="1">COUNTIF($V$26:$V$143,2)/$E$3*Data!$F$53</f>
        <v>6.2504105090311981</v>
      </c>
      <c r="G64" s="117"/>
      <c r="H64" s="129">
        <f ca="1">COUNTIF($X$26:$X$143,2)/$E$3*Data!$H$53</f>
        <v>1.3201970443349753</v>
      </c>
      <c r="I64" s="129">
        <f ca="1">COUNTIF($Z$26:$Z$143,2)/$E$3*Data!$I$53</f>
        <v>10.530377668308702</v>
      </c>
      <c r="J64" s="129">
        <f ca="1">COUNTIF($AB$25:$AB$143,2)/$E$3*Data!$J$53</f>
        <v>0.15517241379310343</v>
      </c>
      <c r="M64" s="5">
        <f t="shared" si="27"/>
        <v>39</v>
      </c>
      <c r="N64" s="39">
        <f t="shared" ca="1" si="17"/>
        <v>2</v>
      </c>
      <c r="O64" s="34">
        <f t="shared" ca="1" si="18"/>
        <v>0.24921941563276673</v>
      </c>
      <c r="P64" s="5">
        <f t="shared" ca="1" si="19"/>
        <v>1</v>
      </c>
      <c r="Q64" s="53">
        <f t="shared" ca="1" si="20"/>
        <v>0.12315865742230625</v>
      </c>
      <c r="R64" s="5">
        <f t="shared" ca="1" si="21"/>
        <v>3</v>
      </c>
      <c r="S64" s="53">
        <f t="shared" ca="1" si="22"/>
        <v>0.90927370746455272</v>
      </c>
      <c r="T64" s="5">
        <f t="shared" ca="1" si="21"/>
        <v>1</v>
      </c>
      <c r="U64" s="53">
        <f t="shared" ca="1" si="22"/>
        <v>0.31046357933031743</v>
      </c>
      <c r="V64" s="5">
        <f t="shared" ca="1" si="28"/>
        <v>6</v>
      </c>
      <c r="W64" s="56">
        <f t="shared" ca="1" si="23"/>
        <v>0.82128400948124813</v>
      </c>
      <c r="X64" s="16">
        <f t="shared" ca="1" si="29"/>
        <v>3</v>
      </c>
      <c r="Y64" s="34">
        <f t="shared" ca="1" si="24"/>
        <v>0.12844406937204678</v>
      </c>
      <c r="Z64" s="6">
        <f t="shared" ca="1" si="30"/>
        <v>1</v>
      </c>
      <c r="AA64" s="34">
        <f t="shared" ca="1" si="25"/>
        <v>4.3972751737175741E-3</v>
      </c>
      <c r="AB64" s="16">
        <f t="shared" ca="1" si="31"/>
        <v>6</v>
      </c>
      <c r="AC64" s="34">
        <f t="shared" ca="1" si="26"/>
        <v>0.73733578191081506</v>
      </c>
    </row>
    <row r="65" spans="2:29">
      <c r="B65" s="6" t="s">
        <v>82</v>
      </c>
      <c r="C65" s="125"/>
      <c r="D65" s="117">
        <f>$E$3/$E$3*Data!$D$53</f>
        <v>57.5</v>
      </c>
      <c r="E65" s="119">
        <f>$E$3/$E$3*Data!$E$53</f>
        <v>85.730706075533661</v>
      </c>
      <c r="F65" s="133">
        <f ca="1">COUNTIF($V$26:$V$143,3)/$E$3*Data!$F$53</f>
        <v>7.6091954022988499</v>
      </c>
      <c r="G65" s="117"/>
      <c r="H65" s="129">
        <f ca="1">COUNTIF($X$26:$X$143,3)/$E$3*Data!$H$53</f>
        <v>3.3004926108374382</v>
      </c>
      <c r="I65" s="129">
        <f ca="1">COUNTIF($Z$26:$Z$143,3)/$E$3*Data!$I$53</f>
        <v>7.179802955665024</v>
      </c>
      <c r="J65" s="129">
        <f ca="1">COUNTIF($AB$25:$AB$143,3)/$E$3*Data!$J$53</f>
        <v>0.17733990147783249</v>
      </c>
      <c r="M65" s="5">
        <f t="shared" si="27"/>
        <v>40</v>
      </c>
      <c r="N65" s="39">
        <f t="shared" ca="1" si="17"/>
        <v>2</v>
      </c>
      <c r="O65" s="34">
        <f t="shared" ca="1" si="18"/>
        <v>0.88042509463911256</v>
      </c>
      <c r="P65" s="5">
        <f t="shared" ca="1" si="19"/>
        <v>2</v>
      </c>
      <c r="Q65" s="53">
        <f t="shared" ca="1" si="20"/>
        <v>0.76954420959491787</v>
      </c>
      <c r="R65" s="5">
        <f t="shared" ca="1" si="21"/>
        <v>1</v>
      </c>
      <c r="S65" s="53">
        <f t="shared" ca="1" si="22"/>
        <v>0.14208162827636528</v>
      </c>
      <c r="T65" s="5">
        <f t="shared" ca="1" si="21"/>
        <v>2</v>
      </c>
      <c r="U65" s="53">
        <f t="shared" ca="1" si="22"/>
        <v>0.54276055511546861</v>
      </c>
      <c r="V65" s="5">
        <f t="shared" ca="1" si="28"/>
        <v>3</v>
      </c>
      <c r="W65" s="56">
        <f t="shared" ca="1" si="23"/>
        <v>0.58120441946068802</v>
      </c>
      <c r="X65" s="16">
        <f t="shared" ca="1" si="29"/>
        <v>3</v>
      </c>
      <c r="Y65" s="34">
        <f t="shared" ca="1" si="24"/>
        <v>0.13900298713617509</v>
      </c>
      <c r="Z65" s="6">
        <f t="shared" ca="1" si="30"/>
        <v>1</v>
      </c>
      <c r="AA65" s="34">
        <f t="shared" ca="1" si="25"/>
        <v>4.4468986522993248E-2</v>
      </c>
      <c r="AB65" s="16">
        <f t="shared" ca="1" si="31"/>
        <v>5</v>
      </c>
      <c r="AC65" s="34">
        <f t="shared" ca="1" si="26"/>
        <v>0.42478303621408831</v>
      </c>
    </row>
    <row r="66" spans="2:29">
      <c r="B66" s="6" t="s">
        <v>83</v>
      </c>
      <c r="C66" s="125">
        <f ca="1">COUNTIF($R$26:$R$143,1)/$E$3*Data!C53</f>
        <v>7.0065681444991785</v>
      </c>
      <c r="D66" s="117">
        <f>$E$3/$E$3*Data!$D$53</f>
        <v>57.5</v>
      </c>
      <c r="E66" s="119">
        <f>$E$3/$E$3*Data!$E$53</f>
        <v>85.730706075533661</v>
      </c>
      <c r="F66" s="133">
        <f ca="1">COUNTIF($V$26:$V$143,4)/$E$3*Data!$F$53</f>
        <v>1.9022988505747125</v>
      </c>
      <c r="G66" s="117">
        <f>$E$3/$E$3*Data!$G$53</f>
        <v>5.2873563218390807</v>
      </c>
      <c r="H66" s="129">
        <f ca="1">COUNTIF($X$26:$X$143,4)/$E$3*Data!$H$53</f>
        <v>2.6403940886699506</v>
      </c>
      <c r="I66" s="129">
        <f ca="1">COUNTIF($Z$26:$Z$143,4)/$E$3*Data!$I$53</f>
        <v>6.7011494252873565</v>
      </c>
      <c r="J66" s="129">
        <f ca="1">COUNTIF($AB$25:$AB$143,4)/$E$3*Data!$J$53</f>
        <v>0.37684729064039407</v>
      </c>
      <c r="M66" s="5">
        <f t="shared" si="27"/>
        <v>41</v>
      </c>
      <c r="N66" s="39">
        <f t="shared" ca="1" si="17"/>
        <v>2</v>
      </c>
      <c r="O66" s="34">
        <f t="shared" ca="1" si="18"/>
        <v>0.48829531059674647</v>
      </c>
      <c r="P66" s="5">
        <f t="shared" ca="1" si="19"/>
        <v>2</v>
      </c>
      <c r="Q66" s="53">
        <f t="shared" ca="1" si="20"/>
        <v>0.77049561828544721</v>
      </c>
      <c r="R66" s="5">
        <f t="shared" ca="1" si="21"/>
        <v>2</v>
      </c>
      <c r="S66" s="53">
        <f t="shared" ca="1" si="22"/>
        <v>0.20714257193059771</v>
      </c>
      <c r="T66" s="5">
        <f t="shared" ca="1" si="21"/>
        <v>2</v>
      </c>
      <c r="U66" s="53">
        <f t="shared" ca="1" si="22"/>
        <v>0.80740350385108528</v>
      </c>
      <c r="V66" s="5">
        <f t="shared" ca="1" si="28"/>
        <v>5</v>
      </c>
      <c r="W66" s="56">
        <f t="shared" ca="1" si="23"/>
        <v>0.79239784860418006</v>
      </c>
      <c r="X66" s="16">
        <f t="shared" ca="1" si="29"/>
        <v>6</v>
      </c>
      <c r="Y66" s="34">
        <f t="shared" ca="1" si="24"/>
        <v>0.49499149998284864</v>
      </c>
      <c r="Z66" s="6">
        <f t="shared" ca="1" si="30"/>
        <v>1</v>
      </c>
      <c r="AA66" s="34">
        <f t="shared" ca="1" si="25"/>
        <v>7.9851994709005503E-2</v>
      </c>
      <c r="AB66" s="16">
        <f t="shared" ca="1" si="31"/>
        <v>2</v>
      </c>
      <c r="AC66" s="34">
        <f t="shared" ca="1" si="26"/>
        <v>6.9840257182300469E-2</v>
      </c>
    </row>
    <row r="67" spans="2:29">
      <c r="B67" s="6" t="s">
        <v>84</v>
      </c>
      <c r="C67" s="125">
        <f ca="1">COUNTIF($R$26:$R$143,2)/$E$3*Data!C53</f>
        <v>27.614121510673233</v>
      </c>
      <c r="D67" s="117">
        <f>$E$3/$E$3*Data!$D$53</f>
        <v>57.5</v>
      </c>
      <c r="E67" s="119">
        <f>$E$3/$E$3*Data!$E$53</f>
        <v>85.730706075533661</v>
      </c>
      <c r="F67" s="133">
        <f ca="1">COUNTIF($V$26:$V$143,5)/$E$3*Data!$F$53</f>
        <v>2.9893267651888338</v>
      </c>
      <c r="G67" s="117">
        <f>$E$3/$E$3*Data!$G$53</f>
        <v>5.2873563218390807</v>
      </c>
      <c r="H67" s="129">
        <f ca="1">COUNTIF($X$26:$X$143,5)/$E$3*Data!$H$53</f>
        <v>1.9802955665024631</v>
      </c>
      <c r="I67" s="129">
        <f ca="1">COUNTIF($Z$26:$Z$143,5)/$E$3*Data!$I$53</f>
        <v>6.222495894909688</v>
      </c>
      <c r="J67" s="129">
        <f ca="1">COUNTIF($AB$25:$AB$143,5)/$E$3*Data!$J$53</f>
        <v>0.42118226600985215</v>
      </c>
      <c r="M67" s="5">
        <f t="shared" si="27"/>
        <v>42</v>
      </c>
      <c r="N67" s="39">
        <f t="shared" ca="1" si="17"/>
        <v>2</v>
      </c>
      <c r="O67" s="34">
        <f t="shared" ca="1" si="18"/>
        <v>0.5300862033134488</v>
      </c>
      <c r="P67" s="5">
        <f t="shared" ca="1" si="19"/>
        <v>3</v>
      </c>
      <c r="Q67" s="53">
        <f t="shared" ca="1" si="20"/>
        <v>0.87554736984113379</v>
      </c>
      <c r="R67" s="5">
        <f t="shared" ca="1" si="21"/>
        <v>2</v>
      </c>
      <c r="S67" s="53">
        <f t="shared" ca="1" si="22"/>
        <v>0.54911528453960301</v>
      </c>
      <c r="T67" s="5">
        <f t="shared" ca="1" si="21"/>
        <v>1</v>
      </c>
      <c r="U67" s="53">
        <f t="shared" ca="1" si="22"/>
        <v>0.36350211325280402</v>
      </c>
      <c r="V67" s="5">
        <f t="shared" ca="1" si="28"/>
        <v>3</v>
      </c>
      <c r="W67" s="56">
        <f t="shared" ca="1" si="23"/>
        <v>0.47729460907774102</v>
      </c>
      <c r="X67" s="16">
        <f t="shared" ca="1" si="29"/>
        <v>5</v>
      </c>
      <c r="Y67" s="34">
        <f t="shared" ca="1" si="24"/>
        <v>0.39196535202994642</v>
      </c>
      <c r="Z67" s="6">
        <f t="shared" ca="1" si="30"/>
        <v>1</v>
      </c>
      <c r="AA67" s="34">
        <f t="shared" ca="1" si="25"/>
        <v>9.8264280027231976E-2</v>
      </c>
      <c r="AB67" s="16">
        <f t="shared" ca="1" si="31"/>
        <v>7</v>
      </c>
      <c r="AC67" s="34">
        <f t="shared" ca="1" si="26"/>
        <v>0.93298933572958109</v>
      </c>
    </row>
    <row r="68" spans="2:29">
      <c r="B68" s="6" t="s">
        <v>85</v>
      </c>
      <c r="C68" s="125">
        <f ca="1">COUNTIF($R$26:$R$143,3)/$E$3*Data!C53</f>
        <v>12.776683087027914</v>
      </c>
      <c r="D68" s="117">
        <f>$E$3/$E$3*Data!$D$53</f>
        <v>57.5</v>
      </c>
      <c r="E68" s="119">
        <f>$E$3/$E$3*Data!$E$53</f>
        <v>85.730706075533661</v>
      </c>
      <c r="F68" s="133">
        <f ca="1">COUNTIF($V$26:$V$143,6)/$E$3*Data!$F$53</f>
        <v>2.7175697865353032</v>
      </c>
      <c r="G68" s="117">
        <f>$E$3/$E$3*Data!$G$53</f>
        <v>5.2873563218390807</v>
      </c>
      <c r="H68" s="129">
        <f ca="1">COUNTIF($X$26:$X$143,6)/$E$3*Data!$H$53</f>
        <v>6.8210180623973722</v>
      </c>
      <c r="I68" s="129">
        <f ca="1">COUNTIF($Z$26:$Z$143,6)/$E$3*Data!$I$53</f>
        <v>3.8292282430213467</v>
      </c>
      <c r="J68" s="129">
        <f ca="1">COUNTIF($AB$25:$AB$143,6)/$E$3*Data!$J$53</f>
        <v>0.88669950738916248</v>
      </c>
      <c r="M68" s="5">
        <f t="shared" si="27"/>
        <v>43</v>
      </c>
      <c r="N68" s="39">
        <f t="shared" ca="1" si="17"/>
        <v>2</v>
      </c>
      <c r="O68" s="34">
        <f t="shared" ca="1" si="18"/>
        <v>0.7809823392908597</v>
      </c>
      <c r="P68" s="5">
        <f t="shared" ca="1" si="19"/>
        <v>1</v>
      </c>
      <c r="Q68" s="53">
        <f t="shared" ca="1" si="20"/>
        <v>0.50381711623738035</v>
      </c>
      <c r="R68" s="5">
        <f t="shared" ca="1" si="21"/>
        <v>3</v>
      </c>
      <c r="S68" s="53">
        <f t="shared" ca="1" si="22"/>
        <v>0.96724362586150203</v>
      </c>
      <c r="T68" s="5">
        <f t="shared" ca="1" si="21"/>
        <v>1</v>
      </c>
      <c r="U68" s="53">
        <f t="shared" ca="1" si="22"/>
        <v>7.8339181942280511E-2</v>
      </c>
      <c r="V68" s="5">
        <f t="shared" ca="1" si="28"/>
        <v>1</v>
      </c>
      <c r="W68" s="56">
        <f t="shared" ca="1" si="23"/>
        <v>1.0756575234111665E-2</v>
      </c>
      <c r="X68" s="16">
        <f t="shared" ca="1" si="29"/>
        <v>3</v>
      </c>
      <c r="Y68" s="34">
        <f t="shared" ca="1" si="24"/>
        <v>0.1856156421378401</v>
      </c>
      <c r="Z68" s="6">
        <f t="shared" ca="1" si="30"/>
        <v>2</v>
      </c>
      <c r="AA68" s="34">
        <f t="shared" ca="1" si="25"/>
        <v>0.35666539303954892</v>
      </c>
      <c r="AB68" s="16">
        <f t="shared" ca="1" si="31"/>
        <v>1</v>
      </c>
      <c r="AC68" s="34">
        <f t="shared" ca="1" si="26"/>
        <v>3.4625236534888248E-2</v>
      </c>
    </row>
    <row r="69" spans="2:29">
      <c r="B69" s="6" t="s">
        <v>86</v>
      </c>
      <c r="C69" s="125"/>
      <c r="D69" s="117">
        <f>$E$3/$E$3*Data!$D$53</f>
        <v>57.5</v>
      </c>
      <c r="E69" s="119">
        <f>$E$3/$E$3*Data!$E$53</f>
        <v>85.730706075533661</v>
      </c>
      <c r="F69" s="133">
        <f ca="1">COUNTIF($V$26:$V$143,7)/$E$3*Data!$F$53</f>
        <v>2.174055829228243</v>
      </c>
      <c r="G69" s="117">
        <f>$E$3/$E$3*Data!$G$53</f>
        <v>5.2873563218390807</v>
      </c>
      <c r="H69" s="129">
        <f ca="1">COUNTIF($X$26:$X$143,7)/$E$3*Data!$H$53</f>
        <v>5.2807881773399012</v>
      </c>
      <c r="I69" s="129">
        <f ca="1">COUNTIF($Z$26:$Z$143,7)/$E$3*Data!$I$53</f>
        <v>3.8292282430213467</v>
      </c>
      <c r="J69" s="129">
        <f ca="1">COUNTIF($AB$25:$AB$143,7)/$E$3*Data!$J$53</f>
        <v>0.26600985221674872</v>
      </c>
      <c r="M69" s="5">
        <f t="shared" si="27"/>
        <v>44</v>
      </c>
      <c r="N69" s="39">
        <f t="shared" ca="1" si="17"/>
        <v>2</v>
      </c>
      <c r="O69" s="34">
        <f t="shared" ca="1" si="18"/>
        <v>0.31707415445291165</v>
      </c>
      <c r="P69" s="5">
        <f t="shared" ca="1" si="19"/>
        <v>2</v>
      </c>
      <c r="Q69" s="53">
        <f t="shared" ca="1" si="20"/>
        <v>0.83597446070240555</v>
      </c>
      <c r="R69" s="5">
        <f t="shared" ca="1" si="21"/>
        <v>3</v>
      </c>
      <c r="S69" s="53">
        <f t="shared" ca="1" si="22"/>
        <v>0.96555824508651344</v>
      </c>
      <c r="T69" s="5">
        <f t="shared" ca="1" si="21"/>
        <v>2</v>
      </c>
      <c r="U69" s="53">
        <f t="shared" ca="1" si="22"/>
        <v>0.9440522654134107</v>
      </c>
      <c r="V69" s="5">
        <f t="shared" ca="1" si="28"/>
        <v>1</v>
      </c>
      <c r="W69" s="56">
        <f t="shared" ca="1" si="23"/>
        <v>6.6210039713894497E-2</v>
      </c>
      <c r="X69" s="16">
        <f t="shared" ca="1" si="29"/>
        <v>4</v>
      </c>
      <c r="Y69" s="34">
        <f t="shared" ca="1" si="24"/>
        <v>0.24674926314568846</v>
      </c>
      <c r="Z69" s="6">
        <f t="shared" ca="1" si="30"/>
        <v>3</v>
      </c>
      <c r="AA69" s="34">
        <f t="shared" ca="1" si="25"/>
        <v>0.43655222380621073</v>
      </c>
      <c r="AB69" s="16">
        <f t="shared" ca="1" si="31"/>
        <v>2</v>
      </c>
      <c r="AC69" s="34">
        <f t="shared" ca="1" si="26"/>
        <v>6.2731523256496002E-2</v>
      </c>
    </row>
    <row r="70" spans="2:29" ht="15.75" thickBot="1">
      <c r="B70" s="1" t="s">
        <v>87</v>
      </c>
      <c r="C70" s="126"/>
      <c r="D70" s="121">
        <f>$E$3/$E$3*Data!$D$53</f>
        <v>57.5</v>
      </c>
      <c r="E70" s="122"/>
      <c r="F70" s="144">
        <f ca="1">COUNTIF($V$26:$V$143,8)/$E$3*Data!$F$53</f>
        <v>0.54351395730706076</v>
      </c>
      <c r="G70" s="121">
        <f>$E$3/$E$3*Data!$G$53</f>
        <v>5.2873563218390807</v>
      </c>
      <c r="H70" s="137">
        <f ca="1">COUNTIF($X$26:$X$143,8)/$E$3*Data!$H$53</f>
        <v>2.2003284072249589</v>
      </c>
      <c r="I70" s="137">
        <f ca="1">COUNTIF($Z$26:$Z$143,8)/$E$3*Data!$I$53</f>
        <v>4.3078817733990151</v>
      </c>
      <c r="J70" s="137">
        <f ca="1">COUNTIF($AB$25:$AB$143,8)/$E$3*Data!$J$53</f>
        <v>0.17733990147783249</v>
      </c>
      <c r="M70" s="5">
        <f t="shared" si="27"/>
        <v>45</v>
      </c>
      <c r="N70" s="39">
        <f t="shared" ca="1" si="17"/>
        <v>1</v>
      </c>
      <c r="O70" s="34">
        <f t="shared" ca="1" si="18"/>
        <v>0.1175952677189267</v>
      </c>
      <c r="P70" s="5">
        <f t="shared" ca="1" si="19"/>
        <v>2</v>
      </c>
      <c r="Q70" s="53">
        <f t="shared" ca="1" si="20"/>
        <v>0.63488807670151748</v>
      </c>
      <c r="R70" s="5">
        <f t="shared" ca="1" si="21"/>
        <v>2</v>
      </c>
      <c r="S70" s="53">
        <f t="shared" ca="1" si="22"/>
        <v>0.42343673335788878</v>
      </c>
      <c r="T70" s="5">
        <f t="shared" ca="1" si="21"/>
        <v>1</v>
      </c>
      <c r="U70" s="53">
        <f t="shared" ca="1" si="22"/>
        <v>0.22078224332459118</v>
      </c>
      <c r="V70" s="5">
        <f t="shared" ca="1" si="28"/>
        <v>1</v>
      </c>
      <c r="W70" s="56">
        <f t="shared" ca="1" si="23"/>
        <v>0.14645121508892012</v>
      </c>
      <c r="X70" s="16">
        <f t="shared" ca="1" si="29"/>
        <v>6</v>
      </c>
      <c r="Y70" s="34">
        <f t="shared" ca="1" si="24"/>
        <v>0.51122083247346062</v>
      </c>
      <c r="Z70" s="6">
        <f t="shared" ca="1" si="30"/>
        <v>1</v>
      </c>
      <c r="AA70" s="34">
        <f t="shared" ca="1" si="25"/>
        <v>7.5263464072758746E-2</v>
      </c>
      <c r="AB70" s="16">
        <f t="shared" ca="1" si="31"/>
        <v>7</v>
      </c>
      <c r="AC70" s="34">
        <f t="shared" ca="1" si="26"/>
        <v>0.94360868184577207</v>
      </c>
    </row>
    <row r="71" spans="2:29">
      <c r="M71" s="5">
        <f t="shared" si="27"/>
        <v>46</v>
      </c>
      <c r="N71" s="39">
        <f t="shared" ca="1" si="17"/>
        <v>2</v>
      </c>
      <c r="O71" s="34">
        <f t="shared" ca="1" si="18"/>
        <v>0.34028931150041775</v>
      </c>
      <c r="P71" s="5">
        <f t="shared" ca="1" si="19"/>
        <v>1</v>
      </c>
      <c r="Q71" s="53">
        <f t="shared" ca="1" si="20"/>
        <v>0.48934125419052243</v>
      </c>
      <c r="R71" s="5">
        <f t="shared" ca="1" si="21"/>
        <v>2</v>
      </c>
      <c r="S71" s="53">
        <f t="shared" ca="1" si="22"/>
        <v>0.15462188636867058</v>
      </c>
      <c r="T71" s="5">
        <f t="shared" ca="1" si="21"/>
        <v>1</v>
      </c>
      <c r="U71" s="53">
        <f t="shared" ca="1" si="22"/>
        <v>9.0380495768597413E-2</v>
      </c>
      <c r="V71" s="5">
        <f t="shared" ca="1" si="28"/>
        <v>4</v>
      </c>
      <c r="W71" s="56">
        <f t="shared" ca="1" si="23"/>
        <v>0.69123502550007832</v>
      </c>
      <c r="X71" s="16">
        <f t="shared" ca="1" si="29"/>
        <v>4</v>
      </c>
      <c r="Y71" s="34">
        <f t="shared" ca="1" si="24"/>
        <v>0.29793609119359754</v>
      </c>
      <c r="Z71" s="6">
        <f t="shared" ca="1" si="30"/>
        <v>4</v>
      </c>
      <c r="AA71" s="34">
        <f t="shared" ca="1" si="25"/>
        <v>0.55589836092968992</v>
      </c>
      <c r="AB71" s="16">
        <f t="shared" ca="1" si="31"/>
        <v>4</v>
      </c>
      <c r="AC71" s="34">
        <f t="shared" ca="1" si="26"/>
        <v>0.25169110088877744</v>
      </c>
    </row>
    <row r="72" spans="2:29">
      <c r="B72" t="s">
        <v>89</v>
      </c>
      <c r="M72" s="5">
        <f t="shared" si="27"/>
        <v>47</v>
      </c>
      <c r="N72" s="39">
        <f t="shared" ca="1" si="17"/>
        <v>1</v>
      </c>
      <c r="O72" s="34">
        <f t="shared" ca="1" si="18"/>
        <v>6.3177226947951581E-2</v>
      </c>
      <c r="P72" s="5">
        <f t="shared" ca="1" si="19"/>
        <v>2</v>
      </c>
      <c r="Q72" s="53">
        <f t="shared" ca="1" si="20"/>
        <v>0.62209784090264364</v>
      </c>
      <c r="R72" s="5">
        <f t="shared" ca="1" si="21"/>
        <v>2</v>
      </c>
      <c r="S72" s="53">
        <f t="shared" ca="1" si="22"/>
        <v>0.62583401760298862</v>
      </c>
      <c r="T72" s="5">
        <f t="shared" ca="1" si="21"/>
        <v>2</v>
      </c>
      <c r="U72" s="53">
        <f t="shared" ca="1" si="22"/>
        <v>0.70998869337180159</v>
      </c>
      <c r="V72" s="5">
        <f t="shared" ca="1" si="28"/>
        <v>6</v>
      </c>
      <c r="W72" s="56">
        <f t="shared" ca="1" si="23"/>
        <v>0.84415817996960785</v>
      </c>
      <c r="X72" s="16">
        <f t="shared" ca="1" si="29"/>
        <v>7</v>
      </c>
      <c r="Y72" s="34">
        <f t="shared" ca="1" si="24"/>
        <v>0.84203674512974702</v>
      </c>
      <c r="Z72" s="6">
        <f t="shared" ca="1" si="30"/>
        <v>5</v>
      </c>
      <c r="AA72" s="34">
        <f t="shared" ca="1" si="25"/>
        <v>0.64828789462435044</v>
      </c>
      <c r="AB72" s="16">
        <f t="shared" ca="1" si="31"/>
        <v>8</v>
      </c>
      <c r="AC72" s="34">
        <f t="shared" ca="1" si="26"/>
        <v>0.97901394941711017</v>
      </c>
    </row>
    <row r="73" spans="2:29">
      <c r="M73" s="5">
        <f t="shared" si="27"/>
        <v>48</v>
      </c>
      <c r="N73" s="39">
        <f t="shared" ca="1" si="17"/>
        <v>2</v>
      </c>
      <c r="O73" s="34">
        <f t="shared" ca="1" si="18"/>
        <v>0.80027212737533748</v>
      </c>
      <c r="P73" s="5">
        <f t="shared" ca="1" si="19"/>
        <v>1</v>
      </c>
      <c r="Q73" s="53">
        <f t="shared" ca="1" si="20"/>
        <v>0.53321883003344128</v>
      </c>
      <c r="R73" s="5">
        <f t="shared" ca="1" si="21"/>
        <v>2</v>
      </c>
      <c r="S73" s="53">
        <f t="shared" ca="1" si="22"/>
        <v>0.65188269659788922</v>
      </c>
      <c r="T73" s="5">
        <f t="shared" ca="1" si="21"/>
        <v>2</v>
      </c>
      <c r="U73" s="53">
        <f t="shared" ca="1" si="22"/>
        <v>0.53555469187785221</v>
      </c>
      <c r="V73" s="5">
        <f t="shared" ca="1" si="28"/>
        <v>2</v>
      </c>
      <c r="W73" s="56">
        <f t="shared" ca="1" si="23"/>
        <v>0.39969763563321803</v>
      </c>
      <c r="X73" s="16">
        <f t="shared" ca="1" si="29"/>
        <v>8</v>
      </c>
      <c r="Y73" s="34">
        <f t="shared" ca="1" si="24"/>
        <v>0.98339134298992747</v>
      </c>
      <c r="Z73" s="6">
        <f t="shared" ca="1" si="30"/>
        <v>1</v>
      </c>
      <c r="AA73" s="34">
        <f t="shared" ca="1" si="25"/>
        <v>4.5397287470804182E-2</v>
      </c>
      <c r="AB73" s="16">
        <f t="shared" ca="1" si="31"/>
        <v>4</v>
      </c>
      <c r="AC73" s="34">
        <f t="shared" ca="1" si="26"/>
        <v>0.31130634800746293</v>
      </c>
    </row>
    <row r="74" spans="2:29" ht="15.75" thickBot="1">
      <c r="M74" s="5">
        <f t="shared" si="27"/>
        <v>49</v>
      </c>
      <c r="N74" s="39">
        <f t="shared" ca="1" si="17"/>
        <v>2</v>
      </c>
      <c r="O74" s="34">
        <f t="shared" ca="1" si="18"/>
        <v>0.4982699300671154</v>
      </c>
      <c r="P74" s="5">
        <f t="shared" ca="1" si="19"/>
        <v>1</v>
      </c>
      <c r="Q74" s="53">
        <f t="shared" ca="1" si="20"/>
        <v>0.31734082822336807</v>
      </c>
      <c r="R74" s="5">
        <f t="shared" ca="1" si="21"/>
        <v>2</v>
      </c>
      <c r="S74" s="53">
        <f t="shared" ca="1" si="22"/>
        <v>0.2272425456802607</v>
      </c>
      <c r="T74" s="5">
        <f t="shared" ca="1" si="21"/>
        <v>1</v>
      </c>
      <c r="U74" s="53">
        <f t="shared" ca="1" si="22"/>
        <v>0.19496738906220079</v>
      </c>
      <c r="V74" s="5">
        <f t="shared" ca="1" si="28"/>
        <v>6</v>
      </c>
      <c r="W74" s="56">
        <f t="shared" ca="1" si="23"/>
        <v>0.83715276422766838</v>
      </c>
      <c r="X74" s="16">
        <f t="shared" ca="1" si="29"/>
        <v>8</v>
      </c>
      <c r="Y74" s="34">
        <f t="shared" ca="1" si="24"/>
        <v>0.94864776275301366</v>
      </c>
      <c r="Z74" s="6">
        <f t="shared" ca="1" si="30"/>
        <v>1</v>
      </c>
      <c r="AA74" s="34">
        <f t="shared" ca="1" si="25"/>
        <v>7.3527809677403688E-2</v>
      </c>
      <c r="AB74" s="16">
        <f t="shared" ca="1" si="31"/>
        <v>5</v>
      </c>
      <c r="AC74" s="34">
        <f t="shared" ca="1" si="26"/>
        <v>0.45232581920907133</v>
      </c>
    </row>
    <row r="75" spans="2:29" ht="30.75" thickBot="1">
      <c r="B75" s="25" t="s">
        <v>94</v>
      </c>
      <c r="C75" s="25" t="s">
        <v>63</v>
      </c>
      <c r="D75" s="30" t="s">
        <v>108</v>
      </c>
      <c r="E75" s="30" t="s">
        <v>109</v>
      </c>
      <c r="F75" s="26" t="s">
        <v>110</v>
      </c>
      <c r="G75" s="28" t="s">
        <v>111</v>
      </c>
      <c r="H75" s="27" t="s">
        <v>54</v>
      </c>
      <c r="I75" s="37" t="s">
        <v>34</v>
      </c>
      <c r="J75" s="8" t="s">
        <v>112</v>
      </c>
      <c r="K75" s="3" t="s">
        <v>88</v>
      </c>
      <c r="M75" s="5">
        <f t="shared" si="27"/>
        <v>50</v>
      </c>
      <c r="N75" s="39">
        <f t="shared" ca="1" si="17"/>
        <v>1</v>
      </c>
      <c r="O75" s="34">
        <f t="shared" ca="1" si="18"/>
        <v>2.9131907750996611E-2</v>
      </c>
      <c r="P75" s="5">
        <f t="shared" ca="1" si="19"/>
        <v>1</v>
      </c>
      <c r="Q75" s="53">
        <f t="shared" ca="1" si="20"/>
        <v>0.4561473461881751</v>
      </c>
      <c r="R75" s="5">
        <f t="shared" ca="1" si="21"/>
        <v>2</v>
      </c>
      <c r="S75" s="53">
        <f t="shared" ca="1" si="22"/>
        <v>0.46453320283927479</v>
      </c>
      <c r="T75" s="5">
        <f t="shared" ca="1" si="21"/>
        <v>1</v>
      </c>
      <c r="U75" s="53">
        <f t="shared" ca="1" si="22"/>
        <v>0.29432355460406434</v>
      </c>
      <c r="V75" s="5">
        <f t="shared" ca="1" si="28"/>
        <v>2</v>
      </c>
      <c r="W75" s="56">
        <f t="shared" ca="1" si="23"/>
        <v>0.29570603104565318</v>
      </c>
      <c r="X75" s="16">
        <f t="shared" ca="1" si="29"/>
        <v>7</v>
      </c>
      <c r="Y75" s="34">
        <f t="shared" ca="1" si="24"/>
        <v>0.75467100290416056</v>
      </c>
      <c r="Z75" s="6">
        <f t="shared" ca="1" si="30"/>
        <v>5</v>
      </c>
      <c r="AA75" s="34">
        <f t="shared" ca="1" si="25"/>
        <v>0.69901267092508435</v>
      </c>
      <c r="AB75" s="16">
        <f t="shared" ca="1" si="31"/>
        <v>1</v>
      </c>
      <c r="AC75" s="34">
        <f t="shared" ca="1" si="26"/>
        <v>4.7655318315221962E-2</v>
      </c>
    </row>
    <row r="76" spans="2:29" ht="30.75" thickBot="1">
      <c r="B76" s="84" t="s">
        <v>118</v>
      </c>
      <c r="C76" s="71">
        <f>H7</f>
        <v>0.06</v>
      </c>
      <c r="D76" s="71">
        <f>H8</f>
        <v>0.11749999999999999</v>
      </c>
      <c r="E76" s="71">
        <f>H9</f>
        <v>8.8888888888888892E-2</v>
      </c>
      <c r="F76" s="71">
        <f>H10</f>
        <v>0.6</v>
      </c>
      <c r="G76" s="71">
        <f>H11</f>
        <v>8.3333333333333329E-2</v>
      </c>
      <c r="H76" s="71">
        <f>H12</f>
        <v>0.25</v>
      </c>
      <c r="I76" s="71">
        <f>H13</f>
        <v>0.15</v>
      </c>
      <c r="J76" s="71">
        <f>H14</f>
        <v>0.15</v>
      </c>
      <c r="K76" s="8"/>
      <c r="M76" s="5">
        <f t="shared" si="27"/>
        <v>51</v>
      </c>
      <c r="N76" s="39">
        <f t="shared" ca="1" si="17"/>
        <v>2</v>
      </c>
      <c r="O76" s="34">
        <f t="shared" ca="1" si="18"/>
        <v>0.55312212740567546</v>
      </c>
      <c r="P76" s="5">
        <f t="shared" ca="1" si="19"/>
        <v>1</v>
      </c>
      <c r="Q76" s="53">
        <f t="shared" ca="1" si="20"/>
        <v>0.10274382253847225</v>
      </c>
      <c r="R76" s="5">
        <f t="shared" ca="1" si="21"/>
        <v>2</v>
      </c>
      <c r="S76" s="53">
        <f t="shared" ca="1" si="22"/>
        <v>0.68076477946117731</v>
      </c>
      <c r="T76" s="5">
        <f t="shared" ca="1" si="21"/>
        <v>1</v>
      </c>
      <c r="U76" s="53">
        <f t="shared" ca="1" si="22"/>
        <v>0.12314097680642955</v>
      </c>
      <c r="V76" s="5">
        <f t="shared" ca="1" si="28"/>
        <v>3</v>
      </c>
      <c r="W76" s="56">
        <f t="shared" ca="1" si="23"/>
        <v>0.44057828243266961</v>
      </c>
      <c r="X76" s="16">
        <f t="shared" ca="1" si="29"/>
        <v>5</v>
      </c>
      <c r="Y76" s="34">
        <f t="shared" ca="1" si="24"/>
        <v>0.37597237091293234</v>
      </c>
      <c r="Z76" s="6">
        <f t="shared" ca="1" si="30"/>
        <v>1</v>
      </c>
      <c r="AA76" s="34">
        <f t="shared" ca="1" si="25"/>
        <v>9.5567082166975847E-2</v>
      </c>
      <c r="AB76" s="16">
        <f t="shared" ca="1" si="31"/>
        <v>8</v>
      </c>
      <c r="AC76" s="34">
        <f t="shared" ca="1" si="26"/>
        <v>0.9656086992362003</v>
      </c>
    </row>
    <row r="77" spans="2:29">
      <c r="B77" s="17" t="s">
        <v>64</v>
      </c>
      <c r="C77" s="86">
        <f>C47*$C$76</f>
        <v>0</v>
      </c>
      <c r="D77" s="86">
        <f>D47*$D$76</f>
        <v>6.7562499999999996</v>
      </c>
      <c r="E77" s="86">
        <f>E47*$E$76</f>
        <v>0</v>
      </c>
      <c r="F77" s="86">
        <f>F47*$F$76</f>
        <v>0</v>
      </c>
      <c r="G77" s="61">
        <f>G47*$G$76</f>
        <v>0</v>
      </c>
      <c r="H77" s="61">
        <f>H47*$H$76</f>
        <v>0</v>
      </c>
      <c r="I77" s="67">
        <f>I47*$I$76</f>
        <v>0</v>
      </c>
      <c r="J77" s="71">
        <f>J47*$J$76</f>
        <v>0</v>
      </c>
      <c r="K77" s="71">
        <f>SUM(C77:J77)</f>
        <v>6.7562499999999996</v>
      </c>
      <c r="M77" s="5">
        <f t="shared" si="27"/>
        <v>52</v>
      </c>
      <c r="N77" s="39">
        <f t="shared" ca="1" si="17"/>
        <v>2</v>
      </c>
      <c r="O77" s="34">
        <f t="shared" ca="1" si="18"/>
        <v>0.8985342635151865</v>
      </c>
      <c r="P77" s="5">
        <f t="shared" ca="1" si="19"/>
        <v>1</v>
      </c>
      <c r="Q77" s="53">
        <f t="shared" ca="1" si="20"/>
        <v>0.51516475822104923</v>
      </c>
      <c r="R77" s="5">
        <f t="shared" ca="1" si="21"/>
        <v>1</v>
      </c>
      <c r="S77" s="53">
        <f t="shared" ca="1" si="22"/>
        <v>0.12826694889881418</v>
      </c>
      <c r="T77" s="5">
        <f t="shared" ca="1" si="21"/>
        <v>1</v>
      </c>
      <c r="U77" s="53">
        <f t="shared" ca="1" si="22"/>
        <v>0.14732170799297695</v>
      </c>
      <c r="V77" s="5">
        <f t="shared" ca="1" si="28"/>
        <v>2</v>
      </c>
      <c r="W77" s="56">
        <f t="shared" ca="1" si="23"/>
        <v>0.26459290605975205</v>
      </c>
      <c r="X77" s="16">
        <f t="shared" ca="1" si="29"/>
        <v>6</v>
      </c>
      <c r="Y77" s="34">
        <f t="shared" ca="1" si="24"/>
        <v>0.62322168502240793</v>
      </c>
      <c r="Z77" s="6">
        <f t="shared" ca="1" si="30"/>
        <v>7</v>
      </c>
      <c r="AA77" s="34">
        <f t="shared" ca="1" si="25"/>
        <v>0.83864956495142584</v>
      </c>
      <c r="AB77" s="16">
        <f t="shared" ca="1" si="31"/>
        <v>4</v>
      </c>
      <c r="AC77" s="34">
        <f t="shared" ca="1" si="26"/>
        <v>0.27815782276777434</v>
      </c>
    </row>
    <row r="78" spans="2:29">
      <c r="B78" s="6" t="s">
        <v>65</v>
      </c>
      <c r="C78" s="65">
        <f t="shared" ref="C78:C100" si="32">C48*$C$76</f>
        <v>0</v>
      </c>
      <c r="D78" s="65">
        <f t="shared" ref="D78:D100" si="33">D48*$D$76</f>
        <v>6.7562499999999996</v>
      </c>
      <c r="E78" s="65">
        <f t="shared" ref="E78:E100" si="34">E48*$E$76</f>
        <v>0</v>
      </c>
      <c r="F78" s="65">
        <f t="shared" ref="F78:F100" si="35">F48*$F$76</f>
        <v>0</v>
      </c>
      <c r="G78" s="55">
        <f t="shared" ref="G78:G100" si="36">G48*$G$76</f>
        <v>0</v>
      </c>
      <c r="H78" s="55">
        <f t="shared" ref="H78:H100" si="37">H48*$H$76</f>
        <v>0</v>
      </c>
      <c r="I78" s="68">
        <f t="shared" ref="I78:I100" si="38">I48*$I$76</f>
        <v>0</v>
      </c>
      <c r="J78" s="34">
        <f t="shared" ref="J78:J100" si="39">J48*$J$76</f>
        <v>0</v>
      </c>
      <c r="K78" s="34">
        <f t="shared" ref="K78:K100" si="40">SUM(C78:J78)</f>
        <v>6.7562499999999996</v>
      </c>
      <c r="M78" s="5">
        <f t="shared" si="27"/>
        <v>53</v>
      </c>
      <c r="N78" s="39">
        <f t="shared" ca="1" si="17"/>
        <v>2</v>
      </c>
      <c r="O78" s="34">
        <f t="shared" ca="1" si="18"/>
        <v>0.21537262184079875</v>
      </c>
      <c r="P78" s="5">
        <f t="shared" ca="1" si="19"/>
        <v>3</v>
      </c>
      <c r="Q78" s="53">
        <f t="shared" ca="1" si="20"/>
        <v>0.97501675992379599</v>
      </c>
      <c r="R78" s="5">
        <f t="shared" ca="1" si="21"/>
        <v>3</v>
      </c>
      <c r="S78" s="53">
        <f t="shared" ca="1" si="22"/>
        <v>0.89300473577231809</v>
      </c>
      <c r="T78" s="5">
        <f t="shared" ca="1" si="21"/>
        <v>2</v>
      </c>
      <c r="U78" s="53">
        <f t="shared" ca="1" si="22"/>
        <v>0.71256373512268856</v>
      </c>
      <c r="V78" s="5">
        <f t="shared" ca="1" si="28"/>
        <v>3</v>
      </c>
      <c r="W78" s="56">
        <f t="shared" ca="1" si="23"/>
        <v>0.41606012188317099</v>
      </c>
      <c r="X78" s="16">
        <f t="shared" ca="1" si="29"/>
        <v>7</v>
      </c>
      <c r="Y78" s="34">
        <f t="shared" ca="1" si="24"/>
        <v>0.85751240166339571</v>
      </c>
      <c r="Z78" s="6">
        <f t="shared" ca="1" si="30"/>
        <v>5</v>
      </c>
      <c r="AA78" s="34">
        <f t="shared" ca="1" si="25"/>
        <v>0.66126397206928633</v>
      </c>
      <c r="AB78" s="16">
        <f t="shared" ca="1" si="31"/>
        <v>7</v>
      </c>
      <c r="AC78" s="34">
        <f t="shared" ca="1" si="26"/>
        <v>0.88625075187605096</v>
      </c>
    </row>
    <row r="79" spans="2:29">
      <c r="B79" s="6" t="s">
        <v>66</v>
      </c>
      <c r="C79" s="65">
        <f t="shared" si="32"/>
        <v>0</v>
      </c>
      <c r="D79" s="65">
        <f t="shared" si="33"/>
        <v>6.7562499999999996</v>
      </c>
      <c r="E79" s="65">
        <f t="shared" si="34"/>
        <v>0</v>
      </c>
      <c r="F79" s="65">
        <f t="shared" si="35"/>
        <v>0</v>
      </c>
      <c r="G79" s="55">
        <f t="shared" si="36"/>
        <v>0</v>
      </c>
      <c r="H79" s="55">
        <f t="shared" si="37"/>
        <v>0</v>
      </c>
      <c r="I79" s="68">
        <f t="shared" si="38"/>
        <v>0</v>
      </c>
      <c r="J79" s="34">
        <f t="shared" si="39"/>
        <v>0</v>
      </c>
      <c r="K79" s="34">
        <f t="shared" si="40"/>
        <v>6.7562499999999996</v>
      </c>
      <c r="M79" s="5">
        <f t="shared" si="27"/>
        <v>54</v>
      </c>
      <c r="N79" s="39">
        <f t="shared" ca="1" si="17"/>
        <v>2</v>
      </c>
      <c r="O79" s="34">
        <f t="shared" ca="1" si="18"/>
        <v>0.69955046814838617</v>
      </c>
      <c r="P79" s="5">
        <f t="shared" ca="1" si="19"/>
        <v>1</v>
      </c>
      <c r="Q79" s="53">
        <f t="shared" ca="1" si="20"/>
        <v>6.4779981462862457E-2</v>
      </c>
      <c r="R79" s="5">
        <f t="shared" ca="1" si="21"/>
        <v>2</v>
      </c>
      <c r="S79" s="53">
        <f t="shared" ca="1" si="22"/>
        <v>0.3692909849612025</v>
      </c>
      <c r="T79" s="5">
        <f t="shared" ca="1" si="21"/>
        <v>2</v>
      </c>
      <c r="U79" s="53">
        <f t="shared" ca="1" si="22"/>
        <v>0.92628408127043027</v>
      </c>
      <c r="V79" s="5">
        <f t="shared" ca="1" si="28"/>
        <v>2</v>
      </c>
      <c r="W79" s="56">
        <f t="shared" ca="1" si="23"/>
        <v>0.34925995135241417</v>
      </c>
      <c r="X79" s="16">
        <f t="shared" ca="1" si="29"/>
        <v>6</v>
      </c>
      <c r="Y79" s="34">
        <f t="shared" ca="1" si="24"/>
        <v>0.42046107978008873</v>
      </c>
      <c r="Z79" s="6">
        <f t="shared" ca="1" si="30"/>
        <v>1</v>
      </c>
      <c r="AA79" s="34">
        <f t="shared" ca="1" si="25"/>
        <v>0.16458187826960757</v>
      </c>
      <c r="AB79" s="16">
        <f t="shared" ca="1" si="31"/>
        <v>7</v>
      </c>
      <c r="AC79" s="34">
        <f t="shared" ca="1" si="26"/>
        <v>0.9271879477030851</v>
      </c>
    </row>
    <row r="80" spans="2:29">
      <c r="B80" s="6" t="s">
        <v>67</v>
      </c>
      <c r="C80" s="65">
        <f t="shared" si="32"/>
        <v>0</v>
      </c>
      <c r="D80" s="65">
        <f t="shared" si="33"/>
        <v>6.7562499999999996</v>
      </c>
      <c r="E80" s="65">
        <f t="shared" si="34"/>
        <v>0</v>
      </c>
      <c r="F80" s="65">
        <f t="shared" si="35"/>
        <v>0</v>
      </c>
      <c r="G80" s="55">
        <f t="shared" si="36"/>
        <v>0</v>
      </c>
      <c r="H80" s="55">
        <f t="shared" si="37"/>
        <v>0</v>
      </c>
      <c r="I80" s="68">
        <f t="shared" si="38"/>
        <v>0</v>
      </c>
      <c r="J80" s="34">
        <f t="shared" si="39"/>
        <v>0</v>
      </c>
      <c r="K80" s="34">
        <f t="shared" si="40"/>
        <v>6.7562499999999996</v>
      </c>
      <c r="M80" s="5">
        <f t="shared" si="27"/>
        <v>55</v>
      </c>
      <c r="N80" s="39">
        <f t="shared" ca="1" si="17"/>
        <v>2</v>
      </c>
      <c r="O80" s="34">
        <f t="shared" ca="1" si="18"/>
        <v>0.90789566306453651</v>
      </c>
      <c r="P80" s="5">
        <f t="shared" ca="1" si="19"/>
        <v>1</v>
      </c>
      <c r="Q80" s="53">
        <f t="shared" ca="1" si="20"/>
        <v>0.45959888457140963</v>
      </c>
      <c r="R80" s="5">
        <f t="shared" ca="1" si="21"/>
        <v>3</v>
      </c>
      <c r="S80" s="53">
        <f t="shared" ca="1" si="22"/>
        <v>0.81734018830873723</v>
      </c>
      <c r="T80" s="5">
        <f t="shared" ca="1" si="21"/>
        <v>2</v>
      </c>
      <c r="U80" s="53">
        <f t="shared" ca="1" si="22"/>
        <v>0.97590099121527851</v>
      </c>
      <c r="V80" s="5">
        <f t="shared" ca="1" si="28"/>
        <v>7</v>
      </c>
      <c r="W80" s="56">
        <f t="shared" ca="1" si="23"/>
        <v>0.90545505736131759</v>
      </c>
      <c r="X80" s="16">
        <f t="shared" ca="1" si="29"/>
        <v>5</v>
      </c>
      <c r="Y80" s="34">
        <f t="shared" ca="1" si="24"/>
        <v>0.36956697984981646</v>
      </c>
      <c r="Z80" s="6">
        <f t="shared" ca="1" si="30"/>
        <v>2</v>
      </c>
      <c r="AA80" s="34">
        <f t="shared" ca="1" si="25"/>
        <v>0.39554447356566591</v>
      </c>
      <c r="AB80" s="16">
        <f t="shared" ca="1" si="31"/>
        <v>6</v>
      </c>
      <c r="AC80" s="34">
        <f t="shared" ca="1" si="26"/>
        <v>0.83118072159213785</v>
      </c>
    </row>
    <row r="81" spans="2:29">
      <c r="B81" s="6" t="s">
        <v>68</v>
      </c>
      <c r="C81" s="65">
        <f t="shared" si="32"/>
        <v>0</v>
      </c>
      <c r="D81" s="65">
        <f t="shared" si="33"/>
        <v>6.7562499999999996</v>
      </c>
      <c r="E81" s="65">
        <f t="shared" si="34"/>
        <v>0</v>
      </c>
      <c r="F81" s="65">
        <f t="shared" si="35"/>
        <v>0</v>
      </c>
      <c r="G81" s="55">
        <f t="shared" si="36"/>
        <v>0</v>
      </c>
      <c r="H81" s="55">
        <f t="shared" si="37"/>
        <v>0</v>
      </c>
      <c r="I81" s="68">
        <f t="shared" si="38"/>
        <v>0</v>
      </c>
      <c r="J81" s="34">
        <f t="shared" si="39"/>
        <v>0</v>
      </c>
      <c r="K81" s="34">
        <f t="shared" si="40"/>
        <v>6.7562499999999996</v>
      </c>
      <c r="M81" s="5">
        <f t="shared" si="27"/>
        <v>56</v>
      </c>
      <c r="N81" s="39">
        <f t="shared" ca="1" si="17"/>
        <v>2</v>
      </c>
      <c r="O81" s="34">
        <f t="shared" ca="1" si="18"/>
        <v>0.72043702626144324</v>
      </c>
      <c r="P81" s="5">
        <f t="shared" ca="1" si="19"/>
        <v>1</v>
      </c>
      <c r="Q81" s="53">
        <f t="shared" ca="1" si="20"/>
        <v>0.34858072545034791</v>
      </c>
      <c r="R81" s="5">
        <f t="shared" ca="1" si="21"/>
        <v>2</v>
      </c>
      <c r="S81" s="53">
        <f t="shared" ca="1" si="22"/>
        <v>0.32812839260246118</v>
      </c>
      <c r="T81" s="5">
        <f t="shared" ca="1" si="21"/>
        <v>1</v>
      </c>
      <c r="U81" s="53">
        <f t="shared" ca="1" si="22"/>
        <v>0.22435559603138167</v>
      </c>
      <c r="V81" s="5">
        <f t="shared" ca="1" si="28"/>
        <v>1</v>
      </c>
      <c r="W81" s="56">
        <f t="shared" ca="1" si="23"/>
        <v>3.6160649415368784E-2</v>
      </c>
      <c r="X81" s="16">
        <f t="shared" ca="1" si="29"/>
        <v>6</v>
      </c>
      <c r="Y81" s="34">
        <f t="shared" ca="1" si="24"/>
        <v>0.44160119315603463</v>
      </c>
      <c r="Z81" s="6">
        <f t="shared" ca="1" si="30"/>
        <v>4</v>
      </c>
      <c r="AA81" s="34">
        <f t="shared" ca="1" si="25"/>
        <v>0.59456343188272154</v>
      </c>
      <c r="AB81" s="16">
        <f t="shared" ca="1" si="31"/>
        <v>4</v>
      </c>
      <c r="AC81" s="34">
        <f t="shared" ca="1" si="26"/>
        <v>0.21623305811276561</v>
      </c>
    </row>
    <row r="82" spans="2:29">
      <c r="B82" s="6" t="s">
        <v>69</v>
      </c>
      <c r="C82" s="65">
        <f t="shared" ca="1" si="32"/>
        <v>0.71714285714285697</v>
      </c>
      <c r="D82" s="65">
        <f t="shared" si="33"/>
        <v>6.7562499999999996</v>
      </c>
      <c r="E82" s="65">
        <f t="shared" si="34"/>
        <v>0</v>
      </c>
      <c r="F82" s="65">
        <f t="shared" si="35"/>
        <v>0</v>
      </c>
      <c r="G82" s="55">
        <f t="shared" si="36"/>
        <v>0</v>
      </c>
      <c r="H82" s="55">
        <f t="shared" si="37"/>
        <v>0</v>
      </c>
      <c r="I82" s="68">
        <f t="shared" si="38"/>
        <v>0</v>
      </c>
      <c r="J82" s="34">
        <f t="shared" si="39"/>
        <v>0</v>
      </c>
      <c r="K82" s="34">
        <f t="shared" ca="1" si="40"/>
        <v>7.4733928571428567</v>
      </c>
      <c r="M82" s="5">
        <f t="shared" si="27"/>
        <v>57</v>
      </c>
      <c r="N82" s="39">
        <f t="shared" ca="1" si="17"/>
        <v>2</v>
      </c>
      <c r="O82" s="34">
        <f t="shared" ca="1" si="18"/>
        <v>0.38224071108473323</v>
      </c>
      <c r="P82" s="5">
        <f t="shared" ca="1" si="19"/>
        <v>1</v>
      </c>
      <c r="Q82" s="53">
        <f t="shared" ca="1" si="20"/>
        <v>0.45567669484585438</v>
      </c>
      <c r="R82" s="5">
        <f t="shared" ca="1" si="21"/>
        <v>2</v>
      </c>
      <c r="S82" s="53">
        <f t="shared" ca="1" si="22"/>
        <v>0.56576744196940432</v>
      </c>
      <c r="T82" s="5">
        <f t="shared" ca="1" si="21"/>
        <v>2</v>
      </c>
      <c r="U82" s="53">
        <f t="shared" ca="1" si="22"/>
        <v>0.87539054506612501</v>
      </c>
      <c r="V82" s="5">
        <f t="shared" ca="1" si="28"/>
        <v>5</v>
      </c>
      <c r="W82" s="56">
        <f t="shared" ca="1" si="23"/>
        <v>0.7498496163112025</v>
      </c>
      <c r="X82" s="16">
        <f t="shared" ca="1" si="29"/>
        <v>1</v>
      </c>
      <c r="Y82" s="34">
        <f t="shared" ca="1" si="24"/>
        <v>4.4523814465204925E-3</v>
      </c>
      <c r="Z82" s="6">
        <f t="shared" ca="1" si="30"/>
        <v>2</v>
      </c>
      <c r="AA82" s="34">
        <f t="shared" ca="1" si="25"/>
        <v>0.30279988213645481</v>
      </c>
      <c r="AB82" s="16">
        <f t="shared" ca="1" si="31"/>
        <v>5</v>
      </c>
      <c r="AC82" s="34">
        <f t="shared" ca="1" si="26"/>
        <v>0.43614448975603182</v>
      </c>
    </row>
    <row r="83" spans="2:29">
      <c r="B83" s="6" t="s">
        <v>70</v>
      </c>
      <c r="C83" s="65">
        <f t="shared" ca="1" si="32"/>
        <v>2.1266995073891626</v>
      </c>
      <c r="D83" s="65">
        <f t="shared" si="33"/>
        <v>6.7562499999999996</v>
      </c>
      <c r="E83" s="65">
        <f t="shared" si="34"/>
        <v>7.6205072067141035</v>
      </c>
      <c r="F83" s="65">
        <f t="shared" si="35"/>
        <v>0</v>
      </c>
      <c r="G83" s="55">
        <f t="shared" si="36"/>
        <v>0</v>
      </c>
      <c r="H83" s="55">
        <f t="shared" si="37"/>
        <v>0</v>
      </c>
      <c r="I83" s="68">
        <f t="shared" si="38"/>
        <v>0</v>
      </c>
      <c r="J83" s="34">
        <f t="shared" si="39"/>
        <v>0</v>
      </c>
      <c r="K83" s="34">
        <f t="shared" ca="1" si="40"/>
        <v>16.503456714103265</v>
      </c>
      <c r="M83" s="5">
        <f t="shared" si="27"/>
        <v>58</v>
      </c>
      <c r="N83" s="39">
        <f t="shared" ca="1" si="17"/>
        <v>1</v>
      </c>
      <c r="O83" s="34">
        <f t="shared" ca="1" si="18"/>
        <v>4.3032145001938638E-2</v>
      </c>
      <c r="P83" s="5">
        <f t="shared" ca="1" si="19"/>
        <v>1</v>
      </c>
      <c r="Q83" s="53">
        <f t="shared" ca="1" si="20"/>
        <v>0.4153699907519961</v>
      </c>
      <c r="R83" s="5">
        <f t="shared" ca="1" si="21"/>
        <v>1</v>
      </c>
      <c r="S83" s="53">
        <f t="shared" ca="1" si="22"/>
        <v>2.9779502582299777E-2</v>
      </c>
      <c r="T83" s="5">
        <f t="shared" ca="1" si="21"/>
        <v>1</v>
      </c>
      <c r="U83" s="53">
        <f t="shared" ca="1" si="22"/>
        <v>0.17354605934709877</v>
      </c>
      <c r="V83" s="5">
        <f t="shared" ca="1" si="28"/>
        <v>3</v>
      </c>
      <c r="W83" s="56">
        <f t="shared" ca="1" si="23"/>
        <v>0.54540790015625973</v>
      </c>
      <c r="X83" s="16">
        <f t="shared" ca="1" si="29"/>
        <v>4</v>
      </c>
      <c r="Y83" s="34">
        <f t="shared" ca="1" si="24"/>
        <v>0.23804120568166898</v>
      </c>
      <c r="Z83" s="6">
        <f t="shared" ca="1" si="30"/>
        <v>3</v>
      </c>
      <c r="AA83" s="34">
        <f t="shared" ca="1" si="25"/>
        <v>0.40363751987422969</v>
      </c>
      <c r="AB83" s="16">
        <f t="shared" ca="1" si="31"/>
        <v>6</v>
      </c>
      <c r="AC83" s="34">
        <f t="shared" ca="1" si="26"/>
        <v>0.58085409210275762</v>
      </c>
    </row>
    <row r="84" spans="2:29">
      <c r="B84" s="41" t="s">
        <v>71</v>
      </c>
      <c r="C84" s="65">
        <f t="shared" ca="1" si="32"/>
        <v>1.632118226600985</v>
      </c>
      <c r="D84" s="65">
        <f t="shared" si="33"/>
        <v>6.7562499999999996</v>
      </c>
      <c r="E84" s="65">
        <f t="shared" si="34"/>
        <v>0</v>
      </c>
      <c r="F84" s="65">
        <f t="shared" si="35"/>
        <v>0</v>
      </c>
      <c r="G84" s="55">
        <f t="shared" si="36"/>
        <v>0</v>
      </c>
      <c r="H84" s="55">
        <f t="shared" si="37"/>
        <v>0</v>
      </c>
      <c r="I84" s="68">
        <f t="shared" si="38"/>
        <v>0</v>
      </c>
      <c r="J84" s="34">
        <f t="shared" si="39"/>
        <v>0</v>
      </c>
      <c r="K84" s="34">
        <f t="shared" ca="1" si="40"/>
        <v>8.3883682266009849</v>
      </c>
      <c r="M84" s="5">
        <f t="shared" si="27"/>
        <v>59</v>
      </c>
      <c r="N84" s="39">
        <f t="shared" ca="1" si="17"/>
        <v>1</v>
      </c>
      <c r="O84" s="34">
        <f t="shared" ca="1" si="18"/>
        <v>6.703542547576391E-2</v>
      </c>
      <c r="P84" s="5">
        <f t="shared" ca="1" si="19"/>
        <v>2</v>
      </c>
      <c r="Q84" s="53">
        <f t="shared" ca="1" si="20"/>
        <v>0.79528931995268359</v>
      </c>
      <c r="R84" s="5">
        <f t="shared" ca="1" si="21"/>
        <v>2</v>
      </c>
      <c r="S84" s="53">
        <f t="shared" ca="1" si="22"/>
        <v>0.49088275193844666</v>
      </c>
      <c r="T84" s="5">
        <f t="shared" ca="1" si="21"/>
        <v>1</v>
      </c>
      <c r="U84" s="53">
        <f t="shared" ca="1" si="22"/>
        <v>2.602664401545951E-2</v>
      </c>
      <c r="V84" s="5">
        <f t="shared" ca="1" si="28"/>
        <v>5</v>
      </c>
      <c r="W84" s="56">
        <f t="shared" ca="1" si="23"/>
        <v>0.72471500337288686</v>
      </c>
      <c r="X84" s="16">
        <f t="shared" ca="1" si="29"/>
        <v>3</v>
      </c>
      <c r="Y84" s="34">
        <f t="shared" ca="1" si="24"/>
        <v>0.13563069307111864</v>
      </c>
      <c r="Z84" s="6">
        <f t="shared" ca="1" si="30"/>
        <v>3</v>
      </c>
      <c r="AA84" s="34">
        <f t="shared" ca="1" si="25"/>
        <v>0.43877589992392263</v>
      </c>
      <c r="AB84" s="16">
        <f t="shared" ca="1" si="31"/>
        <v>6</v>
      </c>
      <c r="AC84" s="34">
        <f t="shared" ca="1" si="26"/>
        <v>0.64245330662712252</v>
      </c>
    </row>
    <row r="85" spans="2:29">
      <c r="B85" s="41" t="s">
        <v>72</v>
      </c>
      <c r="C85" s="65">
        <f t="shared" ca="1" si="32"/>
        <v>1.2117241379310344</v>
      </c>
      <c r="D85" s="65">
        <f t="shared" si="33"/>
        <v>6.7562499999999996</v>
      </c>
      <c r="E85" s="65">
        <f t="shared" si="34"/>
        <v>0</v>
      </c>
      <c r="F85" s="65">
        <f t="shared" si="35"/>
        <v>0</v>
      </c>
      <c r="G85" s="55">
        <f t="shared" si="36"/>
        <v>0</v>
      </c>
      <c r="H85" s="55">
        <f t="shared" si="37"/>
        <v>0</v>
      </c>
      <c r="I85" s="68">
        <f t="shared" si="38"/>
        <v>0</v>
      </c>
      <c r="J85" s="34">
        <f t="shared" si="39"/>
        <v>0</v>
      </c>
      <c r="K85" s="34">
        <f t="shared" ca="1" si="40"/>
        <v>7.9679741379310336</v>
      </c>
      <c r="M85" s="5">
        <f t="shared" si="27"/>
        <v>60</v>
      </c>
      <c r="N85" s="39">
        <f t="shared" ca="1" si="17"/>
        <v>2</v>
      </c>
      <c r="O85" s="34">
        <f t="shared" ca="1" si="18"/>
        <v>0.612207108881345</v>
      </c>
      <c r="P85" s="5">
        <f t="shared" ca="1" si="19"/>
        <v>1</v>
      </c>
      <c r="Q85" s="53">
        <f t="shared" ca="1" si="20"/>
        <v>0.47926822096001498</v>
      </c>
      <c r="R85" s="5">
        <f t="shared" ca="1" si="21"/>
        <v>1</v>
      </c>
      <c r="S85" s="53">
        <f t="shared" ca="1" si="22"/>
        <v>0.10422636806802821</v>
      </c>
      <c r="T85" s="5">
        <f t="shared" ca="1" si="21"/>
        <v>2</v>
      </c>
      <c r="U85" s="53">
        <f t="shared" ca="1" si="22"/>
        <v>0.71654170906482761</v>
      </c>
      <c r="V85" s="5">
        <f t="shared" ca="1" si="28"/>
        <v>7</v>
      </c>
      <c r="W85" s="56">
        <f t="shared" ca="1" si="23"/>
        <v>0.94769605753384134</v>
      </c>
      <c r="X85" s="16">
        <f t="shared" ca="1" si="29"/>
        <v>6</v>
      </c>
      <c r="Y85" s="34">
        <f t="shared" ca="1" si="24"/>
        <v>0.41088554806253619</v>
      </c>
      <c r="Z85" s="6">
        <f t="shared" ca="1" si="30"/>
        <v>3</v>
      </c>
      <c r="AA85" s="34">
        <f t="shared" ca="1" si="25"/>
        <v>0.46482915705115779</v>
      </c>
      <c r="AB85" s="16">
        <f t="shared" ca="1" si="31"/>
        <v>5</v>
      </c>
      <c r="AC85" s="34">
        <f t="shared" ca="1" si="26"/>
        <v>0.38241003165639986</v>
      </c>
    </row>
    <row r="86" spans="2:29">
      <c r="B86" s="41" t="s">
        <v>73</v>
      </c>
      <c r="C86" s="65">
        <f t="shared" si="32"/>
        <v>0</v>
      </c>
      <c r="D86" s="65">
        <f t="shared" si="33"/>
        <v>6.7562499999999996</v>
      </c>
      <c r="E86" s="65">
        <f t="shared" si="34"/>
        <v>0</v>
      </c>
      <c r="F86" s="65">
        <f t="shared" si="35"/>
        <v>0</v>
      </c>
      <c r="G86" s="55">
        <f t="shared" si="36"/>
        <v>0</v>
      </c>
      <c r="H86" s="55">
        <f t="shared" si="37"/>
        <v>0</v>
      </c>
      <c r="I86" s="68">
        <f t="shared" si="38"/>
        <v>0</v>
      </c>
      <c r="J86" s="34">
        <f t="shared" si="39"/>
        <v>0</v>
      </c>
      <c r="K86" s="34">
        <f t="shared" si="40"/>
        <v>6.7562499999999996</v>
      </c>
      <c r="M86" s="5">
        <f t="shared" si="27"/>
        <v>61</v>
      </c>
      <c r="N86" s="39">
        <f t="shared" ca="1" si="17"/>
        <v>2</v>
      </c>
      <c r="O86" s="34">
        <f t="shared" ca="1" si="18"/>
        <v>0.25156251378799066</v>
      </c>
      <c r="P86" s="5">
        <f t="shared" ca="1" si="19"/>
        <v>1</v>
      </c>
      <c r="Q86" s="53">
        <f t="shared" ca="1" si="20"/>
        <v>1.969223951869048E-2</v>
      </c>
      <c r="R86" s="5">
        <f t="shared" ca="1" si="21"/>
        <v>2</v>
      </c>
      <c r="S86" s="53">
        <f t="shared" ca="1" si="22"/>
        <v>0.42596709793325616</v>
      </c>
      <c r="T86" s="5">
        <f t="shared" ca="1" si="21"/>
        <v>1</v>
      </c>
      <c r="U86" s="53">
        <f t="shared" ca="1" si="22"/>
        <v>2.4320533202127237E-2</v>
      </c>
      <c r="V86" s="5">
        <f t="shared" ca="1" si="28"/>
        <v>4</v>
      </c>
      <c r="W86" s="56">
        <f t="shared" ca="1" si="23"/>
        <v>0.66797817410960048</v>
      </c>
      <c r="X86" s="16">
        <f t="shared" ca="1" si="29"/>
        <v>6</v>
      </c>
      <c r="Y86" s="34">
        <f t="shared" ca="1" si="24"/>
        <v>0.5080082287226495</v>
      </c>
      <c r="Z86" s="6">
        <f t="shared" ca="1" si="30"/>
        <v>1</v>
      </c>
      <c r="AA86" s="34">
        <f t="shared" ca="1" si="25"/>
        <v>7.6864601372521157E-2</v>
      </c>
      <c r="AB86" s="16">
        <f t="shared" ca="1" si="31"/>
        <v>8</v>
      </c>
      <c r="AC86" s="34">
        <f t="shared" ca="1" si="26"/>
        <v>0.97609518536773532</v>
      </c>
    </row>
    <row r="87" spans="2:29">
      <c r="B87" s="41" t="s">
        <v>74</v>
      </c>
      <c r="C87" s="65">
        <f t="shared" si="32"/>
        <v>0</v>
      </c>
      <c r="D87" s="65">
        <f t="shared" si="33"/>
        <v>6.7562499999999996</v>
      </c>
      <c r="E87" s="65">
        <f t="shared" si="34"/>
        <v>0</v>
      </c>
      <c r="F87" s="65">
        <f t="shared" si="35"/>
        <v>0</v>
      </c>
      <c r="G87" s="55">
        <f t="shared" si="36"/>
        <v>0</v>
      </c>
      <c r="H87" s="55">
        <f t="shared" si="37"/>
        <v>0</v>
      </c>
      <c r="I87" s="68">
        <f t="shared" si="38"/>
        <v>0</v>
      </c>
      <c r="J87" s="34">
        <f t="shared" si="39"/>
        <v>0</v>
      </c>
      <c r="K87" s="34">
        <f t="shared" si="40"/>
        <v>6.7562499999999996</v>
      </c>
      <c r="M87" s="5">
        <f t="shared" si="27"/>
        <v>62</v>
      </c>
      <c r="N87" s="39">
        <f t="shared" ca="1" si="17"/>
        <v>2</v>
      </c>
      <c r="O87" s="34">
        <f t="shared" ca="1" si="18"/>
        <v>0.95036428407479256</v>
      </c>
      <c r="P87" s="5">
        <f t="shared" ca="1" si="19"/>
        <v>2</v>
      </c>
      <c r="Q87" s="53">
        <f t="shared" ca="1" si="20"/>
        <v>0.73710368925556624</v>
      </c>
      <c r="R87" s="5">
        <f t="shared" ca="1" si="21"/>
        <v>2</v>
      </c>
      <c r="S87" s="53">
        <f t="shared" ca="1" si="22"/>
        <v>0.17169741429925178</v>
      </c>
      <c r="T87" s="5">
        <f t="shared" ca="1" si="21"/>
        <v>1</v>
      </c>
      <c r="U87" s="53">
        <f t="shared" ca="1" si="22"/>
        <v>0.31155644482915679</v>
      </c>
      <c r="V87" s="5">
        <f t="shared" ca="1" si="28"/>
        <v>2</v>
      </c>
      <c r="W87" s="56">
        <f t="shared" ca="1" si="23"/>
        <v>0.22297044864622695</v>
      </c>
      <c r="X87" s="16">
        <f t="shared" ca="1" si="29"/>
        <v>3</v>
      </c>
      <c r="Y87" s="34">
        <f t="shared" ca="1" si="24"/>
        <v>0.16977998467528188</v>
      </c>
      <c r="Z87" s="6">
        <f t="shared" ca="1" si="30"/>
        <v>1</v>
      </c>
      <c r="AA87" s="34">
        <f t="shared" ca="1" si="25"/>
        <v>0.17246571336606764</v>
      </c>
      <c r="AB87" s="16">
        <f t="shared" ca="1" si="31"/>
        <v>1</v>
      </c>
      <c r="AC87" s="34">
        <f t="shared" ca="1" si="26"/>
        <v>4.0892999457545542E-2</v>
      </c>
    </row>
    <row r="88" spans="2:29">
      <c r="B88" s="41" t="s">
        <v>75</v>
      </c>
      <c r="C88" s="65">
        <f t="shared" si="32"/>
        <v>0</v>
      </c>
      <c r="D88" s="65">
        <f t="shared" si="33"/>
        <v>6.7562499999999996</v>
      </c>
      <c r="E88" s="65">
        <f t="shared" si="34"/>
        <v>0</v>
      </c>
      <c r="F88" s="65">
        <f t="shared" si="35"/>
        <v>0</v>
      </c>
      <c r="G88" s="55">
        <f t="shared" si="36"/>
        <v>0</v>
      </c>
      <c r="H88" s="55">
        <f t="shared" si="37"/>
        <v>0</v>
      </c>
      <c r="I88" s="68">
        <f t="shared" si="38"/>
        <v>0</v>
      </c>
      <c r="J88" s="34">
        <f t="shared" si="39"/>
        <v>0</v>
      </c>
      <c r="K88" s="34">
        <f t="shared" si="40"/>
        <v>6.7562499999999996</v>
      </c>
      <c r="M88" s="5">
        <f t="shared" si="27"/>
        <v>63</v>
      </c>
      <c r="N88" s="39">
        <f t="shared" ca="1" si="17"/>
        <v>2</v>
      </c>
      <c r="O88" s="34">
        <f t="shared" ca="1" si="18"/>
        <v>0.5728211909604517</v>
      </c>
      <c r="P88" s="5">
        <f t="shared" ca="1" si="19"/>
        <v>1</v>
      </c>
      <c r="Q88" s="53">
        <f t="shared" ca="1" si="20"/>
        <v>5.390501943780035E-2</v>
      </c>
      <c r="R88" s="5">
        <f t="shared" ca="1" si="21"/>
        <v>2</v>
      </c>
      <c r="S88" s="53">
        <f t="shared" ca="1" si="22"/>
        <v>0.43089802041579234</v>
      </c>
      <c r="T88" s="5">
        <f t="shared" ca="1" si="21"/>
        <v>2</v>
      </c>
      <c r="U88" s="53">
        <f t="shared" ca="1" si="22"/>
        <v>0.53608541594522086</v>
      </c>
      <c r="V88" s="5">
        <f t="shared" ca="1" si="28"/>
        <v>1</v>
      </c>
      <c r="W88" s="56">
        <f t="shared" ca="1" si="23"/>
        <v>5.131919196273671E-2</v>
      </c>
      <c r="X88" s="16">
        <f t="shared" ca="1" si="29"/>
        <v>6</v>
      </c>
      <c r="Y88" s="34">
        <f t="shared" ca="1" si="24"/>
        <v>0.69359144562753205</v>
      </c>
      <c r="Z88" s="6">
        <f t="shared" ca="1" si="30"/>
        <v>2</v>
      </c>
      <c r="AA88" s="34">
        <f t="shared" ca="1" si="25"/>
        <v>0.36650256269906656</v>
      </c>
      <c r="AB88" s="16">
        <f t="shared" ca="1" si="31"/>
        <v>5</v>
      </c>
      <c r="AC88" s="34">
        <f t="shared" ca="1" si="26"/>
        <v>0.47494857867413254</v>
      </c>
    </row>
    <row r="89" spans="2:29">
      <c r="B89" s="41" t="s">
        <v>76</v>
      </c>
      <c r="C89" s="65">
        <f t="shared" si="32"/>
        <v>0</v>
      </c>
      <c r="D89" s="65">
        <f t="shared" si="33"/>
        <v>6.7562499999999996</v>
      </c>
      <c r="E89" s="65">
        <f t="shared" si="34"/>
        <v>0</v>
      </c>
      <c r="F89" s="65">
        <f t="shared" si="35"/>
        <v>0</v>
      </c>
      <c r="G89" s="55">
        <f t="shared" si="36"/>
        <v>0</v>
      </c>
      <c r="H89" s="55">
        <f t="shared" si="37"/>
        <v>0</v>
      </c>
      <c r="I89" s="68">
        <f t="shared" si="38"/>
        <v>0</v>
      </c>
      <c r="J89" s="34">
        <f t="shared" si="39"/>
        <v>0</v>
      </c>
      <c r="K89" s="34">
        <f t="shared" si="40"/>
        <v>6.7562499999999996</v>
      </c>
      <c r="M89" s="5">
        <f t="shared" si="27"/>
        <v>64</v>
      </c>
      <c r="N89" s="39">
        <f t="shared" ca="1" si="17"/>
        <v>2</v>
      </c>
      <c r="O89" s="34">
        <f t="shared" ca="1" si="18"/>
        <v>0.73128640621019247</v>
      </c>
      <c r="P89" s="5">
        <f t="shared" ca="1" si="19"/>
        <v>1</v>
      </c>
      <c r="Q89" s="53">
        <f t="shared" ca="1" si="20"/>
        <v>0.1671474777499844</v>
      </c>
      <c r="R89" s="5">
        <f t="shared" ca="1" si="21"/>
        <v>3</v>
      </c>
      <c r="S89" s="53">
        <f t="shared" ca="1" si="22"/>
        <v>0.77716594324475974</v>
      </c>
      <c r="T89" s="5">
        <f t="shared" ca="1" si="21"/>
        <v>1</v>
      </c>
      <c r="U89" s="53">
        <f t="shared" ca="1" si="22"/>
        <v>1.7245561650981678E-2</v>
      </c>
      <c r="V89" s="5">
        <f t="shared" ca="1" si="28"/>
        <v>2</v>
      </c>
      <c r="W89" s="56">
        <f t="shared" ca="1" si="23"/>
        <v>0.22655102001465854</v>
      </c>
      <c r="X89" s="16">
        <f t="shared" ca="1" si="29"/>
        <v>8</v>
      </c>
      <c r="Y89" s="34">
        <f t="shared" ca="1" si="24"/>
        <v>0.94220843912208263</v>
      </c>
      <c r="Z89" s="6">
        <f t="shared" ca="1" si="30"/>
        <v>2</v>
      </c>
      <c r="AA89" s="34">
        <f t="shared" ca="1" si="25"/>
        <v>0.20315224906826401</v>
      </c>
      <c r="AB89" s="16">
        <f t="shared" ca="1" si="31"/>
        <v>3</v>
      </c>
      <c r="AC89" s="34">
        <f t="shared" ca="1" si="26"/>
        <v>0.17182677012072034</v>
      </c>
    </row>
    <row r="90" spans="2:29">
      <c r="B90" s="6" t="s">
        <v>77</v>
      </c>
      <c r="C90" s="65">
        <f t="shared" si="32"/>
        <v>0</v>
      </c>
      <c r="D90" s="65">
        <f t="shared" si="33"/>
        <v>6.7562499999999996</v>
      </c>
      <c r="E90" s="65">
        <f t="shared" si="34"/>
        <v>0</v>
      </c>
      <c r="F90" s="65">
        <f t="shared" si="35"/>
        <v>0</v>
      </c>
      <c r="G90" s="55">
        <f t="shared" si="36"/>
        <v>0</v>
      </c>
      <c r="H90" s="55">
        <f t="shared" si="37"/>
        <v>0</v>
      </c>
      <c r="I90" s="68">
        <f t="shared" si="38"/>
        <v>0</v>
      </c>
      <c r="J90" s="34">
        <f t="shared" si="39"/>
        <v>0</v>
      </c>
      <c r="K90" s="34">
        <f t="shared" si="40"/>
        <v>6.7562499999999996</v>
      </c>
      <c r="M90" s="5">
        <f t="shared" si="27"/>
        <v>65</v>
      </c>
      <c r="N90" s="39">
        <f t="shared" ca="1" si="17"/>
        <v>1</v>
      </c>
      <c r="O90" s="34">
        <f t="shared" ca="1" si="18"/>
        <v>7.0748878085414635E-2</v>
      </c>
      <c r="P90" s="5">
        <f t="shared" ca="1" si="19"/>
        <v>3</v>
      </c>
      <c r="Q90" s="53">
        <f t="shared" ca="1" si="20"/>
        <v>0.95097395221025671</v>
      </c>
      <c r="R90" s="5">
        <f t="shared" ca="1" si="21"/>
        <v>1</v>
      </c>
      <c r="S90" s="53">
        <f t="shared" ca="1" si="22"/>
        <v>7.1422072993559738E-2</v>
      </c>
      <c r="T90" s="5">
        <f t="shared" ca="1" si="21"/>
        <v>2</v>
      </c>
      <c r="U90" s="53">
        <f t="shared" ca="1" si="22"/>
        <v>0.52980072149124791</v>
      </c>
      <c r="V90" s="5">
        <f t="shared" ref="V90:V121" ca="1" si="41">VLOOKUP(W90,V$8:W$15,2)</f>
        <v>2</v>
      </c>
      <c r="W90" s="56">
        <f t="shared" ca="1" si="23"/>
        <v>0.30602361831042146</v>
      </c>
      <c r="X90" s="16">
        <f t="shared" ref="X90:X121" ca="1" si="42">VLOOKUP(Y90,X$8:Y$15,2)</f>
        <v>2</v>
      </c>
      <c r="Y90" s="34">
        <f t="shared" ca="1" si="24"/>
        <v>6.9701981801119084E-2</v>
      </c>
      <c r="Z90" s="6">
        <f t="shared" ref="Z90:Z121" ca="1" si="43">VLOOKUP(AA90,Z$8:AA$15,2)</f>
        <v>3</v>
      </c>
      <c r="AA90" s="34">
        <f t="shared" ca="1" si="25"/>
        <v>0.41073638287866387</v>
      </c>
      <c r="AB90" s="16">
        <f t="shared" ref="AB90:AB121" ca="1" si="44">VLOOKUP(AC90,AB$8:AC$15,2)</f>
        <v>7</v>
      </c>
      <c r="AC90" s="34">
        <f t="shared" ca="1" si="26"/>
        <v>0.88580769845364404</v>
      </c>
    </row>
    <row r="91" spans="2:29">
      <c r="B91" s="6" t="s">
        <v>78</v>
      </c>
      <c r="C91" s="65">
        <f t="shared" si="32"/>
        <v>0</v>
      </c>
      <c r="D91" s="65">
        <f t="shared" si="33"/>
        <v>6.7562499999999996</v>
      </c>
      <c r="E91" s="65">
        <f t="shared" si="34"/>
        <v>0</v>
      </c>
      <c r="F91" s="65">
        <f t="shared" si="35"/>
        <v>0</v>
      </c>
      <c r="G91" s="55">
        <f t="shared" si="36"/>
        <v>0</v>
      </c>
      <c r="H91" s="55">
        <f t="shared" si="37"/>
        <v>0</v>
      </c>
      <c r="I91" s="68">
        <f t="shared" si="38"/>
        <v>0</v>
      </c>
      <c r="J91" s="34">
        <f t="shared" si="39"/>
        <v>0</v>
      </c>
      <c r="K91" s="34">
        <f t="shared" si="40"/>
        <v>6.7562499999999996</v>
      </c>
      <c r="M91" s="5">
        <f t="shared" si="27"/>
        <v>66</v>
      </c>
      <c r="N91" s="39">
        <f t="shared" ref="N91:N137" ca="1" si="45">VLOOKUP(O91,N$8:O$15,2)</f>
        <v>2</v>
      </c>
      <c r="O91" s="34">
        <f t="shared" ref="O91:O140" ca="1" si="46">RAND()</f>
        <v>0.75239584856843589</v>
      </c>
      <c r="P91" s="5">
        <f t="shared" ref="P91:P137" ca="1" si="47">VLOOKUP(Q91,P$8:Q$15,2)</f>
        <v>1</v>
      </c>
      <c r="Q91" s="53">
        <f t="shared" ref="Q91:Q140" ca="1" si="48">RAND()</f>
        <v>0.29164982305403964</v>
      </c>
      <c r="R91" s="5">
        <f t="shared" ref="R91:T137" ca="1" si="49">VLOOKUP(S91,R$8:S$15,2)</f>
        <v>1</v>
      </c>
      <c r="S91" s="53">
        <f t="shared" ref="S91:U138" ca="1" si="50">RAND()</f>
        <v>3.0701077810294741E-2</v>
      </c>
      <c r="T91" s="5">
        <f t="shared" ca="1" si="49"/>
        <v>1</v>
      </c>
      <c r="U91" s="53">
        <f t="shared" ca="1" si="50"/>
        <v>0.18298756841236252</v>
      </c>
      <c r="V91" s="5">
        <f t="shared" ca="1" si="41"/>
        <v>1</v>
      </c>
      <c r="W91" s="56">
        <f t="shared" ref="W91:W140" ca="1" si="51">RAND()</f>
        <v>0.14024267573376625</v>
      </c>
      <c r="X91" s="16">
        <f t="shared" ca="1" si="42"/>
        <v>7</v>
      </c>
      <c r="Y91" s="34">
        <f t="shared" ref="Y91:Y140" ca="1" si="52">RAND()</f>
        <v>0.79230839553562049</v>
      </c>
      <c r="Z91" s="6">
        <f t="shared" ca="1" si="43"/>
        <v>6</v>
      </c>
      <c r="AA91" s="34">
        <f t="shared" ref="AA91:AA140" ca="1" si="53">RAND()</f>
        <v>0.74837744568792886</v>
      </c>
      <c r="AB91" s="16">
        <f t="shared" ca="1" si="44"/>
        <v>6</v>
      </c>
      <c r="AC91" s="34">
        <f t="shared" ref="AC91:AC140" ca="1" si="54">RAND()</f>
        <v>0.59930233331169536</v>
      </c>
    </row>
    <row r="92" spans="2:29">
      <c r="B92" s="6" t="s">
        <v>79</v>
      </c>
      <c r="C92" s="65">
        <f t="shared" ca="1" si="32"/>
        <v>1.7804926108374384</v>
      </c>
      <c r="D92" s="65">
        <f t="shared" si="33"/>
        <v>6.7562499999999996</v>
      </c>
      <c r="E92" s="65">
        <f t="shared" si="34"/>
        <v>0</v>
      </c>
      <c r="F92" s="65">
        <f t="shared" si="35"/>
        <v>0</v>
      </c>
      <c r="G92" s="55">
        <f t="shared" si="36"/>
        <v>0</v>
      </c>
      <c r="H92" s="55">
        <f t="shared" si="37"/>
        <v>0</v>
      </c>
      <c r="I92" s="68">
        <f t="shared" si="38"/>
        <v>0</v>
      </c>
      <c r="J92" s="34">
        <f t="shared" si="39"/>
        <v>0</v>
      </c>
      <c r="K92" s="34">
        <f t="shared" ca="1" si="40"/>
        <v>8.5367426108374378</v>
      </c>
      <c r="M92" s="5">
        <f t="shared" ref="M92:M140" si="55">M91+1</f>
        <v>67</v>
      </c>
      <c r="N92" s="39">
        <f t="shared" ca="1" si="45"/>
        <v>1</v>
      </c>
      <c r="O92" s="34">
        <f t="shared" ca="1" si="46"/>
        <v>1.6055459415058593E-2</v>
      </c>
      <c r="P92" s="5">
        <f t="shared" ca="1" si="47"/>
        <v>1</v>
      </c>
      <c r="Q92" s="53">
        <f t="shared" ca="1" si="48"/>
        <v>0.59673988937084332</v>
      </c>
      <c r="R92" s="5">
        <f t="shared" ca="1" si="49"/>
        <v>3</v>
      </c>
      <c r="S92" s="53">
        <f t="shared" ca="1" si="50"/>
        <v>0.79782667457377787</v>
      </c>
      <c r="T92" s="5">
        <f t="shared" ca="1" si="49"/>
        <v>1</v>
      </c>
      <c r="U92" s="53">
        <f t="shared" ca="1" si="50"/>
        <v>0.45989107374578087</v>
      </c>
      <c r="V92" s="5">
        <f t="shared" ca="1" si="41"/>
        <v>2</v>
      </c>
      <c r="W92" s="56">
        <f t="shared" ca="1" si="51"/>
        <v>0.2331790445213382</v>
      </c>
      <c r="X92" s="16">
        <f t="shared" ca="1" si="42"/>
        <v>7</v>
      </c>
      <c r="Y92" s="34">
        <f t="shared" ca="1" si="52"/>
        <v>0.74046549003727979</v>
      </c>
      <c r="Z92" s="6">
        <f t="shared" ca="1" si="43"/>
        <v>7</v>
      </c>
      <c r="AA92" s="34">
        <f t="shared" ca="1" si="53"/>
        <v>0.80169253274347252</v>
      </c>
      <c r="AB92" s="16">
        <f t="shared" ca="1" si="44"/>
        <v>6</v>
      </c>
      <c r="AC92" s="34">
        <f t="shared" ca="1" si="54"/>
        <v>0.60384111744242652</v>
      </c>
    </row>
    <row r="93" spans="2:29">
      <c r="B93" s="6" t="s">
        <v>80</v>
      </c>
      <c r="C93" s="65">
        <f t="shared" ca="1" si="32"/>
        <v>0.69241379310344819</v>
      </c>
      <c r="D93" s="65">
        <f t="shared" si="33"/>
        <v>6.7562499999999996</v>
      </c>
      <c r="E93" s="65">
        <f t="shared" si="34"/>
        <v>7.6205072067141035</v>
      </c>
      <c r="F93" s="65">
        <f t="shared" ca="1" si="35"/>
        <v>4.2394088669950731</v>
      </c>
      <c r="G93" s="55">
        <f t="shared" si="36"/>
        <v>0</v>
      </c>
      <c r="H93" s="55">
        <f t="shared" ca="1" si="37"/>
        <v>0.44006568144499175</v>
      </c>
      <c r="I93" s="68">
        <f t="shared" ca="1" si="38"/>
        <v>1.8667487684729063</v>
      </c>
      <c r="J93" s="34">
        <f t="shared" ca="1" si="39"/>
        <v>1.3300492610837437E-2</v>
      </c>
      <c r="K93" s="34">
        <f t="shared" ca="1" si="40"/>
        <v>21.628694809341361</v>
      </c>
      <c r="M93" s="5">
        <f t="shared" si="55"/>
        <v>68</v>
      </c>
      <c r="N93" s="39">
        <f t="shared" ca="1" si="45"/>
        <v>1</v>
      </c>
      <c r="O93" s="34">
        <f t="shared" ca="1" si="46"/>
        <v>0.10805566611258133</v>
      </c>
      <c r="P93" s="5">
        <f t="shared" ca="1" si="47"/>
        <v>1</v>
      </c>
      <c r="Q93" s="53">
        <f t="shared" ca="1" si="48"/>
        <v>0.1599957138696555</v>
      </c>
      <c r="R93" s="5">
        <f t="shared" ca="1" si="49"/>
        <v>2</v>
      </c>
      <c r="S93" s="53">
        <f t="shared" ca="1" si="50"/>
        <v>0.47583847327056716</v>
      </c>
      <c r="T93" s="5">
        <f t="shared" ca="1" si="49"/>
        <v>1</v>
      </c>
      <c r="U93" s="53">
        <f t="shared" ca="1" si="50"/>
        <v>0.29646093498874659</v>
      </c>
      <c r="V93" s="5">
        <f t="shared" ca="1" si="41"/>
        <v>3</v>
      </c>
      <c r="W93" s="56">
        <f t="shared" ca="1" si="51"/>
        <v>0.53921863653749025</v>
      </c>
      <c r="X93" s="16">
        <f t="shared" ca="1" si="42"/>
        <v>8</v>
      </c>
      <c r="Y93" s="34">
        <f t="shared" ca="1" si="52"/>
        <v>0.96517765095631192</v>
      </c>
      <c r="Z93" s="6">
        <f t="shared" ca="1" si="43"/>
        <v>8</v>
      </c>
      <c r="AA93" s="34">
        <f t="shared" ca="1" si="53"/>
        <v>0.94844976732559516</v>
      </c>
      <c r="AB93" s="16">
        <f t="shared" ca="1" si="44"/>
        <v>4</v>
      </c>
      <c r="AC93" s="34">
        <f t="shared" ca="1" si="54"/>
        <v>0.24350527238196129</v>
      </c>
    </row>
    <row r="94" spans="2:29" ht="15.75" thickBot="1">
      <c r="B94" s="6" t="s">
        <v>81</v>
      </c>
      <c r="C94" s="65">
        <f t="shared" ca="1" si="32"/>
        <v>0.37093596059113298</v>
      </c>
      <c r="D94" s="65">
        <f t="shared" si="33"/>
        <v>6.7562499999999996</v>
      </c>
      <c r="E94" s="65">
        <f t="shared" si="34"/>
        <v>7.6205072067141035</v>
      </c>
      <c r="F94" s="65">
        <f t="shared" ca="1" si="35"/>
        <v>3.7502463054187185</v>
      </c>
      <c r="G94" s="55">
        <f t="shared" si="36"/>
        <v>0</v>
      </c>
      <c r="H94" s="55">
        <f t="shared" ca="1" si="37"/>
        <v>0.33004926108374383</v>
      </c>
      <c r="I94" s="68">
        <f t="shared" ca="1" si="38"/>
        <v>1.5795566502463052</v>
      </c>
      <c r="J94" s="34">
        <f t="shared" ca="1" si="39"/>
        <v>2.3275862068965512E-2</v>
      </c>
      <c r="K94" s="34">
        <f t="shared" ca="1" si="40"/>
        <v>20.430821246122974</v>
      </c>
      <c r="M94" s="4">
        <f t="shared" si="55"/>
        <v>69</v>
      </c>
      <c r="N94" s="39">
        <f t="shared" ca="1" si="45"/>
        <v>2</v>
      </c>
      <c r="O94" s="82">
        <f t="shared" ca="1" si="46"/>
        <v>0.59472196939514177</v>
      </c>
      <c r="P94" s="5">
        <f t="shared" ca="1" si="47"/>
        <v>1</v>
      </c>
      <c r="Q94" s="76">
        <f t="shared" ca="1" si="48"/>
        <v>0.39242484205213674</v>
      </c>
      <c r="R94" s="5">
        <f t="shared" ca="1" si="49"/>
        <v>2</v>
      </c>
      <c r="S94" s="76">
        <f t="shared" ca="1" si="50"/>
        <v>0.35629271365962101</v>
      </c>
      <c r="T94" s="5">
        <f t="shared" ca="1" si="49"/>
        <v>1</v>
      </c>
      <c r="U94" s="76">
        <f t="shared" ca="1" si="50"/>
        <v>9.480586801332791E-2</v>
      </c>
      <c r="V94" s="5">
        <f t="shared" ca="1" si="41"/>
        <v>4</v>
      </c>
      <c r="W94" s="75">
        <f t="shared" ca="1" si="51"/>
        <v>0.67535888278297573</v>
      </c>
      <c r="X94" s="16">
        <f t="shared" ca="1" si="42"/>
        <v>5</v>
      </c>
      <c r="Y94" s="82">
        <f t="shared" ca="1" si="52"/>
        <v>0.34105978719596153</v>
      </c>
      <c r="Z94" s="6">
        <f t="shared" ca="1" si="43"/>
        <v>8</v>
      </c>
      <c r="AA94" s="82">
        <f t="shared" ca="1" si="53"/>
        <v>0.90286422643822473</v>
      </c>
      <c r="AB94" s="16">
        <f t="shared" ca="1" si="44"/>
        <v>6</v>
      </c>
      <c r="AC94" s="82">
        <f t="shared" ca="1" si="54"/>
        <v>0.59542948533402029</v>
      </c>
    </row>
    <row r="95" spans="2:29" ht="15.75" thickBot="1">
      <c r="B95" s="6" t="s">
        <v>82</v>
      </c>
      <c r="C95" s="65">
        <f t="shared" si="32"/>
        <v>0</v>
      </c>
      <c r="D95" s="65">
        <f t="shared" si="33"/>
        <v>6.7562499999999996</v>
      </c>
      <c r="E95" s="65">
        <f t="shared" si="34"/>
        <v>7.6205072067141035</v>
      </c>
      <c r="F95" s="65">
        <f t="shared" ca="1" si="35"/>
        <v>4.5655172413793101</v>
      </c>
      <c r="G95" s="55">
        <f t="shared" si="36"/>
        <v>0</v>
      </c>
      <c r="H95" s="55">
        <f t="shared" ca="1" si="37"/>
        <v>0.82512315270935954</v>
      </c>
      <c r="I95" s="68">
        <f t="shared" ca="1" si="38"/>
        <v>1.0769704433497536</v>
      </c>
      <c r="J95" s="34">
        <f t="shared" ca="1" si="39"/>
        <v>2.6600985221674874E-2</v>
      </c>
      <c r="K95" s="34">
        <f t="shared" ca="1" si="40"/>
        <v>20.870969029374201</v>
      </c>
      <c r="M95" s="4">
        <f t="shared" si="55"/>
        <v>70</v>
      </c>
      <c r="N95" s="39">
        <f t="shared" ca="1" si="45"/>
        <v>1</v>
      </c>
      <c r="O95" s="82">
        <f t="shared" ca="1" si="46"/>
        <v>0.1350531810336264</v>
      </c>
      <c r="P95" s="5">
        <f t="shared" ca="1" si="47"/>
        <v>2</v>
      </c>
      <c r="Q95" s="76">
        <f t="shared" ca="1" si="48"/>
        <v>0.69700550906169223</v>
      </c>
      <c r="R95" s="5">
        <f t="shared" ca="1" si="49"/>
        <v>2</v>
      </c>
      <c r="S95" s="76">
        <f t="shared" ca="1" si="50"/>
        <v>0.55943813123065045</v>
      </c>
      <c r="T95" s="5">
        <f t="shared" ca="1" si="49"/>
        <v>1</v>
      </c>
      <c r="U95" s="76">
        <f t="shared" ca="1" si="50"/>
        <v>0.47941363445638663</v>
      </c>
      <c r="V95" s="5">
        <f t="shared" ca="1" si="41"/>
        <v>3</v>
      </c>
      <c r="W95" s="75">
        <f t="shared" ca="1" si="51"/>
        <v>0.55127383403251251</v>
      </c>
      <c r="X95" s="16">
        <f t="shared" ca="1" si="42"/>
        <v>1</v>
      </c>
      <c r="Y95" s="82">
        <f t="shared" ca="1" si="52"/>
        <v>3.5545291013478142E-2</v>
      </c>
      <c r="Z95" s="6">
        <f t="shared" ca="1" si="43"/>
        <v>6</v>
      </c>
      <c r="AA95" s="82">
        <f t="shared" ca="1" si="53"/>
        <v>0.76764560283057648</v>
      </c>
      <c r="AB95" s="16">
        <f t="shared" ca="1" si="44"/>
        <v>4</v>
      </c>
      <c r="AC95" s="82">
        <f t="shared" ca="1" si="54"/>
        <v>0.20222789895094806</v>
      </c>
    </row>
    <row r="96" spans="2:29" ht="15.75" thickBot="1">
      <c r="B96" s="6" t="s">
        <v>83</v>
      </c>
      <c r="C96" s="65">
        <f t="shared" ca="1" si="32"/>
        <v>0.42039408866995071</v>
      </c>
      <c r="D96" s="65">
        <f t="shared" si="33"/>
        <v>6.7562499999999996</v>
      </c>
      <c r="E96" s="65">
        <f t="shared" si="34"/>
        <v>7.6205072067141035</v>
      </c>
      <c r="F96" s="65">
        <f t="shared" ca="1" si="35"/>
        <v>1.1413793103448275</v>
      </c>
      <c r="G96" s="55">
        <f t="shared" si="36"/>
        <v>0.44061302681992337</v>
      </c>
      <c r="H96" s="55">
        <f t="shared" ca="1" si="37"/>
        <v>0.66009852216748766</v>
      </c>
      <c r="I96" s="68">
        <f t="shared" ca="1" si="38"/>
        <v>1.0051724137931035</v>
      </c>
      <c r="J96" s="34">
        <f t="shared" ca="1" si="39"/>
        <v>5.6527093596059105E-2</v>
      </c>
      <c r="K96" s="34">
        <f t="shared" ca="1" si="40"/>
        <v>18.100941662105459</v>
      </c>
      <c r="M96" s="4">
        <f t="shared" si="55"/>
        <v>71</v>
      </c>
      <c r="N96" s="39">
        <f t="shared" ca="1" si="45"/>
        <v>2</v>
      </c>
      <c r="O96" s="82">
        <f t="shared" ca="1" si="46"/>
        <v>0.52213479713866384</v>
      </c>
      <c r="P96" s="5">
        <f t="shared" ca="1" si="47"/>
        <v>1</v>
      </c>
      <c r="Q96" s="76">
        <f t="shared" ca="1" si="48"/>
        <v>0.50278011109930354</v>
      </c>
      <c r="R96" s="5">
        <f t="shared" ca="1" si="49"/>
        <v>1</v>
      </c>
      <c r="S96" s="76">
        <f t="shared" ca="1" si="50"/>
        <v>8.9657473670748722E-2</v>
      </c>
      <c r="T96" s="5">
        <f t="shared" ca="1" si="49"/>
        <v>1</v>
      </c>
      <c r="U96" s="76">
        <f t="shared" ca="1" si="50"/>
        <v>0.39863963601977948</v>
      </c>
      <c r="V96" s="5">
        <f t="shared" ca="1" si="41"/>
        <v>4</v>
      </c>
      <c r="W96" s="75">
        <f t="shared" ca="1" si="51"/>
        <v>0.6256871034538023</v>
      </c>
      <c r="X96" s="16">
        <f t="shared" ca="1" si="42"/>
        <v>6</v>
      </c>
      <c r="Y96" s="82">
        <f t="shared" ca="1" si="52"/>
        <v>0.49459088974459231</v>
      </c>
      <c r="Z96" s="6">
        <f t="shared" ca="1" si="43"/>
        <v>1</v>
      </c>
      <c r="AA96" s="82">
        <f t="shared" ca="1" si="53"/>
        <v>5.5436214473572498E-2</v>
      </c>
      <c r="AB96" s="16">
        <f t="shared" ca="1" si="44"/>
        <v>4</v>
      </c>
      <c r="AC96" s="82">
        <f t="shared" ca="1" si="54"/>
        <v>0.27102754052621769</v>
      </c>
    </row>
    <row r="97" spans="2:29" ht="15.75" thickBot="1">
      <c r="B97" s="6" t="s">
        <v>84</v>
      </c>
      <c r="C97" s="65">
        <f t="shared" ca="1" si="32"/>
        <v>1.6568472906403939</v>
      </c>
      <c r="D97" s="65">
        <f t="shared" si="33"/>
        <v>6.7562499999999996</v>
      </c>
      <c r="E97" s="65">
        <f t="shared" si="34"/>
        <v>7.6205072067141035</v>
      </c>
      <c r="F97" s="65">
        <f t="shared" ca="1" si="35"/>
        <v>1.7935960591133002</v>
      </c>
      <c r="G97" s="55">
        <f t="shared" si="36"/>
        <v>0.44061302681992337</v>
      </c>
      <c r="H97" s="55">
        <f t="shared" ca="1" si="37"/>
        <v>0.49507389162561577</v>
      </c>
      <c r="I97" s="68">
        <f t="shared" ca="1" si="38"/>
        <v>0.93337438423645314</v>
      </c>
      <c r="J97" s="34">
        <f t="shared" ca="1" si="39"/>
        <v>6.3177339901477822E-2</v>
      </c>
      <c r="K97" s="34">
        <f t="shared" ca="1" si="40"/>
        <v>19.759439199051272</v>
      </c>
      <c r="M97" s="4">
        <f t="shared" si="55"/>
        <v>72</v>
      </c>
      <c r="N97" s="39">
        <f t="shared" ca="1" si="45"/>
        <v>2</v>
      </c>
      <c r="O97" s="82">
        <f t="shared" ca="1" si="46"/>
        <v>0.30715978455262394</v>
      </c>
      <c r="P97" s="5">
        <f t="shared" ca="1" si="47"/>
        <v>1</v>
      </c>
      <c r="Q97" s="76">
        <f t="shared" ca="1" si="48"/>
        <v>0.24136219619416988</v>
      </c>
      <c r="R97" s="5">
        <f t="shared" ca="1" si="49"/>
        <v>2</v>
      </c>
      <c r="S97" s="76">
        <f t="shared" ca="1" si="50"/>
        <v>0.44903871613301405</v>
      </c>
      <c r="T97" s="5">
        <f t="shared" ca="1" si="49"/>
        <v>1</v>
      </c>
      <c r="U97" s="76">
        <f t="shared" ca="1" si="50"/>
        <v>0.26647343683818292</v>
      </c>
      <c r="V97" s="5">
        <f t="shared" ca="1" si="41"/>
        <v>1</v>
      </c>
      <c r="W97" s="75">
        <f t="shared" ca="1" si="51"/>
        <v>5.8885691740690582E-2</v>
      </c>
      <c r="X97" s="16">
        <f t="shared" ca="1" si="42"/>
        <v>3</v>
      </c>
      <c r="Y97" s="82">
        <f t="shared" ca="1" si="52"/>
        <v>0.14473873040229535</v>
      </c>
      <c r="Z97" s="6">
        <f t="shared" ca="1" si="43"/>
        <v>2</v>
      </c>
      <c r="AA97" s="82">
        <f t="shared" ca="1" si="53"/>
        <v>0.22567042184914587</v>
      </c>
      <c r="AB97" s="16">
        <f t="shared" ca="1" si="44"/>
        <v>3</v>
      </c>
      <c r="AC97" s="82">
        <f t="shared" ca="1" si="54"/>
        <v>0.15260935265204711</v>
      </c>
    </row>
    <row r="98" spans="2:29" ht="15.75" thickBot="1">
      <c r="B98" s="6" t="s">
        <v>85</v>
      </c>
      <c r="C98" s="65">
        <f t="shared" ca="1" si="32"/>
        <v>0.76660098522167486</v>
      </c>
      <c r="D98" s="65">
        <f t="shared" si="33"/>
        <v>6.7562499999999996</v>
      </c>
      <c r="E98" s="65">
        <f t="shared" si="34"/>
        <v>7.6205072067141035</v>
      </c>
      <c r="F98" s="65">
        <f t="shared" ca="1" si="35"/>
        <v>1.6305418719211819</v>
      </c>
      <c r="G98" s="55">
        <f t="shared" si="36"/>
        <v>0.44061302681992337</v>
      </c>
      <c r="H98" s="55">
        <f t="shared" ca="1" si="37"/>
        <v>1.705254515599343</v>
      </c>
      <c r="I98" s="68">
        <f t="shared" ca="1" si="38"/>
        <v>0.57438423645320202</v>
      </c>
      <c r="J98" s="34">
        <f t="shared" ca="1" si="39"/>
        <v>0.13300492610837436</v>
      </c>
      <c r="K98" s="34">
        <f t="shared" ca="1" si="40"/>
        <v>19.627156768837803</v>
      </c>
      <c r="M98" s="4">
        <f t="shared" si="55"/>
        <v>73</v>
      </c>
      <c r="N98" s="39">
        <f t="shared" ca="1" si="45"/>
        <v>2</v>
      </c>
      <c r="O98" s="82">
        <f t="shared" ca="1" si="46"/>
        <v>0.57254089874500735</v>
      </c>
      <c r="P98" s="5">
        <f t="shared" ca="1" si="47"/>
        <v>2</v>
      </c>
      <c r="Q98" s="76">
        <f t="shared" ca="1" si="48"/>
        <v>0.8194425366554221</v>
      </c>
      <c r="R98" s="5">
        <f t="shared" ca="1" si="49"/>
        <v>2</v>
      </c>
      <c r="S98" s="76">
        <f t="shared" ca="1" si="50"/>
        <v>0.54697827787787401</v>
      </c>
      <c r="T98" s="5">
        <f t="shared" ca="1" si="49"/>
        <v>1</v>
      </c>
      <c r="U98" s="76">
        <f t="shared" ca="1" si="50"/>
        <v>0.14465073434088982</v>
      </c>
      <c r="V98" s="5">
        <f t="shared" ca="1" si="41"/>
        <v>2</v>
      </c>
      <c r="W98" s="75">
        <f t="shared" ca="1" si="51"/>
        <v>0.20054384216265619</v>
      </c>
      <c r="X98" s="16">
        <f t="shared" ca="1" si="42"/>
        <v>3</v>
      </c>
      <c r="Y98" s="82">
        <f t="shared" ca="1" si="52"/>
        <v>0.12756283582034378</v>
      </c>
      <c r="Z98" s="6">
        <f t="shared" ca="1" si="43"/>
        <v>8</v>
      </c>
      <c r="AA98" s="82">
        <f t="shared" ca="1" si="53"/>
        <v>0.91006589711764807</v>
      </c>
      <c r="AB98" s="16">
        <f t="shared" ca="1" si="44"/>
        <v>4</v>
      </c>
      <c r="AC98" s="82">
        <f t="shared" ca="1" si="54"/>
        <v>0.2561982459841996</v>
      </c>
    </row>
    <row r="99" spans="2:29" ht="15.75" thickBot="1">
      <c r="B99" s="6" t="s">
        <v>86</v>
      </c>
      <c r="C99" s="65">
        <f t="shared" si="32"/>
        <v>0</v>
      </c>
      <c r="D99" s="65">
        <f t="shared" si="33"/>
        <v>6.7562499999999996</v>
      </c>
      <c r="E99" s="65">
        <f t="shared" si="34"/>
        <v>7.6205072067141035</v>
      </c>
      <c r="F99" s="65">
        <f t="shared" ca="1" si="35"/>
        <v>1.3044334975369458</v>
      </c>
      <c r="G99" s="55">
        <f t="shared" si="36"/>
        <v>0.44061302681992337</v>
      </c>
      <c r="H99" s="55">
        <f t="shared" ca="1" si="37"/>
        <v>1.3201970443349753</v>
      </c>
      <c r="I99" s="68">
        <f t="shared" ca="1" si="38"/>
        <v>0.57438423645320202</v>
      </c>
      <c r="J99" s="34">
        <f t="shared" ca="1" si="39"/>
        <v>3.9901477832512307E-2</v>
      </c>
      <c r="K99" s="34">
        <f t="shared" ca="1" si="40"/>
        <v>18.056286489691662</v>
      </c>
      <c r="M99" s="4">
        <f t="shared" si="55"/>
        <v>74</v>
      </c>
      <c r="N99" s="39">
        <f t="shared" ca="1" si="45"/>
        <v>2</v>
      </c>
      <c r="O99" s="82">
        <f t="shared" ca="1" si="46"/>
        <v>0.71648135499761834</v>
      </c>
      <c r="P99" s="5">
        <f t="shared" ca="1" si="47"/>
        <v>2</v>
      </c>
      <c r="Q99" s="76">
        <f t="shared" ca="1" si="48"/>
        <v>0.63441389274855009</v>
      </c>
      <c r="R99" s="5">
        <f t="shared" ca="1" si="49"/>
        <v>3</v>
      </c>
      <c r="S99" s="76">
        <f t="shared" ca="1" si="50"/>
        <v>0.97084340889644594</v>
      </c>
      <c r="T99" s="5">
        <f t="shared" ca="1" si="49"/>
        <v>1</v>
      </c>
      <c r="U99" s="76">
        <f t="shared" ca="1" si="50"/>
        <v>0.30155881475536184</v>
      </c>
      <c r="V99" s="5">
        <f t="shared" ca="1" si="41"/>
        <v>3</v>
      </c>
      <c r="W99" s="75">
        <f t="shared" ca="1" si="51"/>
        <v>0.57594967003428543</v>
      </c>
      <c r="X99" s="16">
        <f t="shared" ca="1" si="42"/>
        <v>7</v>
      </c>
      <c r="Y99" s="82">
        <f t="shared" ca="1" si="52"/>
        <v>0.75481428281513385</v>
      </c>
      <c r="Z99" s="6">
        <f t="shared" ca="1" si="43"/>
        <v>8</v>
      </c>
      <c r="AA99" s="82">
        <f t="shared" ca="1" si="53"/>
        <v>0.94431153033371373</v>
      </c>
      <c r="AB99" s="16">
        <f t="shared" ca="1" si="44"/>
        <v>4</v>
      </c>
      <c r="AC99" s="82">
        <f t="shared" ca="1" si="54"/>
        <v>0.25167378359089621</v>
      </c>
    </row>
    <row r="100" spans="2:29" ht="15.75" thickBot="1">
      <c r="B100" s="1" t="s">
        <v>87</v>
      </c>
      <c r="C100" s="87">
        <f t="shared" si="32"/>
        <v>0</v>
      </c>
      <c r="D100" s="87">
        <f t="shared" si="33"/>
        <v>6.7562499999999996</v>
      </c>
      <c r="E100" s="87">
        <f t="shared" si="34"/>
        <v>0</v>
      </c>
      <c r="F100" s="87">
        <f t="shared" ca="1" si="35"/>
        <v>0.32610837438423645</v>
      </c>
      <c r="G100" s="94">
        <f t="shared" si="36"/>
        <v>0.44061302681992337</v>
      </c>
      <c r="H100" s="94">
        <f t="shared" ca="1" si="37"/>
        <v>0.55008210180623973</v>
      </c>
      <c r="I100" s="79">
        <f t="shared" ca="1" si="38"/>
        <v>0.64618226600985229</v>
      </c>
      <c r="J100" s="82">
        <f t="shared" ca="1" si="39"/>
        <v>2.6600985221674874E-2</v>
      </c>
      <c r="K100" s="82">
        <f t="shared" ca="1" si="40"/>
        <v>8.7458367542419264</v>
      </c>
      <c r="M100" s="4">
        <f t="shared" si="55"/>
        <v>75</v>
      </c>
      <c r="N100" s="39">
        <f t="shared" ca="1" si="45"/>
        <v>2</v>
      </c>
      <c r="O100" s="82">
        <f t="shared" ca="1" si="46"/>
        <v>0.47931471066813103</v>
      </c>
      <c r="P100" s="5">
        <f t="shared" ca="1" si="47"/>
        <v>1</v>
      </c>
      <c r="Q100" s="76">
        <f t="shared" ca="1" si="48"/>
        <v>0.20079115651613622</v>
      </c>
      <c r="R100" s="5">
        <f t="shared" ca="1" si="49"/>
        <v>2</v>
      </c>
      <c r="S100" s="76">
        <f t="shared" ca="1" si="50"/>
        <v>0.17927693411096435</v>
      </c>
      <c r="T100" s="5">
        <f t="shared" ca="1" si="49"/>
        <v>1</v>
      </c>
      <c r="U100" s="76">
        <f t="shared" ca="1" si="50"/>
        <v>0.25891244950759607</v>
      </c>
      <c r="V100" s="5">
        <f t="shared" ca="1" si="41"/>
        <v>1</v>
      </c>
      <c r="W100" s="75">
        <f t="shared" ca="1" si="51"/>
        <v>6.4086440765738439E-2</v>
      </c>
      <c r="X100" s="16">
        <f t="shared" ca="1" si="42"/>
        <v>1</v>
      </c>
      <c r="Y100" s="82">
        <f t="shared" ca="1" si="52"/>
        <v>1.2112520628565271E-2</v>
      </c>
      <c r="Z100" s="6">
        <f t="shared" ca="1" si="43"/>
        <v>3</v>
      </c>
      <c r="AA100" s="82">
        <f t="shared" ca="1" si="53"/>
        <v>0.41370090102653045</v>
      </c>
      <c r="AB100" s="16">
        <f t="shared" ca="1" si="44"/>
        <v>6</v>
      </c>
      <c r="AC100" s="82">
        <f t="shared" ca="1" si="54"/>
        <v>0.78233043895515575</v>
      </c>
    </row>
    <row r="101" spans="2:29" ht="15.75" thickBot="1"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4">
        <f t="shared" si="55"/>
        <v>76</v>
      </c>
      <c r="N101" s="39">
        <f t="shared" ca="1" si="45"/>
        <v>2</v>
      </c>
      <c r="O101" s="82">
        <f t="shared" ca="1" si="46"/>
        <v>0.45822094450709461</v>
      </c>
      <c r="P101" s="5">
        <f t="shared" ca="1" si="47"/>
        <v>2</v>
      </c>
      <c r="Q101" s="76">
        <f t="shared" ca="1" si="48"/>
        <v>0.82900623181195687</v>
      </c>
      <c r="R101" s="5">
        <f t="shared" ca="1" si="49"/>
        <v>3</v>
      </c>
      <c r="S101" s="76">
        <f t="shared" ca="1" si="50"/>
        <v>0.91747623571959114</v>
      </c>
      <c r="T101" s="5">
        <f t="shared" ca="1" si="49"/>
        <v>2</v>
      </c>
      <c r="U101" s="76">
        <f t="shared" ca="1" si="50"/>
        <v>0.75918864663211227</v>
      </c>
      <c r="V101" s="5">
        <f t="shared" ca="1" si="41"/>
        <v>3</v>
      </c>
      <c r="W101" s="75">
        <f t="shared" ca="1" si="51"/>
        <v>0.43862719789110716</v>
      </c>
      <c r="X101" s="16">
        <f t="shared" ca="1" si="42"/>
        <v>6</v>
      </c>
      <c r="Y101" s="82">
        <f t="shared" ca="1" si="52"/>
        <v>0.57828161126202282</v>
      </c>
      <c r="Z101" s="6">
        <f t="shared" ca="1" si="43"/>
        <v>6</v>
      </c>
      <c r="AA101" s="82">
        <f t="shared" ca="1" si="53"/>
        <v>0.74532253449803143</v>
      </c>
      <c r="AB101" s="16">
        <f t="shared" ca="1" si="44"/>
        <v>3</v>
      </c>
      <c r="AC101" s="82">
        <f t="shared" ca="1" si="54"/>
        <v>0.18109887984784301</v>
      </c>
    </row>
    <row r="102" spans="2:29" ht="15.75" thickBot="1">
      <c r="B102" t="s">
        <v>122</v>
      </c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4">
        <f t="shared" si="55"/>
        <v>77</v>
      </c>
      <c r="N102" s="39">
        <f t="shared" ca="1" si="45"/>
        <v>1</v>
      </c>
      <c r="O102" s="82">
        <f t="shared" ca="1" si="46"/>
        <v>0.11129590434715908</v>
      </c>
      <c r="P102" s="5">
        <f t="shared" ca="1" si="47"/>
        <v>2</v>
      </c>
      <c r="Q102" s="76">
        <f t="shared" ca="1" si="48"/>
        <v>0.63207209813565601</v>
      </c>
      <c r="R102" s="5">
        <f t="shared" ca="1" si="49"/>
        <v>1</v>
      </c>
      <c r="S102" s="76">
        <f t="shared" ca="1" si="50"/>
        <v>0.13890194349421847</v>
      </c>
      <c r="T102" s="5">
        <f t="shared" ca="1" si="49"/>
        <v>1</v>
      </c>
      <c r="U102" s="76">
        <f t="shared" ca="1" si="50"/>
        <v>0.3880117485210608</v>
      </c>
      <c r="V102" s="5">
        <f t="shared" ca="1" si="41"/>
        <v>6</v>
      </c>
      <c r="W102" s="75">
        <f t="shared" ca="1" si="51"/>
        <v>0.8537532680954163</v>
      </c>
      <c r="X102" s="16">
        <f t="shared" ca="1" si="42"/>
        <v>5</v>
      </c>
      <c r="Y102" s="82">
        <f t="shared" ca="1" si="52"/>
        <v>0.34447488969655793</v>
      </c>
      <c r="Z102" s="6">
        <f t="shared" ca="1" si="43"/>
        <v>1</v>
      </c>
      <c r="AA102" s="82">
        <f t="shared" ca="1" si="53"/>
        <v>0.10060461964323775</v>
      </c>
      <c r="AB102" s="16">
        <f t="shared" ca="1" si="44"/>
        <v>6</v>
      </c>
      <c r="AC102" s="82">
        <f t="shared" ca="1" si="54"/>
        <v>0.83666964163682445</v>
      </c>
    </row>
    <row r="103" spans="2:29" ht="15.75" thickBot="1">
      <c r="B103" s="17" t="s">
        <v>120</v>
      </c>
      <c r="C103" s="59"/>
      <c r="D103" s="71">
        <f ca="1">SUM(K77:K100)</f>
        <v>270.40883050538218</v>
      </c>
      <c r="E103" s="70" t="s">
        <v>2</v>
      </c>
      <c r="F103" s="78"/>
      <c r="G103" s="96"/>
      <c r="H103" s="12"/>
      <c r="I103" s="12"/>
      <c r="J103" s="97"/>
      <c r="K103" s="98"/>
      <c r="L103" s="78"/>
      <c r="M103" s="4">
        <f t="shared" si="55"/>
        <v>78</v>
      </c>
      <c r="N103" s="39">
        <f t="shared" ca="1" si="45"/>
        <v>2</v>
      </c>
      <c r="O103" s="82">
        <f t="shared" ca="1" si="46"/>
        <v>0.2937969236280189</v>
      </c>
      <c r="P103" s="5">
        <f t="shared" ca="1" si="47"/>
        <v>1</v>
      </c>
      <c r="Q103" s="76">
        <f t="shared" ca="1" si="48"/>
        <v>0.3811154684131286</v>
      </c>
      <c r="R103" s="5">
        <f t="shared" ca="1" si="49"/>
        <v>2</v>
      </c>
      <c r="S103" s="76">
        <f t="shared" ca="1" si="50"/>
        <v>0.61777572688334637</v>
      </c>
      <c r="T103" s="5">
        <f t="shared" ca="1" si="49"/>
        <v>2</v>
      </c>
      <c r="U103" s="76">
        <f t="shared" ca="1" si="50"/>
        <v>0.65776836378605807</v>
      </c>
      <c r="V103" s="5">
        <f t="shared" ca="1" si="41"/>
        <v>5</v>
      </c>
      <c r="W103" s="75">
        <f t="shared" ca="1" si="51"/>
        <v>0.76302227392111011</v>
      </c>
      <c r="X103" s="16">
        <f t="shared" ca="1" si="42"/>
        <v>7</v>
      </c>
      <c r="Y103" s="82">
        <f t="shared" ca="1" si="52"/>
        <v>0.80151270408226782</v>
      </c>
      <c r="Z103" s="6">
        <f t="shared" ca="1" si="43"/>
        <v>1</v>
      </c>
      <c r="AA103" s="82">
        <f t="shared" ca="1" si="53"/>
        <v>0.13073441374727279</v>
      </c>
      <c r="AB103" s="16">
        <f t="shared" ca="1" si="44"/>
        <v>4</v>
      </c>
      <c r="AC103" s="82">
        <f t="shared" ca="1" si="54"/>
        <v>0.32935291065452565</v>
      </c>
    </row>
    <row r="104" spans="2:29" ht="15.75" thickBot="1">
      <c r="B104" s="6" t="s">
        <v>119</v>
      </c>
      <c r="C104" s="53"/>
      <c r="D104" s="34">
        <f ca="1">D103/$E$3</f>
        <v>2.3513811348294102</v>
      </c>
      <c r="E104" s="39" t="s">
        <v>2</v>
      </c>
      <c r="G104" s="96"/>
      <c r="H104" s="12"/>
      <c r="I104" s="12"/>
      <c r="J104" s="99"/>
      <c r="K104" s="98"/>
      <c r="M104" s="4">
        <f t="shared" si="55"/>
        <v>79</v>
      </c>
      <c r="N104" s="39">
        <f t="shared" ca="1" si="45"/>
        <v>1</v>
      </c>
      <c r="O104" s="82">
        <f t="shared" ca="1" si="46"/>
        <v>3.6496595195026238E-2</v>
      </c>
      <c r="P104" s="5">
        <f t="shared" ca="1" si="47"/>
        <v>2</v>
      </c>
      <c r="Q104" s="76">
        <f t="shared" ca="1" si="48"/>
        <v>0.83150402371501464</v>
      </c>
      <c r="R104" s="5">
        <f t="shared" ca="1" si="49"/>
        <v>1</v>
      </c>
      <c r="S104" s="76">
        <f t="shared" ca="1" si="50"/>
        <v>2.5751298993261118E-2</v>
      </c>
      <c r="T104" s="5">
        <f t="shared" ca="1" si="49"/>
        <v>1</v>
      </c>
      <c r="U104" s="76">
        <f t="shared" ca="1" si="50"/>
        <v>7.941230938892474E-2</v>
      </c>
      <c r="V104" s="5">
        <f t="shared" ca="1" si="41"/>
        <v>7</v>
      </c>
      <c r="W104" s="75">
        <f t="shared" ca="1" si="51"/>
        <v>0.9424000558371739</v>
      </c>
      <c r="X104" s="16">
        <f t="shared" ca="1" si="42"/>
        <v>3</v>
      </c>
      <c r="Y104" s="82">
        <f t="shared" ca="1" si="52"/>
        <v>0.18347438929802995</v>
      </c>
      <c r="Z104" s="6">
        <f t="shared" ca="1" si="43"/>
        <v>2</v>
      </c>
      <c r="AA104" s="82">
        <f t="shared" ca="1" si="53"/>
        <v>0.20783449365682838</v>
      </c>
      <c r="AB104" s="16">
        <f t="shared" ca="1" si="44"/>
        <v>6</v>
      </c>
      <c r="AC104" s="82">
        <f t="shared" ca="1" si="54"/>
        <v>0.65365176122623758</v>
      </c>
    </row>
    <row r="105" spans="2:29" ht="15.75" thickBot="1">
      <c r="B105" s="6" t="s">
        <v>90</v>
      </c>
      <c r="C105" s="13"/>
      <c r="D105" s="34">
        <f ca="1">D104*365</f>
        <v>858.25411421273475</v>
      </c>
      <c r="E105" s="101" t="s">
        <v>2</v>
      </c>
      <c r="F105" s="95"/>
      <c r="G105" s="96"/>
      <c r="H105" s="12"/>
      <c r="I105" s="12"/>
      <c r="J105" s="99"/>
      <c r="K105" s="98"/>
      <c r="M105" s="4">
        <f t="shared" si="55"/>
        <v>80</v>
      </c>
      <c r="N105" s="39">
        <f t="shared" ca="1" si="45"/>
        <v>2</v>
      </c>
      <c r="O105" s="82">
        <f t="shared" ca="1" si="46"/>
        <v>0.97363900935520253</v>
      </c>
      <c r="P105" s="5">
        <f t="shared" ca="1" si="47"/>
        <v>1</v>
      </c>
      <c r="Q105" s="76">
        <f t="shared" ca="1" si="48"/>
        <v>0.43463001608803187</v>
      </c>
      <c r="R105" s="5">
        <f t="shared" ca="1" si="49"/>
        <v>2</v>
      </c>
      <c r="S105" s="76">
        <f t="shared" ca="1" si="50"/>
        <v>0.1763114732042439</v>
      </c>
      <c r="T105" s="5">
        <f t="shared" ca="1" si="49"/>
        <v>2</v>
      </c>
      <c r="U105" s="76">
        <f t="shared" ca="1" si="50"/>
        <v>0.65841282769677245</v>
      </c>
      <c r="V105" s="5">
        <f t="shared" ca="1" si="41"/>
        <v>2</v>
      </c>
      <c r="W105" s="75">
        <f t="shared" ca="1" si="51"/>
        <v>0.38985157300348572</v>
      </c>
      <c r="X105" s="16">
        <f t="shared" ca="1" si="42"/>
        <v>7</v>
      </c>
      <c r="Y105" s="82">
        <f t="shared" ca="1" si="52"/>
        <v>0.73416981423499306</v>
      </c>
      <c r="Z105" s="6">
        <f t="shared" ca="1" si="43"/>
        <v>4</v>
      </c>
      <c r="AA105" s="82">
        <f t="shared" ca="1" si="53"/>
        <v>0.55757579132303192</v>
      </c>
      <c r="AB105" s="16">
        <f t="shared" ca="1" si="44"/>
        <v>6</v>
      </c>
      <c r="AC105" s="82">
        <f t="shared" ca="1" si="54"/>
        <v>0.74668701943903293</v>
      </c>
    </row>
    <row r="106" spans="2:29" ht="15.75" thickBot="1">
      <c r="B106" s="1" t="s">
        <v>121</v>
      </c>
      <c r="C106" s="2"/>
      <c r="D106" s="4">
        <f ca="1">D103*365</f>
        <v>98699.223134464497</v>
      </c>
      <c r="E106" s="75" t="s">
        <v>2</v>
      </c>
      <c r="G106" s="96"/>
      <c r="H106" s="12"/>
      <c r="I106" s="12"/>
      <c r="J106" s="100"/>
      <c r="K106" s="98"/>
      <c r="M106" s="4">
        <f t="shared" si="55"/>
        <v>81</v>
      </c>
      <c r="N106" s="39">
        <f t="shared" ca="1" si="45"/>
        <v>2</v>
      </c>
      <c r="O106" s="82">
        <f t="shared" ca="1" si="46"/>
        <v>0.66345632380217734</v>
      </c>
      <c r="P106" s="5">
        <f t="shared" ca="1" si="47"/>
        <v>1</v>
      </c>
      <c r="Q106" s="76">
        <f t="shared" ca="1" si="48"/>
        <v>0.49615937259418175</v>
      </c>
      <c r="R106" s="5">
        <f t="shared" ca="1" si="49"/>
        <v>2</v>
      </c>
      <c r="S106" s="76">
        <f t="shared" ca="1" si="50"/>
        <v>0.36452285467177425</v>
      </c>
      <c r="T106" s="5">
        <f t="shared" ca="1" si="49"/>
        <v>2</v>
      </c>
      <c r="U106" s="76">
        <f t="shared" ca="1" si="50"/>
        <v>0.90938622996412755</v>
      </c>
      <c r="V106" s="5">
        <f t="shared" ca="1" si="41"/>
        <v>5</v>
      </c>
      <c r="W106" s="75">
        <f t="shared" ca="1" si="51"/>
        <v>0.7275186963235023</v>
      </c>
      <c r="X106" s="16">
        <f t="shared" ca="1" si="42"/>
        <v>2</v>
      </c>
      <c r="Y106" s="82">
        <f t="shared" ca="1" si="52"/>
        <v>9.0932138957272812E-2</v>
      </c>
      <c r="Z106" s="6">
        <f t="shared" ca="1" si="43"/>
        <v>2</v>
      </c>
      <c r="AA106" s="82">
        <f t="shared" ca="1" si="53"/>
        <v>0.37122359518787551</v>
      </c>
      <c r="AB106" s="16">
        <f t="shared" ca="1" si="44"/>
        <v>6</v>
      </c>
      <c r="AC106" s="82">
        <f t="shared" ca="1" si="54"/>
        <v>0.84531827471376886</v>
      </c>
    </row>
    <row r="107" spans="2:29" ht="15.75" thickBot="1">
      <c r="G107" s="12"/>
      <c r="H107" s="12"/>
      <c r="I107" s="12"/>
      <c r="J107" s="12"/>
      <c r="K107" s="12"/>
      <c r="M107" s="4">
        <f t="shared" si="55"/>
        <v>82</v>
      </c>
      <c r="N107" s="39">
        <f t="shared" ca="1" si="45"/>
        <v>2</v>
      </c>
      <c r="O107" s="82">
        <f t="shared" ca="1" si="46"/>
        <v>0.95690449946103784</v>
      </c>
      <c r="P107" s="5">
        <f t="shared" ca="1" si="47"/>
        <v>1</v>
      </c>
      <c r="Q107" s="76">
        <f t="shared" ca="1" si="48"/>
        <v>2.5500156146215147E-2</v>
      </c>
      <c r="R107" s="5">
        <f t="shared" ca="1" si="49"/>
        <v>2</v>
      </c>
      <c r="S107" s="76">
        <f t="shared" ca="1" si="50"/>
        <v>0.37859559593878522</v>
      </c>
      <c r="T107" s="5">
        <f t="shared" ca="1" si="49"/>
        <v>2</v>
      </c>
      <c r="U107" s="76">
        <f t="shared" ca="1" si="50"/>
        <v>0.76401189873390063</v>
      </c>
      <c r="V107" s="5">
        <f t="shared" ca="1" si="41"/>
        <v>6</v>
      </c>
      <c r="W107" s="75">
        <f t="shared" ca="1" si="51"/>
        <v>0.83269416892000603</v>
      </c>
      <c r="X107" s="16">
        <f t="shared" ca="1" si="42"/>
        <v>6</v>
      </c>
      <c r="Y107" s="82">
        <f t="shared" ca="1" si="52"/>
        <v>0.66149563604747552</v>
      </c>
      <c r="Z107" s="6">
        <f t="shared" ca="1" si="43"/>
        <v>1</v>
      </c>
      <c r="AA107" s="82">
        <f t="shared" ca="1" si="53"/>
        <v>3.1933782598295712E-2</v>
      </c>
      <c r="AB107" s="16">
        <f t="shared" ca="1" si="44"/>
        <v>2</v>
      </c>
      <c r="AC107" s="82">
        <f t="shared" ca="1" si="54"/>
        <v>6.0167971017702326E-2</v>
      </c>
    </row>
    <row r="108" spans="2:29" ht="15.75" thickBot="1">
      <c r="M108" s="4">
        <f t="shared" si="55"/>
        <v>83</v>
      </c>
      <c r="N108" s="39">
        <f t="shared" ca="1" si="45"/>
        <v>2</v>
      </c>
      <c r="O108" s="82">
        <f t="shared" ca="1" si="46"/>
        <v>0.84003349266266114</v>
      </c>
      <c r="P108" s="5">
        <f t="shared" ca="1" si="47"/>
        <v>3</v>
      </c>
      <c r="Q108" s="76">
        <f t="shared" ca="1" si="48"/>
        <v>0.99628182535627374</v>
      </c>
      <c r="R108" s="5">
        <f t="shared" ca="1" si="49"/>
        <v>1</v>
      </c>
      <c r="S108" s="76">
        <f t="shared" ca="1" si="50"/>
        <v>3.90673355898703E-2</v>
      </c>
      <c r="T108" s="5">
        <f t="shared" ca="1" si="49"/>
        <v>1</v>
      </c>
      <c r="U108" s="76">
        <f t="shared" ca="1" si="50"/>
        <v>0.13836969118570064</v>
      </c>
      <c r="V108" s="5">
        <f t="shared" ca="1" si="41"/>
        <v>2</v>
      </c>
      <c r="W108" s="75">
        <f t="shared" ca="1" si="51"/>
        <v>0.39981734583244588</v>
      </c>
      <c r="X108" s="16">
        <f t="shared" ca="1" si="42"/>
        <v>8</v>
      </c>
      <c r="Y108" s="82">
        <f t="shared" ca="1" si="52"/>
        <v>0.92022954352632169</v>
      </c>
      <c r="Z108" s="6">
        <f t="shared" ca="1" si="43"/>
        <v>4</v>
      </c>
      <c r="AA108" s="82">
        <f t="shared" ca="1" si="53"/>
        <v>0.58278542779430098</v>
      </c>
      <c r="AB108" s="16">
        <f t="shared" ca="1" si="44"/>
        <v>6</v>
      </c>
      <c r="AC108" s="82">
        <f t="shared" ca="1" si="54"/>
        <v>0.64419925471192685</v>
      </c>
    </row>
    <row r="109" spans="2:29" ht="15.75" thickBot="1">
      <c r="B109" t="s">
        <v>123</v>
      </c>
      <c r="M109" s="4">
        <f t="shared" si="55"/>
        <v>84</v>
      </c>
      <c r="N109" s="39">
        <f t="shared" ca="1" si="45"/>
        <v>1</v>
      </c>
      <c r="O109" s="82">
        <f t="shared" ca="1" si="46"/>
        <v>0.1403366068609766</v>
      </c>
      <c r="P109" s="5">
        <f t="shared" ca="1" si="47"/>
        <v>1</v>
      </c>
      <c r="Q109" s="76">
        <f t="shared" ca="1" si="48"/>
        <v>0.50010752008573278</v>
      </c>
      <c r="R109" s="5">
        <f t="shared" ca="1" si="49"/>
        <v>1</v>
      </c>
      <c r="S109" s="76">
        <f t="shared" ca="1" si="50"/>
        <v>3.4569101321738849E-2</v>
      </c>
      <c r="T109" s="5">
        <f t="shared" ca="1" si="49"/>
        <v>1</v>
      </c>
      <c r="U109" s="76">
        <f t="shared" ca="1" si="50"/>
        <v>0.22984588101299464</v>
      </c>
      <c r="V109" s="5">
        <f t="shared" ca="1" si="41"/>
        <v>8</v>
      </c>
      <c r="W109" s="75">
        <f t="shared" ca="1" si="51"/>
        <v>0.98188662994229414</v>
      </c>
      <c r="X109" s="16">
        <f t="shared" ca="1" si="42"/>
        <v>7</v>
      </c>
      <c r="Y109" s="82">
        <f t="shared" ca="1" si="52"/>
        <v>0.78801246078752829</v>
      </c>
      <c r="Z109" s="6">
        <f t="shared" ca="1" si="43"/>
        <v>6</v>
      </c>
      <c r="AA109" s="82">
        <f t="shared" ca="1" si="53"/>
        <v>0.71372473921516844</v>
      </c>
      <c r="AB109" s="16">
        <f t="shared" ca="1" si="44"/>
        <v>5</v>
      </c>
      <c r="AC109" s="82">
        <f t="shared" ca="1" si="54"/>
        <v>0.52411508338082058</v>
      </c>
    </row>
    <row r="110" spans="2:29" ht="15.75" thickBot="1">
      <c r="M110" s="4">
        <f t="shared" si="55"/>
        <v>85</v>
      </c>
      <c r="N110" s="39">
        <f t="shared" ca="1" si="45"/>
        <v>2</v>
      </c>
      <c r="O110" s="82">
        <f t="shared" ca="1" si="46"/>
        <v>0.6984879762841758</v>
      </c>
      <c r="P110" s="5">
        <f t="shared" ca="1" si="47"/>
        <v>1</v>
      </c>
      <c r="Q110" s="76">
        <f t="shared" ca="1" si="48"/>
        <v>0.26056763182528053</v>
      </c>
      <c r="R110" s="5">
        <f t="shared" ca="1" si="49"/>
        <v>2</v>
      </c>
      <c r="S110" s="76">
        <f t="shared" ca="1" si="50"/>
        <v>0.69066874738685657</v>
      </c>
      <c r="T110" s="5">
        <f t="shared" ca="1" si="49"/>
        <v>1</v>
      </c>
      <c r="U110" s="76">
        <f t="shared" ca="1" si="50"/>
        <v>0.26295898301067755</v>
      </c>
      <c r="V110" s="5">
        <f t="shared" ca="1" si="41"/>
        <v>6</v>
      </c>
      <c r="W110" s="75">
        <f t="shared" ca="1" si="51"/>
        <v>0.86808067084218821</v>
      </c>
      <c r="X110" s="16">
        <f t="shared" ca="1" si="42"/>
        <v>7</v>
      </c>
      <c r="Y110" s="82">
        <f t="shared" ca="1" si="52"/>
        <v>0.72714790609051638</v>
      </c>
      <c r="Z110" s="6">
        <f t="shared" ca="1" si="43"/>
        <v>2</v>
      </c>
      <c r="AA110" s="82">
        <f t="shared" ca="1" si="53"/>
        <v>0.23057969815035828</v>
      </c>
      <c r="AB110" s="16">
        <f t="shared" ca="1" si="44"/>
        <v>6</v>
      </c>
      <c r="AC110" s="82">
        <f t="shared" ca="1" si="54"/>
        <v>0.62612120515634739</v>
      </c>
    </row>
    <row r="111" spans="2:29" ht="15.75" thickBot="1">
      <c r="B111" t="s">
        <v>124</v>
      </c>
      <c r="D111">
        <f>SUM(D113:D117)</f>
        <v>15</v>
      </c>
      <c r="M111" s="4">
        <f t="shared" si="55"/>
        <v>86</v>
      </c>
      <c r="N111" s="39">
        <f t="shared" ca="1" si="45"/>
        <v>2</v>
      </c>
      <c r="O111" s="82">
        <f t="shared" ca="1" si="46"/>
        <v>0.39436409454662336</v>
      </c>
      <c r="P111" s="5">
        <f t="shared" ca="1" si="47"/>
        <v>1</v>
      </c>
      <c r="Q111" s="76">
        <f t="shared" ca="1" si="48"/>
        <v>0.46228545189981007</v>
      </c>
      <c r="R111" s="5">
        <f t="shared" ca="1" si="49"/>
        <v>2</v>
      </c>
      <c r="S111" s="76">
        <f t="shared" ca="1" si="50"/>
        <v>0.35140096380938624</v>
      </c>
      <c r="T111" s="5">
        <f t="shared" ca="1" si="49"/>
        <v>1</v>
      </c>
      <c r="U111" s="76">
        <f t="shared" ca="1" si="50"/>
        <v>0.40143175766317518</v>
      </c>
      <c r="V111" s="5">
        <f t="shared" ca="1" si="41"/>
        <v>5</v>
      </c>
      <c r="W111" s="75">
        <f t="shared" ca="1" si="51"/>
        <v>0.73173006252347261</v>
      </c>
      <c r="X111" s="16">
        <f t="shared" ca="1" si="42"/>
        <v>3</v>
      </c>
      <c r="Y111" s="82">
        <f t="shared" ca="1" si="52"/>
        <v>0.1653808440518616</v>
      </c>
      <c r="Z111" s="6">
        <f t="shared" ca="1" si="43"/>
        <v>7</v>
      </c>
      <c r="AA111" s="82">
        <f t="shared" ca="1" si="53"/>
        <v>0.86758951569010478</v>
      </c>
      <c r="AB111" s="16">
        <f t="shared" ca="1" si="44"/>
        <v>7</v>
      </c>
      <c r="AC111" s="82">
        <f t="shared" ca="1" si="54"/>
        <v>0.86423593939895538</v>
      </c>
    </row>
    <row r="112" spans="2:29" ht="15.75" thickBot="1">
      <c r="M112" s="4">
        <f t="shared" si="55"/>
        <v>87</v>
      </c>
      <c r="N112" s="39">
        <f t="shared" ca="1" si="45"/>
        <v>2</v>
      </c>
      <c r="O112" s="82">
        <f t="shared" ca="1" si="46"/>
        <v>0.96176926275931152</v>
      </c>
      <c r="P112" s="5">
        <f t="shared" ca="1" si="47"/>
        <v>3</v>
      </c>
      <c r="Q112" s="76">
        <f t="shared" ca="1" si="48"/>
        <v>0.96250621698273919</v>
      </c>
      <c r="R112" s="5">
        <f t="shared" ca="1" si="49"/>
        <v>2</v>
      </c>
      <c r="S112" s="76">
        <f t="shared" ca="1" si="50"/>
        <v>0.56895407639213058</v>
      </c>
      <c r="T112" s="5">
        <f t="shared" ca="1" si="49"/>
        <v>2</v>
      </c>
      <c r="U112" s="76">
        <f t="shared" ca="1" si="50"/>
        <v>0.80725522873420119</v>
      </c>
      <c r="V112" s="5">
        <f t="shared" ca="1" si="41"/>
        <v>1</v>
      </c>
      <c r="W112" s="75">
        <f t="shared" ca="1" si="51"/>
        <v>0.16247565994804791</v>
      </c>
      <c r="X112" s="16">
        <f t="shared" ca="1" si="42"/>
        <v>7</v>
      </c>
      <c r="Y112" s="82">
        <f t="shared" ca="1" si="52"/>
        <v>0.85073552578634271</v>
      </c>
      <c r="Z112" s="6">
        <f t="shared" ca="1" si="43"/>
        <v>3</v>
      </c>
      <c r="AA112" s="82">
        <f t="shared" ca="1" si="53"/>
        <v>0.45171711921205171</v>
      </c>
      <c r="AB112" s="16">
        <f t="shared" ca="1" si="44"/>
        <v>5</v>
      </c>
      <c r="AC112" s="82">
        <f t="shared" ca="1" si="54"/>
        <v>0.39352007650845966</v>
      </c>
    </row>
    <row r="113" spans="2:29" ht="15.75" thickBot="1">
      <c r="B113" t="s">
        <v>91</v>
      </c>
      <c r="D113">
        <v>5</v>
      </c>
      <c r="M113" s="4">
        <f t="shared" si="55"/>
        <v>88</v>
      </c>
      <c r="N113" s="39">
        <f t="shared" ca="1" si="45"/>
        <v>1</v>
      </c>
      <c r="O113" s="82">
        <f t="shared" ca="1" si="46"/>
        <v>8.8583097050312976E-2</v>
      </c>
      <c r="P113" s="5">
        <f t="shared" ca="1" si="47"/>
        <v>2</v>
      </c>
      <c r="Q113" s="76">
        <f t="shared" ca="1" si="48"/>
        <v>0.74082558417935562</v>
      </c>
      <c r="R113" s="5">
        <f t="shared" ca="1" si="49"/>
        <v>2</v>
      </c>
      <c r="S113" s="76">
        <f t="shared" ca="1" si="50"/>
        <v>0.58321399084392533</v>
      </c>
      <c r="T113" s="5">
        <f t="shared" ca="1" si="49"/>
        <v>2</v>
      </c>
      <c r="U113" s="76">
        <f t="shared" ca="1" si="50"/>
        <v>0.62194774540585951</v>
      </c>
      <c r="V113" s="5">
        <f t="shared" ca="1" si="41"/>
        <v>6</v>
      </c>
      <c r="W113" s="75">
        <f t="shared" ca="1" si="51"/>
        <v>0.80995216427102257</v>
      </c>
      <c r="X113" s="16">
        <f t="shared" ca="1" si="42"/>
        <v>7</v>
      </c>
      <c r="Y113" s="82">
        <f t="shared" ca="1" si="52"/>
        <v>0.72090464011686528</v>
      </c>
      <c r="Z113" s="6">
        <f t="shared" ca="1" si="43"/>
        <v>7</v>
      </c>
      <c r="AA113" s="82">
        <f t="shared" ca="1" si="53"/>
        <v>0.89297081521111488</v>
      </c>
      <c r="AB113" s="16">
        <f t="shared" ca="1" si="44"/>
        <v>6</v>
      </c>
      <c r="AC113" s="82">
        <f t="shared" ca="1" si="54"/>
        <v>0.7450849152043022</v>
      </c>
    </row>
    <row r="114" spans="2:29" ht="15.75" thickBot="1">
      <c r="B114" t="s">
        <v>92</v>
      </c>
      <c r="D114">
        <v>2</v>
      </c>
      <c r="M114" s="4">
        <f t="shared" si="55"/>
        <v>89</v>
      </c>
      <c r="N114" s="39">
        <f t="shared" ca="1" si="45"/>
        <v>2</v>
      </c>
      <c r="O114" s="82">
        <f t="shared" ca="1" si="46"/>
        <v>0.56519923015073426</v>
      </c>
      <c r="P114" s="5">
        <f t="shared" ca="1" si="47"/>
        <v>1</v>
      </c>
      <c r="Q114" s="76">
        <f t="shared" ca="1" si="48"/>
        <v>0.14832530987217529</v>
      </c>
      <c r="R114" s="5">
        <f t="shared" ca="1" si="49"/>
        <v>2</v>
      </c>
      <c r="S114" s="76">
        <f t="shared" ca="1" si="50"/>
        <v>0.62780227391493848</v>
      </c>
      <c r="T114" s="5">
        <f t="shared" ca="1" si="49"/>
        <v>1</v>
      </c>
      <c r="U114" s="76">
        <f t="shared" ca="1" si="50"/>
        <v>7.459086023108874E-2</v>
      </c>
      <c r="V114" s="5">
        <f t="shared" ca="1" si="41"/>
        <v>1</v>
      </c>
      <c r="W114" s="75">
        <f t="shared" ca="1" si="51"/>
        <v>0.14908359811200089</v>
      </c>
      <c r="X114" s="16">
        <f t="shared" ca="1" si="42"/>
        <v>6</v>
      </c>
      <c r="Y114" s="82">
        <f t="shared" ca="1" si="52"/>
        <v>0.42313576578730783</v>
      </c>
      <c r="Z114" s="6">
        <f t="shared" ca="1" si="43"/>
        <v>8</v>
      </c>
      <c r="AA114" s="82">
        <f t="shared" ca="1" si="53"/>
        <v>0.9951771869552144</v>
      </c>
      <c r="AB114" s="16">
        <f t="shared" ca="1" si="44"/>
        <v>7</v>
      </c>
      <c r="AC114" s="82">
        <f t="shared" ca="1" si="54"/>
        <v>0.87328523287001913</v>
      </c>
    </row>
    <row r="115" spans="2:29" ht="15.75" thickBot="1">
      <c r="B115" t="s">
        <v>125</v>
      </c>
      <c r="D115">
        <v>3</v>
      </c>
      <c r="M115" s="4">
        <f t="shared" si="55"/>
        <v>90</v>
      </c>
      <c r="N115" s="39">
        <f t="shared" ca="1" si="45"/>
        <v>2</v>
      </c>
      <c r="O115" s="82">
        <f t="shared" ca="1" si="46"/>
        <v>0.39016222580092652</v>
      </c>
      <c r="P115" s="5">
        <f t="shared" ca="1" si="47"/>
        <v>1</v>
      </c>
      <c r="Q115" s="76">
        <f t="shared" ca="1" si="48"/>
        <v>2.5964854016991445E-2</v>
      </c>
      <c r="R115" s="5">
        <f t="shared" ca="1" si="49"/>
        <v>2</v>
      </c>
      <c r="S115" s="76">
        <f t="shared" ca="1" si="50"/>
        <v>0.63967271260457914</v>
      </c>
      <c r="T115" s="5">
        <f t="shared" ca="1" si="49"/>
        <v>1</v>
      </c>
      <c r="U115" s="76">
        <f t="shared" ca="1" si="50"/>
        <v>0.19102908301704247</v>
      </c>
      <c r="V115" s="5">
        <f t="shared" ca="1" si="41"/>
        <v>3</v>
      </c>
      <c r="W115" s="75">
        <f t="shared" ca="1" si="51"/>
        <v>0.5560306637452288</v>
      </c>
      <c r="X115" s="16">
        <f t="shared" ca="1" si="42"/>
        <v>4</v>
      </c>
      <c r="Y115" s="82">
        <f t="shared" ca="1" si="52"/>
        <v>0.28138548539177699</v>
      </c>
      <c r="Z115" s="6">
        <f t="shared" ca="1" si="43"/>
        <v>8</v>
      </c>
      <c r="AA115" s="82">
        <f t="shared" ca="1" si="53"/>
        <v>0.97466980416095872</v>
      </c>
      <c r="AB115" s="16">
        <f t="shared" ca="1" si="44"/>
        <v>3</v>
      </c>
      <c r="AC115" s="82">
        <f t="shared" ca="1" si="54"/>
        <v>0.19650595154516948</v>
      </c>
    </row>
    <row r="116" spans="2:29" ht="15.75" thickBot="1">
      <c r="B116" t="s">
        <v>126</v>
      </c>
      <c r="D116">
        <v>2</v>
      </c>
      <c r="M116" s="4">
        <f t="shared" si="55"/>
        <v>91</v>
      </c>
      <c r="N116" s="39">
        <f t="shared" ca="1" si="45"/>
        <v>1</v>
      </c>
      <c r="O116" s="82">
        <f t="shared" ca="1" si="46"/>
        <v>7.5692724687286717E-2</v>
      </c>
      <c r="P116" s="5">
        <f t="shared" ca="1" si="47"/>
        <v>3</v>
      </c>
      <c r="Q116" s="76">
        <f t="shared" ca="1" si="48"/>
        <v>0.85994908300611161</v>
      </c>
      <c r="R116" s="5">
        <f t="shared" ca="1" si="49"/>
        <v>3</v>
      </c>
      <c r="S116" s="76">
        <f t="shared" ca="1" si="50"/>
        <v>0.8601406074806297</v>
      </c>
      <c r="T116" s="5">
        <f t="shared" ca="1" si="49"/>
        <v>1</v>
      </c>
      <c r="U116" s="76">
        <f t="shared" ca="1" si="50"/>
        <v>0.29737093377671298</v>
      </c>
      <c r="V116" s="5">
        <f t="shared" ca="1" si="41"/>
        <v>2</v>
      </c>
      <c r="W116" s="75">
        <f t="shared" ca="1" si="51"/>
        <v>0.31314670770139319</v>
      </c>
      <c r="X116" s="16">
        <f t="shared" ca="1" si="42"/>
        <v>7</v>
      </c>
      <c r="Y116" s="82">
        <f t="shared" ca="1" si="52"/>
        <v>0.85587555872753507</v>
      </c>
      <c r="Z116" s="6">
        <f t="shared" ca="1" si="43"/>
        <v>1</v>
      </c>
      <c r="AA116" s="82">
        <f t="shared" ca="1" si="53"/>
        <v>0.12054280239705317</v>
      </c>
      <c r="AB116" s="16">
        <f t="shared" ca="1" si="44"/>
        <v>6</v>
      </c>
      <c r="AC116" s="82">
        <f t="shared" ca="1" si="54"/>
        <v>0.56298310682477037</v>
      </c>
    </row>
    <row r="117" spans="2:29" ht="15.75" thickBot="1">
      <c r="B117" t="s">
        <v>127</v>
      </c>
      <c r="D117">
        <v>3</v>
      </c>
      <c r="M117" s="4">
        <f t="shared" si="55"/>
        <v>92</v>
      </c>
      <c r="N117" s="39">
        <f t="shared" ca="1" si="45"/>
        <v>1</v>
      </c>
      <c r="O117" s="82">
        <f t="shared" ca="1" si="46"/>
        <v>1.1493702370871439E-2</v>
      </c>
      <c r="P117" s="5">
        <f t="shared" ca="1" si="47"/>
        <v>1</v>
      </c>
      <c r="Q117" s="76">
        <f t="shared" ca="1" si="48"/>
        <v>0.26630955290572289</v>
      </c>
      <c r="R117" s="5">
        <f t="shared" ca="1" si="49"/>
        <v>2</v>
      </c>
      <c r="S117" s="76">
        <f t="shared" ca="1" si="50"/>
        <v>0.61007224775702795</v>
      </c>
      <c r="T117" s="5">
        <f t="shared" ca="1" si="49"/>
        <v>2</v>
      </c>
      <c r="U117" s="76">
        <f t="shared" ca="1" si="50"/>
        <v>0.65161858819310403</v>
      </c>
      <c r="V117" s="5">
        <f t="shared" ca="1" si="41"/>
        <v>7</v>
      </c>
      <c r="W117" s="75">
        <f t="shared" ca="1" si="51"/>
        <v>0.92124196547272863</v>
      </c>
      <c r="X117" s="16">
        <f t="shared" ca="1" si="42"/>
        <v>4</v>
      </c>
      <c r="Y117" s="82">
        <f t="shared" ca="1" si="52"/>
        <v>0.22882999639678836</v>
      </c>
      <c r="Z117" s="6">
        <f t="shared" ca="1" si="43"/>
        <v>1</v>
      </c>
      <c r="AA117" s="82">
        <f t="shared" ca="1" si="53"/>
        <v>0.19025458926006911</v>
      </c>
      <c r="AB117" s="16">
        <f t="shared" ca="1" si="44"/>
        <v>2</v>
      </c>
      <c r="AC117" s="82">
        <f t="shared" ca="1" si="54"/>
        <v>9.3338122847382188E-2</v>
      </c>
    </row>
    <row r="118" spans="2:29" ht="15.75" thickBot="1">
      <c r="M118" s="4">
        <f t="shared" si="55"/>
        <v>93</v>
      </c>
      <c r="N118" s="39">
        <f t="shared" ca="1" si="45"/>
        <v>2</v>
      </c>
      <c r="O118" s="82">
        <f t="shared" ca="1" si="46"/>
        <v>0.41544108073040498</v>
      </c>
      <c r="P118" s="5">
        <f t="shared" ca="1" si="47"/>
        <v>1</v>
      </c>
      <c r="Q118" s="76">
        <f t="shared" ca="1" si="48"/>
        <v>5.306180061737642E-2</v>
      </c>
      <c r="R118" s="5">
        <f t="shared" ca="1" si="49"/>
        <v>2</v>
      </c>
      <c r="S118" s="76">
        <f t="shared" ca="1" si="50"/>
        <v>0.51216431776204896</v>
      </c>
      <c r="T118" s="5">
        <f t="shared" ca="1" si="49"/>
        <v>2</v>
      </c>
      <c r="U118" s="76">
        <f t="shared" ca="1" si="50"/>
        <v>0.81555167143855467</v>
      </c>
      <c r="V118" s="5">
        <f t="shared" ca="1" si="41"/>
        <v>3</v>
      </c>
      <c r="W118" s="75">
        <f t="shared" ca="1" si="51"/>
        <v>0.59640570140052707</v>
      </c>
      <c r="X118" s="16">
        <f t="shared" ca="1" si="42"/>
        <v>7</v>
      </c>
      <c r="Y118" s="82">
        <f t="shared" ca="1" si="52"/>
        <v>0.79021235181945837</v>
      </c>
      <c r="Z118" s="6">
        <f t="shared" ca="1" si="43"/>
        <v>4</v>
      </c>
      <c r="AA118" s="82">
        <f t="shared" ca="1" si="53"/>
        <v>0.52135229782598369</v>
      </c>
      <c r="AB118" s="16">
        <f t="shared" ca="1" si="44"/>
        <v>8</v>
      </c>
      <c r="AC118" s="82">
        <f t="shared" ca="1" si="54"/>
        <v>0.95413997535157269</v>
      </c>
    </row>
    <row r="119" spans="2:29" ht="15.75" thickBot="1">
      <c r="B119" t="s">
        <v>93</v>
      </c>
      <c r="D119">
        <v>20</v>
      </c>
      <c r="E119" t="s">
        <v>128</v>
      </c>
      <c r="M119" s="4">
        <f t="shared" si="55"/>
        <v>94</v>
      </c>
      <c r="N119" s="39">
        <f t="shared" ca="1" si="45"/>
        <v>2</v>
      </c>
      <c r="O119" s="82">
        <f t="shared" ca="1" si="46"/>
        <v>0.75080243921513201</v>
      </c>
      <c r="P119" s="5">
        <f t="shared" ca="1" si="47"/>
        <v>2</v>
      </c>
      <c r="Q119" s="76">
        <f t="shared" ca="1" si="48"/>
        <v>0.84687548512929078</v>
      </c>
      <c r="R119" s="5">
        <f t="shared" ca="1" si="49"/>
        <v>3</v>
      </c>
      <c r="S119" s="76">
        <f t="shared" ca="1" si="50"/>
        <v>0.91502122901037719</v>
      </c>
      <c r="T119" s="5">
        <f t="shared" ca="1" si="49"/>
        <v>2</v>
      </c>
      <c r="U119" s="76">
        <f t="shared" ca="1" si="50"/>
        <v>0.69067712889732613</v>
      </c>
      <c r="V119" s="5">
        <f t="shared" ca="1" si="41"/>
        <v>1</v>
      </c>
      <c r="W119" s="75">
        <f t="shared" ca="1" si="51"/>
        <v>6.540157529390811E-2</v>
      </c>
      <c r="X119" s="16">
        <f t="shared" ca="1" si="42"/>
        <v>3</v>
      </c>
      <c r="Y119" s="82">
        <f t="shared" ca="1" si="52"/>
        <v>0.15856829692233454</v>
      </c>
      <c r="Z119" s="6">
        <f t="shared" ca="1" si="43"/>
        <v>5</v>
      </c>
      <c r="AA119" s="82">
        <f t="shared" ca="1" si="53"/>
        <v>0.64262128666304852</v>
      </c>
      <c r="AB119" s="16">
        <f t="shared" ca="1" si="44"/>
        <v>8</v>
      </c>
      <c r="AC119" s="82">
        <f t="shared" ca="1" si="54"/>
        <v>0.9596631910932214</v>
      </c>
    </row>
    <row r="120" spans="2:29" ht="15.75" thickBot="1">
      <c r="M120" s="4">
        <f t="shared" si="55"/>
        <v>95</v>
      </c>
      <c r="N120" s="39">
        <f t="shared" ca="1" si="45"/>
        <v>2</v>
      </c>
      <c r="O120" s="82">
        <f t="shared" ca="1" si="46"/>
        <v>0.53049847903152525</v>
      </c>
      <c r="P120" s="5">
        <f t="shared" ca="1" si="47"/>
        <v>2</v>
      </c>
      <c r="Q120" s="76">
        <f t="shared" ca="1" si="48"/>
        <v>0.70711115563928484</v>
      </c>
      <c r="R120" s="5">
        <f t="shared" ca="1" si="49"/>
        <v>2</v>
      </c>
      <c r="S120" s="76">
        <f t="shared" ca="1" si="50"/>
        <v>0.22224506376150943</v>
      </c>
      <c r="T120" s="5">
        <f t="shared" ca="1" si="49"/>
        <v>1</v>
      </c>
      <c r="U120" s="76">
        <f t="shared" ca="1" si="50"/>
        <v>0.35263928431521929</v>
      </c>
      <c r="V120" s="5">
        <f t="shared" ca="1" si="41"/>
        <v>1</v>
      </c>
      <c r="W120" s="75">
        <f t="shared" ca="1" si="51"/>
        <v>0.19810450862901163</v>
      </c>
      <c r="X120" s="16">
        <f t="shared" ca="1" si="42"/>
        <v>6</v>
      </c>
      <c r="Y120" s="82">
        <f t="shared" ca="1" si="52"/>
        <v>0.61163033147112333</v>
      </c>
      <c r="Z120" s="6">
        <f t="shared" ca="1" si="43"/>
        <v>4</v>
      </c>
      <c r="AA120" s="82">
        <f t="shared" ca="1" si="53"/>
        <v>0.55642737103562467</v>
      </c>
      <c r="AB120" s="16">
        <f t="shared" ca="1" si="44"/>
        <v>6</v>
      </c>
      <c r="AC120" s="82">
        <f t="shared" ca="1" si="54"/>
        <v>0.74097549038458466</v>
      </c>
    </row>
    <row r="121" spans="2:29" ht="15.75" thickBot="1">
      <c r="C121" s="396" t="s">
        <v>134</v>
      </c>
      <c r="D121" s="398"/>
      <c r="E121" s="396" t="s">
        <v>133</v>
      </c>
      <c r="F121" s="397"/>
      <c r="G121" s="397"/>
      <c r="H121" s="397"/>
      <c r="I121" s="398"/>
      <c r="M121" s="4">
        <f t="shared" si="55"/>
        <v>96</v>
      </c>
      <c r="N121" s="39">
        <f t="shared" ca="1" si="45"/>
        <v>1</v>
      </c>
      <c r="O121" s="82">
        <f t="shared" ca="1" si="46"/>
        <v>1.0721744007609502E-2</v>
      </c>
      <c r="P121" s="5">
        <f t="shared" ca="1" si="47"/>
        <v>2</v>
      </c>
      <c r="Q121" s="76">
        <f t="shared" ca="1" si="48"/>
        <v>0.62863041236925188</v>
      </c>
      <c r="R121" s="5">
        <f t="shared" ca="1" si="49"/>
        <v>3</v>
      </c>
      <c r="S121" s="76">
        <f t="shared" ca="1" si="50"/>
        <v>0.88350562363412255</v>
      </c>
      <c r="T121" s="5">
        <f t="shared" ca="1" si="49"/>
        <v>1</v>
      </c>
      <c r="U121" s="76">
        <f t="shared" ca="1" si="50"/>
        <v>4.288343257409899E-3</v>
      </c>
      <c r="V121" s="5">
        <f t="shared" ca="1" si="41"/>
        <v>5</v>
      </c>
      <c r="W121" s="75">
        <f t="shared" ca="1" si="51"/>
        <v>0.70417601830910503</v>
      </c>
      <c r="X121" s="16">
        <f t="shared" ca="1" si="42"/>
        <v>6</v>
      </c>
      <c r="Y121" s="82">
        <f t="shared" ca="1" si="52"/>
        <v>0.52158161673799897</v>
      </c>
      <c r="Z121" s="6">
        <f t="shared" ca="1" si="43"/>
        <v>2</v>
      </c>
      <c r="AA121" s="82">
        <f t="shared" ca="1" si="53"/>
        <v>0.37637132673552931</v>
      </c>
      <c r="AB121" s="16">
        <f t="shared" ca="1" si="44"/>
        <v>4</v>
      </c>
      <c r="AC121" s="82">
        <f t="shared" ca="1" si="54"/>
        <v>0.24548225021938497</v>
      </c>
    </row>
    <row r="122" spans="2:29" ht="15.75" thickBot="1">
      <c r="B122" s="17"/>
      <c r="C122" s="408" t="s">
        <v>129</v>
      </c>
      <c r="D122" s="410"/>
      <c r="E122" s="408" t="s">
        <v>129</v>
      </c>
      <c r="F122" s="410"/>
      <c r="G122" s="399" t="s">
        <v>132</v>
      </c>
      <c r="H122" s="408" t="s">
        <v>88</v>
      </c>
      <c r="I122" s="410"/>
      <c r="M122" s="4">
        <f t="shared" si="55"/>
        <v>97</v>
      </c>
      <c r="N122" s="39">
        <f t="shared" ca="1" si="45"/>
        <v>2</v>
      </c>
      <c r="O122" s="82">
        <f t="shared" ca="1" si="46"/>
        <v>0.96984507018776256</v>
      </c>
      <c r="P122" s="5">
        <f t="shared" ca="1" si="47"/>
        <v>1</v>
      </c>
      <c r="Q122" s="76">
        <f t="shared" ca="1" si="48"/>
        <v>0.26157832779177337</v>
      </c>
      <c r="R122" s="5">
        <f t="shared" ca="1" si="49"/>
        <v>3</v>
      </c>
      <c r="S122" s="76">
        <f t="shared" ca="1" si="50"/>
        <v>0.86989229536682156</v>
      </c>
      <c r="T122" s="5">
        <f t="shared" ca="1" si="49"/>
        <v>1</v>
      </c>
      <c r="U122" s="76">
        <f t="shared" ca="1" si="50"/>
        <v>0.39196473032831025</v>
      </c>
      <c r="V122" s="5">
        <f t="shared" ref="V122:V137" ca="1" si="56">VLOOKUP(W122,V$8:W$15,2)</f>
        <v>2</v>
      </c>
      <c r="W122" s="75">
        <f t="shared" ca="1" si="51"/>
        <v>0.22281713339185671</v>
      </c>
      <c r="X122" s="16">
        <f t="shared" ref="X122:X137" ca="1" si="57">VLOOKUP(Y122,X$8:Y$15,2)</f>
        <v>6</v>
      </c>
      <c r="Y122" s="82">
        <f t="shared" ca="1" si="52"/>
        <v>0.57507191332401164</v>
      </c>
      <c r="Z122" s="6">
        <f t="shared" ref="Z122:Z137" ca="1" si="58">VLOOKUP(AA122,Z$8:AA$15,2)</f>
        <v>2</v>
      </c>
      <c r="AA122" s="82">
        <f t="shared" ca="1" si="53"/>
        <v>0.3734473062210979</v>
      </c>
      <c r="AB122" s="16">
        <f t="shared" ref="AB122:AB137" ca="1" si="59">VLOOKUP(AC122,AB$8:AC$15,2)</f>
        <v>6</v>
      </c>
      <c r="AC122" s="82">
        <f t="shared" ca="1" si="54"/>
        <v>0.66589247274902519</v>
      </c>
    </row>
    <row r="123" spans="2:29" ht="15.75" thickBot="1">
      <c r="B123" s="102" t="s">
        <v>94</v>
      </c>
      <c r="C123" s="7" t="s">
        <v>130</v>
      </c>
      <c r="D123" s="8" t="s">
        <v>131</v>
      </c>
      <c r="E123" s="7" t="s">
        <v>130</v>
      </c>
      <c r="F123" s="8" t="s">
        <v>131</v>
      </c>
      <c r="G123" s="400"/>
      <c r="H123" s="7" t="s">
        <v>130</v>
      </c>
      <c r="I123" s="3" t="s">
        <v>131</v>
      </c>
      <c r="M123" s="4">
        <f t="shared" si="55"/>
        <v>98</v>
      </c>
      <c r="N123" s="39">
        <f t="shared" ca="1" si="45"/>
        <v>2</v>
      </c>
      <c r="O123" s="82">
        <f t="shared" ca="1" si="46"/>
        <v>0.61415438736186534</v>
      </c>
      <c r="P123" s="5">
        <f t="shared" ca="1" si="47"/>
        <v>1</v>
      </c>
      <c r="Q123" s="76">
        <f t="shared" ca="1" si="48"/>
        <v>0.20757904191044485</v>
      </c>
      <c r="R123" s="5">
        <f t="shared" ca="1" si="49"/>
        <v>3</v>
      </c>
      <c r="S123" s="76">
        <f t="shared" ca="1" si="50"/>
        <v>0.86809790087625416</v>
      </c>
      <c r="T123" s="5">
        <f t="shared" ca="1" si="49"/>
        <v>1</v>
      </c>
      <c r="U123" s="76">
        <f t="shared" ca="1" si="50"/>
        <v>0.32174854019815857</v>
      </c>
      <c r="V123" s="5">
        <f t="shared" ca="1" si="56"/>
        <v>3</v>
      </c>
      <c r="W123" s="75">
        <f t="shared" ca="1" si="51"/>
        <v>0.54654253917275519</v>
      </c>
      <c r="X123" s="16">
        <f t="shared" ca="1" si="57"/>
        <v>7</v>
      </c>
      <c r="Y123" s="82">
        <f t="shared" ca="1" si="52"/>
        <v>0.83028549840846044</v>
      </c>
      <c r="Z123" s="6">
        <f t="shared" ca="1" si="58"/>
        <v>7</v>
      </c>
      <c r="AA123" s="82">
        <f t="shared" ca="1" si="53"/>
        <v>0.89158796560203268</v>
      </c>
      <c r="AB123" s="16">
        <f t="shared" ca="1" si="59"/>
        <v>6</v>
      </c>
      <c r="AC123" s="82">
        <f t="shared" ca="1" si="54"/>
        <v>0.61820430974524965</v>
      </c>
    </row>
    <row r="124" spans="2:29" ht="15.75" thickBot="1">
      <c r="B124" s="3" t="s">
        <v>64</v>
      </c>
      <c r="C124" s="17"/>
      <c r="D124" s="18"/>
      <c r="E124" s="3"/>
      <c r="F124" s="3"/>
      <c r="G124" s="59">
        <f>K77</f>
        <v>6.7562499999999996</v>
      </c>
      <c r="H124" s="86">
        <f>E124+G124</f>
        <v>6.7562499999999996</v>
      </c>
      <c r="I124" s="71">
        <f>F124+G124</f>
        <v>6.7562499999999996</v>
      </c>
      <c r="M124" s="4">
        <f t="shared" si="55"/>
        <v>99</v>
      </c>
      <c r="N124" s="39">
        <f t="shared" ca="1" si="45"/>
        <v>2</v>
      </c>
      <c r="O124" s="82">
        <f t="shared" ca="1" si="46"/>
        <v>0.93481801754021365</v>
      </c>
      <c r="P124" s="5">
        <f t="shared" ca="1" si="47"/>
        <v>1</v>
      </c>
      <c r="Q124" s="76">
        <f t="shared" ca="1" si="48"/>
        <v>0.13194178034279958</v>
      </c>
      <c r="R124" s="5">
        <f t="shared" ca="1" si="49"/>
        <v>2</v>
      </c>
      <c r="S124" s="76">
        <f t="shared" ca="1" si="50"/>
        <v>0.26167032954780645</v>
      </c>
      <c r="T124" s="5">
        <f t="shared" ca="1" si="49"/>
        <v>1</v>
      </c>
      <c r="U124" s="76">
        <f t="shared" ca="1" si="50"/>
        <v>0.11876828238662362</v>
      </c>
      <c r="V124" s="5">
        <f t="shared" ca="1" si="56"/>
        <v>3</v>
      </c>
      <c r="W124" s="75">
        <f t="shared" ca="1" si="51"/>
        <v>0.48356384079446446</v>
      </c>
      <c r="X124" s="16">
        <f t="shared" ca="1" si="57"/>
        <v>6</v>
      </c>
      <c r="Y124" s="82">
        <f t="shared" ca="1" si="52"/>
        <v>0.67756516535646316</v>
      </c>
      <c r="Z124" s="6">
        <f t="shared" ca="1" si="58"/>
        <v>5</v>
      </c>
      <c r="AA124" s="82">
        <f t="shared" ca="1" si="53"/>
        <v>0.64455345618666926</v>
      </c>
      <c r="AB124" s="16">
        <f t="shared" ca="1" si="59"/>
        <v>6</v>
      </c>
      <c r="AC124" s="82">
        <f t="shared" ca="1" si="54"/>
        <v>0.66445380809273313</v>
      </c>
    </row>
    <row r="125" spans="2:29" ht="15.75" thickBot="1">
      <c r="B125" s="5" t="s">
        <v>65</v>
      </c>
      <c r="C125" s="6"/>
      <c r="D125" s="39"/>
      <c r="E125" s="5"/>
      <c r="F125" s="5"/>
      <c r="G125" s="53">
        <f t="shared" ref="G125:G147" si="60">K78</f>
        <v>6.7562499999999996</v>
      </c>
      <c r="H125" s="65">
        <f t="shared" ref="H125:H147" si="61">E125+G125</f>
        <v>6.7562499999999996</v>
      </c>
      <c r="I125" s="34">
        <f t="shared" ref="I125:I147" si="62">F125+G125</f>
        <v>6.7562499999999996</v>
      </c>
      <c r="M125" s="4">
        <f t="shared" si="55"/>
        <v>100</v>
      </c>
      <c r="N125" s="39">
        <f t="shared" ca="1" si="45"/>
        <v>2</v>
      </c>
      <c r="O125" s="82">
        <f t="shared" ca="1" si="46"/>
        <v>0.93614308436070992</v>
      </c>
      <c r="P125" s="5">
        <f t="shared" ca="1" si="47"/>
        <v>2</v>
      </c>
      <c r="Q125" s="76">
        <f t="shared" ca="1" si="48"/>
        <v>0.67495440677566343</v>
      </c>
      <c r="R125" s="5">
        <f t="shared" ca="1" si="49"/>
        <v>3</v>
      </c>
      <c r="S125" s="76">
        <f t="shared" ca="1" si="50"/>
        <v>0.803798915089593</v>
      </c>
      <c r="T125" s="5">
        <f t="shared" ca="1" si="49"/>
        <v>2</v>
      </c>
      <c r="U125" s="76">
        <f t="shared" ca="1" si="50"/>
        <v>0.58707789173944991</v>
      </c>
      <c r="V125" s="5">
        <f t="shared" ca="1" si="56"/>
        <v>5</v>
      </c>
      <c r="W125" s="75">
        <f t="shared" ca="1" si="51"/>
        <v>0.74769516378653123</v>
      </c>
      <c r="X125" s="16">
        <f t="shared" ca="1" si="57"/>
        <v>7</v>
      </c>
      <c r="Y125" s="82">
        <f t="shared" ca="1" si="52"/>
        <v>0.8847447996116049</v>
      </c>
      <c r="Z125" s="6">
        <f t="shared" ca="1" si="58"/>
        <v>5</v>
      </c>
      <c r="AA125" s="82">
        <f t="shared" ca="1" si="53"/>
        <v>0.64404452319348171</v>
      </c>
      <c r="AB125" s="16">
        <f t="shared" ca="1" si="59"/>
        <v>6</v>
      </c>
      <c r="AC125" s="82">
        <f t="shared" ca="1" si="54"/>
        <v>0.816942373579014</v>
      </c>
    </row>
    <row r="126" spans="2:29" ht="15.75" thickBot="1">
      <c r="B126" s="5" t="s">
        <v>66</v>
      </c>
      <c r="C126" s="6"/>
      <c r="D126" s="39"/>
      <c r="E126" s="5"/>
      <c r="F126" s="5"/>
      <c r="G126" s="53">
        <f t="shared" si="60"/>
        <v>6.7562499999999996</v>
      </c>
      <c r="H126" s="65">
        <f t="shared" si="61"/>
        <v>6.7562499999999996</v>
      </c>
      <c r="I126" s="34">
        <f t="shared" si="62"/>
        <v>6.7562499999999996</v>
      </c>
      <c r="M126" s="4">
        <f t="shared" si="55"/>
        <v>101</v>
      </c>
      <c r="N126" s="39">
        <f t="shared" ca="1" si="45"/>
        <v>1</v>
      </c>
      <c r="O126" s="82">
        <f t="shared" ca="1" si="46"/>
        <v>8.3559620265024392E-2</v>
      </c>
      <c r="P126" s="5">
        <f t="shared" ca="1" si="47"/>
        <v>1</v>
      </c>
      <c r="Q126" s="76">
        <f t="shared" ca="1" si="48"/>
        <v>0.39421255544413736</v>
      </c>
      <c r="R126" s="5">
        <f t="shared" ca="1" si="49"/>
        <v>3</v>
      </c>
      <c r="S126" s="76">
        <f t="shared" ca="1" si="50"/>
        <v>0.8415432971417145</v>
      </c>
      <c r="T126" s="5">
        <f t="shared" ca="1" si="49"/>
        <v>1</v>
      </c>
      <c r="U126" s="76">
        <f t="shared" ca="1" si="50"/>
        <v>0.33093700192037678</v>
      </c>
      <c r="V126" s="5">
        <f t="shared" ca="1" si="56"/>
        <v>3</v>
      </c>
      <c r="W126" s="75">
        <f t="shared" ca="1" si="51"/>
        <v>0.52964154055281853</v>
      </c>
      <c r="X126" s="16">
        <f t="shared" ca="1" si="57"/>
        <v>8</v>
      </c>
      <c r="Y126" s="82">
        <f t="shared" ca="1" si="52"/>
        <v>0.93926544077488505</v>
      </c>
      <c r="Z126" s="6">
        <f t="shared" ca="1" si="58"/>
        <v>1</v>
      </c>
      <c r="AA126" s="82">
        <f t="shared" ca="1" si="53"/>
        <v>0.14417842663461067</v>
      </c>
      <c r="AB126" s="16">
        <f t="shared" ca="1" si="59"/>
        <v>7</v>
      </c>
      <c r="AC126" s="82">
        <f t="shared" ca="1" si="54"/>
        <v>0.87362345673108877</v>
      </c>
    </row>
    <row r="127" spans="2:29" ht="15.75" thickBot="1">
      <c r="B127" s="5" t="s">
        <v>67</v>
      </c>
      <c r="C127" s="6"/>
      <c r="D127" s="39"/>
      <c r="E127" s="5"/>
      <c r="F127" s="5"/>
      <c r="G127" s="53">
        <f t="shared" si="60"/>
        <v>6.7562499999999996</v>
      </c>
      <c r="H127" s="65">
        <f t="shared" si="61"/>
        <v>6.7562499999999996</v>
      </c>
      <c r="I127" s="34">
        <f t="shared" si="62"/>
        <v>6.7562499999999996</v>
      </c>
      <c r="M127" s="4">
        <f t="shared" si="55"/>
        <v>102</v>
      </c>
      <c r="N127" s="39">
        <f t="shared" ca="1" si="45"/>
        <v>2</v>
      </c>
      <c r="O127" s="82">
        <f t="shared" ca="1" si="46"/>
        <v>0.49432615443630379</v>
      </c>
      <c r="P127" s="5">
        <f t="shared" ca="1" si="47"/>
        <v>2</v>
      </c>
      <c r="Q127" s="76">
        <f t="shared" ca="1" si="48"/>
        <v>0.7085205088585198</v>
      </c>
      <c r="R127" s="5">
        <f t="shared" ca="1" si="49"/>
        <v>2</v>
      </c>
      <c r="S127" s="76">
        <f t="shared" ca="1" si="50"/>
        <v>0.50734644186912448</v>
      </c>
      <c r="T127" s="5">
        <f t="shared" ca="1" si="49"/>
        <v>2</v>
      </c>
      <c r="U127" s="76">
        <f t="shared" ca="1" si="50"/>
        <v>0.80996002746587359</v>
      </c>
      <c r="V127" s="5">
        <f t="shared" ca="1" si="56"/>
        <v>7</v>
      </c>
      <c r="W127" s="75">
        <f t="shared" ca="1" si="51"/>
        <v>0.93438532702964738</v>
      </c>
      <c r="X127" s="16">
        <f t="shared" ca="1" si="57"/>
        <v>7</v>
      </c>
      <c r="Y127" s="82">
        <f t="shared" ca="1" si="52"/>
        <v>0.73024722867884151</v>
      </c>
      <c r="Z127" s="6">
        <f t="shared" ca="1" si="58"/>
        <v>3</v>
      </c>
      <c r="AA127" s="82">
        <f t="shared" ca="1" si="53"/>
        <v>0.43927762920964941</v>
      </c>
      <c r="AB127" s="16">
        <f t="shared" ca="1" si="59"/>
        <v>6</v>
      </c>
      <c r="AC127" s="82">
        <f t="shared" ca="1" si="54"/>
        <v>0.83698641708494481</v>
      </c>
    </row>
    <row r="128" spans="2:29" ht="15.75" thickBot="1">
      <c r="B128" s="5" t="s">
        <v>68</v>
      </c>
      <c r="C128" s="6"/>
      <c r="D128" s="39"/>
      <c r="E128" s="5"/>
      <c r="F128" s="5"/>
      <c r="G128" s="53">
        <f t="shared" si="60"/>
        <v>6.7562499999999996</v>
      </c>
      <c r="H128" s="65">
        <f t="shared" si="61"/>
        <v>6.7562499999999996</v>
      </c>
      <c r="I128" s="34">
        <f t="shared" si="62"/>
        <v>6.7562499999999996</v>
      </c>
      <c r="M128" s="4">
        <f t="shared" si="55"/>
        <v>103</v>
      </c>
      <c r="N128" s="39">
        <f t="shared" ca="1" si="45"/>
        <v>2</v>
      </c>
      <c r="O128" s="82">
        <f t="shared" ca="1" si="46"/>
        <v>0.79679751128963106</v>
      </c>
      <c r="P128" s="5">
        <f t="shared" ca="1" si="47"/>
        <v>1</v>
      </c>
      <c r="Q128" s="76">
        <f t="shared" ca="1" si="48"/>
        <v>6.2690135052553941E-2</v>
      </c>
      <c r="R128" s="5">
        <f t="shared" ca="1" si="49"/>
        <v>2</v>
      </c>
      <c r="S128" s="76">
        <f t="shared" ca="1" si="50"/>
        <v>0.30107569376160437</v>
      </c>
      <c r="T128" s="5">
        <f t="shared" ca="1" si="49"/>
        <v>2</v>
      </c>
      <c r="U128" s="76">
        <f t="shared" ca="1" si="50"/>
        <v>0.62542112824665463</v>
      </c>
      <c r="V128" s="5">
        <f t="shared" ca="1" si="56"/>
        <v>1</v>
      </c>
      <c r="W128" s="75">
        <f t="shared" ca="1" si="51"/>
        <v>0.12923311098165247</v>
      </c>
      <c r="X128" s="16">
        <f t="shared" ca="1" si="57"/>
        <v>6</v>
      </c>
      <c r="Y128" s="82">
        <f t="shared" ca="1" si="52"/>
        <v>0.69491825577033728</v>
      </c>
      <c r="Z128" s="6">
        <f t="shared" ca="1" si="58"/>
        <v>2</v>
      </c>
      <c r="AA128" s="82">
        <f t="shared" ca="1" si="53"/>
        <v>0.34141009461678973</v>
      </c>
      <c r="AB128" s="16">
        <f t="shared" ca="1" si="59"/>
        <v>8</v>
      </c>
      <c r="AC128" s="82">
        <f t="shared" ca="1" si="54"/>
        <v>0.95108290410214757</v>
      </c>
    </row>
    <row r="129" spans="2:29" ht="15.75" thickBot="1">
      <c r="B129" s="5" t="s">
        <v>69</v>
      </c>
      <c r="C129" s="6" t="s">
        <v>95</v>
      </c>
      <c r="D129" s="39" t="s">
        <v>95</v>
      </c>
      <c r="E129" s="5">
        <f>$D$111*$D$119*$E$3/1000</f>
        <v>34.5</v>
      </c>
      <c r="F129" s="5">
        <f>$D$111*$D$119*$E$3/1000</f>
        <v>34.5</v>
      </c>
      <c r="G129" s="53">
        <f t="shared" ca="1" si="60"/>
        <v>7.4733928571428567</v>
      </c>
      <c r="H129" s="65">
        <f t="shared" ca="1" si="61"/>
        <v>41.973392857142855</v>
      </c>
      <c r="I129" s="34">
        <f t="shared" ca="1" si="62"/>
        <v>41.973392857142855</v>
      </c>
      <c r="M129" s="4">
        <f t="shared" si="55"/>
        <v>104</v>
      </c>
      <c r="N129" s="39">
        <f t="shared" ca="1" si="45"/>
        <v>1</v>
      </c>
      <c r="O129" s="82">
        <f t="shared" ca="1" si="46"/>
        <v>0.12043353980871796</v>
      </c>
      <c r="P129" s="5">
        <f t="shared" ca="1" si="47"/>
        <v>3</v>
      </c>
      <c r="Q129" s="76">
        <f t="shared" ca="1" si="48"/>
        <v>0.88920678575823242</v>
      </c>
      <c r="R129" s="5">
        <f t="shared" ca="1" si="49"/>
        <v>2</v>
      </c>
      <c r="S129" s="76">
        <f t="shared" ca="1" si="50"/>
        <v>0.41166429898593648</v>
      </c>
      <c r="T129" s="5">
        <f t="shared" ca="1" si="49"/>
        <v>2</v>
      </c>
      <c r="U129" s="76">
        <f t="shared" ca="1" si="50"/>
        <v>0.65847801253245342</v>
      </c>
      <c r="V129" s="5">
        <f t="shared" ca="1" si="56"/>
        <v>1</v>
      </c>
      <c r="W129" s="75">
        <f t="shared" ca="1" si="51"/>
        <v>1.2469734331401305E-2</v>
      </c>
      <c r="X129" s="16">
        <f t="shared" ca="1" si="57"/>
        <v>3</v>
      </c>
      <c r="Y129" s="82">
        <f t="shared" ca="1" si="52"/>
        <v>0.12691750837282534</v>
      </c>
      <c r="Z129" s="6">
        <f t="shared" ca="1" si="58"/>
        <v>5</v>
      </c>
      <c r="AA129" s="82">
        <f t="shared" ca="1" si="53"/>
        <v>0.69282516389796855</v>
      </c>
      <c r="AB129" s="16">
        <f t="shared" ca="1" si="59"/>
        <v>6</v>
      </c>
      <c r="AC129" s="82">
        <f t="shared" ca="1" si="54"/>
        <v>0.79234807678435915</v>
      </c>
    </row>
    <row r="130" spans="2:29" ht="15.75" thickBot="1">
      <c r="B130" s="5" t="s">
        <v>70</v>
      </c>
      <c r="C130" s="6" t="s">
        <v>95</v>
      </c>
      <c r="D130" s="39" t="s">
        <v>95</v>
      </c>
      <c r="E130" s="5">
        <f>$D$111*$D$119*$E$3/1000</f>
        <v>34.5</v>
      </c>
      <c r="F130" s="5">
        <f>$D$111*$D$119*$E$3/1000</f>
        <v>34.5</v>
      </c>
      <c r="G130" s="53">
        <f t="shared" ca="1" si="60"/>
        <v>16.503456714103265</v>
      </c>
      <c r="H130" s="65">
        <f t="shared" ca="1" si="61"/>
        <v>51.003456714103265</v>
      </c>
      <c r="I130" s="34">
        <f t="shared" ca="1" si="62"/>
        <v>51.003456714103265</v>
      </c>
      <c r="M130" s="4">
        <f t="shared" si="55"/>
        <v>105</v>
      </c>
      <c r="N130" s="39">
        <f t="shared" ca="1" si="45"/>
        <v>2</v>
      </c>
      <c r="O130" s="82">
        <f t="shared" ca="1" si="46"/>
        <v>0.86201571119547005</v>
      </c>
      <c r="P130" s="5">
        <f t="shared" ca="1" si="47"/>
        <v>1</v>
      </c>
      <c r="Q130" s="76">
        <f t="shared" ca="1" si="48"/>
        <v>0.14624156106238217</v>
      </c>
      <c r="R130" s="5">
        <f t="shared" ca="1" si="49"/>
        <v>3</v>
      </c>
      <c r="S130" s="76">
        <f t="shared" ca="1" si="50"/>
        <v>0.96048967742873614</v>
      </c>
      <c r="T130" s="5">
        <f t="shared" ca="1" si="49"/>
        <v>1</v>
      </c>
      <c r="U130" s="76">
        <f t="shared" ca="1" si="50"/>
        <v>8.9322363846207953E-2</v>
      </c>
      <c r="V130" s="5">
        <f t="shared" ca="1" si="56"/>
        <v>3</v>
      </c>
      <c r="W130" s="75">
        <f t="shared" ca="1" si="51"/>
        <v>0.537312341919292</v>
      </c>
      <c r="X130" s="16">
        <f t="shared" ca="1" si="57"/>
        <v>6</v>
      </c>
      <c r="Y130" s="82">
        <f t="shared" ca="1" si="52"/>
        <v>0.65797026373048606</v>
      </c>
      <c r="Z130" s="6">
        <f t="shared" ca="1" si="58"/>
        <v>1</v>
      </c>
      <c r="AA130" s="82">
        <f t="shared" ca="1" si="53"/>
        <v>3.0304223188357682E-3</v>
      </c>
      <c r="AB130" s="16">
        <f t="shared" ca="1" si="59"/>
        <v>5</v>
      </c>
      <c r="AC130" s="82">
        <f t="shared" ca="1" si="54"/>
        <v>0.39584907020846982</v>
      </c>
    </row>
    <row r="131" spans="2:29" ht="15.75" thickBot="1">
      <c r="B131" s="42" t="s">
        <v>71</v>
      </c>
      <c r="C131" s="6"/>
      <c r="D131" s="39"/>
      <c r="E131" s="5"/>
      <c r="F131" s="5"/>
      <c r="G131" s="53">
        <f t="shared" ca="1" si="60"/>
        <v>8.3883682266009849</v>
      </c>
      <c r="H131" s="65">
        <f t="shared" ca="1" si="61"/>
        <v>8.3883682266009849</v>
      </c>
      <c r="I131" s="34">
        <f t="shared" ca="1" si="62"/>
        <v>8.3883682266009849</v>
      </c>
      <c r="M131" s="4">
        <f t="shared" si="55"/>
        <v>106</v>
      </c>
      <c r="N131" s="39">
        <f t="shared" ca="1" si="45"/>
        <v>2</v>
      </c>
      <c r="O131" s="82">
        <f t="shared" ca="1" si="46"/>
        <v>0.38862723233181384</v>
      </c>
      <c r="P131" s="5">
        <f t="shared" ca="1" si="47"/>
        <v>2</v>
      </c>
      <c r="Q131" s="76">
        <f t="shared" ca="1" si="48"/>
        <v>0.70522280213261723</v>
      </c>
      <c r="R131" s="5">
        <f t="shared" ca="1" si="49"/>
        <v>2</v>
      </c>
      <c r="S131" s="76">
        <f t="shared" ca="1" si="50"/>
        <v>0.18208855957902981</v>
      </c>
      <c r="T131" s="5">
        <f t="shared" ca="1" si="49"/>
        <v>2</v>
      </c>
      <c r="U131" s="76">
        <f t="shared" ca="1" si="50"/>
        <v>0.80202954361819501</v>
      </c>
      <c r="V131" s="5">
        <f t="shared" ca="1" si="56"/>
        <v>4</v>
      </c>
      <c r="W131" s="75">
        <f t="shared" ca="1" si="51"/>
        <v>0.61846194800076848</v>
      </c>
      <c r="X131" s="16">
        <f t="shared" ca="1" si="57"/>
        <v>6</v>
      </c>
      <c r="Y131" s="82">
        <f t="shared" ca="1" si="52"/>
        <v>0.42856391550515216</v>
      </c>
      <c r="Z131" s="6">
        <f t="shared" ca="1" si="58"/>
        <v>8</v>
      </c>
      <c r="AA131" s="82">
        <f t="shared" ca="1" si="53"/>
        <v>0.97844639315850035</v>
      </c>
      <c r="AB131" s="16">
        <f t="shared" ca="1" si="59"/>
        <v>3</v>
      </c>
      <c r="AC131" s="82">
        <f t="shared" ca="1" si="54"/>
        <v>0.14675927598406791</v>
      </c>
    </row>
    <row r="132" spans="2:29" ht="15.75" thickBot="1">
      <c r="B132" s="42" t="s">
        <v>72</v>
      </c>
      <c r="C132" s="6"/>
      <c r="D132" s="39"/>
      <c r="E132" s="5"/>
      <c r="F132" s="5"/>
      <c r="G132" s="53">
        <f t="shared" ca="1" si="60"/>
        <v>7.9679741379310336</v>
      </c>
      <c r="H132" s="65">
        <f t="shared" ca="1" si="61"/>
        <v>7.9679741379310336</v>
      </c>
      <c r="I132" s="34">
        <f t="shared" ca="1" si="62"/>
        <v>7.9679741379310336</v>
      </c>
      <c r="M132" s="4">
        <f t="shared" si="55"/>
        <v>107</v>
      </c>
      <c r="N132" s="39">
        <f t="shared" ca="1" si="45"/>
        <v>1</v>
      </c>
      <c r="O132" s="82">
        <f t="shared" ca="1" si="46"/>
        <v>0.15789535139378441</v>
      </c>
      <c r="P132" s="5">
        <f t="shared" ca="1" si="47"/>
        <v>1</v>
      </c>
      <c r="Q132" s="76">
        <f t="shared" ca="1" si="48"/>
        <v>0.26840878420051983</v>
      </c>
      <c r="R132" s="5">
        <f t="shared" ca="1" si="49"/>
        <v>1</v>
      </c>
      <c r="S132" s="76">
        <f t="shared" ca="1" si="50"/>
        <v>2.5679928170900368E-2</v>
      </c>
      <c r="T132" s="5">
        <f t="shared" ca="1" si="49"/>
        <v>1</v>
      </c>
      <c r="U132" s="76">
        <f t="shared" ca="1" si="50"/>
        <v>7.8633211725779084E-2</v>
      </c>
      <c r="V132" s="5">
        <f t="shared" ca="1" si="56"/>
        <v>5</v>
      </c>
      <c r="W132" s="75">
        <f t="shared" ca="1" si="51"/>
        <v>0.72076550793901184</v>
      </c>
      <c r="X132" s="16">
        <f t="shared" ca="1" si="57"/>
        <v>8</v>
      </c>
      <c r="Y132" s="82">
        <f t="shared" ca="1" si="52"/>
        <v>0.94661213436661917</v>
      </c>
      <c r="Z132" s="6">
        <f t="shared" ca="1" si="58"/>
        <v>1</v>
      </c>
      <c r="AA132" s="82">
        <f t="shared" ca="1" si="53"/>
        <v>0.14797137245351166</v>
      </c>
      <c r="AB132" s="16">
        <f t="shared" ca="1" si="59"/>
        <v>1</v>
      </c>
      <c r="AC132" s="82">
        <f t="shared" ca="1" si="54"/>
        <v>2.2139185342803458E-2</v>
      </c>
    </row>
    <row r="133" spans="2:29" ht="15.75" thickBot="1">
      <c r="B133" s="42" t="s">
        <v>73</v>
      </c>
      <c r="C133" s="6"/>
      <c r="D133" s="39"/>
      <c r="E133" s="5"/>
      <c r="F133" s="5"/>
      <c r="G133" s="53">
        <f t="shared" si="60"/>
        <v>6.7562499999999996</v>
      </c>
      <c r="H133" s="65">
        <f t="shared" si="61"/>
        <v>6.7562499999999996</v>
      </c>
      <c r="I133" s="34">
        <f t="shared" si="62"/>
        <v>6.7562499999999996</v>
      </c>
      <c r="M133" s="4">
        <f t="shared" si="55"/>
        <v>108</v>
      </c>
      <c r="N133" s="39">
        <f t="shared" ca="1" si="45"/>
        <v>2</v>
      </c>
      <c r="O133" s="82">
        <f t="shared" ca="1" si="46"/>
        <v>0.59764960039747361</v>
      </c>
      <c r="P133" s="5">
        <f t="shared" ca="1" si="47"/>
        <v>1</v>
      </c>
      <c r="Q133" s="76">
        <f t="shared" ca="1" si="48"/>
        <v>0.46797845141239058</v>
      </c>
      <c r="R133" s="5">
        <f t="shared" ca="1" si="49"/>
        <v>2</v>
      </c>
      <c r="S133" s="76">
        <f t="shared" ca="1" si="50"/>
        <v>0.65386594882136095</v>
      </c>
      <c r="T133" s="5">
        <f t="shared" ca="1" si="49"/>
        <v>2</v>
      </c>
      <c r="U133" s="76">
        <f t="shared" ca="1" si="50"/>
        <v>0.74805930343705684</v>
      </c>
      <c r="V133" s="5">
        <f t="shared" ca="1" si="56"/>
        <v>4</v>
      </c>
      <c r="W133" s="75">
        <f t="shared" ca="1" si="51"/>
        <v>0.69683116908489606</v>
      </c>
      <c r="X133" s="16">
        <f t="shared" ca="1" si="57"/>
        <v>6</v>
      </c>
      <c r="Y133" s="82">
        <f t="shared" ca="1" si="52"/>
        <v>0.59962497720065322</v>
      </c>
      <c r="Z133" s="6">
        <f t="shared" ca="1" si="58"/>
        <v>2</v>
      </c>
      <c r="AA133" s="82">
        <f t="shared" ca="1" si="53"/>
        <v>0.34667847327018375</v>
      </c>
      <c r="AB133" s="16">
        <f t="shared" ca="1" si="59"/>
        <v>5</v>
      </c>
      <c r="AC133" s="82">
        <f t="shared" ca="1" si="54"/>
        <v>0.54335451780671118</v>
      </c>
    </row>
    <row r="134" spans="2:29" ht="15.75" thickBot="1">
      <c r="B134" s="42" t="s">
        <v>74</v>
      </c>
      <c r="C134" s="6"/>
      <c r="D134" s="39"/>
      <c r="E134" s="5"/>
      <c r="F134" s="5"/>
      <c r="G134" s="53">
        <f t="shared" si="60"/>
        <v>6.7562499999999996</v>
      </c>
      <c r="H134" s="65">
        <f t="shared" si="61"/>
        <v>6.7562499999999996</v>
      </c>
      <c r="I134" s="34">
        <f t="shared" si="62"/>
        <v>6.7562499999999996</v>
      </c>
      <c r="M134" s="4">
        <f t="shared" si="55"/>
        <v>109</v>
      </c>
      <c r="N134" s="39">
        <f t="shared" ca="1" si="45"/>
        <v>2</v>
      </c>
      <c r="O134" s="82">
        <f t="shared" ca="1" si="46"/>
        <v>0.6643169579263013</v>
      </c>
      <c r="P134" s="5">
        <f t="shared" ca="1" si="47"/>
        <v>3</v>
      </c>
      <c r="Q134" s="76">
        <f t="shared" ca="1" si="48"/>
        <v>0.8767400598929751</v>
      </c>
      <c r="R134" s="5">
        <f t="shared" ca="1" si="49"/>
        <v>3</v>
      </c>
      <c r="S134" s="76">
        <f t="shared" ca="1" si="50"/>
        <v>0.91651655476915206</v>
      </c>
      <c r="T134" s="5">
        <f t="shared" ca="1" si="49"/>
        <v>1</v>
      </c>
      <c r="U134" s="76">
        <f t="shared" ca="1" si="50"/>
        <v>0.10938676547418025</v>
      </c>
      <c r="V134" s="5">
        <f t="shared" ca="1" si="56"/>
        <v>5</v>
      </c>
      <c r="W134" s="75">
        <f t="shared" ca="1" si="51"/>
        <v>0.74349251935652316</v>
      </c>
      <c r="X134" s="16">
        <f t="shared" ca="1" si="57"/>
        <v>2</v>
      </c>
      <c r="Y134" s="82">
        <f t="shared" ca="1" si="52"/>
        <v>6.4093852622568726E-2</v>
      </c>
      <c r="Z134" s="6">
        <f t="shared" ca="1" si="58"/>
        <v>2</v>
      </c>
      <c r="AA134" s="82">
        <f t="shared" ca="1" si="53"/>
        <v>0.23721002621850484</v>
      </c>
      <c r="AB134" s="16">
        <f t="shared" ca="1" si="59"/>
        <v>5</v>
      </c>
      <c r="AC134" s="82">
        <f t="shared" ca="1" si="54"/>
        <v>0.53015401706127108</v>
      </c>
    </row>
    <row r="135" spans="2:29" ht="15.75" thickBot="1">
      <c r="B135" s="42" t="s">
        <v>75</v>
      </c>
      <c r="C135" s="6"/>
      <c r="D135" s="39"/>
      <c r="E135" s="5"/>
      <c r="F135" s="5"/>
      <c r="G135" s="53">
        <f t="shared" si="60"/>
        <v>6.7562499999999996</v>
      </c>
      <c r="H135" s="65">
        <f t="shared" si="61"/>
        <v>6.7562499999999996</v>
      </c>
      <c r="I135" s="34">
        <f t="shared" si="62"/>
        <v>6.7562499999999996</v>
      </c>
      <c r="M135" s="4">
        <f t="shared" si="55"/>
        <v>110</v>
      </c>
      <c r="N135" s="39">
        <f t="shared" ca="1" si="45"/>
        <v>2</v>
      </c>
      <c r="O135" s="82">
        <f t="shared" ca="1" si="46"/>
        <v>0.34263845114359093</v>
      </c>
      <c r="P135" s="5">
        <f t="shared" ca="1" si="47"/>
        <v>1</v>
      </c>
      <c r="Q135" s="76">
        <f t="shared" ca="1" si="48"/>
        <v>0.31817041103486243</v>
      </c>
      <c r="R135" s="5">
        <f t="shared" ca="1" si="49"/>
        <v>2</v>
      </c>
      <c r="S135" s="76">
        <f t="shared" ca="1" si="50"/>
        <v>0.61604565739555817</v>
      </c>
      <c r="T135" s="5">
        <f t="shared" ca="1" si="49"/>
        <v>2</v>
      </c>
      <c r="U135" s="76">
        <f t="shared" ca="1" si="50"/>
        <v>0.80159862485674882</v>
      </c>
      <c r="V135" s="5">
        <f t="shared" ca="1" si="56"/>
        <v>1</v>
      </c>
      <c r="W135" s="75">
        <f t="shared" ca="1" si="51"/>
        <v>2.8507069546663821E-2</v>
      </c>
      <c r="X135" s="16">
        <f t="shared" ca="1" si="57"/>
        <v>6</v>
      </c>
      <c r="Y135" s="82">
        <f t="shared" ca="1" si="52"/>
        <v>0.49354842330721649</v>
      </c>
      <c r="Z135" s="6">
        <f t="shared" ca="1" si="58"/>
        <v>5</v>
      </c>
      <c r="AA135" s="82">
        <f t="shared" ca="1" si="53"/>
        <v>0.68295355628047494</v>
      </c>
      <c r="AB135" s="16">
        <f t="shared" ca="1" si="59"/>
        <v>6</v>
      </c>
      <c r="AC135" s="82">
        <f t="shared" ca="1" si="54"/>
        <v>0.67097124251081297</v>
      </c>
    </row>
    <row r="136" spans="2:29" ht="15.75" thickBot="1">
      <c r="B136" s="42" t="s">
        <v>76</v>
      </c>
      <c r="C136" s="6"/>
      <c r="D136" s="39"/>
      <c r="E136" s="5"/>
      <c r="F136" s="5"/>
      <c r="G136" s="53">
        <f t="shared" si="60"/>
        <v>6.7562499999999996</v>
      </c>
      <c r="H136" s="65">
        <f t="shared" si="61"/>
        <v>6.7562499999999996</v>
      </c>
      <c r="I136" s="34">
        <f t="shared" si="62"/>
        <v>6.7562499999999996</v>
      </c>
      <c r="M136" s="4">
        <f t="shared" si="55"/>
        <v>111</v>
      </c>
      <c r="N136" s="39">
        <f t="shared" ca="1" si="45"/>
        <v>2</v>
      </c>
      <c r="O136" s="82">
        <f t="shared" ca="1" si="46"/>
        <v>0.31609489521492495</v>
      </c>
      <c r="P136" s="5">
        <f t="shared" ca="1" si="47"/>
        <v>1</v>
      </c>
      <c r="Q136" s="76">
        <f t="shared" ca="1" si="48"/>
        <v>0.51845189807188663</v>
      </c>
      <c r="R136" s="5">
        <f t="shared" ca="1" si="49"/>
        <v>2</v>
      </c>
      <c r="S136" s="76">
        <f t="shared" ca="1" si="50"/>
        <v>0.43397038968141577</v>
      </c>
      <c r="T136" s="5">
        <f t="shared" ca="1" si="49"/>
        <v>1</v>
      </c>
      <c r="U136" s="76">
        <f t="shared" ca="1" si="50"/>
        <v>0.44192838369090914</v>
      </c>
      <c r="V136" s="5">
        <f t="shared" ca="1" si="56"/>
        <v>8</v>
      </c>
      <c r="W136" s="75">
        <f t="shared" ca="1" si="51"/>
        <v>0.97228058369284209</v>
      </c>
      <c r="X136" s="16">
        <f t="shared" ca="1" si="57"/>
        <v>2</v>
      </c>
      <c r="Y136" s="82">
        <f t="shared" ca="1" si="52"/>
        <v>9.3298131307227194E-2</v>
      </c>
      <c r="Z136" s="6">
        <f t="shared" ca="1" si="58"/>
        <v>3</v>
      </c>
      <c r="AA136" s="82">
        <f t="shared" ca="1" si="53"/>
        <v>0.49719710687814844</v>
      </c>
      <c r="AB136" s="16">
        <f t="shared" ca="1" si="59"/>
        <v>8</v>
      </c>
      <c r="AC136" s="82">
        <f t="shared" ca="1" si="54"/>
        <v>0.97594115115136759</v>
      </c>
    </row>
    <row r="137" spans="2:29">
      <c r="B137" s="5" t="s">
        <v>77</v>
      </c>
      <c r="C137" s="6"/>
      <c r="D137" s="39"/>
      <c r="E137" s="5"/>
      <c r="F137" s="5"/>
      <c r="G137" s="53">
        <f t="shared" si="60"/>
        <v>6.7562499999999996</v>
      </c>
      <c r="H137" s="65">
        <f t="shared" si="61"/>
        <v>6.7562499999999996</v>
      </c>
      <c r="I137" s="34">
        <f t="shared" si="62"/>
        <v>6.7562499999999996</v>
      </c>
      <c r="M137" s="5">
        <f t="shared" si="55"/>
        <v>112</v>
      </c>
      <c r="N137" s="39">
        <f t="shared" ca="1" si="45"/>
        <v>1</v>
      </c>
      <c r="O137" s="34">
        <f t="shared" ca="1" si="46"/>
        <v>9.282249807746723E-2</v>
      </c>
      <c r="P137" s="5">
        <f t="shared" ca="1" si="47"/>
        <v>3</v>
      </c>
      <c r="Q137" s="53">
        <f t="shared" ca="1" si="48"/>
        <v>0.95255468384508934</v>
      </c>
      <c r="R137" s="5">
        <f t="shared" ca="1" si="49"/>
        <v>3</v>
      </c>
      <c r="S137" s="53">
        <f t="shared" ca="1" si="50"/>
        <v>0.77724751797346703</v>
      </c>
      <c r="T137" s="5">
        <f t="shared" ca="1" si="49"/>
        <v>1</v>
      </c>
      <c r="U137" s="53">
        <f t="shared" ca="1" si="50"/>
        <v>0.205956468757726</v>
      </c>
      <c r="V137" s="5">
        <f t="shared" ca="1" si="56"/>
        <v>7</v>
      </c>
      <c r="W137" s="56">
        <f t="shared" ca="1" si="51"/>
        <v>0.91662707847019065</v>
      </c>
      <c r="X137" s="16">
        <f t="shared" ca="1" si="57"/>
        <v>6</v>
      </c>
      <c r="Y137" s="34">
        <f t="shared" ca="1" si="52"/>
        <v>0.48341355173233252</v>
      </c>
      <c r="Z137" s="6">
        <f t="shared" ca="1" si="58"/>
        <v>4</v>
      </c>
      <c r="AA137" s="34">
        <f t="shared" ca="1" si="53"/>
        <v>0.50616603929922754</v>
      </c>
      <c r="AB137" s="16">
        <f t="shared" ca="1" si="59"/>
        <v>6</v>
      </c>
      <c r="AC137" s="34">
        <f t="shared" ca="1" si="54"/>
        <v>0.78514486322339394</v>
      </c>
    </row>
    <row r="138" spans="2:29">
      <c r="B138" s="5" t="s">
        <v>78</v>
      </c>
      <c r="C138" s="6"/>
      <c r="D138" s="39"/>
      <c r="E138" s="5"/>
      <c r="F138" s="5"/>
      <c r="G138" s="53">
        <f t="shared" si="60"/>
        <v>6.7562499999999996</v>
      </c>
      <c r="H138" s="65">
        <f t="shared" si="61"/>
        <v>6.7562499999999996</v>
      </c>
      <c r="I138" s="34">
        <f t="shared" si="62"/>
        <v>6.7562499999999996</v>
      </c>
      <c r="M138" s="5">
        <f t="shared" si="55"/>
        <v>113</v>
      </c>
      <c r="N138" s="39">
        <f t="shared" ref="N138:N140" ca="1" si="63">VLOOKUP(O138,N$8:O$15,2)</f>
        <v>2</v>
      </c>
      <c r="O138" s="34">
        <f t="shared" ca="1" si="46"/>
        <v>0.51550741831956071</v>
      </c>
      <c r="P138" s="5">
        <f t="shared" ref="P138:P140" ca="1" si="64">VLOOKUP(Q138,P$8:Q$15,2)</f>
        <v>1</v>
      </c>
      <c r="Q138" s="53">
        <f t="shared" ca="1" si="48"/>
        <v>0.59656853946847743</v>
      </c>
      <c r="R138" s="5">
        <f t="shared" ref="R138:R140" ca="1" si="65">VLOOKUP(S138,R$8:S$15,2)</f>
        <v>3</v>
      </c>
      <c r="S138" s="53">
        <f t="shared" ca="1" si="50"/>
        <v>0.84223413708250217</v>
      </c>
      <c r="T138" s="5">
        <f t="shared" ref="T138:T140" ca="1" si="66">VLOOKUP(U138,T$8:U$15,2)</f>
        <v>2</v>
      </c>
      <c r="U138" s="53">
        <f t="shared" ca="1" si="50"/>
        <v>0.71147635331735781</v>
      </c>
      <c r="V138" s="5">
        <f t="shared" ref="V138:V140" ca="1" si="67">VLOOKUP(W138,V$8:W$15,2)</f>
        <v>1</v>
      </c>
      <c r="W138" s="56">
        <f t="shared" ca="1" si="51"/>
        <v>0.1622263060367275</v>
      </c>
      <c r="X138" s="16">
        <f t="shared" ref="X138:X140" ca="1" si="68">VLOOKUP(Y138,X$8:Y$15,2)</f>
        <v>6</v>
      </c>
      <c r="Y138" s="34">
        <f t="shared" ca="1" si="52"/>
        <v>0.62279110900873569</v>
      </c>
      <c r="Z138" s="6">
        <f t="shared" ref="Z138:Z140" ca="1" si="69">VLOOKUP(AA138,Z$8:AA$15,2)</f>
        <v>1</v>
      </c>
      <c r="AA138" s="34">
        <f t="shared" ca="1" si="53"/>
        <v>3.5984552091665734E-3</v>
      </c>
      <c r="AB138" s="16">
        <f t="shared" ref="AB138:AB140" ca="1" si="70">VLOOKUP(AC138,AB$8:AC$15,2)</f>
        <v>2</v>
      </c>
      <c r="AC138" s="34">
        <f t="shared" ca="1" si="54"/>
        <v>9.1302021989517534E-2</v>
      </c>
    </row>
    <row r="139" spans="2:29">
      <c r="B139" s="5" t="s">
        <v>79</v>
      </c>
      <c r="C139" s="6"/>
      <c r="D139" s="39"/>
      <c r="E139" s="5"/>
      <c r="F139" s="5"/>
      <c r="G139" s="53">
        <f t="shared" ca="1" si="60"/>
        <v>8.5367426108374378</v>
      </c>
      <c r="H139" s="65">
        <f t="shared" ca="1" si="61"/>
        <v>8.5367426108374378</v>
      </c>
      <c r="I139" s="34">
        <f t="shared" ca="1" si="62"/>
        <v>8.5367426108374378</v>
      </c>
      <c r="M139" s="5">
        <f t="shared" si="55"/>
        <v>114</v>
      </c>
      <c r="N139" s="39">
        <f t="shared" ca="1" si="63"/>
        <v>2</v>
      </c>
      <c r="O139" s="34">
        <f t="shared" ca="1" si="46"/>
        <v>0.49661592834312507</v>
      </c>
      <c r="P139" s="5">
        <f t="shared" ca="1" si="64"/>
        <v>1</v>
      </c>
      <c r="Q139" s="53">
        <f t="shared" ca="1" si="48"/>
        <v>0.41995083129153099</v>
      </c>
      <c r="R139" s="5">
        <f t="shared" ca="1" si="65"/>
        <v>3</v>
      </c>
      <c r="S139" s="53">
        <f t="shared" ref="S139:U140" ca="1" si="71">RAND()</f>
        <v>0.7810381373885551</v>
      </c>
      <c r="T139" s="5">
        <f t="shared" ca="1" si="66"/>
        <v>1</v>
      </c>
      <c r="U139" s="53">
        <f t="shared" ca="1" si="71"/>
        <v>0.37322241847766535</v>
      </c>
      <c r="V139" s="5">
        <f t="shared" ca="1" si="67"/>
        <v>3</v>
      </c>
      <c r="W139" s="56">
        <f t="shared" ca="1" si="51"/>
        <v>0.58964325867406764</v>
      </c>
      <c r="X139" s="16">
        <f t="shared" ca="1" si="68"/>
        <v>2</v>
      </c>
      <c r="Y139" s="34">
        <f t="shared" ca="1" si="52"/>
        <v>9.5425876079211047E-2</v>
      </c>
      <c r="Z139" s="6">
        <f t="shared" ca="1" si="69"/>
        <v>7</v>
      </c>
      <c r="AA139" s="34">
        <f t="shared" ca="1" si="53"/>
        <v>0.8913486887459845</v>
      </c>
      <c r="AB139" s="16">
        <f t="shared" ca="1" si="70"/>
        <v>5</v>
      </c>
      <c r="AC139" s="34">
        <f t="shared" ca="1" si="54"/>
        <v>0.42239740912685542</v>
      </c>
    </row>
    <row r="140" spans="2:29">
      <c r="B140" s="5" t="s">
        <v>80</v>
      </c>
      <c r="C140" s="6"/>
      <c r="D140" s="39"/>
      <c r="E140" s="5"/>
      <c r="F140" s="5"/>
      <c r="G140" s="53">
        <f t="shared" ca="1" si="60"/>
        <v>21.628694809341361</v>
      </c>
      <c r="H140" s="65">
        <f t="shared" ca="1" si="61"/>
        <v>21.628694809341361</v>
      </c>
      <c r="I140" s="34">
        <f t="shared" ca="1" si="62"/>
        <v>21.628694809341361</v>
      </c>
      <c r="M140" s="5">
        <f t="shared" si="55"/>
        <v>115</v>
      </c>
      <c r="N140" s="39">
        <f t="shared" ca="1" si="63"/>
        <v>2</v>
      </c>
      <c r="O140" s="34">
        <f t="shared" ca="1" si="46"/>
        <v>0.81883607846780149</v>
      </c>
      <c r="P140" s="5">
        <f t="shared" ca="1" si="64"/>
        <v>1</v>
      </c>
      <c r="Q140" s="53">
        <f t="shared" ca="1" si="48"/>
        <v>0.140661249610329</v>
      </c>
      <c r="R140" s="5">
        <f t="shared" ca="1" si="65"/>
        <v>2</v>
      </c>
      <c r="S140" s="53">
        <f t="shared" ca="1" si="71"/>
        <v>0.20696120331001389</v>
      </c>
      <c r="T140" s="5">
        <f t="shared" ca="1" si="66"/>
        <v>1</v>
      </c>
      <c r="U140" s="53">
        <f t="shared" ca="1" si="71"/>
        <v>0.32746083895618483</v>
      </c>
      <c r="V140" s="5">
        <f t="shared" ca="1" si="67"/>
        <v>3</v>
      </c>
      <c r="W140" s="56">
        <f t="shared" ca="1" si="51"/>
        <v>0.59480760468455074</v>
      </c>
      <c r="X140" s="16">
        <f t="shared" ca="1" si="68"/>
        <v>3</v>
      </c>
      <c r="Y140" s="34">
        <f t="shared" ca="1" si="52"/>
        <v>0.19266281483147707</v>
      </c>
      <c r="Z140" s="6">
        <f t="shared" ca="1" si="69"/>
        <v>4</v>
      </c>
      <c r="AA140" s="34">
        <f t="shared" ca="1" si="53"/>
        <v>0.56931941080093762</v>
      </c>
      <c r="AB140" s="16">
        <f t="shared" ca="1" si="70"/>
        <v>5</v>
      </c>
      <c r="AC140" s="34">
        <f t="shared" ca="1" si="54"/>
        <v>0.44976685497453284</v>
      </c>
    </row>
    <row r="141" spans="2:29">
      <c r="B141" s="5" t="s">
        <v>81</v>
      </c>
      <c r="C141" s="6"/>
      <c r="D141" s="39"/>
      <c r="E141" s="5"/>
      <c r="F141" s="5"/>
      <c r="G141" s="53">
        <f t="shared" ca="1" si="60"/>
        <v>20.430821246122974</v>
      </c>
      <c r="H141" s="65">
        <f t="shared" ca="1" si="61"/>
        <v>20.430821246122974</v>
      </c>
      <c r="I141" s="34">
        <f t="shared" ca="1" si="62"/>
        <v>20.430821246122974</v>
      </c>
      <c r="M141" s="16"/>
      <c r="N141" s="16"/>
      <c r="O141" s="53"/>
      <c r="P141" s="16"/>
      <c r="Q141" s="53"/>
      <c r="R141" s="16"/>
      <c r="S141" s="53"/>
      <c r="T141" s="16"/>
      <c r="U141" s="53"/>
      <c r="V141" s="16"/>
      <c r="W141" s="53"/>
      <c r="X141" s="16"/>
      <c r="Y141" s="53"/>
      <c r="Z141" s="16"/>
      <c r="AA141" s="53"/>
      <c r="AB141" s="16"/>
      <c r="AC141" s="53"/>
    </row>
    <row r="142" spans="2:29">
      <c r="B142" s="5" t="s">
        <v>82</v>
      </c>
      <c r="C142" s="6" t="s">
        <v>95</v>
      </c>
      <c r="D142" s="39"/>
      <c r="E142" s="5">
        <f>$D$111*$D$119*$E$3/1000</f>
        <v>34.5</v>
      </c>
      <c r="F142" s="5"/>
      <c r="G142" s="53">
        <f t="shared" ca="1" si="60"/>
        <v>20.870969029374201</v>
      </c>
      <c r="H142" s="65">
        <f t="shared" ca="1" si="61"/>
        <v>55.370969029374201</v>
      </c>
      <c r="I142" s="34">
        <f t="shared" ca="1" si="62"/>
        <v>20.870969029374201</v>
      </c>
      <c r="M142" s="16"/>
      <c r="N142" s="16"/>
      <c r="O142" s="53"/>
      <c r="P142" s="16"/>
      <c r="Q142" s="53"/>
      <c r="R142" s="16"/>
      <c r="S142" s="53"/>
      <c r="T142" s="16"/>
      <c r="U142" s="53"/>
      <c r="V142" s="16"/>
      <c r="W142" s="53"/>
      <c r="X142" s="16"/>
      <c r="Y142" s="53"/>
      <c r="Z142" s="16"/>
      <c r="AA142" s="53"/>
      <c r="AB142" s="16"/>
      <c r="AC142" s="53"/>
    </row>
    <row r="143" spans="2:29">
      <c r="B143" s="5" t="s">
        <v>83</v>
      </c>
      <c r="C143" s="6" t="s">
        <v>95</v>
      </c>
      <c r="D143" s="39"/>
      <c r="E143" s="5">
        <f t="shared" ref="E143:E147" si="72">$D$111*$D$119*$E$3/1000</f>
        <v>34.5</v>
      </c>
      <c r="F143" s="5"/>
      <c r="G143" s="53">
        <f t="shared" ca="1" si="60"/>
        <v>18.100941662105459</v>
      </c>
      <c r="H143" s="65">
        <f t="shared" ca="1" si="61"/>
        <v>52.600941662105456</v>
      </c>
      <c r="I143" s="34">
        <f t="shared" ca="1" si="62"/>
        <v>18.100941662105459</v>
      </c>
      <c r="M143" s="16"/>
      <c r="N143" s="16"/>
      <c r="O143" s="53"/>
      <c r="P143" s="16"/>
      <c r="Q143" s="53"/>
      <c r="R143" s="16"/>
      <c r="S143" s="53"/>
      <c r="T143" s="16"/>
      <c r="U143" s="53"/>
      <c r="V143" s="16"/>
      <c r="W143" s="53"/>
      <c r="X143" s="16"/>
      <c r="Y143" s="53"/>
      <c r="Z143" s="16"/>
      <c r="AA143" s="53"/>
      <c r="AB143" s="16"/>
      <c r="AC143" s="53"/>
    </row>
    <row r="144" spans="2:29">
      <c r="B144" s="5" t="s">
        <v>84</v>
      </c>
      <c r="C144" s="6" t="s">
        <v>95</v>
      </c>
      <c r="D144" s="39" t="s">
        <v>95</v>
      </c>
      <c r="E144" s="5">
        <f t="shared" si="72"/>
        <v>34.5</v>
      </c>
      <c r="F144" s="5">
        <f>$D$111*$D$119*$E$3/1000</f>
        <v>34.5</v>
      </c>
      <c r="G144" s="53">
        <f t="shared" ca="1" si="60"/>
        <v>19.759439199051272</v>
      </c>
      <c r="H144" s="65">
        <f t="shared" ca="1" si="61"/>
        <v>54.259439199051272</v>
      </c>
      <c r="I144" s="34">
        <f t="shared" ca="1" si="62"/>
        <v>54.259439199051272</v>
      </c>
      <c r="M144" s="16"/>
      <c r="N144" s="16"/>
      <c r="O144" s="53"/>
      <c r="P144" s="16"/>
      <c r="Q144" s="53"/>
      <c r="R144" s="16"/>
      <c r="S144" s="53"/>
      <c r="V144" s="16"/>
      <c r="W144" s="53"/>
      <c r="X144" s="16"/>
      <c r="Y144" s="53"/>
      <c r="Z144" s="16"/>
      <c r="AA144" s="53"/>
      <c r="AB144" s="16"/>
      <c r="AC144" s="53"/>
    </row>
    <row r="145" spans="2:29">
      <c r="B145" s="5" t="s">
        <v>85</v>
      </c>
      <c r="C145" s="6" t="s">
        <v>95</v>
      </c>
      <c r="D145" s="39" t="s">
        <v>95</v>
      </c>
      <c r="E145" s="5">
        <f t="shared" si="72"/>
        <v>34.5</v>
      </c>
      <c r="F145" s="5">
        <f>$D$111*$D$119*$E$3/1000</f>
        <v>34.5</v>
      </c>
      <c r="G145" s="53">
        <f t="shared" ca="1" si="60"/>
        <v>19.627156768837803</v>
      </c>
      <c r="H145" s="65">
        <f t="shared" ca="1" si="61"/>
        <v>54.127156768837807</v>
      </c>
      <c r="I145" s="34">
        <f t="shared" ca="1" si="62"/>
        <v>54.127156768837807</v>
      </c>
      <c r="M145" s="16"/>
      <c r="N145" s="16"/>
      <c r="O145" s="53"/>
      <c r="P145" s="16"/>
      <c r="Q145" s="53"/>
      <c r="R145" s="16"/>
      <c r="S145" s="53"/>
      <c r="V145" s="16"/>
      <c r="W145" s="53"/>
      <c r="X145" s="16"/>
      <c r="Y145" s="53"/>
      <c r="Z145" s="16"/>
      <c r="AA145" s="53"/>
      <c r="AB145" s="16"/>
      <c r="AC145" s="53"/>
    </row>
    <row r="146" spans="2:29">
      <c r="B146" s="5" t="s">
        <v>86</v>
      </c>
      <c r="C146" s="6" t="s">
        <v>95</v>
      </c>
      <c r="D146" s="39" t="s">
        <v>95</v>
      </c>
      <c r="E146" s="5">
        <f t="shared" si="72"/>
        <v>34.5</v>
      </c>
      <c r="F146" s="5">
        <f>$D$111*$D$119*$E$3/1000</f>
        <v>34.5</v>
      </c>
      <c r="G146" s="53">
        <f t="shared" ca="1" si="60"/>
        <v>18.056286489691662</v>
      </c>
      <c r="H146" s="65">
        <f t="shared" ca="1" si="61"/>
        <v>52.556286489691658</v>
      </c>
      <c r="I146" s="34">
        <f t="shared" ca="1" si="62"/>
        <v>52.556286489691658</v>
      </c>
      <c r="M146" s="16"/>
    </row>
    <row r="147" spans="2:29" ht="15.75" thickBot="1">
      <c r="B147" s="4" t="s">
        <v>87</v>
      </c>
      <c r="C147" s="1" t="s">
        <v>95</v>
      </c>
      <c r="D147" s="40" t="s">
        <v>95</v>
      </c>
      <c r="E147" s="4">
        <f t="shared" si="72"/>
        <v>34.5</v>
      </c>
      <c r="F147" s="4">
        <f>$D$111*$D$119*$E$3/1000</f>
        <v>34.5</v>
      </c>
      <c r="G147" s="76">
        <f t="shared" ca="1" si="60"/>
        <v>8.7458367542419264</v>
      </c>
      <c r="H147" s="87">
        <f t="shared" ca="1" si="61"/>
        <v>43.245836754241928</v>
      </c>
      <c r="I147" s="82">
        <f t="shared" ca="1" si="62"/>
        <v>43.245836754241928</v>
      </c>
      <c r="M147" s="16"/>
    </row>
    <row r="148" spans="2:29">
      <c r="F148" s="12"/>
      <c r="G148" s="53"/>
      <c r="H148" s="16"/>
      <c r="I148" s="52"/>
      <c r="J148" s="16"/>
      <c r="M148" s="16"/>
    </row>
    <row r="149" spans="2:29">
      <c r="F149" s="12"/>
      <c r="G149" s="52"/>
      <c r="H149" s="16"/>
      <c r="I149" s="52"/>
      <c r="J149" s="16"/>
      <c r="M149" s="16"/>
    </row>
    <row r="150" spans="2:29" ht="15.75" thickBot="1">
      <c r="B150" t="s">
        <v>135</v>
      </c>
      <c r="D150" s="16"/>
      <c r="F150" s="78"/>
      <c r="M150" s="16"/>
    </row>
    <row r="151" spans="2:29">
      <c r="B151" s="17" t="s">
        <v>120</v>
      </c>
      <c r="C151" s="59"/>
      <c r="D151" s="71">
        <f ca="1">SUM(H124:H147)</f>
        <v>546.40883050538218</v>
      </c>
      <c r="E151" s="70" t="s">
        <v>2</v>
      </c>
      <c r="M151" s="16"/>
    </row>
    <row r="152" spans="2:29">
      <c r="B152" s="6" t="s">
        <v>119</v>
      </c>
      <c r="C152" s="53"/>
      <c r="D152" s="34">
        <f ca="1">D151/$E$3</f>
        <v>4.7513811348294102</v>
      </c>
      <c r="E152" s="39" t="s">
        <v>2</v>
      </c>
      <c r="M152" s="16"/>
    </row>
    <row r="153" spans="2:29">
      <c r="B153" s="6" t="s">
        <v>90</v>
      </c>
      <c r="C153" s="13"/>
      <c r="D153" s="34">
        <f ca="1">D152*182</f>
        <v>864.75136653895265</v>
      </c>
      <c r="E153" s="101" t="s">
        <v>2</v>
      </c>
      <c r="M153" s="16"/>
    </row>
    <row r="154" spans="2:29" ht="15.75" thickBot="1">
      <c r="B154" s="1" t="s">
        <v>121</v>
      </c>
      <c r="C154" s="2"/>
      <c r="D154" s="4">
        <f ca="1">D151*182</f>
        <v>99446.407151979554</v>
      </c>
      <c r="E154" s="75" t="s">
        <v>2</v>
      </c>
      <c r="M154" s="16"/>
    </row>
    <row r="155" spans="2:29">
      <c r="M155" s="16"/>
    </row>
    <row r="156" spans="2:29">
      <c r="D156" s="16"/>
      <c r="M156" s="16"/>
    </row>
    <row r="157" spans="2:29" ht="15.75" thickBot="1">
      <c r="B157" t="s">
        <v>136</v>
      </c>
      <c r="M157" s="16"/>
    </row>
    <row r="158" spans="2:29">
      <c r="B158" s="17" t="s">
        <v>120</v>
      </c>
      <c r="C158" s="59"/>
      <c r="D158" s="71">
        <f ca="1">SUM(I124:I147)</f>
        <v>477.40883050538218</v>
      </c>
      <c r="E158" s="70" t="s">
        <v>2</v>
      </c>
      <c r="M158" s="16"/>
    </row>
    <row r="159" spans="2:29">
      <c r="B159" s="6" t="s">
        <v>119</v>
      </c>
      <c r="C159" s="53"/>
      <c r="D159" s="34">
        <f ca="1">D158/$E$3</f>
        <v>4.1513811348294105</v>
      </c>
      <c r="E159" s="39" t="s">
        <v>2</v>
      </c>
      <c r="M159" s="16"/>
    </row>
    <row r="160" spans="2:29">
      <c r="B160" s="6" t="s">
        <v>90</v>
      </c>
      <c r="C160" s="13"/>
      <c r="D160" s="34">
        <f ca="1">D159*183</f>
        <v>759.70274767378214</v>
      </c>
      <c r="E160" s="101" t="s">
        <v>2</v>
      </c>
      <c r="M160" s="16"/>
    </row>
    <row r="161" spans="2:13" ht="15.75" thickBot="1">
      <c r="B161" s="1" t="s">
        <v>121</v>
      </c>
      <c r="C161" s="2"/>
      <c r="D161" s="4">
        <f ca="1">D158*183</f>
        <v>87365.815982484943</v>
      </c>
      <c r="E161" s="75" t="s">
        <v>2</v>
      </c>
      <c r="M161" s="16"/>
    </row>
    <row r="162" spans="2:13" ht="15.75" thickBot="1">
      <c r="D162" s="16"/>
      <c r="M162" s="16"/>
    </row>
    <row r="163" spans="2:13">
      <c r="B163" s="17" t="s">
        <v>90</v>
      </c>
      <c r="C163" s="44"/>
      <c r="D163" s="70">
        <f ca="1">D153+D160</f>
        <v>1624.4541142127348</v>
      </c>
      <c r="M163" s="16"/>
    </row>
    <row r="164" spans="2:13" ht="15.75" thickBot="1">
      <c r="B164" s="1" t="s">
        <v>121</v>
      </c>
      <c r="C164" s="2"/>
      <c r="D164" s="40">
        <f ca="1">D154+D161</f>
        <v>186812.2231344645</v>
      </c>
      <c r="M164" s="16"/>
    </row>
    <row r="165" spans="2:13">
      <c r="M165" s="16"/>
    </row>
    <row r="166" spans="2:13">
      <c r="M166" s="16"/>
    </row>
    <row r="167" spans="2:13">
      <c r="M167" s="16"/>
    </row>
    <row r="168" spans="2:13">
      <c r="M168" s="16"/>
    </row>
    <row r="169" spans="2:13">
      <c r="M169" s="16"/>
    </row>
    <row r="170" spans="2:13">
      <c r="M170" s="16"/>
    </row>
    <row r="171" spans="2:13">
      <c r="M171" s="16"/>
    </row>
    <row r="172" spans="2:13">
      <c r="M172" s="16"/>
    </row>
    <row r="173" spans="2:13">
      <c r="M173" s="16"/>
    </row>
    <row r="174" spans="2:13">
      <c r="M174" s="16"/>
    </row>
    <row r="175" spans="2:13">
      <c r="M175" s="16"/>
    </row>
    <row r="176" spans="2:13">
      <c r="M176" s="16"/>
    </row>
    <row r="177" spans="13:13">
      <c r="M177" s="16"/>
    </row>
    <row r="178" spans="13:13">
      <c r="M178" s="16"/>
    </row>
    <row r="179" spans="13:13">
      <c r="M179" s="16"/>
    </row>
    <row r="180" spans="13:13">
      <c r="M180" s="16"/>
    </row>
    <row r="181" spans="13:13">
      <c r="M181" s="16"/>
    </row>
    <row r="182" spans="13:13">
      <c r="M182" s="16"/>
    </row>
    <row r="183" spans="13:13">
      <c r="M183" s="16"/>
    </row>
    <row r="184" spans="13:13">
      <c r="M184" s="16"/>
    </row>
    <row r="185" spans="13:13">
      <c r="M185" s="16"/>
    </row>
    <row r="186" spans="13:13">
      <c r="M186" s="16"/>
    </row>
    <row r="187" spans="13:13">
      <c r="M187" s="16"/>
    </row>
    <row r="188" spans="13:13">
      <c r="M188" s="16"/>
    </row>
    <row r="189" spans="13:13">
      <c r="M189" s="16"/>
    </row>
    <row r="190" spans="13:13">
      <c r="M190" s="16"/>
    </row>
    <row r="191" spans="13:13">
      <c r="M191" s="16"/>
    </row>
    <row r="192" spans="13:13">
      <c r="M192" s="16"/>
    </row>
    <row r="193" spans="13:13">
      <c r="M193" s="16"/>
    </row>
    <row r="194" spans="13:13">
      <c r="M194" s="16"/>
    </row>
    <row r="195" spans="13:13">
      <c r="M195" s="16"/>
    </row>
    <row r="196" spans="13:13">
      <c r="M196" s="16"/>
    </row>
    <row r="197" spans="13:13">
      <c r="M197" s="16"/>
    </row>
    <row r="198" spans="13:13">
      <c r="M198" s="16"/>
    </row>
    <row r="199" spans="13:13">
      <c r="M199" s="16"/>
    </row>
    <row r="200" spans="13:13">
      <c r="M200" s="16"/>
    </row>
    <row r="201" spans="13:13">
      <c r="M201" s="16"/>
    </row>
    <row r="202" spans="13:13">
      <c r="M202" s="16"/>
    </row>
    <row r="203" spans="13:13">
      <c r="M203" s="16"/>
    </row>
    <row r="204" spans="13:13">
      <c r="M204" s="16"/>
    </row>
    <row r="205" spans="13:13">
      <c r="M205" s="16"/>
    </row>
    <row r="206" spans="13:13">
      <c r="M206" s="16"/>
    </row>
    <row r="207" spans="13:13">
      <c r="M207" s="16"/>
    </row>
    <row r="208" spans="13:13">
      <c r="M208" s="16"/>
    </row>
    <row r="209" spans="13:13">
      <c r="M209" s="16"/>
    </row>
    <row r="210" spans="13:13">
      <c r="M210" s="16"/>
    </row>
    <row r="211" spans="13:13">
      <c r="M211" s="16"/>
    </row>
    <row r="212" spans="13:13">
      <c r="M212" s="16"/>
    </row>
    <row r="213" spans="13:13">
      <c r="M213" s="16"/>
    </row>
    <row r="214" spans="13:13">
      <c r="M214" s="16"/>
    </row>
    <row r="215" spans="13:13">
      <c r="M215" s="16"/>
    </row>
    <row r="216" spans="13:13">
      <c r="M216" s="16"/>
    </row>
    <row r="217" spans="13:13">
      <c r="M217" s="16"/>
    </row>
    <row r="218" spans="13:13">
      <c r="M218" s="16"/>
    </row>
    <row r="219" spans="13:13">
      <c r="M219" s="16"/>
    </row>
    <row r="220" spans="13:13">
      <c r="M220" s="16"/>
    </row>
    <row r="221" spans="13:13">
      <c r="M221" s="16"/>
    </row>
    <row r="222" spans="13:13">
      <c r="M222" s="16"/>
    </row>
    <row r="223" spans="13:13">
      <c r="M223" s="16"/>
    </row>
    <row r="224" spans="13:13">
      <c r="M224" s="16"/>
    </row>
    <row r="225" spans="13:13">
      <c r="M225" s="16"/>
    </row>
    <row r="226" spans="13:13">
      <c r="M226" s="16"/>
    </row>
    <row r="227" spans="13:13">
      <c r="M227" s="16"/>
    </row>
    <row r="228" spans="13:13">
      <c r="M228" s="16"/>
    </row>
    <row r="229" spans="13:13">
      <c r="M229" s="16"/>
    </row>
    <row r="230" spans="13:13">
      <c r="M230" s="16"/>
    </row>
    <row r="231" spans="13:13">
      <c r="M231" s="16"/>
    </row>
    <row r="232" spans="13:13">
      <c r="M232" s="16"/>
    </row>
    <row r="233" spans="13:13">
      <c r="M233" s="16"/>
    </row>
    <row r="234" spans="13:13">
      <c r="M234" s="16"/>
    </row>
    <row r="235" spans="13:13">
      <c r="M235" s="16"/>
    </row>
    <row r="236" spans="13:13">
      <c r="M236" s="16"/>
    </row>
    <row r="237" spans="13:13">
      <c r="M237" s="16"/>
    </row>
    <row r="238" spans="13:13">
      <c r="M238" s="16"/>
    </row>
    <row r="239" spans="13:13">
      <c r="M239" s="16"/>
    </row>
    <row r="240" spans="13:13">
      <c r="M240" s="16"/>
    </row>
    <row r="241" spans="13:13">
      <c r="M241" s="16"/>
    </row>
    <row r="242" spans="13:13">
      <c r="M242" s="16"/>
    </row>
    <row r="243" spans="13:13">
      <c r="M243" s="16"/>
    </row>
    <row r="244" spans="13:13">
      <c r="M244" s="16"/>
    </row>
    <row r="245" spans="13:13">
      <c r="M245" s="16"/>
    </row>
    <row r="246" spans="13:13">
      <c r="M246" s="16"/>
    </row>
    <row r="247" spans="13:13">
      <c r="M247" s="16"/>
    </row>
    <row r="248" spans="13:13">
      <c r="M248" s="16"/>
    </row>
    <row r="249" spans="13:13">
      <c r="M249" s="16"/>
    </row>
    <row r="250" spans="13:13">
      <c r="M250" s="16"/>
    </row>
    <row r="251" spans="13:13">
      <c r="M251" s="16"/>
    </row>
    <row r="252" spans="13:13">
      <c r="M252" s="16"/>
    </row>
    <row r="253" spans="13:13">
      <c r="M253" s="16"/>
    </row>
    <row r="254" spans="13:13">
      <c r="M254" s="16"/>
    </row>
    <row r="255" spans="13:13">
      <c r="M255" s="16"/>
    </row>
    <row r="256" spans="13:13">
      <c r="M256" s="16"/>
    </row>
    <row r="257" spans="13:13">
      <c r="M257" s="16"/>
    </row>
    <row r="258" spans="13:13">
      <c r="M258" s="16"/>
    </row>
  </sheetData>
  <mergeCells count="11">
    <mergeCell ref="T6:U6"/>
    <mergeCell ref="N6:O6"/>
    <mergeCell ref="P6:Q6"/>
    <mergeCell ref="R6:S6"/>
    <mergeCell ref="V6:W6"/>
    <mergeCell ref="C121:D121"/>
    <mergeCell ref="E121:I121"/>
    <mergeCell ref="C122:D122"/>
    <mergeCell ref="E122:F122"/>
    <mergeCell ref="G122:G123"/>
    <mergeCell ref="H122:I12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3" sqref="B3:O32"/>
    </sheetView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J54"/>
  <sheetViews>
    <sheetView workbookViewId="0"/>
  </sheetViews>
  <sheetFormatPr baseColWidth="10" defaultRowHeight="15"/>
  <cols>
    <col min="1" max="1" width="25" customWidth="1"/>
    <col min="2" max="2" width="23.5703125" customWidth="1"/>
    <col min="3" max="3" width="12.42578125" customWidth="1"/>
  </cols>
  <sheetData>
    <row r="1" spans="1:9" ht="15.75" thickBot="1">
      <c r="A1" s="352" t="s">
        <v>39</v>
      </c>
    </row>
    <row r="2" spans="1:9" ht="15.75" thickBot="1"/>
    <row r="3" spans="1:9" ht="15.75" thickBot="1">
      <c r="A3" s="501" t="s">
        <v>40</v>
      </c>
      <c r="B3" s="501" t="s">
        <v>43</v>
      </c>
      <c r="C3" s="421" t="s">
        <v>42</v>
      </c>
      <c r="D3" s="422"/>
      <c r="E3" s="422"/>
      <c r="F3" s="422"/>
      <c r="G3" s="422"/>
      <c r="H3" s="422"/>
      <c r="I3" s="423"/>
    </row>
    <row r="4" spans="1:9" ht="30" customHeight="1">
      <c r="A4" s="502" t="s">
        <v>12</v>
      </c>
      <c r="B4" s="384" t="s">
        <v>46</v>
      </c>
      <c r="C4" s="391" t="s">
        <v>47</v>
      </c>
      <c r="D4" s="391"/>
      <c r="E4" s="391"/>
      <c r="F4" s="391"/>
      <c r="G4" s="391"/>
      <c r="H4" s="391"/>
      <c r="I4" s="392"/>
    </row>
    <row r="5" spans="1:9">
      <c r="A5" s="502"/>
      <c r="B5" s="384"/>
      <c r="C5" s="391"/>
      <c r="D5" s="391"/>
      <c r="E5" s="391"/>
      <c r="F5" s="391"/>
      <c r="G5" s="391"/>
      <c r="H5" s="391"/>
      <c r="I5" s="392"/>
    </row>
    <row r="6" spans="1:9">
      <c r="A6" s="502"/>
      <c r="B6" s="384"/>
      <c r="C6" s="391"/>
      <c r="D6" s="391"/>
      <c r="E6" s="391"/>
      <c r="F6" s="391"/>
      <c r="G6" s="391"/>
      <c r="H6" s="391"/>
      <c r="I6" s="392"/>
    </row>
    <row r="7" spans="1:9" ht="15.75" thickBot="1">
      <c r="A7" s="502"/>
      <c r="B7" s="384"/>
      <c r="C7" s="391"/>
      <c r="D7" s="391"/>
      <c r="E7" s="391"/>
      <c r="F7" s="391"/>
      <c r="G7" s="391"/>
      <c r="H7" s="391"/>
      <c r="I7" s="392"/>
    </row>
    <row r="8" spans="1:9">
      <c r="A8" s="503" t="s">
        <v>38</v>
      </c>
      <c r="B8" s="383" t="s">
        <v>44</v>
      </c>
      <c r="C8" s="387" t="s">
        <v>48</v>
      </c>
      <c r="D8" s="388"/>
      <c r="E8" s="388"/>
      <c r="F8" s="388"/>
      <c r="G8" s="388"/>
      <c r="H8" s="388"/>
      <c r="I8" s="389"/>
    </row>
    <row r="9" spans="1:9">
      <c r="A9" s="502"/>
      <c r="B9" s="384"/>
      <c r="C9" s="390"/>
      <c r="D9" s="391"/>
      <c r="E9" s="391"/>
      <c r="F9" s="391"/>
      <c r="G9" s="391"/>
      <c r="H9" s="391"/>
      <c r="I9" s="392"/>
    </row>
    <row r="10" spans="1:9">
      <c r="A10" s="502"/>
      <c r="B10" s="384"/>
      <c r="C10" s="390"/>
      <c r="D10" s="391"/>
      <c r="E10" s="391"/>
      <c r="F10" s="391"/>
      <c r="G10" s="391"/>
      <c r="H10" s="391"/>
      <c r="I10" s="392"/>
    </row>
    <row r="11" spans="1:9" ht="15.75" thickBot="1">
      <c r="A11" s="504"/>
      <c r="B11" s="385"/>
      <c r="C11" s="393"/>
      <c r="D11" s="394"/>
      <c r="E11" s="394"/>
      <c r="F11" s="394"/>
      <c r="G11" s="394"/>
      <c r="H11" s="394"/>
      <c r="I11" s="395"/>
    </row>
    <row r="12" spans="1:9">
      <c r="A12" s="502" t="s">
        <v>9</v>
      </c>
      <c r="B12" s="384" t="s">
        <v>41</v>
      </c>
      <c r="C12" s="387" t="s">
        <v>145</v>
      </c>
      <c r="D12" s="388"/>
      <c r="E12" s="388"/>
      <c r="F12" s="388"/>
      <c r="G12" s="388"/>
      <c r="H12" s="388"/>
      <c r="I12" s="389"/>
    </row>
    <row r="13" spans="1:9">
      <c r="A13" s="502"/>
      <c r="B13" s="384"/>
      <c r="C13" s="390"/>
      <c r="D13" s="391"/>
      <c r="E13" s="391"/>
      <c r="F13" s="391"/>
      <c r="G13" s="391"/>
      <c r="H13" s="391"/>
      <c r="I13" s="392"/>
    </row>
    <row r="14" spans="1:9">
      <c r="A14" s="502"/>
      <c r="B14" s="384"/>
      <c r="C14" s="390"/>
      <c r="D14" s="391"/>
      <c r="E14" s="391"/>
      <c r="F14" s="391"/>
      <c r="G14" s="391"/>
      <c r="H14" s="391"/>
      <c r="I14" s="392"/>
    </row>
    <row r="15" spans="1:9" ht="15.75" thickBot="1">
      <c r="A15" s="502"/>
      <c r="B15" s="384"/>
      <c r="C15" s="393"/>
      <c r="D15" s="394"/>
      <c r="E15" s="394"/>
      <c r="F15" s="394"/>
      <c r="G15" s="394"/>
      <c r="H15" s="394"/>
      <c r="I15" s="395"/>
    </row>
    <row r="16" spans="1:9">
      <c r="A16" s="503" t="s">
        <v>10</v>
      </c>
      <c r="B16" s="383" t="s">
        <v>50</v>
      </c>
      <c r="C16" s="387" t="s">
        <v>49</v>
      </c>
      <c r="D16" s="388"/>
      <c r="E16" s="388"/>
      <c r="F16" s="388"/>
      <c r="G16" s="388"/>
      <c r="H16" s="388"/>
      <c r="I16" s="389"/>
    </row>
    <row r="17" spans="1:9">
      <c r="A17" s="502"/>
      <c r="B17" s="384"/>
      <c r="C17" s="390"/>
      <c r="D17" s="391"/>
      <c r="E17" s="391"/>
      <c r="F17" s="391"/>
      <c r="G17" s="391"/>
      <c r="H17" s="391"/>
      <c r="I17" s="392"/>
    </row>
    <row r="18" spans="1:9">
      <c r="A18" s="502"/>
      <c r="B18" s="384"/>
      <c r="C18" s="390"/>
      <c r="D18" s="391"/>
      <c r="E18" s="391"/>
      <c r="F18" s="391"/>
      <c r="G18" s="391"/>
      <c r="H18" s="391"/>
      <c r="I18" s="392"/>
    </row>
    <row r="19" spans="1:9" ht="15.75" thickBot="1">
      <c r="A19" s="504"/>
      <c r="B19" s="385"/>
      <c r="C19" s="393"/>
      <c r="D19" s="394"/>
      <c r="E19" s="394"/>
      <c r="F19" s="394"/>
      <c r="G19" s="394"/>
      <c r="H19" s="394"/>
      <c r="I19" s="395"/>
    </row>
    <row r="20" spans="1:9">
      <c r="A20" s="502" t="s">
        <v>37</v>
      </c>
      <c r="B20" s="384" t="s">
        <v>44</v>
      </c>
      <c r="C20" s="387" t="s">
        <v>154</v>
      </c>
      <c r="D20" s="388"/>
      <c r="E20" s="388"/>
      <c r="F20" s="388"/>
      <c r="G20" s="388"/>
      <c r="H20" s="388"/>
      <c r="I20" s="389"/>
    </row>
    <row r="21" spans="1:9">
      <c r="A21" s="502"/>
      <c r="B21" s="384"/>
      <c r="C21" s="390"/>
      <c r="D21" s="391"/>
      <c r="E21" s="391"/>
      <c r="F21" s="391"/>
      <c r="G21" s="391"/>
      <c r="H21" s="391"/>
      <c r="I21" s="392"/>
    </row>
    <row r="22" spans="1:9">
      <c r="A22" s="502"/>
      <c r="B22" s="384"/>
      <c r="C22" s="390"/>
      <c r="D22" s="391"/>
      <c r="E22" s="391"/>
      <c r="F22" s="391"/>
      <c r="G22" s="391"/>
      <c r="H22" s="391"/>
      <c r="I22" s="392"/>
    </row>
    <row r="23" spans="1:9" ht="15.75" thickBot="1">
      <c r="A23" s="502"/>
      <c r="B23" s="384"/>
      <c r="C23" s="393"/>
      <c r="D23" s="394"/>
      <c r="E23" s="394"/>
      <c r="F23" s="394"/>
      <c r="G23" s="394"/>
      <c r="H23" s="394"/>
      <c r="I23" s="395"/>
    </row>
    <row r="24" spans="1:9">
      <c r="A24" s="503" t="s">
        <v>13</v>
      </c>
      <c r="B24" s="386" t="s">
        <v>45</v>
      </c>
      <c r="C24" s="387" t="s">
        <v>157</v>
      </c>
      <c r="D24" s="388"/>
      <c r="E24" s="388"/>
      <c r="F24" s="388"/>
      <c r="G24" s="388"/>
      <c r="H24" s="388"/>
      <c r="I24" s="389"/>
    </row>
    <row r="25" spans="1:9">
      <c r="A25" s="502"/>
      <c r="B25" s="384"/>
      <c r="C25" s="390"/>
      <c r="D25" s="391"/>
      <c r="E25" s="391"/>
      <c r="F25" s="391"/>
      <c r="G25" s="391"/>
      <c r="H25" s="391"/>
      <c r="I25" s="392"/>
    </row>
    <row r="26" spans="1:9">
      <c r="A26" s="502"/>
      <c r="B26" s="384"/>
      <c r="C26" s="390"/>
      <c r="D26" s="391"/>
      <c r="E26" s="391"/>
      <c r="F26" s="391"/>
      <c r="G26" s="391"/>
      <c r="H26" s="391"/>
      <c r="I26" s="392"/>
    </row>
    <row r="27" spans="1:9" ht="15.75" thickBot="1">
      <c r="A27" s="504"/>
      <c r="B27" s="385"/>
      <c r="C27" s="393"/>
      <c r="D27" s="394"/>
      <c r="E27" s="394"/>
      <c r="F27" s="394"/>
      <c r="G27" s="394"/>
      <c r="H27" s="394"/>
      <c r="I27" s="395"/>
    </row>
    <row r="30" spans="1:9" ht="15.75" thickBot="1"/>
    <row r="31" spans="1:9" ht="30" customHeight="1" thickBot="1">
      <c r="A31" s="505" t="s">
        <v>51</v>
      </c>
      <c r="B31" s="506"/>
    </row>
    <row r="32" spans="1:9" ht="15.75" thickBot="1"/>
    <row r="33" spans="1:10">
      <c r="A33" s="507" t="s">
        <v>15</v>
      </c>
      <c r="B33" s="507" t="s">
        <v>16</v>
      </c>
      <c r="C33" s="508" t="s">
        <v>17</v>
      </c>
      <c r="D33" s="509"/>
      <c r="E33" s="345" t="s">
        <v>18</v>
      </c>
    </row>
    <row r="34" spans="1:10" ht="15.75" thickBot="1">
      <c r="A34" s="510"/>
      <c r="B34" s="510"/>
      <c r="C34" s="511"/>
      <c r="D34" s="512"/>
      <c r="E34" s="349" t="s">
        <v>19</v>
      </c>
    </row>
    <row r="35" spans="1:10" ht="30.75" thickBot="1">
      <c r="A35" s="513"/>
      <c r="B35" s="513"/>
      <c r="C35" s="351" t="s">
        <v>20</v>
      </c>
      <c r="D35" s="325" t="s">
        <v>21</v>
      </c>
      <c r="E35" s="353" t="s">
        <v>22</v>
      </c>
    </row>
    <row r="36" spans="1:10">
      <c r="A36" s="6" t="s">
        <v>32</v>
      </c>
      <c r="B36" s="5" t="s">
        <v>63</v>
      </c>
      <c r="C36" s="13">
        <v>0.78200000000000003</v>
      </c>
      <c r="D36" s="9">
        <f>E36/'Demand profile generator'!$F$31</f>
        <v>0.41215106732348111</v>
      </c>
      <c r="E36" s="514">
        <v>502</v>
      </c>
    </row>
    <row r="37" spans="1:10">
      <c r="A37" s="6" t="s">
        <v>24</v>
      </c>
      <c r="B37" s="5" t="s">
        <v>25</v>
      </c>
      <c r="C37" s="13">
        <v>0.83919999999999995</v>
      </c>
      <c r="D37" s="10">
        <f>E37/'Demand profile generator'!$F$31</f>
        <v>0.5</v>
      </c>
      <c r="E37" s="514">
        <v>609</v>
      </c>
    </row>
    <row r="38" spans="1:10">
      <c r="A38" s="6" t="s">
        <v>26</v>
      </c>
      <c r="B38" s="5" t="s">
        <v>27</v>
      </c>
      <c r="C38" s="13">
        <v>0.94669999999999999</v>
      </c>
      <c r="D38" s="10">
        <f>E38/'Demand profile generator'!$F$31</f>
        <v>0.74548440065681443</v>
      </c>
      <c r="E38" s="514">
        <v>908</v>
      </c>
    </row>
    <row r="39" spans="1:10">
      <c r="A39" s="6" t="s">
        <v>28</v>
      </c>
      <c r="B39" s="5" t="s">
        <v>29</v>
      </c>
      <c r="C39" s="13">
        <v>0.67930000000000001</v>
      </c>
      <c r="D39" s="10">
        <f>E39/'Demand profile generator'!$F$31</f>
        <v>0.27175697865353038</v>
      </c>
      <c r="E39" s="514">
        <v>331</v>
      </c>
    </row>
    <row r="40" spans="1:10">
      <c r="A40" s="6" t="s">
        <v>33</v>
      </c>
      <c r="B40" s="5" t="s">
        <v>30</v>
      </c>
      <c r="C40" s="14">
        <v>0.3009</v>
      </c>
      <c r="D40" s="10">
        <f>E40/'Demand profile generator'!$F$31</f>
        <v>4.5977011494252873E-2</v>
      </c>
      <c r="E40" s="514">
        <v>56</v>
      </c>
    </row>
    <row r="41" spans="1:10">
      <c r="A41" s="6"/>
      <c r="B41" s="5" t="s">
        <v>31</v>
      </c>
      <c r="C41" s="14">
        <v>0.64970000000000006</v>
      </c>
      <c r="D41" s="10">
        <f>E41/'Demand profile generator'!$F$31</f>
        <v>0.2200328407224959</v>
      </c>
      <c r="E41" s="514">
        <v>268</v>
      </c>
    </row>
    <row r="42" spans="1:10">
      <c r="A42" s="6"/>
      <c r="B42" s="5" t="s">
        <v>34</v>
      </c>
      <c r="C42" s="14">
        <v>0.81310000000000004</v>
      </c>
      <c r="D42" s="10">
        <f>E42/'Demand profile generator'!$F$31</f>
        <v>0.47865353037766833</v>
      </c>
      <c r="E42" s="514">
        <v>583</v>
      </c>
    </row>
    <row r="43" spans="1:10" ht="15.75" thickBot="1">
      <c r="A43" s="1"/>
      <c r="B43" s="4" t="s">
        <v>35</v>
      </c>
      <c r="C43" s="15">
        <v>0.66569999999999996</v>
      </c>
      <c r="D43" s="11">
        <f>E43/'Demand profile generator'!$F$31</f>
        <v>2.2167487684729065E-2</v>
      </c>
      <c r="E43" s="515">
        <v>27</v>
      </c>
    </row>
    <row r="45" spans="1:10" ht="15.75" thickBot="1"/>
    <row r="46" spans="1:10">
      <c r="A46" s="516" t="s">
        <v>4</v>
      </c>
      <c r="B46" s="517"/>
      <c r="C46" s="518" t="s">
        <v>161</v>
      </c>
      <c r="D46" s="517" t="s">
        <v>25</v>
      </c>
      <c r="E46" s="518" t="s">
        <v>162</v>
      </c>
      <c r="F46" s="517" t="s">
        <v>163</v>
      </c>
      <c r="G46" s="518" t="s">
        <v>164</v>
      </c>
      <c r="H46" s="517" t="s">
        <v>54</v>
      </c>
      <c r="I46" s="518" t="s">
        <v>34</v>
      </c>
      <c r="J46" s="519" t="s">
        <v>112</v>
      </c>
    </row>
    <row r="47" spans="1:10" ht="15.75" thickBot="1">
      <c r="A47" s="520"/>
      <c r="B47" s="521"/>
      <c r="C47" s="522"/>
      <c r="D47" s="523"/>
      <c r="E47" s="524"/>
      <c r="F47" s="523"/>
      <c r="G47" s="524"/>
      <c r="H47" s="523"/>
      <c r="I47" s="524"/>
      <c r="J47" s="525"/>
    </row>
    <row r="48" spans="1:10">
      <c r="A48" s="401" t="s">
        <v>12</v>
      </c>
      <c r="B48" s="402"/>
      <c r="C48" s="124">
        <f>'Demand profile generator'!H25*'Demand profile generator'!$N$26</f>
        <v>80.781609195402297</v>
      </c>
      <c r="D48" s="124">
        <f>'Demand profile generator'!H25*'Demand profile generator'!$N$27</f>
        <v>98</v>
      </c>
      <c r="E48" s="114">
        <f>'Demand profile generator'!H25*'Demand profile generator'!$N$28</f>
        <v>146.11494252873564</v>
      </c>
      <c r="F48" s="115">
        <f>'Demand profile generator'!H25*'Demand profile generator'!$N$29</f>
        <v>53.264367816091955</v>
      </c>
      <c r="G48" s="114">
        <f>'Demand profile generator'!H25*'Demand profile generator'!$N$30</f>
        <v>9.0114942528735629</v>
      </c>
      <c r="H48" s="115">
        <f>'Demand profile generator'!H25*'Demand profile generator'!$N$31</f>
        <v>43.126436781609193</v>
      </c>
      <c r="I48" s="114">
        <f>'Demand profile generator'!H25*'Demand profile generator'!$N$32</f>
        <v>93.816091954022994</v>
      </c>
      <c r="J48" s="116">
        <f>'Demand profile generator'!H25*'Demand profile generator'!$N$33</f>
        <v>4.3448275862068968</v>
      </c>
    </row>
    <row r="49" spans="1:10">
      <c r="A49" s="403" t="s">
        <v>38</v>
      </c>
      <c r="B49" s="404"/>
      <c r="C49" s="125">
        <f>'Demand profile generator'!H26*'Demand profile generator'!$N$26</f>
        <v>46.573070607553362</v>
      </c>
      <c r="D49" s="125">
        <f>'Demand profile generator'!H26*'Demand profile generator'!$N$27</f>
        <v>56.5</v>
      </c>
      <c r="E49" s="117">
        <f>'Demand profile generator'!H26*'Demand profile generator'!$N$28</f>
        <v>84.239737274220033</v>
      </c>
      <c r="F49" s="118">
        <f>'Demand profile generator'!H26*'Demand profile generator'!$N$29</f>
        <v>30.708538587848931</v>
      </c>
      <c r="G49" s="117">
        <f>'Demand profile generator'!H26*'Demand profile generator'!$N$30</f>
        <v>5.1954022988505741</v>
      </c>
      <c r="H49" s="118">
        <f>'Demand profile generator'!H26*'Demand profile generator'!$N$31</f>
        <v>24.863711001642034</v>
      </c>
      <c r="I49" s="117">
        <f>'Demand profile generator'!H26*'Demand profile generator'!$N$32</f>
        <v>54.087848932676515</v>
      </c>
      <c r="J49" s="119">
        <f>'Demand profile generator'!H26*'Demand profile generator'!$N$33</f>
        <v>2.5049261083743843</v>
      </c>
    </row>
    <row r="50" spans="1:10">
      <c r="A50" s="405" t="s">
        <v>9</v>
      </c>
      <c r="B50" s="406"/>
      <c r="C50" s="125">
        <f>'Demand profile generator'!H27*'Demand profile generator'!$N$26</f>
        <v>90.673234811165841</v>
      </c>
      <c r="D50" s="125">
        <f>'Demand profile generator'!H27*'Demand profile generator'!$N$27</f>
        <v>110</v>
      </c>
      <c r="E50" s="117">
        <f>'Demand profile generator'!H27*'Demand profile generator'!$N$28</f>
        <v>164.00656814449917</v>
      </c>
      <c r="F50" s="118">
        <f>'Demand profile generator'!H27*'Demand profile generator'!$N$29</f>
        <v>59.786535303776681</v>
      </c>
      <c r="G50" s="117">
        <f>'Demand profile generator'!H27*'Demand profile generator'!$N$30</f>
        <v>10.114942528735632</v>
      </c>
      <c r="H50" s="118">
        <f>'Demand profile generator'!H27*'Demand profile generator'!$N$31</f>
        <v>48.407224958949101</v>
      </c>
      <c r="I50" s="117">
        <f>'Demand profile generator'!H27*'Demand profile generator'!$N$32</f>
        <v>105.30377668308702</v>
      </c>
      <c r="J50" s="119">
        <f>'Demand profile generator'!H27*'Demand profile generator'!$N$33</f>
        <v>4.8768472906403941</v>
      </c>
    </row>
    <row r="51" spans="1:10">
      <c r="A51" s="405" t="s">
        <v>10</v>
      </c>
      <c r="B51" s="406"/>
      <c r="C51" s="125">
        <f>'Demand profile generator'!H28*'Demand profile generator'!$N$26</f>
        <v>140.13136288998356</v>
      </c>
      <c r="D51" s="125">
        <f>'Demand profile generator'!H28*'Demand profile generator'!$N$27</f>
        <v>170</v>
      </c>
      <c r="E51" s="117">
        <f>'Demand profile generator'!H28*'Demand profile generator'!$N$28</f>
        <v>253.46469622331691</v>
      </c>
      <c r="F51" s="118">
        <f>'Demand profile generator'!H28*'Demand profile generator'!$N$29</f>
        <v>92.397372742200332</v>
      </c>
      <c r="G51" s="117">
        <f>'Demand profile generator'!H28*'Demand profile generator'!$N$30</f>
        <v>15.632183908045977</v>
      </c>
      <c r="H51" s="118">
        <f>'Demand profile generator'!H28*'Demand profile generator'!$N$31</f>
        <v>74.811165845648603</v>
      </c>
      <c r="I51" s="117">
        <f>'Demand profile generator'!H28*'Demand profile generator'!$N$32</f>
        <v>162.74220032840722</v>
      </c>
      <c r="J51" s="119">
        <f>'Demand profile generator'!H28*'Demand profile generator'!$N$33</f>
        <v>7.5369458128078817</v>
      </c>
    </row>
    <row r="52" spans="1:10">
      <c r="A52" s="6" t="s">
        <v>37</v>
      </c>
      <c r="B52" s="16"/>
      <c r="C52" s="125">
        <f>'Demand profile generator'!H29*'Demand profile generator'!$N$26</f>
        <v>96.443349753694577</v>
      </c>
      <c r="D52" s="125">
        <f>'Demand profile generator'!H29*'Demand profile generator'!$N$27</f>
        <v>116.99999999999999</v>
      </c>
      <c r="E52" s="117">
        <f>'Demand profile generator'!H29*'Demand profile generator'!$N$28</f>
        <v>174.44334975369458</v>
      </c>
      <c r="F52" s="118">
        <f>'Demand profile generator'!H29*'Demand profile generator'!$N$29</f>
        <v>63.591133004926107</v>
      </c>
      <c r="G52" s="117">
        <f>'Demand profile generator'!H29*'Demand profile generator'!$N$30</f>
        <v>10.758620689655171</v>
      </c>
      <c r="H52" s="118">
        <f>'Demand profile generator'!H29*'Demand profile generator'!$N$31</f>
        <v>51.487684729064036</v>
      </c>
      <c r="I52" s="117">
        <f>'Demand profile generator'!H29*'Demand profile generator'!$N$32</f>
        <v>112.00492610837438</v>
      </c>
      <c r="J52" s="119">
        <f>'Demand profile generator'!H29*'Demand profile generator'!$N$33</f>
        <v>5.1871921182266005</v>
      </c>
    </row>
    <row r="53" spans="1:10" ht="15.75" thickBot="1">
      <c r="A53" s="112" t="s">
        <v>13</v>
      </c>
      <c r="B53" s="113"/>
      <c r="C53" s="126">
        <f>'Demand profile generator'!H30*'Demand profile generator'!$N$26</f>
        <v>47.397372742200325</v>
      </c>
      <c r="D53" s="126">
        <f>'Demand profile generator'!H30*'Demand profile generator'!$N$27</f>
        <v>57.5</v>
      </c>
      <c r="E53" s="121">
        <f>'Demand profile generator'!H30*'Demand profile generator'!$N$28</f>
        <v>85.730706075533661</v>
      </c>
      <c r="F53" s="120">
        <f>'Demand profile generator'!H30*'Demand profile generator'!$N$29</f>
        <v>31.252052545155991</v>
      </c>
      <c r="G53" s="121">
        <f>'Demand profile generator'!H30*'Demand profile generator'!$N$30</f>
        <v>5.2873563218390807</v>
      </c>
      <c r="H53" s="120">
        <f>'Demand profile generator'!H30*'Demand profile generator'!$N$31</f>
        <v>25.303776683087026</v>
      </c>
      <c r="I53" s="121">
        <f>'Demand profile generator'!H30*'Demand profile generator'!$N$32</f>
        <v>55.045155993431855</v>
      </c>
      <c r="J53" s="122">
        <f>'Demand profile generator'!H30*'Demand profile generator'!$N$33</f>
        <v>2.5492610837438421</v>
      </c>
    </row>
    <row r="54" spans="1:10">
      <c r="C54" s="123"/>
      <c r="D54" s="123"/>
      <c r="E54" s="123"/>
      <c r="F54" s="123"/>
      <c r="G54" s="123"/>
      <c r="H54" s="123"/>
      <c r="I54" s="123"/>
      <c r="J54" s="123"/>
    </row>
  </sheetData>
  <mergeCells count="36">
    <mergeCell ref="A31:B31"/>
    <mergeCell ref="H46:H47"/>
    <mergeCell ref="I46:I47"/>
    <mergeCell ref="J46:J47"/>
    <mergeCell ref="C46:C47"/>
    <mergeCell ref="D46:D47"/>
    <mergeCell ref="E46:E47"/>
    <mergeCell ref="F46:F47"/>
    <mergeCell ref="G46:G47"/>
    <mergeCell ref="A46:B47"/>
    <mergeCell ref="A48:B48"/>
    <mergeCell ref="A49:B49"/>
    <mergeCell ref="A50:B50"/>
    <mergeCell ref="A51:B51"/>
    <mergeCell ref="A12:A15"/>
    <mergeCell ref="B12:B15"/>
    <mergeCell ref="C12:I15"/>
    <mergeCell ref="A4:A7"/>
    <mergeCell ref="B4:B7"/>
    <mergeCell ref="C4:I7"/>
    <mergeCell ref="A24:A27"/>
    <mergeCell ref="B24:B27"/>
    <mergeCell ref="C24:I27"/>
    <mergeCell ref="C3:I3"/>
    <mergeCell ref="A33:A35"/>
    <mergeCell ref="B33:B35"/>
    <mergeCell ref="C33:D34"/>
    <mergeCell ref="A16:A19"/>
    <mergeCell ref="B16:B19"/>
    <mergeCell ref="C16:I19"/>
    <mergeCell ref="A20:A23"/>
    <mergeCell ref="B20:B23"/>
    <mergeCell ref="C20:I23"/>
    <mergeCell ref="A8:A11"/>
    <mergeCell ref="B8:B11"/>
    <mergeCell ref="C8:I11"/>
  </mergeCells>
  <pageMargins left="0.7" right="0.7" top="0.75" bottom="0.75" header="0.3" footer="0.3"/>
  <pageSetup paperSize="9" orientation="portrait" horizontalDpi="30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5:AG164"/>
  <sheetViews>
    <sheetView zoomScale="80" zoomScaleNormal="80" workbookViewId="0">
      <selection activeCell="A2" sqref="A2"/>
    </sheetView>
  </sheetViews>
  <sheetFormatPr baseColWidth="10" defaultRowHeight="15"/>
  <cols>
    <col min="2" max="2" width="11.42578125" customWidth="1"/>
    <col min="3" max="3" width="12" bestFit="1" customWidth="1"/>
    <col min="7" max="7" width="12.85546875" customWidth="1"/>
    <col min="8" max="8" width="12.42578125" customWidth="1"/>
    <col min="9" max="9" width="11.85546875" bestFit="1" customWidth="1"/>
    <col min="10" max="10" width="14" customWidth="1"/>
    <col min="11" max="11" width="11.5703125" bestFit="1" customWidth="1"/>
    <col min="12" max="12" width="12" bestFit="1" customWidth="1"/>
    <col min="13" max="13" width="15.28515625" bestFit="1" customWidth="1"/>
    <col min="14" max="16" width="12" bestFit="1" customWidth="1"/>
    <col min="17" max="17" width="14.85546875" customWidth="1"/>
    <col min="18" max="18" width="15.140625" customWidth="1"/>
    <col min="19" max="19" width="11.5703125" bestFit="1" customWidth="1"/>
    <col min="20" max="20" width="13.140625" customWidth="1"/>
    <col min="21" max="24" width="12" bestFit="1" customWidth="1"/>
    <col min="25" max="25" width="13.28515625" customWidth="1"/>
    <col min="26" max="26" width="13" customWidth="1"/>
    <col min="27" max="27" width="13.7109375" customWidth="1"/>
  </cols>
  <sheetData>
    <row r="5" spans="1:32">
      <c r="F5" t="s">
        <v>182</v>
      </c>
      <c r="G5" t="s">
        <v>191</v>
      </c>
      <c r="H5" t="s">
        <v>192</v>
      </c>
      <c r="I5" t="s">
        <v>183</v>
      </c>
      <c r="J5" t="s">
        <v>194</v>
      </c>
      <c r="K5" t="s">
        <v>184</v>
      </c>
    </row>
    <row r="6" spans="1:32">
      <c r="F6" t="s">
        <v>185</v>
      </c>
      <c r="G6" t="s">
        <v>185</v>
      </c>
      <c r="H6" t="s">
        <v>186</v>
      </c>
      <c r="I6" t="s">
        <v>193</v>
      </c>
      <c r="J6" t="s">
        <v>195</v>
      </c>
      <c r="K6" t="s">
        <v>186</v>
      </c>
    </row>
    <row r="7" spans="1:32">
      <c r="A7" s="177">
        <f ca="1">(Summary!D107/Summary!E107*'Demand profile generator'!$G$7)/365</f>
        <v>2247.0187514106015</v>
      </c>
      <c r="B7" s="381" t="s">
        <v>187</v>
      </c>
      <c r="C7" s="381"/>
      <c r="D7" s="381"/>
      <c r="E7" s="381"/>
      <c r="F7" s="95">
        <f ca="1">Summary!$C$35/Summary!$I$35</f>
        <v>5.8677217982837301E-2</v>
      </c>
      <c r="G7" s="95">
        <f ca="1">Summary!$D$35/Summary!$I$35</f>
        <v>9.8236269113979105E-2</v>
      </c>
      <c r="H7" s="95">
        <f ca="1">Summary!$E$35/Summary!$I$35</f>
        <v>0.13535860160891122</v>
      </c>
      <c r="I7" s="95">
        <f ca="1">Summary!$F$35/Summary!$I$35</f>
        <v>0.32695151984164761</v>
      </c>
      <c r="J7" s="95">
        <f ca="1">Summary!$G$35/Summary!$I$35</f>
        <v>0.27817332081314083</v>
      </c>
      <c r="K7" s="95">
        <f ca="1">Summary!$H$35/Summary!$I$35</f>
        <v>0.10260307063948408</v>
      </c>
      <c r="L7" s="95"/>
    </row>
    <row r="8" spans="1:32">
      <c r="A8">
        <f ca="1">(A9+A10)/2</f>
        <v>3910.2692508152531</v>
      </c>
      <c r="B8" s="381" t="s">
        <v>190</v>
      </c>
      <c r="C8" s="381"/>
      <c r="D8" s="381"/>
      <c r="E8" s="381"/>
      <c r="F8" s="95">
        <f ca="1">AVERAGE(F9:F10)</f>
        <v>6.9562728310348682E-2</v>
      </c>
      <c r="G8" s="95">
        <f t="shared" ref="G8:K8" ca="1" si="0">AVERAGE(G9:G10)</f>
        <v>8.7550234059438375E-2</v>
      </c>
      <c r="H8" s="95">
        <f t="shared" ca="1" si="0"/>
        <v>0.13821104980528623</v>
      </c>
      <c r="I8" s="95">
        <f t="shared" ca="1" si="0"/>
        <v>0.33315547968353254</v>
      </c>
      <c r="J8" s="95">
        <f t="shared" ca="1" si="0"/>
        <v>0.25994734877400405</v>
      </c>
      <c r="K8" s="95">
        <f t="shared" ca="1" si="0"/>
        <v>0.11157315936739015</v>
      </c>
      <c r="L8" s="95"/>
      <c r="M8" s="95"/>
    </row>
    <row r="9" spans="1:32">
      <c r="A9" s="177">
        <f ca="1">(Summary!F6/Summary!F5*'Demand profile generator'!$G$7)/182</f>
        <v>4158.5457983828474</v>
      </c>
      <c r="B9" s="381" t="s">
        <v>188</v>
      </c>
      <c r="C9" s="381"/>
      <c r="D9" s="381"/>
      <c r="E9" s="381"/>
      <c r="F9" s="95">
        <f ca="1">Summary!$C$65/Summary!$I$65</f>
        <v>7.0464175807721741E-2</v>
      </c>
      <c r="G9" s="95">
        <f ca="1">Summary!$D$65/Summary!$I$65</f>
        <v>8.666530544636171E-2</v>
      </c>
      <c r="H9" s="95">
        <f ca="1">Summary!$E$65/Summary!$I$65</f>
        <v>0.13844726585861264</v>
      </c>
      <c r="I9" s="95">
        <f ca="1">Summary!$F$65/Summary!$I$65</f>
        <v>0.33366924007739629</v>
      </c>
      <c r="J9" s="95">
        <f ca="1">Summary!$G$65/Summary!$I$65</f>
        <v>0.25843802524322318</v>
      </c>
      <c r="K9" s="95">
        <f ca="1">Summary!$H$65/Summary!$I$65</f>
        <v>0.11231598756668448</v>
      </c>
      <c r="L9" s="95"/>
    </row>
    <row r="10" spans="1:32">
      <c r="A10" s="177">
        <f ca="1">(Summary!F7/Summary!F5*'Demand profile generator'!$G$7)/183</f>
        <v>3661.9927032476594</v>
      </c>
      <c r="B10" s="381" t="s">
        <v>189</v>
      </c>
      <c r="C10" s="381"/>
      <c r="D10" s="381"/>
      <c r="E10" s="381"/>
      <c r="F10" s="95">
        <f ca="1">Summary!$C$95/Summary!$I$95</f>
        <v>6.8661280812975636E-2</v>
      </c>
      <c r="G10" s="95">
        <f ca="1">Summary!$D$95/Summary!$I$95</f>
        <v>8.8435162672515027E-2</v>
      </c>
      <c r="H10" s="95">
        <f ca="1">Summary!$E$95/Summary!$I$95</f>
        <v>0.13797483375195982</v>
      </c>
      <c r="I10" s="95">
        <f ca="1">Summary!$F$95/Summary!$I$95</f>
        <v>0.33264171928966879</v>
      </c>
      <c r="J10" s="95">
        <f ca="1">Summary!$G$95/Summary!$I$95</f>
        <v>0.26145667230478487</v>
      </c>
      <c r="K10" s="95">
        <f ca="1">Summary!$H$95/Summary!$I$95</f>
        <v>0.11083033116809581</v>
      </c>
      <c r="L10" s="95"/>
    </row>
    <row r="11" spans="1:32" ht="15.75" thickBot="1"/>
    <row r="12" spans="1:32" ht="15.75" thickBot="1">
      <c r="B12" s="7" t="s">
        <v>197</v>
      </c>
      <c r="C12" s="85"/>
      <c r="D12" s="19"/>
      <c r="J12" s="407" t="s">
        <v>198</v>
      </c>
      <c r="K12" s="407"/>
      <c r="L12" s="407"/>
      <c r="M12" s="407"/>
      <c r="N12" s="407"/>
      <c r="O12" s="407"/>
      <c r="P12" s="407"/>
      <c r="R12" s="407" t="s">
        <v>200</v>
      </c>
      <c r="S12" s="407"/>
      <c r="T12" s="407"/>
      <c r="U12" s="407"/>
      <c r="V12" s="407"/>
      <c r="W12" s="407"/>
      <c r="X12" s="407"/>
      <c r="Z12" s="382"/>
      <c r="AA12" s="382"/>
      <c r="AB12" s="382"/>
      <c r="AC12" s="382"/>
      <c r="AD12" s="382"/>
      <c r="AE12" s="382"/>
      <c r="AF12" s="382"/>
    </row>
    <row r="13" spans="1:32" ht="15.75" thickBot="1">
      <c r="B13" t="s">
        <v>180</v>
      </c>
      <c r="J13" s="400"/>
      <c r="K13" s="400"/>
      <c r="L13" s="400"/>
      <c r="M13" s="400"/>
      <c r="N13" s="400"/>
      <c r="O13" s="400"/>
      <c r="P13" s="400"/>
      <c r="R13" s="400"/>
      <c r="S13" s="400"/>
      <c r="T13" s="400"/>
      <c r="U13" s="400"/>
      <c r="V13" s="400"/>
      <c r="W13" s="400"/>
      <c r="X13" s="400"/>
      <c r="Z13" s="382"/>
      <c r="AA13" s="382"/>
      <c r="AB13" s="382"/>
      <c r="AC13" s="382"/>
      <c r="AD13" s="382"/>
      <c r="AE13" s="382"/>
      <c r="AF13" s="382"/>
    </row>
    <row r="14" spans="1:32" ht="45.75" thickBot="1">
      <c r="B14" s="456"/>
      <c r="C14" s="457" t="s">
        <v>172</v>
      </c>
      <c r="D14" s="458" t="s">
        <v>173</v>
      </c>
      <c r="E14" s="459" t="s">
        <v>174</v>
      </c>
      <c r="F14" s="458" t="s">
        <v>175</v>
      </c>
      <c r="G14" s="459" t="s">
        <v>176</v>
      </c>
      <c r="H14" s="458" t="s">
        <v>177</v>
      </c>
      <c r="I14" s="174"/>
      <c r="J14" s="456"/>
      <c r="K14" s="457" t="s">
        <v>172</v>
      </c>
      <c r="L14" s="458" t="s">
        <v>173</v>
      </c>
      <c r="M14" s="459" t="s">
        <v>174</v>
      </c>
      <c r="N14" s="458" t="s">
        <v>175</v>
      </c>
      <c r="O14" s="459" t="s">
        <v>176</v>
      </c>
      <c r="P14" s="458" t="s">
        <v>177</v>
      </c>
      <c r="R14" s="456"/>
      <c r="S14" s="457" t="s">
        <v>172</v>
      </c>
      <c r="T14" s="458" t="s">
        <v>173</v>
      </c>
      <c r="U14" s="459" t="s">
        <v>174</v>
      </c>
      <c r="V14" s="458" t="s">
        <v>175</v>
      </c>
      <c r="W14" s="459" t="s">
        <v>176</v>
      </c>
      <c r="X14" s="458" t="s">
        <v>177</v>
      </c>
      <c r="Z14" s="192"/>
      <c r="AA14" s="198"/>
      <c r="AB14" s="198"/>
      <c r="AC14" s="198"/>
      <c r="AD14" s="198"/>
      <c r="AE14" s="198"/>
      <c r="AF14" s="198"/>
    </row>
    <row r="15" spans="1:32">
      <c r="B15" s="372" t="s">
        <v>64</v>
      </c>
      <c r="C15" s="86">
        <f ca="1">Summary!C11/Summary!$C$35</f>
        <v>2.9045408759105874E-2</v>
      </c>
      <c r="D15" s="59">
        <f ca="1">Summary!D11/Summary!$D$35</f>
        <v>2.0004491442211714E-2</v>
      </c>
      <c r="E15" s="59">
        <f ca="1">Summary!E11/Summary!$E$35</f>
        <v>2.8265570378796151E-2</v>
      </c>
      <c r="F15" s="59">
        <f ca="1">Summary!F11/Summary!$F$35</f>
        <v>2.3181573741317938E-2</v>
      </c>
      <c r="G15" s="72">
        <f ca="1">Summary!G11/Summary!$G$35</f>
        <v>1.8286531024045736E-2</v>
      </c>
      <c r="H15" s="92">
        <f ca="1">Summary!H11/Summary!$H$35</f>
        <v>2.4985315706491044E-2</v>
      </c>
      <c r="I15" s="53"/>
      <c r="J15" s="372" t="s">
        <v>64</v>
      </c>
      <c r="K15" s="86">
        <f ca="1">Summary!C41/Summary!$C$65</f>
        <v>1.3102766852851127E-2</v>
      </c>
      <c r="L15" s="59">
        <f ca="1">Summary!D41/Summary!$D$65</f>
        <v>1.2283962604755765E-2</v>
      </c>
      <c r="M15" s="59">
        <f ca="1">Summary!E41/Summary!$E$65</f>
        <v>1.497075184513922E-2</v>
      </c>
      <c r="N15" s="59">
        <f ca="1">Summary!F41/Summary!$F$65</f>
        <v>1.2305364611038757E-2</v>
      </c>
      <c r="O15" s="72">
        <f ca="1">Summary!G41/Summary!$G$65</f>
        <v>1.0662886114582463E-2</v>
      </c>
      <c r="P15" s="92">
        <f ca="1">Summary!H41/Summary!$H$65</f>
        <v>1.2364825791250549E-2</v>
      </c>
      <c r="R15" s="372" t="s">
        <v>64</v>
      </c>
      <c r="S15" s="86">
        <f ca="1">Summary!C71/Summary!$C$95</f>
        <v>1.5186713562540094E-2</v>
      </c>
      <c r="T15" s="59">
        <f ca="1">Summary!D71/Summary!$D$95</f>
        <v>1.3595747524852557E-2</v>
      </c>
      <c r="U15" s="59">
        <f ca="1">Summary!E71/Summary!$E$95</f>
        <v>1.6965725187604464E-2</v>
      </c>
      <c r="V15" s="59">
        <f ca="1">Summary!F71/Summary!$F$95</f>
        <v>1.3940496908930332E-2</v>
      </c>
      <c r="W15" s="72">
        <f ca="1">Summary!G71/Summary!$G$95</f>
        <v>1.1903529912811931E-2</v>
      </c>
      <c r="X15" s="92">
        <f ca="1">Summary!H71/Summary!$H$95</f>
        <v>1.4151916697577364E-2</v>
      </c>
      <c r="Z15" s="16"/>
      <c r="AA15" s="53"/>
      <c r="AB15" s="53"/>
      <c r="AC15" s="53"/>
      <c r="AD15" s="53"/>
      <c r="AE15" s="52"/>
      <c r="AF15" s="52"/>
    </row>
    <row r="16" spans="1:32">
      <c r="B16" s="460" t="s">
        <v>65</v>
      </c>
      <c r="C16" s="65">
        <f ca="1">Summary!C12/Summary!$C$35</f>
        <v>2.9045408759105874E-2</v>
      </c>
      <c r="D16" s="53">
        <f ca="1">Summary!D12/Summary!$D$35</f>
        <v>2.0004491442211714E-2</v>
      </c>
      <c r="E16" s="53">
        <f ca="1">Summary!E12/Summary!$E$35</f>
        <v>2.8265570378796151E-2</v>
      </c>
      <c r="F16" s="53">
        <f ca="1">Summary!F12/Summary!$F$35</f>
        <v>2.3181573741317938E-2</v>
      </c>
      <c r="G16" s="52">
        <f ca="1">Summary!G12/Summary!$G$35</f>
        <v>1.8286531024045736E-2</v>
      </c>
      <c r="H16" s="91">
        <f ca="1">Summary!H12/Summary!$H$35</f>
        <v>2.4985315706491044E-2</v>
      </c>
      <c r="I16" s="53"/>
      <c r="J16" s="460" t="s">
        <v>65</v>
      </c>
      <c r="K16" s="65">
        <f ca="1">Summary!C42/Summary!$C$65</f>
        <v>1.3102766852851127E-2</v>
      </c>
      <c r="L16" s="53">
        <f ca="1">Summary!D42/Summary!$D$65</f>
        <v>1.2283962604755765E-2</v>
      </c>
      <c r="M16" s="53">
        <f ca="1">Summary!E42/Summary!$E$65</f>
        <v>1.497075184513922E-2</v>
      </c>
      <c r="N16" s="53">
        <f ca="1">Summary!F42/Summary!$F$65</f>
        <v>1.2305364611038757E-2</v>
      </c>
      <c r="O16" s="52">
        <f ca="1">Summary!G42/Summary!$G$65</f>
        <v>1.0662886114582463E-2</v>
      </c>
      <c r="P16" s="91">
        <f ca="1">Summary!H42/Summary!$H$65</f>
        <v>1.2364825791250549E-2</v>
      </c>
      <c r="R16" s="460" t="s">
        <v>65</v>
      </c>
      <c r="S16" s="65">
        <f ca="1">Summary!C72/Summary!$C$95</f>
        <v>1.5186713562540094E-2</v>
      </c>
      <c r="T16" s="53">
        <f ca="1">Summary!D72/Summary!$D$95</f>
        <v>1.3595747524852557E-2</v>
      </c>
      <c r="U16" s="53">
        <f ca="1">Summary!E72/Summary!$E$95</f>
        <v>1.6965725187604464E-2</v>
      </c>
      <c r="V16" s="53">
        <f ca="1">Summary!F72/Summary!$F$95</f>
        <v>1.3940496908930332E-2</v>
      </c>
      <c r="W16" s="52">
        <f ca="1">Summary!G72/Summary!$G$95</f>
        <v>1.1903529912811931E-2</v>
      </c>
      <c r="X16" s="91">
        <f ca="1">Summary!H72/Summary!$H$95</f>
        <v>1.4151916697577364E-2</v>
      </c>
      <c r="Z16" s="16"/>
      <c r="AA16" s="53"/>
      <c r="AB16" s="53"/>
      <c r="AC16" s="53"/>
      <c r="AD16" s="53"/>
      <c r="AE16" s="52"/>
      <c r="AF16" s="52"/>
    </row>
    <row r="17" spans="2:32">
      <c r="B17" s="460" t="s">
        <v>66</v>
      </c>
      <c r="C17" s="65">
        <f ca="1">Summary!C13/Summary!$C$35</f>
        <v>2.9045408759105874E-2</v>
      </c>
      <c r="D17" s="53">
        <f ca="1">Summary!D13/Summary!$D$35</f>
        <v>2.0004491442211714E-2</v>
      </c>
      <c r="E17" s="53">
        <f ca="1">Summary!E13/Summary!$E$35</f>
        <v>2.8265570378796151E-2</v>
      </c>
      <c r="F17" s="53">
        <f ca="1">Summary!F13/Summary!$F$35</f>
        <v>2.3181573741317938E-2</v>
      </c>
      <c r="G17" s="52">
        <f ca="1">Summary!G13/Summary!$G$35</f>
        <v>1.8286531024045736E-2</v>
      </c>
      <c r="H17" s="91">
        <f ca="1">Summary!H13/Summary!$H$35</f>
        <v>2.4985315706491044E-2</v>
      </c>
      <c r="I17" s="53"/>
      <c r="J17" s="460" t="s">
        <v>66</v>
      </c>
      <c r="K17" s="65">
        <f ca="1">Summary!C43/Summary!$C$65</f>
        <v>1.3102766852851127E-2</v>
      </c>
      <c r="L17" s="53">
        <f ca="1">Summary!D43/Summary!$D$65</f>
        <v>1.2283962604755765E-2</v>
      </c>
      <c r="M17" s="53">
        <f ca="1">Summary!E43/Summary!$E$65</f>
        <v>1.497075184513922E-2</v>
      </c>
      <c r="N17" s="53">
        <f ca="1">Summary!F43/Summary!$F$65</f>
        <v>1.2305364611038757E-2</v>
      </c>
      <c r="O17" s="52">
        <f ca="1">Summary!G43/Summary!$G$65</f>
        <v>1.0662886114582463E-2</v>
      </c>
      <c r="P17" s="91">
        <f ca="1">Summary!H43/Summary!$H$65</f>
        <v>1.2364825791250549E-2</v>
      </c>
      <c r="R17" s="460" t="s">
        <v>66</v>
      </c>
      <c r="S17" s="65">
        <f ca="1">Summary!C73/Summary!$C$95</f>
        <v>1.5186713562540094E-2</v>
      </c>
      <c r="T17" s="53">
        <f ca="1">Summary!D73/Summary!$D$95</f>
        <v>1.3595747524852557E-2</v>
      </c>
      <c r="U17" s="53">
        <f ca="1">Summary!E73/Summary!$E$95</f>
        <v>1.6965725187604464E-2</v>
      </c>
      <c r="V17" s="53">
        <f ca="1">Summary!F73/Summary!$F$95</f>
        <v>1.3940496908930332E-2</v>
      </c>
      <c r="W17" s="52">
        <f ca="1">Summary!G73/Summary!$G$95</f>
        <v>1.1903529912811931E-2</v>
      </c>
      <c r="X17" s="91">
        <f ca="1">Summary!H73/Summary!$H$95</f>
        <v>1.4151916697577364E-2</v>
      </c>
      <c r="Z17" s="16"/>
      <c r="AA17" s="53"/>
      <c r="AB17" s="53"/>
      <c r="AC17" s="53"/>
      <c r="AD17" s="53"/>
      <c r="AE17" s="52"/>
      <c r="AF17" s="52"/>
    </row>
    <row r="18" spans="2:32">
      <c r="B18" s="460" t="s">
        <v>67</v>
      </c>
      <c r="C18" s="65">
        <f ca="1">Summary!C14/Summary!$C$35</f>
        <v>2.9045408759105874E-2</v>
      </c>
      <c r="D18" s="53">
        <f ca="1">Summary!D14/Summary!$D$35</f>
        <v>2.0004491442211714E-2</v>
      </c>
      <c r="E18" s="53">
        <f ca="1">Summary!E14/Summary!$E$35</f>
        <v>2.8265570378796151E-2</v>
      </c>
      <c r="F18" s="53">
        <f ca="1">Summary!F14/Summary!$F$35</f>
        <v>2.3181573741317938E-2</v>
      </c>
      <c r="G18" s="52">
        <f ca="1">Summary!G14/Summary!$G$35</f>
        <v>1.8286531024045736E-2</v>
      </c>
      <c r="H18" s="91">
        <f ca="1">Summary!H14/Summary!$H$35</f>
        <v>2.4985315706491044E-2</v>
      </c>
      <c r="I18" s="53"/>
      <c r="J18" s="460" t="s">
        <v>67</v>
      </c>
      <c r="K18" s="65">
        <f ca="1">Summary!C44/Summary!$C$65</f>
        <v>1.3102766852851127E-2</v>
      </c>
      <c r="L18" s="53">
        <f ca="1">Summary!D44/Summary!$D$65</f>
        <v>1.2283962604755765E-2</v>
      </c>
      <c r="M18" s="53">
        <f ca="1">Summary!E44/Summary!$E$65</f>
        <v>1.497075184513922E-2</v>
      </c>
      <c r="N18" s="53">
        <f ca="1">Summary!F44/Summary!$F$65</f>
        <v>1.2305364611038757E-2</v>
      </c>
      <c r="O18" s="52">
        <f ca="1">Summary!G44/Summary!$G$65</f>
        <v>1.0662886114582463E-2</v>
      </c>
      <c r="P18" s="91">
        <f ca="1">Summary!H44/Summary!$H$65</f>
        <v>1.2364825791250549E-2</v>
      </c>
      <c r="R18" s="460" t="s">
        <v>67</v>
      </c>
      <c r="S18" s="65">
        <f ca="1">Summary!C74/Summary!$C$95</f>
        <v>1.5186713562540094E-2</v>
      </c>
      <c r="T18" s="53">
        <f ca="1">Summary!D74/Summary!$D$95</f>
        <v>1.3595747524852557E-2</v>
      </c>
      <c r="U18" s="53">
        <f ca="1">Summary!E74/Summary!$E$95</f>
        <v>1.6965725187604464E-2</v>
      </c>
      <c r="V18" s="53">
        <f ca="1">Summary!F74/Summary!$F$95</f>
        <v>1.3940496908930332E-2</v>
      </c>
      <c r="W18" s="52">
        <f ca="1">Summary!G74/Summary!$G$95</f>
        <v>1.1903529912811931E-2</v>
      </c>
      <c r="X18" s="91">
        <f ca="1">Summary!H74/Summary!$H$95</f>
        <v>1.4151916697577364E-2</v>
      </c>
      <c r="Z18" s="16"/>
      <c r="AA18" s="53"/>
      <c r="AB18" s="53"/>
      <c r="AC18" s="53"/>
      <c r="AD18" s="53"/>
      <c r="AE18" s="52"/>
      <c r="AF18" s="52"/>
    </row>
    <row r="19" spans="2:32">
      <c r="B19" s="460" t="s">
        <v>68</v>
      </c>
      <c r="C19" s="65">
        <f ca="1">Summary!C15/Summary!$C$35</f>
        <v>2.9045408759105874E-2</v>
      </c>
      <c r="D19" s="53">
        <f ca="1">Summary!D15/Summary!$D$35</f>
        <v>2.0004491442211714E-2</v>
      </c>
      <c r="E19" s="53">
        <f ca="1">Summary!E15/Summary!$E$35</f>
        <v>2.8265570378796151E-2</v>
      </c>
      <c r="F19" s="53">
        <f ca="1">Summary!F15/Summary!$F$35</f>
        <v>2.3181573741317938E-2</v>
      </c>
      <c r="G19" s="52">
        <f ca="1">Summary!G15/Summary!$G$35</f>
        <v>1.8286531024045736E-2</v>
      </c>
      <c r="H19" s="91">
        <f ca="1">Summary!H15/Summary!$H$35</f>
        <v>2.4985315706491044E-2</v>
      </c>
      <c r="I19" s="53"/>
      <c r="J19" s="460" t="s">
        <v>68</v>
      </c>
      <c r="K19" s="65">
        <f ca="1">Summary!C45/Summary!$C$65</f>
        <v>1.3102766852851127E-2</v>
      </c>
      <c r="L19" s="53">
        <f ca="1">Summary!D45/Summary!$D$65</f>
        <v>1.2283962604755765E-2</v>
      </c>
      <c r="M19" s="53">
        <f ca="1">Summary!E45/Summary!$E$65</f>
        <v>1.497075184513922E-2</v>
      </c>
      <c r="N19" s="53">
        <f ca="1">Summary!F45/Summary!$F$65</f>
        <v>1.2305364611038757E-2</v>
      </c>
      <c r="O19" s="52">
        <f ca="1">Summary!G45/Summary!$G$65</f>
        <v>1.0662886114582463E-2</v>
      </c>
      <c r="P19" s="91">
        <f ca="1">Summary!H45/Summary!$H$65</f>
        <v>1.2364825791250549E-2</v>
      </c>
      <c r="R19" s="460" t="s">
        <v>68</v>
      </c>
      <c r="S19" s="65">
        <f ca="1">Summary!C75/Summary!$C$95</f>
        <v>1.5186713562540094E-2</v>
      </c>
      <c r="T19" s="53">
        <f ca="1">Summary!D75/Summary!$D$95</f>
        <v>1.3595747524852557E-2</v>
      </c>
      <c r="U19" s="53">
        <f ca="1">Summary!E75/Summary!$E$95</f>
        <v>1.6965725187604464E-2</v>
      </c>
      <c r="V19" s="53">
        <f ca="1">Summary!F75/Summary!$F$95</f>
        <v>1.3940496908930332E-2</v>
      </c>
      <c r="W19" s="52">
        <f ca="1">Summary!G75/Summary!$G$95</f>
        <v>1.1903529912811931E-2</v>
      </c>
      <c r="X19" s="91">
        <f ca="1">Summary!H75/Summary!$H$95</f>
        <v>1.4151916697577364E-2</v>
      </c>
      <c r="Z19" s="16"/>
      <c r="AA19" s="53"/>
      <c r="AB19" s="53"/>
      <c r="AC19" s="53"/>
      <c r="AD19" s="53"/>
      <c r="AE19" s="52"/>
      <c r="AF19" s="52"/>
    </row>
    <row r="20" spans="2:32">
      <c r="B20" s="460" t="s">
        <v>69</v>
      </c>
      <c r="C20" s="65">
        <f ca="1">Summary!C16/Summary!$C$35</f>
        <v>2.9853846425972677E-2</v>
      </c>
      <c r="D20" s="53">
        <f ca="1">Summary!D16/Summary!$D$35</f>
        <v>2.0004491442211714E-2</v>
      </c>
      <c r="E20" s="53">
        <f ca="1">Summary!E16/Summary!$E$35</f>
        <v>2.9289972431699951E-2</v>
      </c>
      <c r="F20" s="53">
        <f ca="1">Summary!F16/Summary!$F$35</f>
        <v>2.462799349239678E-2</v>
      </c>
      <c r="G20" s="52">
        <f ca="1">Summary!G16/Summary!$G$35</f>
        <v>1.8286531024045736E-2</v>
      </c>
      <c r="H20" s="91">
        <f ca="1">Summary!H16/Summary!$H$35</f>
        <v>2.7637384634131269E-2</v>
      </c>
      <c r="I20" s="53"/>
      <c r="J20" s="460" t="s">
        <v>69</v>
      </c>
      <c r="K20" s="65">
        <f ca="1">Summary!C46/Summary!$C$65</f>
        <v>8.2078315627587481E-2</v>
      </c>
      <c r="L20" s="53">
        <f ca="1">Summary!D46/Summary!$D$65</f>
        <v>6.0526433925251123E-2</v>
      </c>
      <c r="M20" s="53">
        <f ca="1">Summary!E46/Summary!$E$65</f>
        <v>7.4307547924405984E-2</v>
      </c>
      <c r="N20" s="53">
        <f ca="1">Summary!F46/Summary!$F$65</f>
        <v>7.1720004836591716E-2</v>
      </c>
      <c r="O20" s="52">
        <f ca="1">Summary!G46/Summary!$G$65</f>
        <v>6.2775318616396389E-2</v>
      </c>
      <c r="P20" s="91">
        <f ca="1">Summary!H46/Summary!$H$65</f>
        <v>7.681682746291088E-2</v>
      </c>
      <c r="R20" s="460" t="s">
        <v>69</v>
      </c>
      <c r="S20" s="65">
        <f ca="1">Summary!C76/Summary!$C$95</f>
        <v>9.5132568802496417E-2</v>
      </c>
      <c r="T20" s="53">
        <f ca="1">Summary!D76/Summary!$D$95</f>
        <v>6.6989955986091684E-2</v>
      </c>
      <c r="U20" s="53">
        <f ca="1">Summary!E76/Summary!$E$95</f>
        <v>8.4209627578560445E-2</v>
      </c>
      <c r="V20" s="53">
        <f ca="1">Summary!F76/Summary!$F$95</f>
        <v>8.1250132550812412E-2</v>
      </c>
      <c r="W20" s="52">
        <f ca="1">Summary!G76/Summary!$G$95</f>
        <v>7.0079327013972792E-2</v>
      </c>
      <c r="X20" s="91">
        <f ca="1">Summary!H76/Summary!$H$95</f>
        <v>8.7919179904381042E-2</v>
      </c>
      <c r="Z20" s="16"/>
      <c r="AA20" s="53"/>
      <c r="AB20" s="53"/>
      <c r="AC20" s="53"/>
      <c r="AD20" s="53"/>
      <c r="AE20" s="52"/>
      <c r="AF20" s="52"/>
    </row>
    <row r="21" spans="2:32">
      <c r="B21" s="460" t="s">
        <v>70</v>
      </c>
      <c r="C21" s="65">
        <f ca="1">Summary!C17/Summary!$C$35</f>
        <v>6.1246152457342044E-2</v>
      </c>
      <c r="D21" s="53">
        <f ca="1">Summary!D17/Summary!$D$35</f>
        <v>2.1230277796070764E-2</v>
      </c>
      <c r="E21" s="53">
        <f ca="1">Summary!E17/Summary!$E$35</f>
        <v>6.2337164860299964E-2</v>
      </c>
      <c r="F21" s="53">
        <f ca="1">Summary!F17/Summary!$F$35</f>
        <v>5.8956550721294076E-2</v>
      </c>
      <c r="G21" s="52">
        <f ca="1">Summary!G17/Summary!$G$35</f>
        <v>1.9860653331310808E-2</v>
      </c>
      <c r="H21" s="91">
        <f ca="1">Summary!H17/Summary!$H$35</f>
        <v>6.1031500647589922E-2</v>
      </c>
      <c r="I21" s="53"/>
      <c r="J21" s="460" t="s">
        <v>70</v>
      </c>
      <c r="K21" s="65">
        <f ca="1">Summary!C47/Summary!$C$65</f>
        <v>9.6239798783627858E-2</v>
      </c>
      <c r="L21" s="53">
        <f ca="1">Summary!D47/Summary!$D$65</f>
        <v>6.1279140574941382E-2</v>
      </c>
      <c r="M21" s="53">
        <f ca="1">Summary!E47/Summary!$E$65</f>
        <v>9.1810867701680746E-2</v>
      </c>
      <c r="N21" s="53">
        <f ca="1">Summary!F47/Summary!$F$65</f>
        <v>8.9942469712631451E-2</v>
      </c>
      <c r="O21" s="52">
        <f ca="1">Summary!G47/Summary!$G$65</f>
        <v>6.3693190183765847E-2</v>
      </c>
      <c r="P21" s="91">
        <f ca="1">Summary!H47/Summary!$H$65</f>
        <v>9.3343031566545803E-2</v>
      </c>
      <c r="R21" s="460" t="s">
        <v>70</v>
      </c>
      <c r="S21" s="65">
        <f ca="1">Summary!C77/Summary!$C$95</f>
        <v>0.11154638358885381</v>
      </c>
      <c r="T21" s="53">
        <f ca="1">Summary!D77/Summary!$D$95</f>
        <v>6.7823042987309387E-2</v>
      </c>
      <c r="U21" s="53">
        <f ca="1">Summary!E77/Summary!$E$95</f>
        <v>0.10404540578688225</v>
      </c>
      <c r="V21" s="53">
        <f ca="1">Summary!F77/Summary!$F$95</f>
        <v>0.10189399181928473</v>
      </c>
      <c r="W21" s="52">
        <f ca="1">Summary!G77/Summary!$G$95</f>
        <v>7.1103994401478673E-2</v>
      </c>
      <c r="X21" s="91">
        <f ca="1">Summary!H77/Summary!$H$95</f>
        <v>0.10683391980854502</v>
      </c>
      <c r="Z21" s="16"/>
      <c r="AA21" s="53"/>
      <c r="AB21" s="53"/>
      <c r="AC21" s="53"/>
      <c r="AD21" s="53"/>
      <c r="AE21" s="52"/>
      <c r="AF21" s="52"/>
    </row>
    <row r="22" spans="2:32">
      <c r="B22" s="460" t="s">
        <v>71</v>
      </c>
      <c r="C22" s="65">
        <f ca="1">Summary!C18/Summary!$C$35</f>
        <v>2.9853846425972677E-2</v>
      </c>
      <c r="D22" s="53">
        <f ca="1">Summary!D18/Summary!$D$35</f>
        <v>2.4071873434562203E-2</v>
      </c>
      <c r="E22" s="53">
        <f ca="1">Summary!E18/Summary!$E$35</f>
        <v>2.8265570378796151E-2</v>
      </c>
      <c r="F22" s="53">
        <f ca="1">Summary!F18/Summary!$F$35</f>
        <v>5.4892799992072576E-2</v>
      </c>
      <c r="G22" s="52">
        <f ca="1">Summary!G18/Summary!$G$35</f>
        <v>2.2467793402718574E-2</v>
      </c>
      <c r="H22" s="91">
        <f ca="1">Summary!H18/Summary!$H$35</f>
        <v>3.1021058783189493E-2</v>
      </c>
      <c r="I22" s="53"/>
      <c r="J22" s="460" t="s">
        <v>71</v>
      </c>
      <c r="K22" s="65">
        <f ca="1">Summary!C48/Summary!$C$65</f>
        <v>1.346746374356704E-2</v>
      </c>
      <c r="L22" s="53">
        <f ca="1">Summary!D48/Summary!$D$65</f>
        <v>1.4781580124182511E-2</v>
      </c>
      <c r="M22" s="53">
        <f ca="1">Summary!E48/Summary!$E$65</f>
        <v>1.497075184513922E-2</v>
      </c>
      <c r="N22" s="53">
        <f ca="1">Summary!F48/Summary!$F$65</f>
        <v>2.9138484123678636E-2</v>
      </c>
      <c r="O22" s="52">
        <f ca="1">Summary!G48/Summary!$G$65</f>
        <v>1.3100982465407604E-2</v>
      </c>
      <c r="P22" s="91">
        <f ca="1">Summary!H48/Summary!$H$65</f>
        <v>1.5351816731882701E-2</v>
      </c>
      <c r="R22" s="460" t="s">
        <v>71</v>
      </c>
      <c r="S22" s="65">
        <f ca="1">Summary!C78/Summary!$C$95</f>
        <v>1.5609414147741026E-2</v>
      </c>
      <c r="T22" s="53">
        <f ca="1">Summary!D78/Summary!$D$95</f>
        <v>1.6360081665256734E-2</v>
      </c>
      <c r="U22" s="53">
        <f ca="1">Summary!E78/Summary!$E$95</f>
        <v>1.6965725187604464E-2</v>
      </c>
      <c r="V22" s="53">
        <f ca="1">Summary!F78/Summary!$F$95</f>
        <v>3.3010395116018255E-2</v>
      </c>
      <c r="W22" s="52">
        <f ca="1">Summary!G78/Summary!$G$95</f>
        <v>1.462530266087444E-2</v>
      </c>
      <c r="X22" s="91">
        <f ca="1">Summary!H78/Summary!$H$95</f>
        <v>1.7570618075332011E-2</v>
      </c>
      <c r="Z22" s="12"/>
      <c r="AA22" s="53"/>
      <c r="AB22" s="53"/>
      <c r="AC22" s="53"/>
      <c r="AD22" s="53"/>
      <c r="AE22" s="52"/>
      <c r="AF22" s="52"/>
    </row>
    <row r="23" spans="2:32">
      <c r="B23" s="460" t="s">
        <v>72</v>
      </c>
      <c r="C23" s="65">
        <f ca="1">Summary!C19/Summary!$C$35</f>
        <v>2.9045408759105874E-2</v>
      </c>
      <c r="D23" s="53">
        <f ca="1">Summary!D19/Summary!$D$35</f>
        <v>7.4233714399453782E-2</v>
      </c>
      <c r="E23" s="53">
        <f ca="1">Summary!E19/Summary!$E$35</f>
        <v>2.8265570378796151E-2</v>
      </c>
      <c r="F23" s="53">
        <f ca="1">Summary!F19/Summary!$F$35</f>
        <v>4.285677670373584E-2</v>
      </c>
      <c r="G23" s="52">
        <f ca="1">Summary!G19/Summary!$G$35</f>
        <v>6.7858616916965653E-2</v>
      </c>
      <c r="H23" s="91">
        <f ca="1">Summary!H19/Summary!$H$35</f>
        <v>2.9466397687676255E-2</v>
      </c>
      <c r="I23" s="53"/>
      <c r="J23" s="460" t="s">
        <v>72</v>
      </c>
      <c r="K23" s="65">
        <f ca="1">Summary!C49/Summary!$C$65</f>
        <v>1.3102766852851127E-2</v>
      </c>
      <c r="L23" s="53">
        <f ca="1">Summary!D49/Summary!$D$65</f>
        <v>4.5583971696017841E-2</v>
      </c>
      <c r="M23" s="53">
        <f ca="1">Summary!E49/Summary!$E$65</f>
        <v>1.497075184513922E-2</v>
      </c>
      <c r="N23" s="53">
        <f ca="1">Summary!F49/Summary!$F$65</f>
        <v>2.2749459086696105E-2</v>
      </c>
      <c r="O23" s="52">
        <f ca="1">Summary!G49/Summary!$G$65</f>
        <v>3.9568396166951098E-2</v>
      </c>
      <c r="P23" s="91">
        <f ca="1">Summary!H49/Summary!$H$65</f>
        <v>1.4582440277477449E-2</v>
      </c>
      <c r="R23" s="460" t="s">
        <v>72</v>
      </c>
      <c r="S23" s="65">
        <f ca="1">Summary!C79/Summary!$C$95</f>
        <v>1.5186713562540094E-2</v>
      </c>
      <c r="T23" s="53">
        <f ca="1">Summary!D79/Summary!$D$95</f>
        <v>5.045181187047465E-2</v>
      </c>
      <c r="U23" s="53">
        <f ca="1">Summary!E79/Summary!$E$95</f>
        <v>1.6965725187604464E-2</v>
      </c>
      <c r="V23" s="53">
        <f ca="1">Summary!F79/Summary!$F$95</f>
        <v>2.5772398795353767E-2</v>
      </c>
      <c r="W23" s="52">
        <f ca="1">Summary!G79/Summary!$G$95</f>
        <v>4.4172242141004896E-2</v>
      </c>
      <c r="X23" s="91">
        <f ca="1">Summary!H79/Summary!$H$95</f>
        <v>1.6690043478031571E-2</v>
      </c>
      <c r="Z23" s="12"/>
      <c r="AA23" s="53"/>
      <c r="AB23" s="53"/>
      <c r="AC23" s="53"/>
      <c r="AD23" s="53"/>
      <c r="AE23" s="52"/>
      <c r="AF23" s="52"/>
    </row>
    <row r="24" spans="2:32">
      <c r="B24" s="460" t="s">
        <v>73</v>
      </c>
      <c r="C24" s="65">
        <f ca="1">Summary!C20/Summary!$C$35</f>
        <v>2.9045408759105874E-2</v>
      </c>
      <c r="D24" s="53">
        <f ca="1">Summary!D20/Summary!$D$35</f>
        <v>2.1731735849922194E-2</v>
      </c>
      <c r="E24" s="53">
        <f ca="1">Summary!E20/Summary!$E$35</f>
        <v>2.8265570378796151E-2</v>
      </c>
      <c r="F24" s="53">
        <f ca="1">Summary!F20/Summary!$F$35</f>
        <v>2.3181573741317938E-2</v>
      </c>
      <c r="G24" s="52">
        <f ca="1">Summary!G20/Summary!$G$35</f>
        <v>6.9309760918975644E-2</v>
      </c>
      <c r="H24" s="91">
        <f ca="1">Summary!H20/Summary!$H$35</f>
        <v>2.4985315706491044E-2</v>
      </c>
      <c r="I24" s="53"/>
      <c r="J24" s="460" t="s">
        <v>73</v>
      </c>
      <c r="K24" s="65">
        <f ca="1">Summary!C50/Summary!$C$65</f>
        <v>1.3102766852851127E-2</v>
      </c>
      <c r="L24" s="53">
        <f ca="1">Summary!D50/Summary!$D$65</f>
        <v>1.3344594702046575E-2</v>
      </c>
      <c r="M24" s="53">
        <f ca="1">Summary!E50/Summary!$E$65</f>
        <v>1.497075184513922E-2</v>
      </c>
      <c r="N24" s="53">
        <f ca="1">Summary!F50/Summary!$F$65</f>
        <v>1.2305364611038757E-2</v>
      </c>
      <c r="O24" s="52">
        <f ca="1">Summary!G50/Summary!$G$65</f>
        <v>4.0414559018119828E-2</v>
      </c>
      <c r="P24" s="91">
        <f ca="1">Summary!H50/Summary!$H$65</f>
        <v>1.2364825791250549E-2</v>
      </c>
      <c r="R24" s="460" t="s">
        <v>73</v>
      </c>
      <c r="S24" s="65">
        <f ca="1">Summary!C80/Summary!$C$95</f>
        <v>1.5186713562540094E-2</v>
      </c>
      <c r="T24" s="53">
        <f ca="1">Summary!D80/Summary!$D$95</f>
        <v>1.4769642844750221E-2</v>
      </c>
      <c r="U24" s="53">
        <f ca="1">Summary!E80/Summary!$E$95</f>
        <v>1.6965725187604464E-2</v>
      </c>
      <c r="V24" s="53">
        <f ca="1">Summary!F80/Summary!$F$95</f>
        <v>1.3940496908930332E-2</v>
      </c>
      <c r="W24" s="52">
        <f ca="1">Summary!G80/Summary!$G$95</f>
        <v>4.511685738886189E-2</v>
      </c>
      <c r="X24" s="91">
        <f ca="1">Summary!H80/Summary!$H$95</f>
        <v>1.4151916697577364E-2</v>
      </c>
      <c r="Z24" s="12"/>
      <c r="AA24" s="53"/>
      <c r="AB24" s="53"/>
      <c r="AC24" s="53"/>
      <c r="AD24" s="53"/>
      <c r="AE24" s="52"/>
      <c r="AF24" s="52"/>
    </row>
    <row r="25" spans="2:32">
      <c r="B25" s="460" t="s">
        <v>74</v>
      </c>
      <c r="C25" s="65">
        <f ca="1">Summary!C21/Summary!$C$35</f>
        <v>2.9045408759105874E-2</v>
      </c>
      <c r="D25" s="53">
        <f ca="1">Summary!D21/Summary!$D$35</f>
        <v>3.2273010132012885E-2</v>
      </c>
      <c r="E25" s="53">
        <f ca="1">Summary!E21/Summary!$E$35</f>
        <v>2.8265570378796151E-2</v>
      </c>
      <c r="F25" s="53">
        <f ca="1">Summary!F21/Summary!$F$35</f>
        <v>2.3181573741317938E-2</v>
      </c>
      <c r="G25" s="52">
        <f ca="1">Summary!G21/Summary!$G$35</f>
        <v>3.2520223456830151E-2</v>
      </c>
      <c r="H25" s="91">
        <f ca="1">Summary!H21/Summary!$H$35</f>
        <v>2.4985315706491044E-2</v>
      </c>
      <c r="I25" s="53"/>
      <c r="J25" s="460" t="s">
        <v>74</v>
      </c>
      <c r="K25" s="65">
        <f ca="1">Summary!C51/Summary!$C$65</f>
        <v>1.3102766852851127E-2</v>
      </c>
      <c r="L25" s="53">
        <f ca="1">Summary!D51/Summary!$D$65</f>
        <v>1.981757200625538E-2</v>
      </c>
      <c r="M25" s="53">
        <f ca="1">Summary!E51/Summary!$E$65</f>
        <v>1.497075184513922E-2</v>
      </c>
      <c r="N25" s="53">
        <f ca="1">Summary!F51/Summary!$F$65</f>
        <v>1.2305364611038757E-2</v>
      </c>
      <c r="O25" s="52">
        <f ca="1">Summary!G51/Summary!$G$65</f>
        <v>1.8962559858126421E-2</v>
      </c>
      <c r="P25" s="91">
        <f ca="1">Summary!H51/Summary!$H$65</f>
        <v>1.2364825791250549E-2</v>
      </c>
      <c r="R25" s="460" t="s">
        <v>74</v>
      </c>
      <c r="S25" s="65">
        <f ca="1">Summary!C81/Summary!$C$95</f>
        <v>1.5186713562540094E-2</v>
      </c>
      <c r="T25" s="53">
        <f ca="1">Summary!D81/Summary!$D$95</f>
        <v>2.1933859148050617E-2</v>
      </c>
      <c r="U25" s="53">
        <f ca="1">Summary!E81/Summary!$E$95</f>
        <v>1.6965725187604464E-2</v>
      </c>
      <c r="V25" s="53">
        <f ca="1">Summary!F81/Summary!$F$95</f>
        <v>1.3940496908930332E-2</v>
      </c>
      <c r="W25" s="52">
        <f ca="1">Summary!G81/Summary!$G$95</f>
        <v>2.1168883927776383E-2</v>
      </c>
      <c r="X25" s="91">
        <f ca="1">Summary!H81/Summary!$H$95</f>
        <v>1.4151916697577364E-2</v>
      </c>
      <c r="Z25" s="12"/>
      <c r="AA25" s="53"/>
      <c r="AB25" s="53"/>
      <c r="AC25" s="53"/>
      <c r="AD25" s="53"/>
      <c r="AE25" s="52"/>
      <c r="AF25" s="52"/>
    </row>
    <row r="26" spans="2:32">
      <c r="B26" s="460" t="s">
        <v>75</v>
      </c>
      <c r="C26" s="65">
        <f ca="1">Summary!C22/Summary!$C$35</f>
        <v>2.9045408759105874E-2</v>
      </c>
      <c r="D26" s="53">
        <f ca="1">Summary!D22/Summary!$D$35</f>
        <v>2.5150168394728528E-2</v>
      </c>
      <c r="E26" s="53">
        <f ca="1">Summary!E22/Summary!$E$35</f>
        <v>2.8265570378796151E-2</v>
      </c>
      <c r="F26" s="53">
        <f ca="1">Summary!F22/Summary!$F$35</f>
        <v>2.3181573741317938E-2</v>
      </c>
      <c r="G26" s="52">
        <f ca="1">Summary!G22/Summary!$G$35</f>
        <v>2.5271558775846654E-2</v>
      </c>
      <c r="H26" s="91">
        <f ca="1">Summary!H22/Summary!$H$35</f>
        <v>2.4985315706491044E-2</v>
      </c>
      <c r="I26" s="53"/>
      <c r="J26" s="460" t="s">
        <v>75</v>
      </c>
      <c r="K26" s="65">
        <f ca="1">Summary!C52/Summary!$C$65</f>
        <v>1.3102766852851127E-2</v>
      </c>
      <c r="L26" s="53">
        <f ca="1">Summary!D52/Summary!$D$65</f>
        <v>1.5443718174821968E-2</v>
      </c>
      <c r="M26" s="53">
        <f ca="1">Summary!E52/Summary!$E$65</f>
        <v>1.497075184513922E-2</v>
      </c>
      <c r="N26" s="53">
        <f ca="1">Summary!F52/Summary!$F$65</f>
        <v>1.2305364611038757E-2</v>
      </c>
      <c r="O26" s="52">
        <f ca="1">Summary!G52/Summary!$G$65</f>
        <v>1.4735859568471203E-2</v>
      </c>
      <c r="P26" s="91">
        <f ca="1">Summary!H52/Summary!$H$65</f>
        <v>1.2364825791250549E-2</v>
      </c>
      <c r="R26" s="460" t="s">
        <v>75</v>
      </c>
      <c r="S26" s="65">
        <f ca="1">Summary!C82/Summary!$C$95</f>
        <v>1.5186713562540094E-2</v>
      </c>
      <c r="T26" s="53">
        <f ca="1">Summary!D82/Summary!$D$95</f>
        <v>1.7092928390108113E-2</v>
      </c>
      <c r="U26" s="53">
        <f ca="1">Summary!E82/Summary!$E$95</f>
        <v>1.6965725187604464E-2</v>
      </c>
      <c r="V26" s="53">
        <f ca="1">Summary!F82/Summary!$F$95</f>
        <v>1.3940496908930332E-2</v>
      </c>
      <c r="W26" s="52">
        <f ca="1">Summary!G82/Summary!$G$95</f>
        <v>1.6450400321204362E-2</v>
      </c>
      <c r="X26" s="91">
        <f ca="1">Summary!H82/Summary!$H$95</f>
        <v>1.4151916697577364E-2</v>
      </c>
      <c r="Z26" s="12"/>
      <c r="AA26" s="53"/>
      <c r="AB26" s="53"/>
      <c r="AC26" s="53"/>
      <c r="AD26" s="53"/>
      <c r="AE26" s="52"/>
      <c r="AF26" s="52"/>
    </row>
    <row r="27" spans="2:32">
      <c r="B27" s="460" t="s">
        <v>76</v>
      </c>
      <c r="C27" s="65">
        <f ca="1">Summary!C23/Summary!$C$35</f>
        <v>2.9045408759105874E-2</v>
      </c>
      <c r="D27" s="53">
        <f ca="1">Summary!D23/Summary!$D$35</f>
        <v>2.9050587973019213E-2</v>
      </c>
      <c r="E27" s="53">
        <f ca="1">Summary!E23/Summary!$E$35</f>
        <v>2.8265570378796151E-2</v>
      </c>
      <c r="F27" s="53">
        <f ca="1">Summary!F23/Summary!$F$35</f>
        <v>2.3181573741317938E-2</v>
      </c>
      <c r="G27" s="52">
        <f ca="1">Summary!G23/Summary!$G$35</f>
        <v>2.8772009896946837E-2</v>
      </c>
      <c r="H27" s="91">
        <f ca="1">Summary!H23/Summary!$H$35</f>
        <v>2.4985315706491044E-2</v>
      </c>
      <c r="I27" s="53"/>
      <c r="J27" s="460" t="s">
        <v>76</v>
      </c>
      <c r="K27" s="65">
        <f ca="1">Summary!C53/Summary!$C$65</f>
        <v>1.3102766852851127E-2</v>
      </c>
      <c r="L27" s="53">
        <f ca="1">Summary!D53/Summary!$D$65</f>
        <v>1.7838810715963955E-2</v>
      </c>
      <c r="M27" s="53">
        <f ca="1">Summary!E53/Summary!$E$65</f>
        <v>1.497075184513922E-2</v>
      </c>
      <c r="N27" s="53">
        <f ca="1">Summary!F53/Summary!$F$65</f>
        <v>1.2305364611038757E-2</v>
      </c>
      <c r="O27" s="52">
        <f ca="1">Summary!G53/Summary!$G$65</f>
        <v>1.6776974507377529E-2</v>
      </c>
      <c r="P27" s="91">
        <f ca="1">Summary!H53/Summary!$H$65</f>
        <v>1.2364825791250549E-2</v>
      </c>
      <c r="R27" s="460" t="s">
        <v>76</v>
      </c>
      <c r="S27" s="65">
        <f ca="1">Summary!C83/Summary!$C$95</f>
        <v>1.5186713562540094E-2</v>
      </c>
      <c r="T27" s="53">
        <f ca="1">Summary!D83/Summary!$D$95</f>
        <v>1.9743789072101489E-2</v>
      </c>
      <c r="U27" s="53">
        <f ca="1">Summary!E83/Summary!$E$95</f>
        <v>1.6965725187604464E-2</v>
      </c>
      <c r="V27" s="53">
        <f ca="1">Summary!F83/Summary!$F$95</f>
        <v>1.3940496908930332E-2</v>
      </c>
      <c r="W27" s="52">
        <f ca="1">Summary!G83/Summary!$G$95</f>
        <v>1.8729002237202613E-2</v>
      </c>
      <c r="X27" s="91">
        <f ca="1">Summary!H83/Summary!$H$95</f>
        <v>1.4151916697577364E-2</v>
      </c>
      <c r="Z27" s="12"/>
      <c r="AA27" s="53"/>
      <c r="AB27" s="53"/>
      <c r="AC27" s="53"/>
      <c r="AD27" s="53"/>
      <c r="AE27" s="52"/>
      <c r="AF27" s="52"/>
    </row>
    <row r="28" spans="2:32">
      <c r="B28" s="460" t="s">
        <v>77</v>
      </c>
      <c r="C28" s="65">
        <f ca="1">Summary!C24/Summary!$C$35</f>
        <v>2.9045408759105874E-2</v>
      </c>
      <c r="D28" s="53">
        <f ca="1">Summary!D24/Summary!$D$35</f>
        <v>8.7502707391472034E-2</v>
      </c>
      <c r="E28" s="53">
        <f ca="1">Summary!E24/Summary!$E$35</f>
        <v>2.8265570378796151E-2</v>
      </c>
      <c r="F28" s="53">
        <f ca="1">Summary!F24/Summary!$F$35</f>
        <v>7.0468461932096493E-2</v>
      </c>
      <c r="G28" s="52">
        <f ca="1">Summary!G24/Summary!$G$35</f>
        <v>8.2367593171359763E-2</v>
      </c>
      <c r="H28" s="91">
        <f ca="1">Summary!H24/Summary!$H$35</f>
        <v>2.4985315706491044E-2</v>
      </c>
      <c r="I28" s="53"/>
      <c r="J28" s="460" t="s">
        <v>77</v>
      </c>
      <c r="K28" s="65">
        <f ca="1">Summary!C54/Summary!$C$65</f>
        <v>1.3102766852851127E-2</v>
      </c>
      <c r="L28" s="53">
        <f ca="1">Summary!D54/Summary!$D$65</f>
        <v>5.3731932577081733E-2</v>
      </c>
      <c r="M28" s="53">
        <f ca="1">Summary!E54/Summary!$E$65</f>
        <v>1.497075184513922E-2</v>
      </c>
      <c r="N28" s="53">
        <f ca="1">Summary!F54/Summary!$F$65</f>
        <v>3.7406438722837658E-2</v>
      </c>
      <c r="O28" s="52">
        <f ca="1">Summary!G54/Summary!$G$65</f>
        <v>4.8028588055524936E-2</v>
      </c>
      <c r="P28" s="91">
        <f ca="1">Summary!H54/Summary!$H$65</f>
        <v>1.2364825791250549E-2</v>
      </c>
      <c r="R28" s="460" t="s">
        <v>77</v>
      </c>
      <c r="S28" s="65">
        <f ca="1">Summary!C84/Summary!$C$95</f>
        <v>1.5186713562540094E-2</v>
      </c>
      <c r="T28" s="53">
        <f ca="1">Summary!D84/Summary!$D$95</f>
        <v>5.9469880595173642E-2</v>
      </c>
      <c r="U28" s="53">
        <f ca="1">Summary!E84/Summary!$E$95</f>
        <v>1.6965725187604464E-2</v>
      </c>
      <c r="V28" s="53">
        <f ca="1">Summary!F84/Summary!$F$95</f>
        <v>4.2376992464085217E-2</v>
      </c>
      <c r="W28" s="52">
        <f ca="1">Summary!G84/Summary!$G$95</f>
        <v>5.3616790843071853E-2</v>
      </c>
      <c r="X28" s="91">
        <f ca="1">Summary!H84/Summary!$H$95</f>
        <v>1.4151916697577364E-2</v>
      </c>
      <c r="Z28" s="16"/>
      <c r="AA28" s="53"/>
      <c r="AB28" s="53"/>
      <c r="AC28" s="53"/>
      <c r="AD28" s="53"/>
      <c r="AE28" s="52"/>
      <c r="AF28" s="52"/>
    </row>
    <row r="29" spans="2:32">
      <c r="B29" s="460" t="s">
        <v>78</v>
      </c>
      <c r="C29" s="65">
        <f ca="1">Summary!C25/Summary!$C$35</f>
        <v>2.9045408759105874E-2</v>
      </c>
      <c r="D29" s="53">
        <f ca="1">Summary!D25/Summary!$D$35</f>
        <v>8.4865335484518134E-2</v>
      </c>
      <c r="E29" s="53">
        <f ca="1">Summary!E25/Summary!$E$35</f>
        <v>2.8265570378796151E-2</v>
      </c>
      <c r="F29" s="53">
        <f ca="1">Summary!F25/Summary!$F$35</f>
        <v>7.0305517132385961E-2</v>
      </c>
      <c r="G29" s="52">
        <f ca="1">Summary!G25/Summary!$G$35</f>
        <v>8.3145079235545011E-2</v>
      </c>
      <c r="H29" s="91">
        <f ca="1">Summary!H25/Summary!$H$35</f>
        <v>2.4985315706491044E-2</v>
      </c>
      <c r="I29" s="53"/>
      <c r="J29" s="460" t="s">
        <v>78</v>
      </c>
      <c r="K29" s="65">
        <f ca="1">Summary!C55/Summary!$C$65</f>
        <v>1.3102766852851127E-2</v>
      </c>
      <c r="L29" s="53">
        <f ca="1">Summary!D55/Summary!$D$65</f>
        <v>5.2112427378789461E-2</v>
      </c>
      <c r="M29" s="53">
        <f ca="1">Summary!E55/Summary!$E$65</f>
        <v>1.497075184513922E-2</v>
      </c>
      <c r="N29" s="53">
        <f ca="1">Summary!F55/Summary!$F$65</f>
        <v>3.7319943509256145E-2</v>
      </c>
      <c r="O29" s="52">
        <f ca="1">Summary!G55/Summary!$G$65</f>
        <v>4.8481940599382545E-2</v>
      </c>
      <c r="P29" s="91">
        <f ca="1">Summary!H55/Summary!$H$65</f>
        <v>1.2364825791250549E-2</v>
      </c>
      <c r="R29" s="460" t="s">
        <v>78</v>
      </c>
      <c r="S29" s="65">
        <f ca="1">Summary!C85/Summary!$C$95</f>
        <v>1.5186713562540094E-2</v>
      </c>
      <c r="T29" s="53">
        <f ca="1">Summary!D85/Summary!$D$95</f>
        <v>5.7677431000558006E-2</v>
      </c>
      <c r="U29" s="53">
        <f ca="1">Summary!E85/Summary!$E$95</f>
        <v>1.6965725187604464E-2</v>
      </c>
      <c r="V29" s="53">
        <f ca="1">Summary!F85/Summary!$F$95</f>
        <v>4.2279003798516651E-2</v>
      </c>
      <c r="W29" s="52">
        <f ca="1">Summary!G85/Summary!$G$95</f>
        <v>5.4122891678142965E-2</v>
      </c>
      <c r="X29" s="91">
        <f ca="1">Summary!H85/Summary!$H$95</f>
        <v>1.4151916697577364E-2</v>
      </c>
      <c r="Z29" s="16"/>
      <c r="AA29" s="53"/>
      <c r="AB29" s="53"/>
      <c r="AC29" s="53"/>
      <c r="AD29" s="53"/>
      <c r="AE29" s="52"/>
      <c r="AF29" s="52"/>
    </row>
    <row r="30" spans="2:32">
      <c r="B30" s="460" t="s">
        <v>79</v>
      </c>
      <c r="C30" s="65">
        <f ca="1">Summary!C26/Summary!$C$35</f>
        <v>2.9045408759105874E-2</v>
      </c>
      <c r="D30" s="53">
        <f ca="1">Summary!D26/Summary!$D$35</f>
        <v>2.5615379907408004E-2</v>
      </c>
      <c r="E30" s="53">
        <f ca="1">Summary!E26/Summary!$E$35</f>
        <v>3.2093599102805091E-2</v>
      </c>
      <c r="F30" s="53">
        <f ca="1">Summary!F26/Summary!$F$35</f>
        <v>3.1231819008746588E-2</v>
      </c>
      <c r="G30" s="52">
        <f ca="1">Summary!G26/Summary!$G$35</f>
        <v>2.4080580033161162E-2</v>
      </c>
      <c r="H30" s="91">
        <f ca="1">Summary!H26/Summary!$H$35</f>
        <v>3.156976269925299E-2</v>
      </c>
      <c r="I30" s="53"/>
      <c r="J30" s="460" t="s">
        <v>79</v>
      </c>
      <c r="K30" s="65">
        <f ca="1">Summary!C56/Summary!$C$65</f>
        <v>1.3102766852851127E-2</v>
      </c>
      <c r="L30" s="53">
        <f ca="1">Summary!D56/Summary!$D$65</f>
        <v>1.5729386063034211E-2</v>
      </c>
      <c r="M30" s="53">
        <f ca="1">Summary!E56/Summary!$E$65</f>
        <v>1.6998252699188626E-2</v>
      </c>
      <c r="N30" s="53">
        <f ca="1">Summary!F56/Summary!$F$65</f>
        <v>1.6578638044905582E-2</v>
      </c>
      <c r="O30" s="52">
        <f ca="1">Summary!G56/Summary!$G$65</f>
        <v>1.4041399220500052E-2</v>
      </c>
      <c r="P30" s="91">
        <f ca="1">Summary!H56/Summary!$H$65</f>
        <v>1.562336136284926E-2</v>
      </c>
      <c r="R30" s="460" t="s">
        <v>79</v>
      </c>
      <c r="S30" s="65">
        <f ca="1">Summary!C86/Summary!$C$95</f>
        <v>1.5186713562540094E-2</v>
      </c>
      <c r="T30" s="53">
        <f ca="1">Summary!D86/Summary!$D$95</f>
        <v>1.740910229986813E-2</v>
      </c>
      <c r="U30" s="53">
        <f ca="1">Summary!E86/Summary!$E$95</f>
        <v>1.926340687141409E-2</v>
      </c>
      <c r="V30" s="53">
        <f ca="1">Summary!F86/Summary!$F$95</f>
        <v>1.8781601336051071E-2</v>
      </c>
      <c r="W30" s="52">
        <f ca="1">Summary!G86/Summary!$G$95</f>
        <v>1.5675138404636472E-2</v>
      </c>
      <c r="X30" s="91">
        <f ca="1">Summary!H86/Summary!$H$95</f>
        <v>1.7881409109673344E-2</v>
      </c>
      <c r="Z30" s="16"/>
      <c r="AA30" s="53"/>
      <c r="AB30" s="53"/>
      <c r="AC30" s="53"/>
      <c r="AD30" s="53"/>
      <c r="AE30" s="52"/>
      <c r="AF30" s="52"/>
    </row>
    <row r="31" spans="2:32">
      <c r="B31" s="460" t="s">
        <v>80</v>
      </c>
      <c r="C31" s="65">
        <f ca="1">Summary!C27/Summary!$C$35</f>
        <v>6.3858134178885292E-2</v>
      </c>
      <c r="D31" s="53">
        <f ca="1">Summary!D27/Summary!$D$35</f>
        <v>2.562254676506755E-2</v>
      </c>
      <c r="E31" s="53">
        <f ca="1">Summary!E27/Summary!$E$35</f>
        <v>6.7938434366416542E-2</v>
      </c>
      <c r="F31" s="53">
        <f ca="1">Summary!F27/Summary!$F$35</f>
        <v>3.98381598311255E-2</v>
      </c>
      <c r="G31" s="52">
        <f ca="1">Summary!G27/Summary!$G$35</f>
        <v>2.322442145041775E-2</v>
      </c>
      <c r="H31" s="91">
        <f ca="1">Summary!H27/Summary!$H$35</f>
        <v>7.9985164570692033E-2</v>
      </c>
      <c r="I31" s="53"/>
      <c r="J31" s="460" t="s">
        <v>80</v>
      </c>
      <c r="K31" s="65">
        <f ca="1">Summary!C57/Summary!$C$65</f>
        <v>2.8807246292986071E-2</v>
      </c>
      <c r="L31" s="53">
        <f ca="1">Summary!D57/Summary!$D$65</f>
        <v>1.5733786945292969E-2</v>
      </c>
      <c r="M31" s="53">
        <f ca="1">Summary!E57/Summary!$E$65</f>
        <v>3.5983333363401197E-2</v>
      </c>
      <c r="N31" s="53">
        <f ca="1">Summary!F57/Summary!$F$65</f>
        <v>2.1147101039179356E-2</v>
      </c>
      <c r="O31" s="52">
        <f ca="1">Summary!G57/Summary!$G$65</f>
        <v>1.354217268858916E-2</v>
      </c>
      <c r="P31" s="91">
        <f ca="1">Summary!H57/Summary!$H$65</f>
        <v>3.9583355176263602E-2</v>
      </c>
      <c r="R31" s="460" t="s">
        <v>80</v>
      </c>
      <c r="S31" s="65">
        <f ca="1">Summary!C87/Summary!$C$95</f>
        <v>3.3388932497255594E-2</v>
      </c>
      <c r="T31" s="53">
        <f ca="1">Summary!D87/Summary!$D$95</f>
        <v>1.7413973145376363E-2</v>
      </c>
      <c r="U31" s="53">
        <f ca="1">Summary!E87/Summary!$E$95</f>
        <v>4.0778402547340234E-2</v>
      </c>
      <c r="V31" s="53">
        <f ca="1">Summary!F87/Summary!$F$95</f>
        <v>2.3957120003178161E-2</v>
      </c>
      <c r="W31" s="52">
        <f ca="1">Summary!G87/Summary!$G$95</f>
        <v>1.5117826069869649E-2</v>
      </c>
      <c r="X31" s="91">
        <f ca="1">Summary!H87/Summary!$H$95</f>
        <v>4.5304345934375267E-2</v>
      </c>
      <c r="Z31" s="16"/>
      <c r="AA31" s="53"/>
      <c r="AB31" s="53"/>
      <c r="AC31" s="53"/>
      <c r="AD31" s="53"/>
      <c r="AE31" s="52"/>
      <c r="AF31" s="52"/>
    </row>
    <row r="32" spans="2:32">
      <c r="B32" s="460" t="s">
        <v>81</v>
      </c>
      <c r="C32" s="65">
        <f ca="1">Summary!C28/Summary!$C$35</f>
        <v>6.6751481656426859E-2</v>
      </c>
      <c r="D32" s="53">
        <f ca="1">Summary!D28/Summary!$D$35</f>
        <v>2.838508498698708E-2</v>
      </c>
      <c r="E32" s="53">
        <f ca="1">Summary!E28/Summary!$E$35</f>
        <v>6.5946568762515978E-2</v>
      </c>
      <c r="F32" s="53">
        <f ca="1">Summary!F28/Summary!$F$35</f>
        <v>3.8953704343619326E-2</v>
      </c>
      <c r="G32" s="52">
        <f ca="1">Summary!G28/Summary!$G$35</f>
        <v>2.8878651755732638E-2</v>
      </c>
      <c r="H32" s="91">
        <f ca="1">Summary!H28/Summary!$H$35</f>
        <v>7.5555303456394787E-2</v>
      </c>
      <c r="I32" s="53"/>
      <c r="J32" s="460" t="s">
        <v>81</v>
      </c>
      <c r="K32" s="65">
        <f ca="1">Summary!C58/Summary!$C$65</f>
        <v>3.0112473488682769E-2</v>
      </c>
      <c r="L32" s="53">
        <f ca="1">Summary!D58/Summary!$D$65</f>
        <v>1.7430151799670696E-2</v>
      </c>
      <c r="M32" s="53">
        <f ca="1">Summary!E58/Summary!$E$65</f>
        <v>3.4928349322207626E-2</v>
      </c>
      <c r="N32" s="53">
        <f ca="1">Summary!F58/Summary!$F$65</f>
        <v>2.067760973641249E-2</v>
      </c>
      <c r="O32" s="52">
        <f ca="1">Summary!G58/Summary!$G$65</f>
        <v>1.6839157432820585E-2</v>
      </c>
      <c r="P32" s="91">
        <f ca="1">Summary!H58/Summary!$H$65</f>
        <v>3.7391089062792385E-2</v>
      </c>
      <c r="R32" s="460" t="s">
        <v>81</v>
      </c>
      <c r="S32" s="65">
        <f ca="1">Summary!C88/Summary!$C$95</f>
        <v>3.4901751261238255E-2</v>
      </c>
      <c r="T32" s="53">
        <f ca="1">Summary!D88/Summary!$D$95</f>
        <v>1.9291490117076017E-2</v>
      </c>
      <c r="U32" s="53">
        <f ca="1">Summary!E88/Summary!$E$95</f>
        <v>3.958283337984983E-2</v>
      </c>
      <c r="V32" s="53">
        <f ca="1">Summary!F88/Summary!$F$95</f>
        <v>2.3425242869759465E-2</v>
      </c>
      <c r="W32" s="52">
        <f ca="1">Summary!G88/Summary!$G$95</f>
        <v>1.8798420245153134E-2</v>
      </c>
      <c r="X32" s="91">
        <f ca="1">Summary!H88/Summary!$H$95</f>
        <v>4.2795231132392392E-2</v>
      </c>
      <c r="Z32" s="16"/>
      <c r="AA32" s="53"/>
      <c r="AB32" s="53"/>
      <c r="AC32" s="53"/>
      <c r="AD32" s="53"/>
      <c r="AE32" s="52"/>
      <c r="AF32" s="52"/>
    </row>
    <row r="33" spans="2:32">
      <c r="B33" s="460" t="s">
        <v>82</v>
      </c>
      <c r="C33" s="65">
        <f ca="1">Summary!C29/Summary!$C$35</f>
        <v>6.7248238482068304E-2</v>
      </c>
      <c r="D33" s="53">
        <f ca="1">Summary!D29/Summary!$D$35</f>
        <v>7.7145044197207829E-2</v>
      </c>
      <c r="E33" s="53">
        <f ca="1">Summary!E29/Summary!$E$35</f>
        <v>6.6688150172559996E-2</v>
      </c>
      <c r="F33" s="53">
        <f ca="1">Summary!F29/Summary!$F$35</f>
        <v>7.3591979986299766E-2</v>
      </c>
      <c r="G33" s="52">
        <f ca="1">Summary!G29/Summary!$G$35</f>
        <v>7.6932162059116821E-2</v>
      </c>
      <c r="H33" s="91">
        <f ca="1">Summary!H29/Summary!$H$35</f>
        <v>7.7183015770480867E-2</v>
      </c>
      <c r="I33" s="53"/>
      <c r="J33" s="460" t="s">
        <v>82</v>
      </c>
      <c r="K33" s="65">
        <f ca="1">Summary!C59/Summary!$C$65</f>
        <v>9.8947418926452965E-2</v>
      </c>
      <c r="L33" s="53">
        <f ca="1">Summary!D59/Summary!$D$65</f>
        <v>9.5614174860086013E-2</v>
      </c>
      <c r="M33" s="53">
        <f ca="1">Summary!E59/Summary!$E$65</f>
        <v>9.411535052367094E-2</v>
      </c>
      <c r="N33" s="53">
        <f ca="1">Summary!F59/Summary!$F$65</f>
        <v>9.7711325069676044E-2</v>
      </c>
      <c r="O33" s="52">
        <f ca="1">Summary!G59/Summary!$G$65</f>
        <v>9.697161774073608E-2</v>
      </c>
      <c r="P33" s="91">
        <f ca="1">Summary!H59/Summary!$H$65</f>
        <v>0.10133615333075915</v>
      </c>
      <c r="R33" s="460" t="s">
        <v>82</v>
      </c>
      <c r="S33" s="65">
        <f ca="1">Summary!C89/Summary!$C$95</f>
        <v>3.5161486067651959E-2</v>
      </c>
      <c r="T33" s="53">
        <f ca="1">Summary!D89/Summary!$D$95</f>
        <v>5.2430452767504507E-2</v>
      </c>
      <c r="U33" s="53">
        <f ca="1">Summary!E89/Summary!$E$95</f>
        <v>4.0027949690556987E-2</v>
      </c>
      <c r="V33" s="53">
        <f ca="1">Summary!F89/Summary!$F$95</f>
        <v>4.4255354747229032E-2</v>
      </c>
      <c r="W33" s="52">
        <f ca="1">Summary!G89/Summary!$G$95</f>
        <v>5.0078622956088004E-2</v>
      </c>
      <c r="X33" s="91">
        <f ca="1">Summary!H89/Summary!$H$95</f>
        <v>4.3717182623707058E-2</v>
      </c>
      <c r="Z33" s="16"/>
      <c r="AA33" s="53"/>
      <c r="AB33" s="53"/>
      <c r="AC33" s="53"/>
      <c r="AD33" s="53"/>
      <c r="AE33" s="52"/>
      <c r="AF33" s="52"/>
    </row>
    <row r="34" spans="2:32">
      <c r="B34" s="460" t="s">
        <v>83</v>
      </c>
      <c r="C34" s="65">
        <f ca="1">Summary!C30/Summary!$C$35</f>
        <v>6.7963288697246105E-2</v>
      </c>
      <c r="D34" s="53">
        <f ca="1">Summary!D30/Summary!$D$35</f>
        <v>7.7103374945151862E-2</v>
      </c>
      <c r="E34" s="53">
        <f ca="1">Summary!E30/Summary!$E$35</f>
        <v>6.6575101699897346E-2</v>
      </c>
      <c r="F34" s="53">
        <f ca="1">Summary!F30/Summary!$F$35</f>
        <v>7.0708666734083644E-2</v>
      </c>
      <c r="G34" s="52">
        <f ca="1">Summary!G30/Summary!$G$35</f>
        <v>7.4015861387645474E-2</v>
      </c>
      <c r="H34" s="91">
        <f ca="1">Summary!H30/Summary!$H$35</f>
        <v>6.6939166255316429E-2</v>
      </c>
      <c r="I34" s="53"/>
      <c r="J34" s="460" t="s">
        <v>83</v>
      </c>
      <c r="K34" s="65">
        <f ca="1">Summary!C60/Summary!$C$65</f>
        <v>9.9269987506405158E-2</v>
      </c>
      <c r="L34" s="53">
        <f ca="1">Summary!D60/Summary!$D$65</f>
        <v>9.5588587429608102E-2</v>
      </c>
      <c r="M34" s="53">
        <f ca="1">Summary!E60/Summary!$E$65</f>
        <v>9.4055474830096603E-2</v>
      </c>
      <c r="N34" s="53">
        <f ca="1">Summary!F60/Summary!$F$65</f>
        <v>9.6180789599898134E-2</v>
      </c>
      <c r="O34" s="52">
        <f ca="1">Summary!G60/Summary!$G$65</f>
        <v>9.5271121244441093E-2</v>
      </c>
      <c r="P34" s="91">
        <f ca="1">Summary!H60/Summary!$H$65</f>
        <v>9.6266639053863776E-2</v>
      </c>
      <c r="R34" s="460" t="s">
        <v>83</v>
      </c>
      <c r="S34" s="65">
        <f ca="1">Summary!C90/Summary!$C$95</f>
        <v>3.5535357989744762E-2</v>
      </c>
      <c r="T34" s="53">
        <f ca="1">Summary!D90/Summary!$D$95</f>
        <v>5.2402132895832745E-2</v>
      </c>
      <c r="U34" s="53">
        <f ca="1">Summary!E90/Summary!$E$95</f>
        <v>3.9960095078236418E-2</v>
      </c>
      <c r="V34" s="53">
        <f ca="1">Summary!F90/Summary!$F$95</f>
        <v>4.2521442290355801E-2</v>
      </c>
      <c r="W34" s="52">
        <f ca="1">Summary!G90/Summary!$G$95</f>
        <v>4.8180270981513632E-2</v>
      </c>
      <c r="X34" s="91">
        <f ca="1">Summary!H90/Summary!$H$95</f>
        <v>3.7914970368151564E-2</v>
      </c>
      <c r="Z34" s="16"/>
      <c r="AA34" s="53"/>
      <c r="AB34" s="53"/>
      <c r="AC34" s="53"/>
      <c r="AD34" s="53"/>
      <c r="AE34" s="52"/>
      <c r="AF34" s="52"/>
    </row>
    <row r="35" spans="2:32">
      <c r="B35" s="460" t="s">
        <v>84</v>
      </c>
      <c r="C35" s="65">
        <f ca="1">Summary!C31/Summary!$C$35</f>
        <v>7.0688036164887946E-2</v>
      </c>
      <c r="D35" s="53">
        <f ca="1">Summary!D31/Summary!$D$35</f>
        <v>7.7294248025916529E-2</v>
      </c>
      <c r="E35" s="53">
        <f ca="1">Summary!E31/Summary!$E$35</f>
        <v>7.1149943854739925E-2</v>
      </c>
      <c r="F35" s="53">
        <f ca="1">Summary!F31/Summary!$F$35</f>
        <v>6.8431281290462873E-2</v>
      </c>
      <c r="G35" s="52">
        <f ca="1">Summary!G31/Summary!$G$35</f>
        <v>7.4251710959294615E-2</v>
      </c>
      <c r="H35" s="91">
        <f ca="1">Summary!H31/Summary!$H$35</f>
        <v>7.307246276729111E-2</v>
      </c>
      <c r="I35" s="53"/>
      <c r="J35" s="460" t="s">
        <v>84</v>
      </c>
      <c r="K35" s="65">
        <f ca="1">Summary!C61/Summary!$C$65</f>
        <v>0.10049915701465711</v>
      </c>
      <c r="L35" s="53">
        <f ca="1">Summary!D61/Summary!$D$65</f>
        <v>9.5705794997375623E-2</v>
      </c>
      <c r="M35" s="53">
        <f ca="1">Summary!E61/Summary!$E$65</f>
        <v>9.6478522577337827E-2</v>
      </c>
      <c r="N35" s="53">
        <f ca="1">Summary!F61/Summary!$F$65</f>
        <v>9.4971895908885398E-2</v>
      </c>
      <c r="O35" s="52">
        <f ca="1">Summary!G61/Summary!$G$65</f>
        <v>9.5408645257025054E-2</v>
      </c>
      <c r="P35" s="91">
        <f ca="1">Summary!H61/Summary!$H$65</f>
        <v>9.9301907600698652E-2</v>
      </c>
      <c r="R35" s="460" t="s">
        <v>84</v>
      </c>
      <c r="S35" s="65">
        <f ca="1">Summary!C91/Summary!$C$95</f>
        <v>0.11648317702655536</v>
      </c>
      <c r="T35" s="53">
        <f ca="1">Summary!D91/Summary!$D$95</f>
        <v>0.10592606533545262</v>
      </c>
      <c r="U35" s="53">
        <f ca="1">Summary!E91/Summary!$E$95</f>
        <v>0.10933506329441028</v>
      </c>
      <c r="V35" s="53">
        <f ca="1">Summary!F91/Summary!$F$95</f>
        <v>0.10759172630816573</v>
      </c>
      <c r="W35" s="52">
        <f ca="1">Summary!G91/Summary!$G$95</f>
        <v>0.1065095932333637</v>
      </c>
      <c r="X35" s="91">
        <f ca="1">Summary!H91/Summary!$H$95</f>
        <v>0.11365403346564107</v>
      </c>
      <c r="Z35" s="16"/>
      <c r="AA35" s="53"/>
      <c r="AB35" s="53"/>
      <c r="AC35" s="53"/>
      <c r="AD35" s="53"/>
      <c r="AE35" s="52"/>
      <c r="AF35" s="52"/>
    </row>
    <row r="36" spans="2:32">
      <c r="B36" s="460" t="s">
        <v>85</v>
      </c>
      <c r="C36" s="65">
        <f ca="1">Summary!C32/Summary!$C$35</f>
        <v>6.6315815125125105E-2</v>
      </c>
      <c r="D36" s="53">
        <f ca="1">Summary!D32/Summary!$D$35</f>
        <v>7.4459755821565526E-2</v>
      </c>
      <c r="E36" s="53">
        <f ca="1">Summary!E32/Summary!$E$35</f>
        <v>6.9572773435302784E-2</v>
      </c>
      <c r="F36" s="53">
        <f ca="1">Summary!F32/Summary!$F$35</f>
        <v>6.7700054424824616E-2</v>
      </c>
      <c r="G36" s="52">
        <f ca="1">Summary!G32/Summary!$G$35</f>
        <v>7.1178989162846568E-2</v>
      </c>
      <c r="H36" s="91">
        <f ca="1">Summary!H32/Summary!$H$35</f>
        <v>7.2583268572093268E-2</v>
      </c>
      <c r="I36" s="53"/>
      <c r="J36" s="460" t="s">
        <v>85</v>
      </c>
      <c r="K36" s="65">
        <f ca="1">Summary!C62/Summary!$C$65</f>
        <v>9.8526790456201219E-2</v>
      </c>
      <c r="L36" s="53">
        <f ca="1">Summary!D62/Summary!$D$65</f>
        <v>9.3965246064037194E-2</v>
      </c>
      <c r="M36" s="53">
        <f ca="1">Summary!E62/Summary!$E$65</f>
        <v>9.5643180263333086E-2</v>
      </c>
      <c r="N36" s="53">
        <f ca="1">Summary!F62/Summary!$F$65</f>
        <v>9.4583742227195178E-2</v>
      </c>
      <c r="O36" s="52">
        <f ca="1">Summary!G62/Summary!$G$65</f>
        <v>9.3616939518291004E-2</v>
      </c>
      <c r="P36" s="91">
        <f ca="1">Summary!H62/Summary!$H$65</f>
        <v>9.9059813361315446E-2</v>
      </c>
      <c r="R36" s="460" t="s">
        <v>85</v>
      </c>
      <c r="S36" s="65">
        <f ca="1">Summary!C92/Summary!$C$95</f>
        <v>0.11419711284637155</v>
      </c>
      <c r="T36" s="53">
        <f ca="1">Summary!D92/Summary!$D$95</f>
        <v>0.10399964593694687</v>
      </c>
      <c r="U36" s="53">
        <f ca="1">Summary!E92/Summary!$E$95</f>
        <v>0.10838840488449325</v>
      </c>
      <c r="V36" s="53">
        <f ca="1">Summary!F92/Summary!$F$95</f>
        <v>0.10715199490882643</v>
      </c>
      <c r="W36" s="52">
        <f ca="1">Summary!G92/Summary!$G$95</f>
        <v>0.1045094196755865</v>
      </c>
      <c r="X36" s="91">
        <f ca="1">Summary!H92/Summary!$H$95</f>
        <v>0.11337694929425397</v>
      </c>
      <c r="Z36" s="16"/>
      <c r="AA36" s="53"/>
      <c r="AB36" s="53"/>
      <c r="AC36" s="53"/>
      <c r="AD36" s="53"/>
      <c r="AE36" s="52"/>
      <c r="AF36" s="52"/>
    </row>
    <row r="37" spans="2:32">
      <c r="B37" s="460" t="s">
        <v>86</v>
      </c>
      <c r="C37" s="65">
        <f ca="1">Summary!C33/Summary!$C$35</f>
        <v>6.4543205553213925E-2</v>
      </c>
      <c r="D37" s="53">
        <f ca="1">Summary!D33/Summary!$D$35</f>
        <v>7.4233714399453782E-2</v>
      </c>
      <c r="E37" s="53">
        <f ca="1">Summary!E33/Summary!$E$35</f>
        <v>6.527288087738134E-2</v>
      </c>
      <c r="F37" s="53">
        <f ca="1">Summary!F33/Summary!$F$35</f>
        <v>5.5620496993676341E-2</v>
      </c>
      <c r="G37" s="52">
        <f ca="1">Summary!G33/Summary!$G$35</f>
        <v>6.7858616916965653E-2</v>
      </c>
      <c r="H37" s="91">
        <f ca="1">Summary!H33/Summary!$H$35</f>
        <v>6.6774026779914175E-2</v>
      </c>
      <c r="I37" s="53"/>
      <c r="J37" s="460" t="s">
        <v>86</v>
      </c>
      <c r="K37" s="65">
        <f ca="1">Summary!C63/Summary!$C$65</f>
        <v>9.7727142906582784E-2</v>
      </c>
      <c r="L37" s="53">
        <f ca="1">Summary!D63/Summary!$D$65</f>
        <v>9.3826443016513203E-2</v>
      </c>
      <c r="M37" s="53">
        <f ca="1">Summary!E63/Summary!$E$65</f>
        <v>9.3365758524350834E-2</v>
      </c>
      <c r="N37" s="53">
        <f ca="1">Summary!F63/Summary!$F$65</f>
        <v>8.8171608168094343E-2</v>
      </c>
      <c r="O37" s="52">
        <f ca="1">Summary!G63/Summary!$G$65</f>
        <v>9.1680828668765021E-2</v>
      </c>
      <c r="P37" s="91">
        <f ca="1">Summary!H63/Summary!$H$65</f>
        <v>9.6184914217219947E-2</v>
      </c>
      <c r="R37" s="460" t="s">
        <v>86</v>
      </c>
      <c r="S37" s="65">
        <f ca="1">Summary!C93/Summary!$C$95</f>
        <v>0.11327028430523792</v>
      </c>
      <c r="T37" s="53">
        <f ca="1">Summary!D93/Summary!$D$95</f>
        <v>0.10384602033171378</v>
      </c>
      <c r="U37" s="53">
        <f ca="1">Summary!E93/Summary!$E$95</f>
        <v>0.10580749834355728</v>
      </c>
      <c r="V37" s="53">
        <f ca="1">Summary!F93/Summary!$F$95</f>
        <v>9.9887818847732332E-2</v>
      </c>
      <c r="W37" s="52">
        <f ca="1">Summary!G93/Summary!$G$95</f>
        <v>0.10234803924216575</v>
      </c>
      <c r="X37" s="91">
        <f ca="1">Summary!H93/Summary!$H$95</f>
        <v>0.11008654036427412</v>
      </c>
      <c r="Z37" s="16"/>
      <c r="AA37" s="53"/>
      <c r="AB37" s="53"/>
      <c r="AC37" s="53"/>
      <c r="AD37" s="53"/>
      <c r="AE37" s="52"/>
      <c r="AF37" s="52"/>
    </row>
    <row r="38" spans="2:32" ht="15.75" thickBot="1">
      <c r="B38" s="461" t="s">
        <v>87</v>
      </c>
      <c r="C38" s="87">
        <f ca="1">Summary!C34/Summary!$C$35</f>
        <v>3.4087640964482656E-2</v>
      </c>
      <c r="D38" s="76">
        <f ca="1">Summary!D34/Summary!$D$35</f>
        <v>2.0004491442211714E-2</v>
      </c>
      <c r="E38" s="76">
        <f ca="1">Summary!E34/Summary!$E$35</f>
        <v>3.5682995512030857E-2</v>
      </c>
      <c r="F38" s="76">
        <f ca="1">Summary!F34/Summary!$F$35</f>
        <v>2.3181573741317938E-2</v>
      </c>
      <c r="G38" s="166">
        <f ca="1">Summary!G34/Summary!$G$35</f>
        <v>1.8286531024045736E-2</v>
      </c>
      <c r="H38" s="167">
        <f ca="1">Summary!H34/Summary!$H$35</f>
        <v>3.2343014604576129E-2</v>
      </c>
      <c r="I38" s="53"/>
      <c r="J38" s="461" t="s">
        <v>87</v>
      </c>
      <c r="K38" s="87">
        <f ca="1">Summary!C64/Summary!$C$65</f>
        <v>8.3988236166184796E-2</v>
      </c>
      <c r="L38" s="76">
        <f ca="1">Summary!D64/Summary!$D$65</f>
        <v>6.0526433925251123E-2</v>
      </c>
      <c r="M38" s="76">
        <f ca="1">Summary!E64/Summary!$E$65</f>
        <v>7.7693588283516454E-2</v>
      </c>
      <c r="N38" s="76">
        <f ca="1">Summary!F64/Summary!$F$65</f>
        <v>7.0952208714712833E-2</v>
      </c>
      <c r="O38" s="166">
        <f ca="1">Summary!G64/Summary!$G$65</f>
        <v>6.2775318616396389E-2</v>
      </c>
      <c r="P38" s="167">
        <f ca="1">Summary!H64/Summary!$H$65</f>
        <v>7.9145567091664981E-2</v>
      </c>
      <c r="R38" s="461" t="s">
        <v>87</v>
      </c>
      <c r="S38" s="87">
        <f ca="1">Summary!C94/Summary!$C$95</f>
        <v>9.7346255153832065E-2</v>
      </c>
      <c r="T38" s="76">
        <f ca="1">Summary!D94/Summary!$D$95</f>
        <v>6.6989955986091684E-2</v>
      </c>
      <c r="U38" s="76">
        <f ca="1">Summary!E94/Summary!$E$95</f>
        <v>8.8046885105840744E-2</v>
      </c>
      <c r="V38" s="76">
        <f ca="1">Summary!F94/Summary!$F$95</f>
        <v>8.0380311964257878E-2</v>
      </c>
      <c r="W38" s="166">
        <f ca="1">Summary!G94/Summary!$G$95</f>
        <v>7.0079327013972792E-2</v>
      </c>
      <c r="X38" s="167">
        <f ca="1">Summary!H94/Summary!$H$95</f>
        <v>9.0584492767890656E-2</v>
      </c>
      <c r="Z38" s="16"/>
      <c r="AA38" s="53"/>
      <c r="AB38" s="53"/>
      <c r="AC38" s="53"/>
      <c r="AD38" s="53"/>
      <c r="AE38" s="52"/>
      <c r="AF38" s="52"/>
    </row>
    <row r="39" spans="2:32">
      <c r="J39" s="407" t="s">
        <v>198</v>
      </c>
      <c r="K39" s="407"/>
      <c r="L39" s="407"/>
      <c r="M39" s="407"/>
      <c r="N39" s="407"/>
      <c r="O39" s="407"/>
      <c r="P39" s="407"/>
      <c r="R39" s="407" t="s">
        <v>200</v>
      </c>
      <c r="S39" s="407"/>
      <c r="T39" s="407"/>
      <c r="U39" s="407"/>
      <c r="V39" s="407"/>
      <c r="W39" s="407"/>
      <c r="X39" s="407"/>
    </row>
    <row r="40" spans="2:32" ht="15.75" thickBot="1">
      <c r="B40" t="s">
        <v>201</v>
      </c>
      <c r="J40" s="400"/>
      <c r="K40" s="400"/>
      <c r="L40" s="400"/>
      <c r="M40" s="400"/>
      <c r="N40" s="400"/>
      <c r="O40" s="400"/>
      <c r="P40" s="400"/>
      <c r="R40" s="400"/>
      <c r="S40" s="400"/>
      <c r="T40" s="400"/>
      <c r="U40" s="400"/>
      <c r="V40" s="400"/>
      <c r="W40" s="400"/>
      <c r="X40" s="400"/>
    </row>
    <row r="41" spans="2:32">
      <c r="B41" t="s">
        <v>180</v>
      </c>
    </row>
    <row r="42" spans="2:32" ht="15.75" thickBot="1">
      <c r="B42" t="s">
        <v>209</v>
      </c>
      <c r="C42">
        <v>2</v>
      </c>
      <c r="D42">
        <v>3</v>
      </c>
      <c r="E42">
        <v>4</v>
      </c>
      <c r="F42">
        <v>5</v>
      </c>
      <c r="G42">
        <v>6</v>
      </c>
      <c r="H42">
        <v>7</v>
      </c>
      <c r="I42">
        <v>1</v>
      </c>
      <c r="J42" t="s">
        <v>209</v>
      </c>
      <c r="K42">
        <v>2</v>
      </c>
      <c r="L42">
        <v>3</v>
      </c>
      <c r="M42">
        <v>4</v>
      </c>
      <c r="N42">
        <v>5</v>
      </c>
      <c r="O42">
        <v>6</v>
      </c>
      <c r="P42">
        <v>7</v>
      </c>
      <c r="Q42">
        <v>1</v>
      </c>
      <c r="R42" t="s">
        <v>209</v>
      </c>
      <c r="S42">
        <v>2</v>
      </c>
      <c r="T42">
        <v>3</v>
      </c>
      <c r="U42">
        <v>4</v>
      </c>
      <c r="V42">
        <v>5</v>
      </c>
      <c r="W42">
        <v>6</v>
      </c>
      <c r="X42">
        <v>7</v>
      </c>
      <c r="Y42">
        <v>1</v>
      </c>
    </row>
    <row r="43" spans="2:32" ht="45.75" thickBot="1">
      <c r="B43" s="456"/>
      <c r="C43" s="457" t="s">
        <v>172</v>
      </c>
      <c r="D43" s="458" t="s">
        <v>173</v>
      </c>
      <c r="E43" s="459" t="s">
        <v>174</v>
      </c>
      <c r="F43" s="458" t="s">
        <v>175</v>
      </c>
      <c r="G43" s="459" t="s">
        <v>176</v>
      </c>
      <c r="H43" s="458" t="s">
        <v>177</v>
      </c>
      <c r="J43" s="456"/>
      <c r="K43" s="457" t="s">
        <v>172</v>
      </c>
      <c r="L43" s="458" t="s">
        <v>173</v>
      </c>
      <c r="M43" s="459" t="s">
        <v>174</v>
      </c>
      <c r="N43" s="458" t="s">
        <v>175</v>
      </c>
      <c r="O43" s="459" t="s">
        <v>176</v>
      </c>
      <c r="P43" s="458" t="s">
        <v>177</v>
      </c>
      <c r="R43" s="456"/>
      <c r="S43" s="457" t="s">
        <v>172</v>
      </c>
      <c r="T43" s="458" t="s">
        <v>173</v>
      </c>
      <c r="U43" s="459" t="s">
        <v>174</v>
      </c>
      <c r="V43" s="458" t="s">
        <v>175</v>
      </c>
      <c r="W43" s="459" t="s">
        <v>176</v>
      </c>
      <c r="X43" s="458" t="s">
        <v>177</v>
      </c>
    </row>
    <row r="44" spans="2:32">
      <c r="B44" s="372" t="s">
        <v>64</v>
      </c>
      <c r="C44" s="86">
        <f ca="1">C15*$C$68</f>
        <v>3.8296025543635155</v>
      </c>
      <c r="D44" s="59">
        <f ca="1">D15*$D$68</f>
        <v>4.4157662106436453</v>
      </c>
      <c r="E44" s="59">
        <f ca="1">E15*$E$68</f>
        <v>8.5970669587752386</v>
      </c>
      <c r="F44" s="59">
        <f ca="1">F15*$F$68</f>
        <v>17.030718595193591</v>
      </c>
      <c r="G44" s="72">
        <f ca="1">G15*$G$68</f>
        <v>11.430191297462532</v>
      </c>
      <c r="H44" s="92">
        <f ca="1">H15*$H$68</f>
        <v>5.7603901130801853</v>
      </c>
      <c r="J44" s="372" t="s">
        <v>64</v>
      </c>
      <c r="K44" s="86">
        <f ca="1">K15*$K$68</f>
        <v>3.8394841461133096</v>
      </c>
      <c r="L44" s="71">
        <f ca="1">L15*$L$68</f>
        <v>4.4271602909265715</v>
      </c>
      <c r="M44" s="59">
        <f ca="1">M15*$M$68</f>
        <v>8.6192501239278361</v>
      </c>
      <c r="N44" s="71">
        <f ca="1">N15*$N$68</f>
        <v>17.074663262028945</v>
      </c>
      <c r="O44" s="72">
        <f ca="1">O15*$O$68</f>
        <v>11.459684823858604</v>
      </c>
      <c r="P44" s="73">
        <f ca="1">P15*$P$68</f>
        <v>5.7752537503921433</v>
      </c>
      <c r="R44" s="372" t="s">
        <v>64</v>
      </c>
      <c r="S44" s="86">
        <f ca="1">S15*$S$68</f>
        <v>3.8185033584296315</v>
      </c>
      <c r="T44" s="71">
        <f ca="1">T15*$T$68</f>
        <v>4.4029681581892692</v>
      </c>
      <c r="U44" s="59">
        <f ca="1">U15*$U$68</f>
        <v>8.5721503964746812</v>
      </c>
      <c r="V44" s="71">
        <f ca="1">V15*$V$68</f>
        <v>16.98135909119819</v>
      </c>
      <c r="W44" s="72">
        <f ca="1">W15*$W$68</f>
        <v>11.397063595312927</v>
      </c>
      <c r="X44" s="73">
        <f ca="1">X15*$X$68</f>
        <v>5.7436949867287996</v>
      </c>
    </row>
    <row r="45" spans="2:32">
      <c r="B45" s="460" t="s">
        <v>65</v>
      </c>
      <c r="C45" s="65">
        <f t="shared" ref="C45:C67" ca="1" si="1">C16*$C$68</f>
        <v>3.8296025543635155</v>
      </c>
      <c r="D45" s="53">
        <f t="shared" ref="D45:D67" ca="1" si="2">D16*$D$68</f>
        <v>4.4157662106436453</v>
      </c>
      <c r="E45" s="53">
        <f t="shared" ref="E45:E67" ca="1" si="3">E16*$E$68</f>
        <v>8.5970669587752386</v>
      </c>
      <c r="F45" s="53">
        <f t="shared" ref="F45:F67" ca="1" si="4">F16*$F$68</f>
        <v>17.030718595193591</v>
      </c>
      <c r="G45" s="52">
        <f t="shared" ref="G45:G67" ca="1" si="5">G16*$G$68</f>
        <v>11.430191297462532</v>
      </c>
      <c r="H45" s="91">
        <f t="shared" ref="H45:H67" ca="1" si="6">H16*$H$68</f>
        <v>5.7603901130801853</v>
      </c>
      <c r="J45" s="460" t="s">
        <v>65</v>
      </c>
      <c r="K45" s="65">
        <f t="shared" ref="K45:K67" ca="1" si="7">K16*$K$68</f>
        <v>3.8394841461133096</v>
      </c>
      <c r="L45" s="34">
        <f t="shared" ref="L45:L67" ca="1" si="8">L16*$L$68</f>
        <v>4.4271602909265715</v>
      </c>
      <c r="M45" s="53">
        <f t="shared" ref="M45:M67" ca="1" si="9">M16*$M$68</f>
        <v>8.6192501239278361</v>
      </c>
      <c r="N45" s="34">
        <f t="shared" ref="N45:N67" ca="1" si="10">N16*$N$68</f>
        <v>17.074663262028945</v>
      </c>
      <c r="O45" s="52">
        <f t="shared" ref="O45:O67" ca="1" si="11">O16*$O$68</f>
        <v>11.459684823858604</v>
      </c>
      <c r="P45" s="54">
        <f t="shared" ref="P45:P67" ca="1" si="12">P16*$P$68</f>
        <v>5.7752537503921433</v>
      </c>
      <c r="R45" s="460" t="s">
        <v>65</v>
      </c>
      <c r="S45" s="65">
        <f t="shared" ref="S45:S67" ca="1" si="13">S16*$S$68</f>
        <v>3.8185033584296315</v>
      </c>
      <c r="T45" s="34">
        <f t="shared" ref="T45:T67" ca="1" si="14">T16*$T$68</f>
        <v>4.4029681581892692</v>
      </c>
      <c r="U45" s="53">
        <f t="shared" ref="U45:U67" ca="1" si="15">U16*$U$68</f>
        <v>8.5721503964746812</v>
      </c>
      <c r="V45" s="34">
        <f t="shared" ref="V45:V67" ca="1" si="16">V16*$V$68</f>
        <v>16.98135909119819</v>
      </c>
      <c r="W45" s="52">
        <f t="shared" ref="W45:W67" ca="1" si="17">W16*$W$68</f>
        <v>11.397063595312927</v>
      </c>
      <c r="X45" s="54">
        <f t="shared" ref="X45:X67" ca="1" si="18">X16*$X$68</f>
        <v>5.7436949867287996</v>
      </c>
    </row>
    <row r="46" spans="2:32">
      <c r="B46" s="460" t="s">
        <v>66</v>
      </c>
      <c r="C46" s="65">
        <f t="shared" ca="1" si="1"/>
        <v>3.8296025543635155</v>
      </c>
      <c r="D46" s="53">
        <f t="shared" ca="1" si="2"/>
        <v>4.4157662106436453</v>
      </c>
      <c r="E46" s="53">
        <f t="shared" ca="1" si="3"/>
        <v>8.5970669587752386</v>
      </c>
      <c r="F46" s="53">
        <f t="shared" ca="1" si="4"/>
        <v>17.030718595193591</v>
      </c>
      <c r="G46" s="52">
        <f t="shared" ca="1" si="5"/>
        <v>11.430191297462532</v>
      </c>
      <c r="H46" s="91">
        <f t="shared" ca="1" si="6"/>
        <v>5.7603901130801853</v>
      </c>
      <c r="J46" s="460" t="s">
        <v>66</v>
      </c>
      <c r="K46" s="65">
        <f t="shared" ca="1" si="7"/>
        <v>3.8394841461133096</v>
      </c>
      <c r="L46" s="34">
        <f t="shared" ca="1" si="8"/>
        <v>4.4271602909265715</v>
      </c>
      <c r="M46" s="53">
        <f t="shared" ca="1" si="9"/>
        <v>8.6192501239278361</v>
      </c>
      <c r="N46" s="34">
        <f t="shared" ca="1" si="10"/>
        <v>17.074663262028945</v>
      </c>
      <c r="O46" s="52">
        <f t="shared" ca="1" si="11"/>
        <v>11.459684823858604</v>
      </c>
      <c r="P46" s="54">
        <f t="shared" ca="1" si="12"/>
        <v>5.7752537503921433</v>
      </c>
      <c r="R46" s="460" t="s">
        <v>66</v>
      </c>
      <c r="S46" s="65">
        <f t="shared" ca="1" si="13"/>
        <v>3.8185033584296315</v>
      </c>
      <c r="T46" s="34">
        <f t="shared" ca="1" si="14"/>
        <v>4.4029681581892692</v>
      </c>
      <c r="U46" s="53">
        <f t="shared" ca="1" si="15"/>
        <v>8.5721503964746812</v>
      </c>
      <c r="V46" s="34">
        <f t="shared" ca="1" si="16"/>
        <v>16.98135909119819</v>
      </c>
      <c r="W46" s="52">
        <f t="shared" ca="1" si="17"/>
        <v>11.397063595312927</v>
      </c>
      <c r="X46" s="54">
        <f t="shared" ca="1" si="18"/>
        <v>5.7436949867287996</v>
      </c>
    </row>
    <row r="47" spans="2:32">
      <c r="B47" s="460" t="s">
        <v>67</v>
      </c>
      <c r="C47" s="65">
        <f t="shared" ca="1" si="1"/>
        <v>3.8296025543635155</v>
      </c>
      <c r="D47" s="53">
        <f t="shared" ca="1" si="2"/>
        <v>4.4157662106436453</v>
      </c>
      <c r="E47" s="53">
        <f t="shared" ca="1" si="3"/>
        <v>8.5970669587752386</v>
      </c>
      <c r="F47" s="53">
        <f t="shared" ca="1" si="4"/>
        <v>17.030718595193591</v>
      </c>
      <c r="G47" s="52">
        <f t="shared" ca="1" si="5"/>
        <v>11.430191297462532</v>
      </c>
      <c r="H47" s="91">
        <f t="shared" ca="1" si="6"/>
        <v>5.7603901130801853</v>
      </c>
      <c r="J47" s="460" t="s">
        <v>67</v>
      </c>
      <c r="K47" s="65">
        <f t="shared" ca="1" si="7"/>
        <v>3.8394841461133096</v>
      </c>
      <c r="L47" s="34">
        <f t="shared" ca="1" si="8"/>
        <v>4.4271602909265715</v>
      </c>
      <c r="M47" s="53">
        <f t="shared" ca="1" si="9"/>
        <v>8.6192501239278361</v>
      </c>
      <c r="N47" s="34">
        <f t="shared" ca="1" si="10"/>
        <v>17.074663262028945</v>
      </c>
      <c r="O47" s="52">
        <f t="shared" ca="1" si="11"/>
        <v>11.459684823858604</v>
      </c>
      <c r="P47" s="54">
        <f t="shared" ca="1" si="12"/>
        <v>5.7752537503921433</v>
      </c>
      <c r="R47" s="460" t="s">
        <v>67</v>
      </c>
      <c r="S47" s="65">
        <f t="shared" ca="1" si="13"/>
        <v>3.8185033584296315</v>
      </c>
      <c r="T47" s="34">
        <f t="shared" ca="1" si="14"/>
        <v>4.4029681581892692</v>
      </c>
      <c r="U47" s="53">
        <f t="shared" ca="1" si="15"/>
        <v>8.5721503964746812</v>
      </c>
      <c r="V47" s="34">
        <f t="shared" ca="1" si="16"/>
        <v>16.98135909119819</v>
      </c>
      <c r="W47" s="52">
        <f t="shared" ca="1" si="17"/>
        <v>11.397063595312927</v>
      </c>
      <c r="X47" s="54">
        <f t="shared" ca="1" si="18"/>
        <v>5.7436949867287996</v>
      </c>
    </row>
    <row r="48" spans="2:32">
      <c r="B48" s="460" t="s">
        <v>68</v>
      </c>
      <c r="C48" s="65">
        <f t="shared" ca="1" si="1"/>
        <v>3.8296025543635155</v>
      </c>
      <c r="D48" s="53">
        <f t="shared" ca="1" si="2"/>
        <v>4.4157662106436453</v>
      </c>
      <c r="E48" s="53">
        <f t="shared" ca="1" si="3"/>
        <v>8.5970669587752386</v>
      </c>
      <c r="F48" s="53">
        <f t="shared" ca="1" si="4"/>
        <v>17.030718595193591</v>
      </c>
      <c r="G48" s="52">
        <f t="shared" ca="1" si="5"/>
        <v>11.430191297462532</v>
      </c>
      <c r="H48" s="91">
        <f t="shared" ca="1" si="6"/>
        <v>5.7603901130801853</v>
      </c>
      <c r="J48" s="460" t="s">
        <v>68</v>
      </c>
      <c r="K48" s="65">
        <f t="shared" ca="1" si="7"/>
        <v>3.8394841461133096</v>
      </c>
      <c r="L48" s="34">
        <f t="shared" ca="1" si="8"/>
        <v>4.4271602909265715</v>
      </c>
      <c r="M48" s="53">
        <f t="shared" ca="1" si="9"/>
        <v>8.6192501239278361</v>
      </c>
      <c r="N48" s="34">
        <f t="shared" ca="1" si="10"/>
        <v>17.074663262028945</v>
      </c>
      <c r="O48" s="52">
        <f t="shared" ca="1" si="11"/>
        <v>11.459684823858604</v>
      </c>
      <c r="P48" s="54">
        <f t="shared" ca="1" si="12"/>
        <v>5.7752537503921433</v>
      </c>
      <c r="R48" s="460" t="s">
        <v>68</v>
      </c>
      <c r="S48" s="65">
        <f t="shared" ca="1" si="13"/>
        <v>3.8185033584296315</v>
      </c>
      <c r="T48" s="34">
        <f t="shared" ca="1" si="14"/>
        <v>4.4029681581892692</v>
      </c>
      <c r="U48" s="53">
        <f t="shared" ca="1" si="15"/>
        <v>8.5721503964746812</v>
      </c>
      <c r="V48" s="34">
        <f t="shared" ca="1" si="16"/>
        <v>16.98135909119819</v>
      </c>
      <c r="W48" s="52">
        <f t="shared" ca="1" si="17"/>
        <v>11.397063595312927</v>
      </c>
      <c r="X48" s="54">
        <f t="shared" ca="1" si="18"/>
        <v>5.7436949867287996</v>
      </c>
    </row>
    <row r="49" spans="2:24">
      <c r="B49" s="460" t="s">
        <v>69</v>
      </c>
      <c r="C49" s="65">
        <f t="shared" ca="1" si="1"/>
        <v>3.9361940979618195</v>
      </c>
      <c r="D49" s="53">
        <f t="shared" ca="1" si="2"/>
        <v>4.4157662106436453</v>
      </c>
      <c r="E49" s="53">
        <f t="shared" ca="1" si="3"/>
        <v>8.9086422400625871</v>
      </c>
      <c r="F49" s="53">
        <f t="shared" ca="1" si="4"/>
        <v>18.093354291373604</v>
      </c>
      <c r="G49" s="52">
        <f t="shared" ca="1" si="5"/>
        <v>11.430191297462532</v>
      </c>
      <c r="H49" s="91">
        <f t="shared" ca="1" si="6"/>
        <v>6.3718273192155097</v>
      </c>
      <c r="J49" s="460" t="s">
        <v>69</v>
      </c>
      <c r="K49" s="65">
        <f t="shared" ca="1" si="7"/>
        <v>24.051285894874425</v>
      </c>
      <c r="L49" s="34">
        <f t="shared" ca="1" si="8"/>
        <v>21.813826160747283</v>
      </c>
      <c r="M49" s="53">
        <f t="shared" ca="1" si="9"/>
        <v>42.781775309712501</v>
      </c>
      <c r="N49" s="34">
        <f t="shared" ca="1" si="10"/>
        <v>99.517159421456327</v>
      </c>
      <c r="O49" s="52">
        <f t="shared" ca="1" si="11"/>
        <v>67.466289926643924</v>
      </c>
      <c r="P49" s="54">
        <f t="shared" ca="1" si="12"/>
        <v>35.878926107662849</v>
      </c>
      <c r="R49" s="460" t="s">
        <v>69</v>
      </c>
      <c r="S49" s="65">
        <f t="shared" ca="1" si="13"/>
        <v>23.919858103099159</v>
      </c>
      <c r="T49" s="34">
        <f t="shared" ca="1" si="14"/>
        <v>21.694624924896214</v>
      </c>
      <c r="U49" s="53">
        <f t="shared" ca="1" si="15"/>
        <v>42.547995116763261</v>
      </c>
      <c r="V49" s="34">
        <f t="shared" ca="1" si="16"/>
        <v>98.973349807131441</v>
      </c>
      <c r="W49" s="52">
        <f t="shared" ca="1" si="17"/>
        <v>67.097621675678653</v>
      </c>
      <c r="X49" s="54">
        <f t="shared" ca="1" si="18"/>
        <v>35.682866402156492</v>
      </c>
    </row>
    <row r="50" spans="2:24">
      <c r="B50" s="460" t="s">
        <v>70</v>
      </c>
      <c r="C50" s="65">
        <f t="shared" ca="1" si="1"/>
        <v>8.0752322627252529</v>
      </c>
      <c r="D50" s="53">
        <f t="shared" ca="1" si="2"/>
        <v>4.6863447443931854</v>
      </c>
      <c r="E50" s="53">
        <f t="shared" ca="1" si="3"/>
        <v>18.960055401048471</v>
      </c>
      <c r="F50" s="53">
        <f t="shared" ca="1" si="4"/>
        <v>43.313384840995383</v>
      </c>
      <c r="G50" s="52">
        <f t="shared" ca="1" si="5"/>
        <v>12.414113238369954</v>
      </c>
      <c r="H50" s="91">
        <f t="shared" ca="1" si="6"/>
        <v>14.070874950981278</v>
      </c>
      <c r="J50" s="460" t="s">
        <v>70</v>
      </c>
      <c r="K50" s="65">
        <f t="shared" ca="1" si="7"/>
        <v>28.201004093610162</v>
      </c>
      <c r="L50" s="34">
        <f t="shared" ca="1" si="8"/>
        <v>22.085102873111662</v>
      </c>
      <c r="M50" s="53">
        <f t="shared" ca="1" si="9"/>
        <v>52.859124311286379</v>
      </c>
      <c r="N50" s="34">
        <f t="shared" ca="1" si="10"/>
        <v>124.80226566555838</v>
      </c>
      <c r="O50" s="52">
        <f t="shared" ca="1" si="11"/>
        <v>68.452750698878006</v>
      </c>
      <c r="P50" s="54">
        <f t="shared" ca="1" si="12"/>
        <v>43.597839729300759</v>
      </c>
      <c r="R50" s="460" t="s">
        <v>70</v>
      </c>
      <c r="S50" s="65">
        <f t="shared" ca="1" si="13"/>
        <v>28.046900246104098</v>
      </c>
      <c r="T50" s="34">
        <f t="shared" ca="1" si="14"/>
        <v>21.964419250854228</v>
      </c>
      <c r="U50" s="53">
        <f t="shared" ca="1" si="15"/>
        <v>52.570276637454228</v>
      </c>
      <c r="V50" s="34">
        <f t="shared" ca="1" si="16"/>
        <v>124.12028607175755</v>
      </c>
      <c r="W50" s="52">
        <f t="shared" ca="1" si="17"/>
        <v>68.078691951889596</v>
      </c>
      <c r="X50" s="54">
        <f t="shared" ca="1" si="18"/>
        <v>43.35960016793846</v>
      </c>
    </row>
    <row r="51" spans="2:24">
      <c r="B51" s="460" t="s">
        <v>71</v>
      </c>
      <c r="C51" s="65">
        <f t="shared" ca="1" si="1"/>
        <v>3.9361940979618195</v>
      </c>
      <c r="D51" s="53">
        <f t="shared" ca="1" si="2"/>
        <v>5.313594981721665</v>
      </c>
      <c r="E51" s="53">
        <f t="shared" ca="1" si="3"/>
        <v>8.5970669587752386</v>
      </c>
      <c r="F51" s="53">
        <f t="shared" ca="1" si="4"/>
        <v>40.327884551727735</v>
      </c>
      <c r="G51" s="52">
        <f t="shared" ca="1" si="5"/>
        <v>14.043733952997865</v>
      </c>
      <c r="H51" s="91">
        <f t="shared" ca="1" si="6"/>
        <v>7.1519368580778213</v>
      </c>
      <c r="J51" s="460" t="s">
        <v>71</v>
      </c>
      <c r="K51" s="65">
        <f t="shared" ca="1" si="7"/>
        <v>3.9463507297720031</v>
      </c>
      <c r="L51" s="34">
        <f t="shared" ca="1" si="8"/>
        <v>5.3273057455901771</v>
      </c>
      <c r="M51" s="53">
        <f t="shared" ca="1" si="9"/>
        <v>8.6192501239278361</v>
      </c>
      <c r="N51" s="34">
        <f t="shared" ca="1" si="10"/>
        <v>40.431943311250684</v>
      </c>
      <c r="O51" s="52">
        <f t="shared" ca="1" si="11"/>
        <v>14.079971250105404</v>
      </c>
      <c r="P51" s="54">
        <f t="shared" ca="1" si="12"/>
        <v>7.1703911282660702</v>
      </c>
      <c r="R51" s="460" t="s">
        <v>71</v>
      </c>
      <c r="S51" s="65">
        <f t="shared" ca="1" si="13"/>
        <v>3.924785971685818</v>
      </c>
      <c r="T51" s="34">
        <f t="shared" ca="1" si="14"/>
        <v>5.2981947852317628</v>
      </c>
      <c r="U51" s="53">
        <f t="shared" ca="1" si="15"/>
        <v>8.5721503964746812</v>
      </c>
      <c r="V51" s="34">
        <f t="shared" ca="1" si="16"/>
        <v>40.2110037303149</v>
      </c>
      <c r="W51" s="52">
        <f t="shared" ca="1" si="17"/>
        <v>14.003031516498268</v>
      </c>
      <c r="X51" s="54">
        <f t="shared" ca="1" si="18"/>
        <v>7.1312086630842888</v>
      </c>
    </row>
    <row r="52" spans="2:24">
      <c r="B52" s="460" t="s">
        <v>72</v>
      </c>
      <c r="C52" s="65">
        <f t="shared" ca="1" si="1"/>
        <v>3.8296025543635155</v>
      </c>
      <c r="D52" s="53">
        <f t="shared" ca="1" si="2"/>
        <v>16.386256490579242</v>
      </c>
      <c r="E52" s="53">
        <f t="shared" ca="1" si="3"/>
        <v>8.5970669587752386</v>
      </c>
      <c r="F52" s="53">
        <f t="shared" ca="1" si="4"/>
        <v>31.485425108885536</v>
      </c>
      <c r="G52" s="52">
        <f t="shared" ca="1" si="5"/>
        <v>42.415752420304678</v>
      </c>
      <c r="H52" s="91">
        <f t="shared" ca="1" si="6"/>
        <v>6.7935081510329756</v>
      </c>
      <c r="J52" s="460" t="s">
        <v>72</v>
      </c>
      <c r="K52" s="65">
        <f t="shared" ca="1" si="7"/>
        <v>3.8394841461133096</v>
      </c>
      <c r="L52" s="34">
        <f t="shared" ca="1" si="8"/>
        <v>16.428538240355817</v>
      </c>
      <c r="M52" s="53">
        <f t="shared" ca="1" si="9"/>
        <v>8.6192501239278361</v>
      </c>
      <c r="N52" s="34">
        <f t="shared" ca="1" si="10"/>
        <v>31.566667512654099</v>
      </c>
      <c r="O52" s="52">
        <f t="shared" ca="1" si="11"/>
        <v>42.525198542513955</v>
      </c>
      <c r="P52" s="54">
        <f t="shared" ca="1" si="12"/>
        <v>6.8110375612379368</v>
      </c>
      <c r="R52" s="460" t="s">
        <v>72</v>
      </c>
      <c r="S52" s="65">
        <f t="shared" ca="1" si="13"/>
        <v>3.8185033584296315</v>
      </c>
      <c r="T52" s="34">
        <f t="shared" ca="1" si="14"/>
        <v>16.338764807348415</v>
      </c>
      <c r="U52" s="53">
        <f t="shared" ca="1" si="15"/>
        <v>8.5721503964746812</v>
      </c>
      <c r="V52" s="34">
        <f t="shared" ca="1" si="16"/>
        <v>31.394172061765286</v>
      </c>
      <c r="W52" s="52">
        <f t="shared" ca="1" si="17"/>
        <v>42.292820408401859</v>
      </c>
      <c r="X52" s="54">
        <f t="shared" ca="1" si="18"/>
        <v>6.7738187767502991</v>
      </c>
    </row>
    <row r="53" spans="2:24">
      <c r="B53" s="460" t="s">
        <v>73</v>
      </c>
      <c r="C53" s="65">
        <f t="shared" ca="1" si="1"/>
        <v>3.8296025543635155</v>
      </c>
      <c r="D53" s="53">
        <f t="shared" ca="1" si="2"/>
        <v>4.7970359627452694</v>
      </c>
      <c r="E53" s="53">
        <f t="shared" ca="1" si="3"/>
        <v>8.5970669587752386</v>
      </c>
      <c r="F53" s="53">
        <f t="shared" ca="1" si="4"/>
        <v>17.030718595193591</v>
      </c>
      <c r="G53" s="52">
        <f t="shared" ca="1" si="5"/>
        <v>43.32280545957871</v>
      </c>
      <c r="H53" s="91">
        <f t="shared" ca="1" si="6"/>
        <v>5.7603901130801853</v>
      </c>
      <c r="J53" s="460" t="s">
        <v>73</v>
      </c>
      <c r="K53" s="65">
        <f t="shared" ca="1" si="7"/>
        <v>3.8394841461133096</v>
      </c>
      <c r="L53" s="34">
        <f t="shared" ca="1" si="8"/>
        <v>4.8094138401672808</v>
      </c>
      <c r="M53" s="53">
        <f t="shared" ca="1" si="9"/>
        <v>8.6192501239278361</v>
      </c>
      <c r="N53" s="34">
        <f t="shared" ca="1" si="10"/>
        <v>17.074663262028945</v>
      </c>
      <c r="O53" s="52">
        <f t="shared" ca="1" si="11"/>
        <v>43.434592066917261</v>
      </c>
      <c r="P53" s="54">
        <f t="shared" ca="1" si="12"/>
        <v>5.7752537503921433</v>
      </c>
      <c r="R53" s="460" t="s">
        <v>73</v>
      </c>
      <c r="S53" s="65">
        <f t="shared" ca="1" si="13"/>
        <v>3.8185033584296315</v>
      </c>
      <c r="T53" s="34">
        <f t="shared" ca="1" si="14"/>
        <v>4.7831328902210126</v>
      </c>
      <c r="U53" s="53">
        <f t="shared" ca="1" si="15"/>
        <v>8.5721503964746812</v>
      </c>
      <c r="V53" s="34">
        <f t="shared" ca="1" si="16"/>
        <v>16.98135909119819</v>
      </c>
      <c r="W53" s="52">
        <f t="shared" ca="1" si="17"/>
        <v>43.197244569283839</v>
      </c>
      <c r="X53" s="54">
        <f t="shared" ca="1" si="18"/>
        <v>5.7436949867287996</v>
      </c>
    </row>
    <row r="54" spans="2:24">
      <c r="B54" s="460" t="s">
        <v>74</v>
      </c>
      <c r="C54" s="65">
        <f t="shared" ca="1" si="1"/>
        <v>3.8296025543635155</v>
      </c>
      <c r="D54" s="53">
        <f t="shared" ca="1" si="2"/>
        <v>7.1239035527786685</v>
      </c>
      <c r="E54" s="53">
        <f t="shared" ca="1" si="3"/>
        <v>8.5970669587752386</v>
      </c>
      <c r="F54" s="53">
        <f t="shared" ca="1" si="4"/>
        <v>17.030718595193591</v>
      </c>
      <c r="G54" s="52">
        <f t="shared" ca="1" si="5"/>
        <v>20.327112597737454</v>
      </c>
      <c r="H54" s="91">
        <f t="shared" ca="1" si="6"/>
        <v>5.7603901130801853</v>
      </c>
      <c r="J54" s="460" t="s">
        <v>74</v>
      </c>
      <c r="K54" s="65">
        <f t="shared" ca="1" si="7"/>
        <v>3.8394841461133096</v>
      </c>
      <c r="L54" s="34">
        <f t="shared" ca="1" si="8"/>
        <v>7.142285488129442</v>
      </c>
      <c r="M54" s="53">
        <f t="shared" ca="1" si="9"/>
        <v>8.6192501239278361</v>
      </c>
      <c r="N54" s="34">
        <f t="shared" ca="1" si="10"/>
        <v>17.074663262028945</v>
      </c>
      <c r="O54" s="52">
        <f t="shared" ca="1" si="11"/>
        <v>20.379563008789663</v>
      </c>
      <c r="P54" s="54">
        <f t="shared" ca="1" si="12"/>
        <v>5.7752537503921433</v>
      </c>
      <c r="R54" s="460" t="s">
        <v>74</v>
      </c>
      <c r="S54" s="65">
        <f t="shared" ca="1" si="13"/>
        <v>3.8185033584296315</v>
      </c>
      <c r="T54" s="34">
        <f t="shared" ca="1" si="14"/>
        <v>7.1032566056806496</v>
      </c>
      <c r="U54" s="53">
        <f t="shared" ca="1" si="15"/>
        <v>8.5721503964746812</v>
      </c>
      <c r="V54" s="34">
        <f t="shared" ca="1" si="16"/>
        <v>16.98135909119819</v>
      </c>
      <c r="W54" s="52">
        <f t="shared" ca="1" si="17"/>
        <v>20.268199276501196</v>
      </c>
      <c r="X54" s="54">
        <f t="shared" ca="1" si="18"/>
        <v>5.7436949867287996</v>
      </c>
    </row>
    <row r="55" spans="2:24">
      <c r="B55" s="460" t="s">
        <v>75</v>
      </c>
      <c r="C55" s="65">
        <f t="shared" ca="1" si="1"/>
        <v>3.8296025543635155</v>
      </c>
      <c r="D55" s="53">
        <f t="shared" ca="1" si="2"/>
        <v>5.5516164512483792</v>
      </c>
      <c r="E55" s="53">
        <f t="shared" ca="1" si="3"/>
        <v>8.5970669587752386</v>
      </c>
      <c r="F55" s="53">
        <f t="shared" ca="1" si="4"/>
        <v>17.030718595193591</v>
      </c>
      <c r="G55" s="52">
        <f t="shared" ca="1" si="5"/>
        <v>15.796257410066604</v>
      </c>
      <c r="H55" s="91">
        <f t="shared" ca="1" si="6"/>
        <v>5.7603901130801853</v>
      </c>
      <c r="J55" s="460" t="s">
        <v>75</v>
      </c>
      <c r="K55" s="65">
        <f t="shared" ca="1" si="7"/>
        <v>3.8394841461133096</v>
      </c>
      <c r="L55" s="34">
        <f t="shared" ca="1" si="8"/>
        <v>5.5659413861584444</v>
      </c>
      <c r="M55" s="53">
        <f t="shared" ca="1" si="9"/>
        <v>8.6192501239278361</v>
      </c>
      <c r="N55" s="34">
        <f t="shared" ca="1" si="10"/>
        <v>17.074663262028945</v>
      </c>
      <c r="O55" s="52">
        <f t="shared" ca="1" si="11"/>
        <v>15.837016774696517</v>
      </c>
      <c r="P55" s="54">
        <f t="shared" ca="1" si="12"/>
        <v>5.7752537503921433</v>
      </c>
      <c r="R55" s="460" t="s">
        <v>75</v>
      </c>
      <c r="S55" s="65">
        <f t="shared" ca="1" si="13"/>
        <v>3.8185033584296315</v>
      </c>
      <c r="T55" s="34">
        <f t="shared" ca="1" si="14"/>
        <v>5.5355264059062144</v>
      </c>
      <c r="U55" s="53">
        <f t="shared" ca="1" si="15"/>
        <v>8.5721503964746812</v>
      </c>
      <c r="V55" s="34">
        <f t="shared" ca="1" si="16"/>
        <v>16.98135909119819</v>
      </c>
      <c r="W55" s="52">
        <f t="shared" ca="1" si="17"/>
        <v>15.75047569942495</v>
      </c>
      <c r="X55" s="54">
        <f t="shared" ca="1" si="18"/>
        <v>5.7436949867287996</v>
      </c>
    </row>
    <row r="56" spans="2:24">
      <c r="B56" s="460" t="s">
        <v>76</v>
      </c>
      <c r="C56" s="65">
        <f t="shared" ca="1" si="1"/>
        <v>3.8296025543635155</v>
      </c>
      <c r="D56" s="53">
        <f t="shared" ca="1" si="2"/>
        <v>6.4125901496252222</v>
      </c>
      <c r="E56" s="53">
        <f t="shared" ca="1" si="3"/>
        <v>8.5970669587752386</v>
      </c>
      <c r="F56" s="53">
        <f t="shared" ca="1" si="4"/>
        <v>17.030718595193591</v>
      </c>
      <c r="G56" s="52">
        <f t="shared" ca="1" si="5"/>
        <v>17.984251726155332</v>
      </c>
      <c r="H56" s="91">
        <f t="shared" ca="1" si="6"/>
        <v>5.7603901130801853</v>
      </c>
      <c r="J56" s="460" t="s">
        <v>76</v>
      </c>
      <c r="K56" s="65">
        <f t="shared" ca="1" si="7"/>
        <v>3.8394841461133096</v>
      </c>
      <c r="L56" s="34">
        <f t="shared" ca="1" si="8"/>
        <v>6.4291366703196866</v>
      </c>
      <c r="M56" s="53">
        <f t="shared" ca="1" si="9"/>
        <v>8.6192501239278361</v>
      </c>
      <c r="N56" s="34">
        <f t="shared" ca="1" si="10"/>
        <v>17.074663262028945</v>
      </c>
      <c r="O56" s="52">
        <f t="shared" ca="1" si="11"/>
        <v>18.030656811529248</v>
      </c>
      <c r="P56" s="54">
        <f t="shared" ca="1" si="12"/>
        <v>5.7752537503921433</v>
      </c>
      <c r="R56" s="460" t="s">
        <v>76</v>
      </c>
      <c r="S56" s="65">
        <f t="shared" ca="1" si="13"/>
        <v>3.8185033584296315</v>
      </c>
      <c r="T56" s="34">
        <f t="shared" ca="1" si="14"/>
        <v>6.3940047759463567</v>
      </c>
      <c r="U56" s="53">
        <f t="shared" ca="1" si="15"/>
        <v>8.5721503964746812</v>
      </c>
      <c r="V56" s="34">
        <f t="shared" ca="1" si="16"/>
        <v>16.98135909119819</v>
      </c>
      <c r="W56" s="52">
        <f t="shared" ca="1" si="17"/>
        <v>17.932128632231272</v>
      </c>
      <c r="X56" s="54">
        <f t="shared" ca="1" si="18"/>
        <v>5.7436949867287996</v>
      </c>
    </row>
    <row r="57" spans="2:24">
      <c r="B57" s="460" t="s">
        <v>77</v>
      </c>
      <c r="C57" s="65">
        <f t="shared" ca="1" si="1"/>
        <v>3.8296025543635155</v>
      </c>
      <c r="D57" s="53">
        <f t="shared" ca="1" si="2"/>
        <v>19.31523726835519</v>
      </c>
      <c r="E57" s="53">
        <f t="shared" ca="1" si="3"/>
        <v>8.5970669587752386</v>
      </c>
      <c r="F57" s="53">
        <f t="shared" ca="1" si="4"/>
        <v>51.770796857617341</v>
      </c>
      <c r="G57" s="52">
        <f t="shared" ca="1" si="5"/>
        <v>51.484742810007106</v>
      </c>
      <c r="H57" s="91">
        <f t="shared" ca="1" si="6"/>
        <v>5.7603901130801853</v>
      </c>
      <c r="J57" s="460" t="s">
        <v>77</v>
      </c>
      <c r="K57" s="65">
        <f t="shared" ca="1" si="7"/>
        <v>3.8394841461133096</v>
      </c>
      <c r="L57" s="34">
        <f t="shared" ca="1" si="8"/>
        <v>19.365076719454056</v>
      </c>
      <c r="M57" s="53">
        <f t="shared" ca="1" si="9"/>
        <v>8.6192501239278361</v>
      </c>
      <c r="N57" s="34">
        <f t="shared" ca="1" si="10"/>
        <v>51.904381967781212</v>
      </c>
      <c r="O57" s="52">
        <f t="shared" ca="1" si="11"/>
        <v>51.617589809811818</v>
      </c>
      <c r="P57" s="54">
        <f t="shared" ca="1" si="12"/>
        <v>5.7752537503921433</v>
      </c>
      <c r="R57" s="460" t="s">
        <v>77</v>
      </c>
      <c r="S57" s="65">
        <f t="shared" ca="1" si="13"/>
        <v>3.8185033584296315</v>
      </c>
      <c r="T57" s="34">
        <f t="shared" ca="1" si="14"/>
        <v>19.259256628090927</v>
      </c>
      <c r="U57" s="53">
        <f t="shared" ca="1" si="15"/>
        <v>8.5721503964746812</v>
      </c>
      <c r="V57" s="34">
        <f t="shared" ca="1" si="16"/>
        <v>51.620751465225048</v>
      </c>
      <c r="W57" s="52">
        <f t="shared" ca="1" si="17"/>
        <v>51.335526477517774</v>
      </c>
      <c r="X57" s="54">
        <f t="shared" ca="1" si="18"/>
        <v>5.7436949867287996</v>
      </c>
    </row>
    <row r="58" spans="2:24">
      <c r="B58" s="460" t="s">
        <v>78</v>
      </c>
      <c r="C58" s="65">
        <f t="shared" ca="1" si="1"/>
        <v>3.8296025543635155</v>
      </c>
      <c r="D58" s="53">
        <f t="shared" ca="1" si="2"/>
        <v>18.733067119952743</v>
      </c>
      <c r="E58" s="53">
        <f t="shared" ca="1" si="3"/>
        <v>8.5970669587752386</v>
      </c>
      <c r="F58" s="53">
        <f t="shared" ca="1" si="4"/>
        <v>51.651086821474536</v>
      </c>
      <c r="G58" s="52">
        <f t="shared" ca="1" si="5"/>
        <v>51.970718768654649</v>
      </c>
      <c r="H58" s="91">
        <f t="shared" ca="1" si="6"/>
        <v>5.7603901130801853</v>
      </c>
      <c r="J58" s="460" t="s">
        <v>78</v>
      </c>
      <c r="K58" s="65">
        <f t="shared" ca="1" si="7"/>
        <v>3.8394841461133096</v>
      </c>
      <c r="L58" s="34">
        <f t="shared" ca="1" si="8"/>
        <v>18.781404387038059</v>
      </c>
      <c r="M58" s="53">
        <f t="shared" ca="1" si="9"/>
        <v>8.6192501239278361</v>
      </c>
      <c r="N58" s="34">
        <f t="shared" ca="1" si="10"/>
        <v>51.784363041697809</v>
      </c>
      <c r="O58" s="52">
        <f t="shared" ca="1" si="11"/>
        <v>52.104819740890022</v>
      </c>
      <c r="P58" s="54">
        <f t="shared" ca="1" si="12"/>
        <v>5.7752537503921433</v>
      </c>
      <c r="R58" s="460" t="s">
        <v>78</v>
      </c>
      <c r="S58" s="65">
        <f t="shared" ca="1" si="13"/>
        <v>3.8185033584296315</v>
      </c>
      <c r="T58" s="34">
        <f t="shared" ca="1" si="14"/>
        <v>18.67877376197228</v>
      </c>
      <c r="U58" s="53">
        <f t="shared" ca="1" si="15"/>
        <v>8.5721503964746812</v>
      </c>
      <c r="V58" s="34">
        <f t="shared" ca="1" si="16"/>
        <v>51.501388380267784</v>
      </c>
      <c r="W58" s="52">
        <f t="shared" ca="1" si="17"/>
        <v>51.820093949956195</v>
      </c>
      <c r="X58" s="54">
        <f t="shared" ca="1" si="18"/>
        <v>5.7436949867287996</v>
      </c>
    </row>
    <row r="59" spans="2:24">
      <c r="B59" s="460" t="s">
        <v>79</v>
      </c>
      <c r="C59" s="65">
        <f t="shared" ca="1" si="1"/>
        <v>3.8296025543635155</v>
      </c>
      <c r="D59" s="53">
        <f t="shared" ca="1" si="2"/>
        <v>5.654306653817474</v>
      </c>
      <c r="E59" s="53">
        <f t="shared" ca="1" si="3"/>
        <v>9.7613745888490193</v>
      </c>
      <c r="F59" s="53">
        <f t="shared" ca="1" si="4"/>
        <v>22.94496166176771</v>
      </c>
      <c r="G59" s="52">
        <f t="shared" ca="1" si="5"/>
        <v>15.051823441578753</v>
      </c>
      <c r="H59" s="91">
        <f t="shared" ca="1" si="6"/>
        <v>7.2784411076230615</v>
      </c>
      <c r="J59" s="460" t="s">
        <v>79</v>
      </c>
      <c r="K59" s="65">
        <f t="shared" ca="1" si="7"/>
        <v>3.8394841461133096</v>
      </c>
      <c r="L59" s="34">
        <f t="shared" ca="1" si="8"/>
        <v>5.6688965620881131</v>
      </c>
      <c r="M59" s="53">
        <f t="shared" ca="1" si="9"/>
        <v>9.786562037738177</v>
      </c>
      <c r="N59" s="34">
        <f t="shared" ca="1" si="10"/>
        <v>23.004166955434002</v>
      </c>
      <c r="O59" s="52">
        <f t="shared" ca="1" si="11"/>
        <v>15.090661929967107</v>
      </c>
      <c r="P59" s="54">
        <f t="shared" ca="1" si="12"/>
        <v>7.2972217989818811</v>
      </c>
      <c r="R59" s="460" t="s">
        <v>79</v>
      </c>
      <c r="S59" s="65">
        <f t="shared" ca="1" si="13"/>
        <v>3.8185033584296315</v>
      </c>
      <c r="T59" s="34">
        <f t="shared" ca="1" si="14"/>
        <v>5.6379189852461034</v>
      </c>
      <c r="U59" s="53">
        <f t="shared" ca="1" si="15"/>
        <v>9.7330835566576415</v>
      </c>
      <c r="V59" s="34">
        <f t="shared" ca="1" si="16"/>
        <v>22.878461125076441</v>
      </c>
      <c r="W59" s="52">
        <f t="shared" ca="1" si="17"/>
        <v>15.008199296470021</v>
      </c>
      <c r="X59" s="54">
        <f t="shared" ca="1" si="18"/>
        <v>7.2573462700256979</v>
      </c>
    </row>
    <row r="60" spans="2:24">
      <c r="B60" s="460" t="s">
        <v>80</v>
      </c>
      <c r="C60" s="65">
        <f t="shared" ca="1" si="1"/>
        <v>8.4196189420704659</v>
      </c>
      <c r="D60" s="53">
        <f t="shared" ca="1" si="2"/>
        <v>5.6558886569381697</v>
      </c>
      <c r="E60" s="53">
        <f t="shared" ca="1" si="3"/>
        <v>20.663700095031153</v>
      </c>
      <c r="F60" s="53">
        <f t="shared" ca="1" si="4"/>
        <v>29.267749334246464</v>
      </c>
      <c r="G60" s="52">
        <f t="shared" ca="1" si="5"/>
        <v>14.516672385927274</v>
      </c>
      <c r="H60" s="91">
        <f t="shared" ca="1" si="6"/>
        <v>18.440661570924508</v>
      </c>
      <c r="J60" s="460" t="s">
        <v>80</v>
      </c>
      <c r="K60" s="65">
        <f t="shared" ca="1" si="7"/>
        <v>8.4413442349418055</v>
      </c>
      <c r="L60" s="34">
        <f t="shared" ca="1" si="8"/>
        <v>5.670482647279667</v>
      </c>
      <c r="M60" s="53">
        <f t="shared" ca="1" si="9"/>
        <v>20.71701900880371</v>
      </c>
      <c r="N60" s="34">
        <f t="shared" ca="1" si="10"/>
        <v>29.343269429674329</v>
      </c>
      <c r="O60" s="52">
        <f t="shared" ca="1" si="11"/>
        <v>14.554130014505414</v>
      </c>
      <c r="P60" s="54">
        <f t="shared" ca="1" si="12"/>
        <v>18.488244338758303</v>
      </c>
      <c r="R60" s="460" t="s">
        <v>80</v>
      </c>
      <c r="S60" s="65">
        <f t="shared" ca="1" si="13"/>
        <v>8.395216670816442</v>
      </c>
      <c r="T60" s="34">
        <f t="shared" ca="1" si="14"/>
        <v>5.639496403305464</v>
      </c>
      <c r="U60" s="53">
        <f t="shared" ca="1" si="15"/>
        <v>20.603811254657245</v>
      </c>
      <c r="V60" s="34">
        <f t="shared" ca="1" si="16"/>
        <v>29.182923695085954</v>
      </c>
      <c r="W60" s="52">
        <f t="shared" ca="1" si="17"/>
        <v>14.474599249398828</v>
      </c>
      <c r="X60" s="54">
        <f t="shared" ca="1" si="18"/>
        <v>18.387215681169465</v>
      </c>
    </row>
    <row r="61" spans="2:24">
      <c r="B61" s="460" t="s">
        <v>81</v>
      </c>
      <c r="C61" s="65">
        <f t="shared" ca="1" si="1"/>
        <v>8.8011033612622143</v>
      </c>
      <c r="D61" s="53">
        <f t="shared" ca="1" si="2"/>
        <v>6.2656878598423322</v>
      </c>
      <c r="E61" s="53">
        <f t="shared" ca="1" si="3"/>
        <v>20.057867566618409</v>
      </c>
      <c r="F61" s="53">
        <f t="shared" ca="1" si="4"/>
        <v>28.617969785809471</v>
      </c>
      <c r="G61" s="52">
        <f t="shared" ca="1" si="5"/>
        <v>18.050909357645736</v>
      </c>
      <c r="H61" s="91">
        <f t="shared" ca="1" si="6"/>
        <v>17.419352556266475</v>
      </c>
      <c r="J61" s="460" t="s">
        <v>81</v>
      </c>
      <c r="K61" s="65">
        <f t="shared" ca="1" si="7"/>
        <v>8.8238130051819574</v>
      </c>
      <c r="L61" s="34">
        <f t="shared" ca="1" si="8"/>
        <v>6.2818553259393175</v>
      </c>
      <c r="M61" s="53">
        <f t="shared" ca="1" si="9"/>
        <v>20.109623239916392</v>
      </c>
      <c r="N61" s="34">
        <f t="shared" ca="1" si="10"/>
        <v>28.691813243483448</v>
      </c>
      <c r="O61" s="52">
        <f t="shared" ca="1" si="11"/>
        <v>18.097486440894642</v>
      </c>
      <c r="P61" s="54">
        <f t="shared" ca="1" si="12"/>
        <v>17.464300022240622</v>
      </c>
      <c r="R61" s="460" t="s">
        <v>81</v>
      </c>
      <c r="S61" s="65">
        <f t="shared" ca="1" si="13"/>
        <v>8.7755954477765936</v>
      </c>
      <c r="T61" s="34">
        <f t="shared" ca="1" si="14"/>
        <v>6.2475282476554987</v>
      </c>
      <c r="U61" s="53">
        <f t="shared" ca="1" si="15"/>
        <v>19.999734588332149</v>
      </c>
      <c r="V61" s="34">
        <f t="shared" ca="1" si="16"/>
        <v>28.535027378764969</v>
      </c>
      <c r="W61" s="52">
        <f t="shared" ca="1" si="17"/>
        <v>17.998593072365161</v>
      </c>
      <c r="X61" s="54">
        <f t="shared" ca="1" si="18"/>
        <v>17.368866688785758</v>
      </c>
    </row>
    <row r="62" spans="2:24">
      <c r="B62" s="460" t="s">
        <v>82</v>
      </c>
      <c r="C62" s="65">
        <f t="shared" ca="1" si="1"/>
        <v>8.8666001571293958</v>
      </c>
      <c r="D62" s="53">
        <f t="shared" ca="1" si="2"/>
        <v>17.028899758272381</v>
      </c>
      <c r="E62" s="53">
        <f t="shared" ca="1" si="3"/>
        <v>20.283422011552378</v>
      </c>
      <c r="F62" s="53">
        <f t="shared" ca="1" si="4"/>
        <v>54.06553998428128</v>
      </c>
      <c r="G62" s="52">
        <f t="shared" ca="1" si="5"/>
        <v>48.08726860807009</v>
      </c>
      <c r="H62" s="91">
        <f t="shared" ca="1" si="6"/>
        <v>17.794623296534304</v>
      </c>
      <c r="J62" s="460" t="s">
        <v>82</v>
      </c>
      <c r="K62" s="65">
        <f t="shared" ca="1" si="7"/>
        <v>28.994413968701693</v>
      </c>
      <c r="L62" s="34">
        <f t="shared" ca="1" si="8"/>
        <v>34.459505601751111</v>
      </c>
      <c r="M62" s="53">
        <f t="shared" ca="1" si="9"/>
        <v>54.185905628249948</v>
      </c>
      <c r="N62" s="34">
        <f t="shared" ca="1" si="10"/>
        <v>135.5821647864629</v>
      </c>
      <c r="O62" s="52">
        <f t="shared" ca="1" si="11"/>
        <v>104.21795414740259</v>
      </c>
      <c r="P62" s="54">
        <f t="shared" ca="1" si="12"/>
        <v>47.331196529101291</v>
      </c>
      <c r="R62" s="460" t="s">
        <v>82</v>
      </c>
      <c r="S62" s="65">
        <f t="shared" ca="1" si="13"/>
        <v>8.8409024166943588</v>
      </c>
      <c r="T62" s="34">
        <f t="shared" ca="1" si="14"/>
        <v>16.979545525744992</v>
      </c>
      <c r="U62" s="53">
        <f t="shared" ca="1" si="15"/>
        <v>20.224635317131735</v>
      </c>
      <c r="V62" s="34">
        <f t="shared" ca="1" si="16"/>
        <v>53.908843822463375</v>
      </c>
      <c r="W62" s="52">
        <f t="shared" ca="1" si="17"/>
        <v>47.94789904983795</v>
      </c>
      <c r="X62" s="54">
        <f t="shared" ca="1" si="18"/>
        <v>17.743049795698596</v>
      </c>
    </row>
    <row r="63" spans="2:24">
      <c r="B63" s="460" t="s">
        <v>83</v>
      </c>
      <c r="C63" s="65">
        <f t="shared" ca="1" si="1"/>
        <v>8.9608786764387371</v>
      </c>
      <c r="D63" s="53">
        <f t="shared" ca="1" si="2"/>
        <v>17.019701740128152</v>
      </c>
      <c r="E63" s="53">
        <f t="shared" ca="1" si="3"/>
        <v>20.249037943725565</v>
      </c>
      <c r="F63" s="53">
        <f t="shared" ca="1" si="4"/>
        <v>51.947267205726881</v>
      </c>
      <c r="G63" s="52">
        <f t="shared" ca="1" si="5"/>
        <v>46.264403762244278</v>
      </c>
      <c r="H63" s="91">
        <f t="shared" ca="1" si="6"/>
        <v>15.432893304397188</v>
      </c>
      <c r="J63" s="460" t="s">
        <v>83</v>
      </c>
      <c r="K63" s="65">
        <f t="shared" ca="1" si="7"/>
        <v>29.088935756555319</v>
      </c>
      <c r="L63" s="34">
        <f t="shared" ca="1" si="8"/>
        <v>34.450283849796676</v>
      </c>
      <c r="M63" s="53">
        <f t="shared" ca="1" si="9"/>
        <v>54.151432838599881</v>
      </c>
      <c r="N63" s="34">
        <f t="shared" ca="1" si="10"/>
        <v>133.45842619089086</v>
      </c>
      <c r="O63" s="52">
        <f t="shared" ca="1" si="11"/>
        <v>102.39038573091487</v>
      </c>
      <c r="P63" s="54">
        <f t="shared" ca="1" si="12"/>
        <v>44.963372522957691</v>
      </c>
      <c r="R63" s="460" t="s">
        <v>83</v>
      </c>
      <c r="S63" s="65">
        <f t="shared" ca="1" si="13"/>
        <v>8.9349076920460533</v>
      </c>
      <c r="T63" s="34">
        <f t="shared" ca="1" si="14"/>
        <v>16.970374165877736</v>
      </c>
      <c r="U63" s="53">
        <f t="shared" ca="1" si="15"/>
        <v>20.190350903381393</v>
      </c>
      <c r="V63" s="34">
        <f t="shared" ca="1" si="16"/>
        <v>51.796710355828914</v>
      </c>
      <c r="W63" s="52">
        <f t="shared" ca="1" si="17"/>
        <v>46.130317346008631</v>
      </c>
      <c r="X63" s="54">
        <f t="shared" ca="1" si="18"/>
        <v>15.388164718550318</v>
      </c>
    </row>
    <row r="64" spans="2:24">
      <c r="B64" s="460" t="s">
        <v>84</v>
      </c>
      <c r="C64" s="65">
        <f t="shared" ca="1" si="1"/>
        <v>9.3201333851129746</v>
      </c>
      <c r="D64" s="53">
        <f t="shared" ca="1" si="2"/>
        <v>17.061834823240854</v>
      </c>
      <c r="E64" s="53">
        <f t="shared" ca="1" si="3"/>
        <v>21.640491355205754</v>
      </c>
      <c r="F64" s="53">
        <f t="shared" ca="1" si="4"/>
        <v>50.274149105294995</v>
      </c>
      <c r="G64" s="52">
        <f t="shared" ca="1" si="5"/>
        <v>46.411824053048996</v>
      </c>
      <c r="H64" s="91">
        <f t="shared" ca="1" si="6"/>
        <v>16.846931093761185</v>
      </c>
      <c r="J64" s="460" t="s">
        <v>84</v>
      </c>
      <c r="K64" s="65">
        <f t="shared" ca="1" si="7"/>
        <v>29.44911745655957</v>
      </c>
      <c r="L64" s="34">
        <f t="shared" ca="1" si="8"/>
        <v>34.492525649654937</v>
      </c>
      <c r="M64" s="53">
        <f t="shared" ca="1" si="9"/>
        <v>55.546476642126215</v>
      </c>
      <c r="N64" s="34">
        <f t="shared" ca="1" si="10"/>
        <v>131.78099091399406</v>
      </c>
      <c r="O64" s="52">
        <f t="shared" ca="1" si="11"/>
        <v>102.53818641292433</v>
      </c>
      <c r="P64" s="54">
        <f t="shared" ca="1" si="12"/>
        <v>46.381058979240755</v>
      </c>
      <c r="R64" s="460" t="s">
        <v>84</v>
      </c>
      <c r="S64" s="65">
        <f t="shared" ca="1" si="13"/>
        <v>29.288193317452691</v>
      </c>
      <c r="T64" s="34">
        <f t="shared" ca="1" si="14"/>
        <v>34.304041902935523</v>
      </c>
      <c r="U64" s="53">
        <f t="shared" ca="1" si="15"/>
        <v>55.242943982879638</v>
      </c>
      <c r="V64" s="34">
        <f t="shared" ca="1" si="16"/>
        <v>131.06087620954605</v>
      </c>
      <c r="W64" s="52">
        <f t="shared" ca="1" si="17"/>
        <v>101.97786845438378</v>
      </c>
      <c r="X64" s="54">
        <f t="shared" ca="1" si="18"/>
        <v>46.127610569518133</v>
      </c>
    </row>
    <row r="65" spans="2:25">
      <c r="B65" s="460" t="s">
        <v>85</v>
      </c>
      <c r="C65" s="65">
        <f t="shared" ca="1" si="1"/>
        <v>8.7436612479505591</v>
      </c>
      <c r="D65" s="53">
        <f t="shared" ca="1" si="2"/>
        <v>16.436152589005452</v>
      </c>
      <c r="E65" s="53">
        <f t="shared" ca="1" si="3"/>
        <v>21.160789742268474</v>
      </c>
      <c r="F65" s="53">
        <f t="shared" ca="1" si="4"/>
        <v>49.736941445586623</v>
      </c>
      <c r="G65" s="52">
        <f t="shared" ca="1" si="5"/>
        <v>44.491186514354496</v>
      </c>
      <c r="H65" s="91">
        <f t="shared" ca="1" si="6"/>
        <v>16.734146871280387</v>
      </c>
      <c r="J65" s="460" t="s">
        <v>85</v>
      </c>
      <c r="K65" s="65">
        <f t="shared" ca="1" si="7"/>
        <v>28.871157838063599</v>
      </c>
      <c r="L65" s="34">
        <f t="shared" ca="1" si="8"/>
        <v>33.865228956395121</v>
      </c>
      <c r="M65" s="53">
        <f t="shared" ca="1" si="9"/>
        <v>55.065537246564382</v>
      </c>
      <c r="N65" s="34">
        <f t="shared" ca="1" si="10"/>
        <v>131.24239708778336</v>
      </c>
      <c r="O65" s="52">
        <f t="shared" ca="1" si="11"/>
        <v>100.61259301894529</v>
      </c>
      <c r="P65" s="54">
        <f t="shared" ca="1" si="12"/>
        <v>46.267983737619836</v>
      </c>
      <c r="R65" s="460" t="s">
        <v>85</v>
      </c>
      <c r="S65" s="65">
        <f t="shared" ca="1" si="13"/>
        <v>28.713391948238119</v>
      </c>
      <c r="T65" s="34">
        <f t="shared" ca="1" si="14"/>
        <v>33.680173060458543</v>
      </c>
      <c r="U65" s="53">
        <f t="shared" ca="1" si="15"/>
        <v>54.764632671446549</v>
      </c>
      <c r="V65" s="34">
        <f t="shared" ca="1" si="16"/>
        <v>130.5252255189977</v>
      </c>
      <c r="W65" s="52">
        <f t="shared" ca="1" si="17"/>
        <v>100.06279742867784</v>
      </c>
      <c r="X65" s="54">
        <f t="shared" ca="1" si="18"/>
        <v>46.015153225392417</v>
      </c>
    </row>
    <row r="66" spans="2:25">
      <c r="B66" s="460" t="s">
        <v>86</v>
      </c>
      <c r="C66" s="65">
        <f t="shared" ca="1" si="1"/>
        <v>8.5099447869160052</v>
      </c>
      <c r="D66" s="53">
        <f t="shared" ca="1" si="2"/>
        <v>16.386256490579242</v>
      </c>
      <c r="E66" s="53">
        <f t="shared" ca="1" si="3"/>
        <v>19.852963162419197</v>
      </c>
      <c r="F66" s="53">
        <f t="shared" ca="1" si="4"/>
        <v>40.862498939653896</v>
      </c>
      <c r="G66" s="52">
        <f t="shared" ca="1" si="5"/>
        <v>42.415752420304678</v>
      </c>
      <c r="H66" s="91">
        <f t="shared" ca="1" si="6"/>
        <v>15.394820229293348</v>
      </c>
      <c r="J66" s="460" t="s">
        <v>86</v>
      </c>
      <c r="K66" s="65">
        <f t="shared" ca="1" si="7"/>
        <v>28.636838314277657</v>
      </c>
      <c r="L66" s="34">
        <f t="shared" ca="1" si="8"/>
        <v>33.815204110176531</v>
      </c>
      <c r="M66" s="53">
        <f t="shared" ca="1" si="9"/>
        <v>53.754336058473605</v>
      </c>
      <c r="N66" s="34">
        <f t="shared" ca="1" si="10"/>
        <v>122.34505569962832</v>
      </c>
      <c r="O66" s="52">
        <f t="shared" ca="1" si="11"/>
        <v>98.531803645299263</v>
      </c>
      <c r="P66" s="54">
        <f t="shared" ca="1" si="12"/>
        <v>44.925201207219345</v>
      </c>
      <c r="R66" s="460" t="s">
        <v>86</v>
      </c>
      <c r="S66" s="65">
        <f t="shared" ca="1" si="13"/>
        <v>28.480352859008384</v>
      </c>
      <c r="T66" s="34">
        <f t="shared" ca="1" si="14"/>
        <v>33.630421574055362</v>
      </c>
      <c r="U66" s="53">
        <f t="shared" ca="1" si="15"/>
        <v>53.46059651717048</v>
      </c>
      <c r="V66" s="34">
        <f t="shared" ca="1" si="16"/>
        <v>121.67650348269048</v>
      </c>
      <c r="W66" s="52">
        <f t="shared" ca="1" si="17"/>
        <v>97.993378488767576</v>
      </c>
      <c r="X66" s="54">
        <f t="shared" ca="1" si="18"/>
        <v>44.679708304447658</v>
      </c>
    </row>
    <row r="67" spans="2:25" ht="15.75" thickBot="1">
      <c r="B67" s="461" t="s">
        <v>87</v>
      </c>
      <c r="C67" s="87">
        <f t="shared" ca="1" si="1"/>
        <v>4.49441486578782</v>
      </c>
      <c r="D67" s="76">
        <f t="shared" ca="1" si="2"/>
        <v>4.4157662106436453</v>
      </c>
      <c r="E67" s="76">
        <f t="shared" ca="1" si="3"/>
        <v>10.853101409081528</v>
      </c>
      <c r="F67" s="76">
        <f t="shared" ca="1" si="4"/>
        <v>17.030718595193591</v>
      </c>
      <c r="G67" s="166">
        <f t="shared" ca="1" si="5"/>
        <v>11.430191297462532</v>
      </c>
      <c r="H67" s="167">
        <f t="shared" ca="1" si="6"/>
        <v>7.4567151259572242</v>
      </c>
      <c r="J67" s="461" t="s">
        <v>87</v>
      </c>
      <c r="K67" s="87">
        <f t="shared" ca="1" si="7"/>
        <v>24.610947049700279</v>
      </c>
      <c r="L67" s="82">
        <f t="shared" ca="1" si="8"/>
        <v>21.813826160747283</v>
      </c>
      <c r="M67" s="76">
        <f t="shared" ca="1" si="9"/>
        <v>44.731251801393412</v>
      </c>
      <c r="N67" s="82">
        <f t="shared" ca="1" si="10"/>
        <v>98.451781787443494</v>
      </c>
      <c r="O67" s="166">
        <f t="shared" ca="1" si="11"/>
        <v>67.466289926643924</v>
      </c>
      <c r="P67" s="164">
        <f t="shared" ca="1" si="12"/>
        <v>36.96661326975498</v>
      </c>
      <c r="R67" s="460" t="s">
        <v>87</v>
      </c>
      <c r="S67" s="87">
        <f t="shared" ca="1" si="13"/>
        <v>24.476461000248367</v>
      </c>
      <c r="T67" s="82">
        <f t="shared" ca="1" si="14"/>
        <v>21.694624924896214</v>
      </c>
      <c r="U67" s="76">
        <f t="shared" ca="1" si="15"/>
        <v>44.486818731440458</v>
      </c>
      <c r="V67" s="82">
        <f t="shared" ca="1" si="16"/>
        <v>97.913793908823607</v>
      </c>
      <c r="W67" s="166">
        <f t="shared" ca="1" si="17"/>
        <v>67.097621675678653</v>
      </c>
      <c r="X67" s="164">
        <f t="shared" ca="1" si="18"/>
        <v>36.764609918554143</v>
      </c>
    </row>
    <row r="68" spans="2:25" ht="15.75" thickBot="1">
      <c r="B68" s="352" t="s">
        <v>178</v>
      </c>
      <c r="C68" s="170">
        <f ca="1">F7*$A$7</f>
        <v>131.84880908804277</v>
      </c>
      <c r="D68" s="170">
        <f t="shared" ref="D68:H68" ca="1" si="19">G7*$A$7</f>
        <v>220.73873876772916</v>
      </c>
      <c r="E68" s="170">
        <f t="shared" ca="1" si="19"/>
        <v>304.15331597994071</v>
      </c>
      <c r="F68" s="170">
        <f t="shared" ca="1" si="19"/>
        <v>734.66619588637752</v>
      </c>
      <c r="G68" s="170">
        <f t="shared" ca="1" si="19"/>
        <v>625.06066800928443</v>
      </c>
      <c r="H68" s="184">
        <f t="shared" ca="1" si="19"/>
        <v>230.55102367922726</v>
      </c>
      <c r="J68" s="352" t="s">
        <v>178</v>
      </c>
      <c r="K68" s="464">
        <f ca="1">F9*$A$9</f>
        <v>293.02850224171152</v>
      </c>
      <c r="L68" s="463">
        <f t="shared" ref="L68:P68" ca="1" si="20">G9*$A$9</f>
        <v>360.40164182953356</v>
      </c>
      <c r="M68" s="464">
        <f t="shared" ca="1" si="20"/>
        <v>575.73929573392661</v>
      </c>
      <c r="N68" s="463">
        <f t="shared" ca="1" si="20"/>
        <v>1387.5788163734539</v>
      </c>
      <c r="O68" s="464">
        <f t="shared" ca="1" si="20"/>
        <v>1074.7263640175661</v>
      </c>
      <c r="P68" s="463">
        <f t="shared" ca="1" si="20"/>
        <v>467.07117818665586</v>
      </c>
      <c r="R68" s="352" t="s">
        <v>178</v>
      </c>
      <c r="S68" s="464">
        <f ca="1">F10*$A$10</f>
        <v>251.43710933275531</v>
      </c>
      <c r="T68" s="463">
        <f t="shared" ref="T68:X68" ca="1" si="21">G10*$A$10</f>
        <v>323.84892041726982</v>
      </c>
      <c r="U68" s="464">
        <f t="shared" ca="1" si="21"/>
        <v>505.26283443148571</v>
      </c>
      <c r="V68" s="463">
        <f t="shared" ca="1" si="21"/>
        <v>1218.1315488345233</v>
      </c>
      <c r="W68" s="464">
        <f t="shared" ca="1" si="21"/>
        <v>957.45242619553653</v>
      </c>
      <c r="X68" s="463">
        <f t="shared" ca="1" si="21"/>
        <v>405.85986403608848</v>
      </c>
    </row>
    <row r="70" spans="2:25">
      <c r="B70" t="s">
        <v>210</v>
      </c>
    </row>
    <row r="71" spans="2:25" ht="15.75" thickBot="1"/>
    <row r="72" spans="2:25" ht="45.75" thickBot="1">
      <c r="B72" s="185" t="s">
        <v>211</v>
      </c>
      <c r="C72" s="186" t="s">
        <v>172</v>
      </c>
      <c r="D72" s="186" t="s">
        <v>173</v>
      </c>
      <c r="E72" s="186" t="s">
        <v>9</v>
      </c>
      <c r="F72" s="186" t="s">
        <v>175</v>
      </c>
      <c r="G72" s="186" t="s">
        <v>213</v>
      </c>
      <c r="H72" s="187" t="s">
        <v>196</v>
      </c>
      <c r="I72" s="188" t="s">
        <v>88</v>
      </c>
    </row>
    <row r="73" spans="2:25" ht="15.75" thickBot="1">
      <c r="B73" s="1" t="s">
        <v>212</v>
      </c>
      <c r="C73" s="2">
        <f>'Demand profile generator'!F25</f>
        <v>196</v>
      </c>
      <c r="D73" s="2">
        <f>'Demand profile generator'!F26</f>
        <v>113</v>
      </c>
      <c r="E73" s="2">
        <f>'Demand profile generator'!F27</f>
        <v>220</v>
      </c>
      <c r="F73" s="2">
        <f>'Demand profile generator'!F28</f>
        <v>340</v>
      </c>
      <c r="G73" s="2">
        <f>'Demand profile generator'!F29</f>
        <v>234</v>
      </c>
      <c r="H73" s="2">
        <f>'Demand profile generator'!F30</f>
        <v>115</v>
      </c>
      <c r="I73" s="40">
        <f>'Demand profile generator'!F31</f>
        <v>1218</v>
      </c>
    </row>
    <row r="75" spans="2:25">
      <c r="J75" s="407" t="s">
        <v>198</v>
      </c>
      <c r="K75" s="407"/>
      <c r="L75" s="407"/>
      <c r="M75" s="407"/>
      <c r="N75" s="407"/>
      <c r="O75" s="407"/>
      <c r="P75" s="407"/>
      <c r="R75" s="407" t="s">
        <v>200</v>
      </c>
      <c r="S75" s="407"/>
      <c r="T75" s="407"/>
      <c r="U75" s="407"/>
      <c r="V75" s="407"/>
      <c r="W75" s="407"/>
      <c r="X75" s="407"/>
    </row>
    <row r="76" spans="2:25" ht="15" customHeight="1">
      <c r="B76" t="s">
        <v>180</v>
      </c>
      <c r="J76" s="407"/>
      <c r="K76" s="407"/>
      <c r="L76" s="407"/>
      <c r="M76" s="407"/>
      <c r="N76" s="407"/>
      <c r="O76" s="407"/>
      <c r="P76" s="407"/>
      <c r="R76" s="407"/>
      <c r="S76" s="407"/>
      <c r="T76" s="407"/>
      <c r="U76" s="407"/>
      <c r="V76" s="407"/>
      <c r="W76" s="407"/>
      <c r="X76" s="407"/>
    </row>
    <row r="77" spans="2:25" ht="15.75" thickBot="1">
      <c r="B77" t="s">
        <v>209</v>
      </c>
      <c r="C77">
        <v>2</v>
      </c>
      <c r="D77">
        <v>3</v>
      </c>
      <c r="E77">
        <v>4</v>
      </c>
      <c r="F77">
        <v>5</v>
      </c>
      <c r="G77">
        <v>6</v>
      </c>
      <c r="H77">
        <v>7</v>
      </c>
      <c r="I77">
        <v>1</v>
      </c>
      <c r="J77" t="s">
        <v>209</v>
      </c>
      <c r="K77">
        <v>2</v>
      </c>
      <c r="L77">
        <v>3</v>
      </c>
      <c r="M77">
        <v>4</v>
      </c>
      <c r="N77">
        <v>5</v>
      </c>
      <c r="O77">
        <v>6</v>
      </c>
      <c r="P77">
        <v>7</v>
      </c>
      <c r="Q77">
        <v>1</v>
      </c>
      <c r="R77" t="s">
        <v>209</v>
      </c>
      <c r="S77">
        <v>2</v>
      </c>
      <c r="T77">
        <v>3</v>
      </c>
      <c r="U77">
        <v>4</v>
      </c>
      <c r="V77">
        <v>5</v>
      </c>
      <c r="W77">
        <v>6</v>
      </c>
      <c r="X77">
        <v>7</v>
      </c>
      <c r="Y77">
        <v>1</v>
      </c>
    </row>
    <row r="78" spans="2:25" ht="45.75" thickBot="1">
      <c r="B78" s="456"/>
      <c r="C78" s="457" t="s">
        <v>172</v>
      </c>
      <c r="D78" s="458" t="s">
        <v>173</v>
      </c>
      <c r="E78" s="459" t="s">
        <v>174</v>
      </c>
      <c r="F78" s="458" t="s">
        <v>175</v>
      </c>
      <c r="G78" s="459" t="s">
        <v>176</v>
      </c>
      <c r="H78" s="458" t="s">
        <v>177</v>
      </c>
      <c r="J78" s="456"/>
      <c r="K78" s="457" t="s">
        <v>172</v>
      </c>
      <c r="L78" s="458" t="s">
        <v>173</v>
      </c>
      <c r="M78" s="459" t="s">
        <v>174</v>
      </c>
      <c r="N78" s="458" t="s">
        <v>175</v>
      </c>
      <c r="O78" s="459" t="s">
        <v>176</v>
      </c>
      <c r="P78" s="458" t="s">
        <v>177</v>
      </c>
      <c r="R78" s="456"/>
      <c r="S78" s="457" t="s">
        <v>172</v>
      </c>
      <c r="T78" s="458" t="s">
        <v>173</v>
      </c>
      <c r="U78" s="459" t="s">
        <v>174</v>
      </c>
      <c r="V78" s="458" t="s">
        <v>175</v>
      </c>
      <c r="W78" s="459" t="s">
        <v>176</v>
      </c>
      <c r="X78" s="458" t="s">
        <v>177</v>
      </c>
    </row>
    <row r="79" spans="2:25">
      <c r="B79" s="372" t="s">
        <v>64</v>
      </c>
      <c r="C79" s="86">
        <f ca="1">C44/$C$73</f>
        <v>1.9538788542670996E-2</v>
      </c>
      <c r="D79" s="59">
        <f ca="1">D44/$D$73</f>
        <v>3.9077577085341993E-2</v>
      </c>
      <c r="E79" s="59">
        <f ca="1">E44/$E$73</f>
        <v>3.9077577085341993E-2</v>
      </c>
      <c r="F79" s="59">
        <f ca="1">F44/$F$73</f>
        <v>5.0090348809392914E-2</v>
      </c>
      <c r="G79" s="72">
        <f ca="1">G44/$G$73</f>
        <v>4.8846971356677489E-2</v>
      </c>
      <c r="H79" s="92">
        <f ca="1">H44/$H$73</f>
        <v>5.0090348809392914E-2</v>
      </c>
      <c r="J79" s="372" t="s">
        <v>64</v>
      </c>
      <c r="K79" s="86">
        <f ca="1">K44/$C$73</f>
        <v>1.9589204827108721E-2</v>
      </c>
      <c r="L79" s="71">
        <f ca="1">L44/$D$73</f>
        <v>3.9178409654217448E-2</v>
      </c>
      <c r="M79" s="59">
        <f ca="1">M44/$E$73</f>
        <v>3.9178409654217435E-2</v>
      </c>
      <c r="N79" s="71">
        <f ca="1">N44/$F$73</f>
        <v>5.0219597829496899E-2</v>
      </c>
      <c r="O79" s="72">
        <f ca="1">O44/$G$73</f>
        <v>4.8973012067771812E-2</v>
      </c>
      <c r="P79" s="73">
        <f ca="1">P44/$H$73</f>
        <v>5.0219597829496899E-2</v>
      </c>
      <c r="R79" s="372" t="s">
        <v>64</v>
      </c>
      <c r="S79" s="86">
        <f ca="1">S44/$C$73</f>
        <v>1.9482159991987914E-2</v>
      </c>
      <c r="T79" s="71">
        <f ca="1">T44/$D$73</f>
        <v>3.8964319983975836E-2</v>
      </c>
      <c r="U79" s="59">
        <f ca="1">U44/$E$73</f>
        <v>3.8964319983975822E-2</v>
      </c>
      <c r="V79" s="71">
        <f ca="1">V44/$F$73</f>
        <v>4.9945173797641733E-2</v>
      </c>
      <c r="W79" s="72">
        <f ca="1">W44/$G$73</f>
        <v>4.8705399979969775E-2</v>
      </c>
      <c r="X79" s="73">
        <f ca="1">X44/$H$73</f>
        <v>4.9945173797641733E-2</v>
      </c>
    </row>
    <row r="80" spans="2:25">
      <c r="B80" s="460" t="s">
        <v>65</v>
      </c>
      <c r="C80" s="65">
        <f t="shared" ref="C80:C102" ca="1" si="22">C45/$C$73</f>
        <v>1.9538788542670996E-2</v>
      </c>
      <c r="D80" s="53">
        <f t="shared" ref="D80:D102" ca="1" si="23">D45/$D$73</f>
        <v>3.9077577085341993E-2</v>
      </c>
      <c r="E80" s="53">
        <f t="shared" ref="E80:E102" ca="1" si="24">E45/$E$73</f>
        <v>3.9077577085341993E-2</v>
      </c>
      <c r="F80" s="53">
        <f t="shared" ref="F80:F102" ca="1" si="25">F45/$F$73</f>
        <v>5.0090348809392914E-2</v>
      </c>
      <c r="G80" s="52">
        <f t="shared" ref="G80:G102" ca="1" si="26">G45/$G$73</f>
        <v>4.8846971356677489E-2</v>
      </c>
      <c r="H80" s="91">
        <f t="shared" ref="H80:H102" ca="1" si="27">H45/$H$73</f>
        <v>5.0090348809392914E-2</v>
      </c>
      <c r="J80" s="460" t="s">
        <v>65</v>
      </c>
      <c r="K80" s="65">
        <f t="shared" ref="K80:K102" ca="1" si="28">K45/$C$73</f>
        <v>1.9589204827108721E-2</v>
      </c>
      <c r="L80" s="34">
        <f t="shared" ref="L80:L102" ca="1" si="29">L45/$D$73</f>
        <v>3.9178409654217448E-2</v>
      </c>
      <c r="M80" s="53">
        <f t="shared" ref="M80:M102" ca="1" si="30">M45/$E$73</f>
        <v>3.9178409654217435E-2</v>
      </c>
      <c r="N80" s="34">
        <f t="shared" ref="N80:N102" ca="1" si="31">N45/$F$73</f>
        <v>5.0219597829496899E-2</v>
      </c>
      <c r="O80" s="52">
        <f t="shared" ref="O80:O102" ca="1" si="32">O45/$G$73</f>
        <v>4.8973012067771812E-2</v>
      </c>
      <c r="P80" s="54">
        <f t="shared" ref="P80:P102" ca="1" si="33">P45/$H$73</f>
        <v>5.0219597829496899E-2</v>
      </c>
      <c r="R80" s="460" t="s">
        <v>65</v>
      </c>
      <c r="S80" s="65">
        <f t="shared" ref="S80:S103" ca="1" si="34">S45/$C$73</f>
        <v>1.9482159991987914E-2</v>
      </c>
      <c r="T80" s="34">
        <f t="shared" ref="T80:T103" ca="1" si="35">T45/$D$73</f>
        <v>3.8964319983975836E-2</v>
      </c>
      <c r="U80" s="53">
        <f t="shared" ref="U80:U103" ca="1" si="36">U45/$E$73</f>
        <v>3.8964319983975822E-2</v>
      </c>
      <c r="V80" s="34">
        <f t="shared" ref="V80:V103" ca="1" si="37">V45/$F$73</f>
        <v>4.9945173797641733E-2</v>
      </c>
      <c r="W80" s="52">
        <f t="shared" ref="W80:W103" ca="1" si="38">W45/$G$73</f>
        <v>4.8705399979969775E-2</v>
      </c>
      <c r="X80" s="54">
        <f t="shared" ref="X80:X103" ca="1" si="39">X45/$H$73</f>
        <v>4.9945173797641733E-2</v>
      </c>
    </row>
    <row r="81" spans="2:24">
      <c r="B81" s="460" t="s">
        <v>66</v>
      </c>
      <c r="C81" s="65">
        <f t="shared" ca="1" si="22"/>
        <v>1.9538788542670996E-2</v>
      </c>
      <c r="D81" s="53">
        <f t="shared" ca="1" si="23"/>
        <v>3.9077577085341993E-2</v>
      </c>
      <c r="E81" s="53">
        <f t="shared" ca="1" si="24"/>
        <v>3.9077577085341993E-2</v>
      </c>
      <c r="F81" s="53">
        <f t="shared" ca="1" si="25"/>
        <v>5.0090348809392914E-2</v>
      </c>
      <c r="G81" s="52">
        <f t="shared" ca="1" si="26"/>
        <v>4.8846971356677489E-2</v>
      </c>
      <c r="H81" s="91">
        <f t="shared" ca="1" si="27"/>
        <v>5.0090348809392914E-2</v>
      </c>
      <c r="J81" s="460" t="s">
        <v>66</v>
      </c>
      <c r="K81" s="65">
        <f t="shared" ca="1" si="28"/>
        <v>1.9589204827108721E-2</v>
      </c>
      <c r="L81" s="34">
        <f t="shared" ca="1" si="29"/>
        <v>3.9178409654217448E-2</v>
      </c>
      <c r="M81" s="53">
        <f t="shared" ca="1" si="30"/>
        <v>3.9178409654217435E-2</v>
      </c>
      <c r="N81" s="34">
        <f t="shared" ca="1" si="31"/>
        <v>5.0219597829496899E-2</v>
      </c>
      <c r="O81" s="52">
        <f t="shared" ca="1" si="32"/>
        <v>4.8973012067771812E-2</v>
      </c>
      <c r="P81" s="54">
        <f t="shared" ca="1" si="33"/>
        <v>5.0219597829496899E-2</v>
      </c>
      <c r="R81" s="460" t="s">
        <v>66</v>
      </c>
      <c r="S81" s="65">
        <f t="shared" ca="1" si="34"/>
        <v>1.9482159991987914E-2</v>
      </c>
      <c r="T81" s="34">
        <f t="shared" ca="1" si="35"/>
        <v>3.8964319983975836E-2</v>
      </c>
      <c r="U81" s="53">
        <f t="shared" ca="1" si="36"/>
        <v>3.8964319983975822E-2</v>
      </c>
      <c r="V81" s="34">
        <f t="shared" ca="1" si="37"/>
        <v>4.9945173797641733E-2</v>
      </c>
      <c r="W81" s="52">
        <f t="shared" ca="1" si="38"/>
        <v>4.8705399979969775E-2</v>
      </c>
      <c r="X81" s="54">
        <f t="shared" ca="1" si="39"/>
        <v>4.9945173797641733E-2</v>
      </c>
    </row>
    <row r="82" spans="2:24">
      <c r="B82" s="460" t="s">
        <v>67</v>
      </c>
      <c r="C82" s="65">
        <f t="shared" ca="1" si="22"/>
        <v>1.9538788542670996E-2</v>
      </c>
      <c r="D82" s="53">
        <f t="shared" ca="1" si="23"/>
        <v>3.9077577085341993E-2</v>
      </c>
      <c r="E82" s="53">
        <f t="shared" ca="1" si="24"/>
        <v>3.9077577085341993E-2</v>
      </c>
      <c r="F82" s="53">
        <f t="shared" ca="1" si="25"/>
        <v>5.0090348809392914E-2</v>
      </c>
      <c r="G82" s="52">
        <f t="shared" ca="1" si="26"/>
        <v>4.8846971356677489E-2</v>
      </c>
      <c r="H82" s="91">
        <f t="shared" ca="1" si="27"/>
        <v>5.0090348809392914E-2</v>
      </c>
      <c r="J82" s="460" t="s">
        <v>67</v>
      </c>
      <c r="K82" s="65">
        <f t="shared" ca="1" si="28"/>
        <v>1.9589204827108721E-2</v>
      </c>
      <c r="L82" s="34">
        <f t="shared" ca="1" si="29"/>
        <v>3.9178409654217448E-2</v>
      </c>
      <c r="M82" s="53">
        <f t="shared" ca="1" si="30"/>
        <v>3.9178409654217435E-2</v>
      </c>
      <c r="N82" s="34">
        <f t="shared" ca="1" si="31"/>
        <v>5.0219597829496899E-2</v>
      </c>
      <c r="O82" s="52">
        <f t="shared" ca="1" si="32"/>
        <v>4.8973012067771812E-2</v>
      </c>
      <c r="P82" s="54">
        <f t="shared" ca="1" si="33"/>
        <v>5.0219597829496899E-2</v>
      </c>
      <c r="R82" s="460" t="s">
        <v>67</v>
      </c>
      <c r="S82" s="65">
        <f t="shared" ca="1" si="34"/>
        <v>1.9482159991987914E-2</v>
      </c>
      <c r="T82" s="34">
        <f t="shared" ca="1" si="35"/>
        <v>3.8964319983975836E-2</v>
      </c>
      <c r="U82" s="53">
        <f t="shared" ca="1" si="36"/>
        <v>3.8964319983975822E-2</v>
      </c>
      <c r="V82" s="34">
        <f t="shared" ca="1" si="37"/>
        <v>4.9945173797641733E-2</v>
      </c>
      <c r="W82" s="52">
        <f t="shared" ca="1" si="38"/>
        <v>4.8705399979969775E-2</v>
      </c>
      <c r="X82" s="54">
        <f t="shared" ca="1" si="39"/>
        <v>4.9945173797641733E-2</v>
      </c>
    </row>
    <row r="83" spans="2:24">
      <c r="B83" s="460" t="s">
        <v>68</v>
      </c>
      <c r="C83" s="65">
        <f t="shared" ca="1" si="22"/>
        <v>1.9538788542670996E-2</v>
      </c>
      <c r="D83" s="53">
        <f t="shared" ca="1" si="23"/>
        <v>3.9077577085341993E-2</v>
      </c>
      <c r="E83" s="53">
        <f t="shared" ca="1" si="24"/>
        <v>3.9077577085341993E-2</v>
      </c>
      <c r="F83" s="53">
        <f t="shared" ca="1" si="25"/>
        <v>5.0090348809392914E-2</v>
      </c>
      <c r="G83" s="52">
        <f t="shared" ca="1" si="26"/>
        <v>4.8846971356677489E-2</v>
      </c>
      <c r="H83" s="91">
        <f t="shared" ca="1" si="27"/>
        <v>5.0090348809392914E-2</v>
      </c>
      <c r="J83" s="460" t="s">
        <v>68</v>
      </c>
      <c r="K83" s="65">
        <f t="shared" ca="1" si="28"/>
        <v>1.9589204827108721E-2</v>
      </c>
      <c r="L83" s="34">
        <f t="shared" ca="1" si="29"/>
        <v>3.9178409654217448E-2</v>
      </c>
      <c r="M83" s="53">
        <f t="shared" ca="1" si="30"/>
        <v>3.9178409654217435E-2</v>
      </c>
      <c r="N83" s="34">
        <f t="shared" ca="1" si="31"/>
        <v>5.0219597829496899E-2</v>
      </c>
      <c r="O83" s="52">
        <f t="shared" ca="1" si="32"/>
        <v>4.8973012067771812E-2</v>
      </c>
      <c r="P83" s="54">
        <f t="shared" ca="1" si="33"/>
        <v>5.0219597829496899E-2</v>
      </c>
      <c r="R83" s="460" t="s">
        <v>68</v>
      </c>
      <c r="S83" s="65">
        <f t="shared" ca="1" si="34"/>
        <v>1.9482159991987914E-2</v>
      </c>
      <c r="T83" s="34">
        <f t="shared" ca="1" si="35"/>
        <v>3.8964319983975836E-2</v>
      </c>
      <c r="U83" s="53">
        <f t="shared" ca="1" si="36"/>
        <v>3.8964319983975822E-2</v>
      </c>
      <c r="V83" s="34">
        <f t="shared" ca="1" si="37"/>
        <v>4.9945173797641733E-2</v>
      </c>
      <c r="W83" s="52">
        <f t="shared" ca="1" si="38"/>
        <v>4.8705399979969775E-2</v>
      </c>
      <c r="X83" s="54">
        <f t="shared" ca="1" si="39"/>
        <v>4.9945173797641733E-2</v>
      </c>
    </row>
    <row r="84" spans="2:24">
      <c r="B84" s="460" t="s">
        <v>69</v>
      </c>
      <c r="C84" s="65">
        <f t="shared" ca="1" si="22"/>
        <v>2.0082622948784795E-2</v>
      </c>
      <c r="D84" s="53">
        <f t="shared" ca="1" si="23"/>
        <v>3.9077577085341993E-2</v>
      </c>
      <c r="E84" s="53">
        <f t="shared" ca="1" si="24"/>
        <v>4.0493828363920847E-2</v>
      </c>
      <c r="F84" s="53">
        <f t="shared" ca="1" si="25"/>
        <v>5.3215747915804718E-2</v>
      </c>
      <c r="G84" s="52">
        <f t="shared" ca="1" si="26"/>
        <v>4.8846971356677489E-2</v>
      </c>
      <c r="H84" s="91">
        <f t="shared" ca="1" si="27"/>
        <v>5.5407194080134864E-2</v>
      </c>
      <c r="J84" s="460" t="s">
        <v>69</v>
      </c>
      <c r="K84" s="65">
        <f t="shared" ca="1" si="28"/>
        <v>0.12271064232078788</v>
      </c>
      <c r="L84" s="34">
        <f t="shared" ca="1" si="29"/>
        <v>0.1930427093871441</v>
      </c>
      <c r="M84" s="53">
        <f t="shared" ca="1" si="30"/>
        <v>0.19446261504414772</v>
      </c>
      <c r="N84" s="34">
        <f t="shared" ca="1" si="31"/>
        <v>0.29269752771016566</v>
      </c>
      <c r="O84" s="52">
        <f t="shared" ca="1" si="32"/>
        <v>0.28831747831899113</v>
      </c>
      <c r="P84" s="54">
        <f t="shared" ca="1" si="33"/>
        <v>0.3119906618057639</v>
      </c>
      <c r="R84" s="460" t="s">
        <v>69</v>
      </c>
      <c r="S84" s="65">
        <f t="shared" ca="1" si="34"/>
        <v>0.12204009236275082</v>
      </c>
      <c r="T84" s="34">
        <f t="shared" ca="1" si="35"/>
        <v>0.1919878311937718</v>
      </c>
      <c r="U84" s="53">
        <f t="shared" ca="1" si="36"/>
        <v>0.19339997780346938</v>
      </c>
      <c r="V84" s="34">
        <f t="shared" ca="1" si="37"/>
        <v>0.29109808766803363</v>
      </c>
      <c r="W84" s="52">
        <f t="shared" ca="1" si="38"/>
        <v>0.2867419729729857</v>
      </c>
      <c r="X84" s="54">
        <f t="shared" ca="1" si="39"/>
        <v>0.31028579480136081</v>
      </c>
    </row>
    <row r="85" spans="2:24">
      <c r="B85" s="460" t="s">
        <v>70</v>
      </c>
      <c r="C85" s="65">
        <f t="shared" ca="1" si="22"/>
        <v>4.1200164605741087E-2</v>
      </c>
      <c r="D85" s="53">
        <f t="shared" ca="1" si="23"/>
        <v>4.1472077384010493E-2</v>
      </c>
      <c r="E85" s="53">
        <f t="shared" ca="1" si="24"/>
        <v>8.6182070004765784E-2</v>
      </c>
      <c r="F85" s="53">
        <f t="shared" ca="1" si="25"/>
        <v>0.12739230835586876</v>
      </c>
      <c r="G85" s="52">
        <f t="shared" ca="1" si="26"/>
        <v>5.3051765975939975E-2</v>
      </c>
      <c r="H85" s="91">
        <f t="shared" ca="1" si="27"/>
        <v>0.12235543435635894</v>
      </c>
      <c r="J85" s="460" t="s">
        <v>70</v>
      </c>
      <c r="K85" s="65">
        <f t="shared" ca="1" si="28"/>
        <v>0.14388267394699061</v>
      </c>
      <c r="L85" s="34">
        <f t="shared" ca="1" si="29"/>
        <v>0.19544338825762533</v>
      </c>
      <c r="M85" s="53">
        <f t="shared" ca="1" si="30"/>
        <v>0.24026874686948355</v>
      </c>
      <c r="N85" s="34">
        <f t="shared" ca="1" si="31"/>
        <v>0.36706548725164229</v>
      </c>
      <c r="O85" s="52">
        <f t="shared" ca="1" si="32"/>
        <v>0.29253312264477782</v>
      </c>
      <c r="P85" s="54">
        <f t="shared" ca="1" si="33"/>
        <v>0.37911164982000661</v>
      </c>
      <c r="R85" s="460" t="s">
        <v>70</v>
      </c>
      <c r="S85" s="65">
        <f t="shared" ca="1" si="34"/>
        <v>0.14309642982706172</v>
      </c>
      <c r="T85" s="34">
        <f t="shared" ca="1" si="35"/>
        <v>0.1943753916004799</v>
      </c>
      <c r="U85" s="53">
        <f t="shared" ca="1" si="36"/>
        <v>0.23895580289751922</v>
      </c>
      <c r="V85" s="34">
        <f t="shared" ca="1" si="37"/>
        <v>0.36505966491693398</v>
      </c>
      <c r="W85" s="52">
        <f t="shared" ca="1" si="38"/>
        <v>0.29093458099098118</v>
      </c>
      <c r="X85" s="54">
        <f t="shared" ca="1" si="39"/>
        <v>0.37704000146033445</v>
      </c>
    </row>
    <row r="86" spans="2:24">
      <c r="B86" s="460" t="s">
        <v>71</v>
      </c>
      <c r="C86" s="65">
        <f t="shared" ca="1" si="22"/>
        <v>2.0082622948784795E-2</v>
      </c>
      <c r="D86" s="53">
        <f t="shared" ca="1" si="23"/>
        <v>4.7022964440014733E-2</v>
      </c>
      <c r="E86" s="53">
        <f t="shared" ca="1" si="24"/>
        <v>3.9077577085341993E-2</v>
      </c>
      <c r="F86" s="53">
        <f t="shared" ca="1" si="25"/>
        <v>0.11861142515214039</v>
      </c>
      <c r="G86" s="52">
        <f t="shared" ca="1" si="26"/>
        <v>6.0015957064093441E-2</v>
      </c>
      <c r="H86" s="91">
        <f t="shared" ca="1" si="27"/>
        <v>6.219075528763323E-2</v>
      </c>
      <c r="J86" s="460" t="s">
        <v>71</v>
      </c>
      <c r="K86" s="65">
        <f t="shared" ca="1" si="28"/>
        <v>2.0134442498836752E-2</v>
      </c>
      <c r="L86" s="34">
        <f t="shared" ca="1" si="29"/>
        <v>4.7144298633541387E-2</v>
      </c>
      <c r="M86" s="53">
        <f t="shared" ca="1" si="30"/>
        <v>3.9178409654217435E-2</v>
      </c>
      <c r="N86" s="34">
        <f t="shared" ca="1" si="31"/>
        <v>0.11891748032720789</v>
      </c>
      <c r="O86" s="52">
        <f t="shared" ca="1" si="32"/>
        <v>6.0170817308142749E-2</v>
      </c>
      <c r="P86" s="54">
        <f t="shared" ca="1" si="33"/>
        <v>6.2351227202313654E-2</v>
      </c>
      <c r="R86" s="460" t="s">
        <v>71</v>
      </c>
      <c r="S86" s="65">
        <f t="shared" ca="1" si="34"/>
        <v>2.0024418222886826E-2</v>
      </c>
      <c r="T86" s="34">
        <f t="shared" ca="1" si="35"/>
        <v>4.6886679515325332E-2</v>
      </c>
      <c r="U86" s="53">
        <f t="shared" ca="1" si="36"/>
        <v>3.8964319983975822E-2</v>
      </c>
      <c r="V86" s="34">
        <f t="shared" ca="1" si="37"/>
        <v>0.11826765803033794</v>
      </c>
      <c r="W86" s="52">
        <f t="shared" ca="1" si="38"/>
        <v>5.9842015027770375E-2</v>
      </c>
      <c r="X86" s="54">
        <f t="shared" ca="1" si="39"/>
        <v>6.2010510113776424E-2</v>
      </c>
    </row>
    <row r="87" spans="2:24">
      <c r="B87" s="460" t="s">
        <v>72</v>
      </c>
      <c r="C87" s="65">
        <f t="shared" ca="1" si="22"/>
        <v>1.9538788542670996E-2</v>
      </c>
      <c r="D87" s="53">
        <f t="shared" ca="1" si="23"/>
        <v>0.145011119385657</v>
      </c>
      <c r="E87" s="53">
        <f t="shared" ca="1" si="24"/>
        <v>3.9077577085341993E-2</v>
      </c>
      <c r="F87" s="53">
        <f t="shared" ca="1" si="25"/>
        <v>9.2604191496722166E-2</v>
      </c>
      <c r="G87" s="52">
        <f t="shared" ca="1" si="26"/>
        <v>0.18126389923207128</v>
      </c>
      <c r="H87" s="91">
        <f t="shared" ca="1" si="27"/>
        <v>5.9073983922025876E-2</v>
      </c>
      <c r="J87" s="460" t="s">
        <v>72</v>
      </c>
      <c r="K87" s="65">
        <f t="shared" ca="1" si="28"/>
        <v>1.9589204827108721E-2</v>
      </c>
      <c r="L87" s="34">
        <f t="shared" ca="1" si="29"/>
        <v>0.14538529416244086</v>
      </c>
      <c r="M87" s="53">
        <f t="shared" ca="1" si="30"/>
        <v>3.9178409654217435E-2</v>
      </c>
      <c r="N87" s="34">
        <f t="shared" ca="1" si="31"/>
        <v>9.2843139743100295E-2</v>
      </c>
      <c r="O87" s="52">
        <f t="shared" ca="1" si="32"/>
        <v>0.1817316177030511</v>
      </c>
      <c r="P87" s="54">
        <f t="shared" ca="1" si="33"/>
        <v>5.9226413575982059E-2</v>
      </c>
      <c r="R87" s="460" t="s">
        <v>72</v>
      </c>
      <c r="S87" s="65">
        <f t="shared" ca="1" si="34"/>
        <v>1.9482159991987914E-2</v>
      </c>
      <c r="T87" s="34">
        <f t="shared" ca="1" si="35"/>
        <v>0.14459083900308331</v>
      </c>
      <c r="U87" s="53">
        <f t="shared" ca="1" si="36"/>
        <v>3.8964319983975822E-2</v>
      </c>
      <c r="V87" s="34">
        <f t="shared" ca="1" si="37"/>
        <v>9.2335800181662611E-2</v>
      </c>
      <c r="W87" s="52">
        <f t="shared" ca="1" si="38"/>
        <v>0.18073854875385409</v>
      </c>
      <c r="X87" s="54">
        <f t="shared" ca="1" si="39"/>
        <v>5.8902771971741728E-2</v>
      </c>
    </row>
    <row r="88" spans="2:24">
      <c r="B88" s="460" t="s">
        <v>73</v>
      </c>
      <c r="C88" s="65">
        <f t="shared" ca="1" si="22"/>
        <v>1.9538788542670996E-2</v>
      </c>
      <c r="D88" s="53">
        <f t="shared" ca="1" si="23"/>
        <v>4.2451645688011234E-2</v>
      </c>
      <c r="E88" s="53">
        <f t="shared" ca="1" si="24"/>
        <v>3.9077577085341993E-2</v>
      </c>
      <c r="F88" s="53">
        <f t="shared" ca="1" si="25"/>
        <v>5.0090348809392914E-2</v>
      </c>
      <c r="G88" s="52">
        <f t="shared" ca="1" si="26"/>
        <v>0.18514019427170389</v>
      </c>
      <c r="H88" s="91">
        <f t="shared" ca="1" si="27"/>
        <v>5.0090348809392914E-2</v>
      </c>
      <c r="J88" s="460" t="s">
        <v>73</v>
      </c>
      <c r="K88" s="65">
        <f t="shared" ca="1" si="28"/>
        <v>1.9589204827108721E-2</v>
      </c>
      <c r="L88" s="34">
        <f t="shared" ca="1" si="29"/>
        <v>4.256118442625912E-2</v>
      </c>
      <c r="M88" s="53">
        <f t="shared" ca="1" si="30"/>
        <v>3.9178409654217435E-2</v>
      </c>
      <c r="N88" s="34">
        <f t="shared" ca="1" si="31"/>
        <v>5.0219597829496899E-2</v>
      </c>
      <c r="O88" s="52">
        <f t="shared" ca="1" si="32"/>
        <v>0.18561791481588574</v>
      </c>
      <c r="P88" s="54">
        <f t="shared" ca="1" si="33"/>
        <v>5.0219597829496899E-2</v>
      </c>
      <c r="R88" s="460" t="s">
        <v>73</v>
      </c>
      <c r="S88" s="65">
        <f t="shared" ca="1" si="34"/>
        <v>1.9482159991987914E-2</v>
      </c>
      <c r="T88" s="34">
        <f t="shared" ca="1" si="35"/>
        <v>4.232860964797356E-2</v>
      </c>
      <c r="U88" s="53">
        <f t="shared" ca="1" si="36"/>
        <v>3.8964319983975822E-2</v>
      </c>
      <c r="V88" s="34">
        <f t="shared" ca="1" si="37"/>
        <v>4.9945173797641733E-2</v>
      </c>
      <c r="W88" s="52">
        <f t="shared" ca="1" si="38"/>
        <v>0.18460360927044375</v>
      </c>
      <c r="X88" s="54">
        <f t="shared" ca="1" si="39"/>
        <v>4.9945173797641733E-2</v>
      </c>
    </row>
    <row r="89" spans="2:24">
      <c r="B89" s="460" t="s">
        <v>74</v>
      </c>
      <c r="C89" s="65">
        <f t="shared" ca="1" si="22"/>
        <v>1.9538788542670996E-2</v>
      </c>
      <c r="D89" s="53">
        <f t="shared" ca="1" si="23"/>
        <v>6.3043394272377595E-2</v>
      </c>
      <c r="E89" s="53">
        <f t="shared" ca="1" si="24"/>
        <v>3.9077577085341993E-2</v>
      </c>
      <c r="F89" s="53">
        <f t="shared" ca="1" si="25"/>
        <v>5.0090348809392914E-2</v>
      </c>
      <c r="G89" s="52">
        <f t="shared" ca="1" si="26"/>
        <v>8.6868002554433568E-2</v>
      </c>
      <c r="H89" s="91">
        <f t="shared" ca="1" si="27"/>
        <v>5.0090348809392914E-2</v>
      </c>
      <c r="J89" s="460" t="s">
        <v>74</v>
      </c>
      <c r="K89" s="65">
        <f t="shared" ca="1" si="28"/>
        <v>1.9589204827108721E-2</v>
      </c>
      <c r="L89" s="34">
        <f t="shared" ca="1" si="29"/>
        <v>6.3206066266632235E-2</v>
      </c>
      <c r="M89" s="53">
        <f t="shared" ca="1" si="30"/>
        <v>3.9178409654217435E-2</v>
      </c>
      <c r="N89" s="34">
        <f t="shared" ca="1" si="31"/>
        <v>5.0219597829496899E-2</v>
      </c>
      <c r="O89" s="52">
        <f t="shared" ca="1" si="32"/>
        <v>8.7092149610212236E-2</v>
      </c>
      <c r="P89" s="54">
        <f t="shared" ca="1" si="33"/>
        <v>5.0219597829496899E-2</v>
      </c>
      <c r="R89" s="460" t="s">
        <v>74</v>
      </c>
      <c r="S89" s="65">
        <f t="shared" ca="1" si="34"/>
        <v>1.9482159991987914E-2</v>
      </c>
      <c r="T89" s="34">
        <f t="shared" ca="1" si="35"/>
        <v>6.2860677926377437E-2</v>
      </c>
      <c r="U89" s="53">
        <f t="shared" ca="1" si="36"/>
        <v>3.8964319983975822E-2</v>
      </c>
      <c r="V89" s="34">
        <f t="shared" ca="1" si="37"/>
        <v>4.9945173797641733E-2</v>
      </c>
      <c r="W89" s="52">
        <f t="shared" ca="1" si="38"/>
        <v>8.6616236224364082E-2</v>
      </c>
      <c r="X89" s="54">
        <f t="shared" ca="1" si="39"/>
        <v>4.9945173797641733E-2</v>
      </c>
    </row>
    <row r="90" spans="2:24">
      <c r="B90" s="460" t="s">
        <v>75</v>
      </c>
      <c r="C90" s="65">
        <f t="shared" ca="1" si="22"/>
        <v>1.9538788542670996E-2</v>
      </c>
      <c r="D90" s="53">
        <f t="shared" ca="1" si="23"/>
        <v>4.9129349126091848E-2</v>
      </c>
      <c r="E90" s="53">
        <f t="shared" ca="1" si="24"/>
        <v>3.9077577085341993E-2</v>
      </c>
      <c r="F90" s="53">
        <f t="shared" ca="1" si="25"/>
        <v>5.0090348809392914E-2</v>
      </c>
      <c r="G90" s="52">
        <f t="shared" ca="1" si="26"/>
        <v>6.7505373547293177E-2</v>
      </c>
      <c r="H90" s="91">
        <f t="shared" ca="1" si="27"/>
        <v>5.0090348809392914E-2</v>
      </c>
      <c r="J90" s="460" t="s">
        <v>75</v>
      </c>
      <c r="K90" s="65">
        <f t="shared" ca="1" si="28"/>
        <v>1.9589204827108721E-2</v>
      </c>
      <c r="L90" s="34">
        <f t="shared" ca="1" si="29"/>
        <v>4.9256118461579151E-2</v>
      </c>
      <c r="M90" s="53">
        <f t="shared" ca="1" si="30"/>
        <v>3.9178409654217435E-2</v>
      </c>
      <c r="N90" s="34">
        <f t="shared" ca="1" si="31"/>
        <v>5.0219597829496899E-2</v>
      </c>
      <c r="O90" s="52">
        <f t="shared" ca="1" si="32"/>
        <v>6.7679558866224426E-2</v>
      </c>
      <c r="P90" s="54">
        <f t="shared" ca="1" si="33"/>
        <v>5.0219597829496899E-2</v>
      </c>
      <c r="R90" s="460" t="s">
        <v>75</v>
      </c>
      <c r="S90" s="65">
        <f t="shared" ca="1" si="34"/>
        <v>1.9482159991987914E-2</v>
      </c>
      <c r="T90" s="34">
        <f t="shared" ca="1" si="35"/>
        <v>4.8986959344302784E-2</v>
      </c>
      <c r="U90" s="53">
        <f t="shared" ca="1" si="36"/>
        <v>3.8964319983975822E-2</v>
      </c>
      <c r="V90" s="34">
        <f t="shared" ca="1" si="37"/>
        <v>4.9945173797641733E-2</v>
      </c>
      <c r="W90" s="52">
        <f t="shared" ca="1" si="38"/>
        <v>6.7309725211217739E-2</v>
      </c>
      <c r="X90" s="54">
        <f t="shared" ca="1" si="39"/>
        <v>4.9945173797641733E-2</v>
      </c>
    </row>
    <row r="91" spans="2:24">
      <c r="B91" s="460" t="s">
        <v>76</v>
      </c>
      <c r="C91" s="65">
        <f t="shared" ca="1" si="22"/>
        <v>1.9538788542670996E-2</v>
      </c>
      <c r="D91" s="53">
        <f t="shared" ca="1" si="23"/>
        <v>5.6748585394913474E-2</v>
      </c>
      <c r="E91" s="53">
        <f t="shared" ca="1" si="24"/>
        <v>3.9077577085341993E-2</v>
      </c>
      <c r="F91" s="53">
        <f t="shared" ca="1" si="25"/>
        <v>5.0090348809392914E-2</v>
      </c>
      <c r="G91" s="52">
        <f t="shared" ca="1" si="26"/>
        <v>7.6855776607501425E-2</v>
      </c>
      <c r="H91" s="91">
        <f t="shared" ca="1" si="27"/>
        <v>5.0090348809392914E-2</v>
      </c>
      <c r="J91" s="460" t="s">
        <v>76</v>
      </c>
      <c r="K91" s="65">
        <f t="shared" ca="1" si="28"/>
        <v>1.9589204827108721E-2</v>
      </c>
      <c r="L91" s="34">
        <f t="shared" ca="1" si="29"/>
        <v>5.6895014781590147E-2</v>
      </c>
      <c r="M91" s="53">
        <f t="shared" ca="1" si="30"/>
        <v>3.9178409654217435E-2</v>
      </c>
      <c r="N91" s="34">
        <f t="shared" ca="1" si="31"/>
        <v>5.0219597829496899E-2</v>
      </c>
      <c r="O91" s="52">
        <f t="shared" ca="1" si="32"/>
        <v>7.7054088938159182E-2</v>
      </c>
      <c r="P91" s="54">
        <f t="shared" ca="1" si="33"/>
        <v>5.0219597829496899E-2</v>
      </c>
      <c r="R91" s="460" t="s">
        <v>76</v>
      </c>
      <c r="S91" s="65">
        <f t="shared" ca="1" si="34"/>
        <v>1.9482159991987914E-2</v>
      </c>
      <c r="T91" s="34">
        <f t="shared" ca="1" si="35"/>
        <v>5.6584113061472187E-2</v>
      </c>
      <c r="U91" s="53">
        <f t="shared" ca="1" si="36"/>
        <v>3.8964319983975822E-2</v>
      </c>
      <c r="V91" s="34">
        <f t="shared" ca="1" si="37"/>
        <v>4.9945173797641733E-2</v>
      </c>
      <c r="W91" s="52">
        <f t="shared" ca="1" si="38"/>
        <v>7.6633028342868684E-2</v>
      </c>
      <c r="X91" s="54">
        <f t="shared" ca="1" si="39"/>
        <v>4.9945173797641733E-2</v>
      </c>
    </row>
    <row r="92" spans="2:24">
      <c r="B92" s="460" t="s">
        <v>77</v>
      </c>
      <c r="C92" s="65">
        <f t="shared" ca="1" si="22"/>
        <v>1.9538788542670996E-2</v>
      </c>
      <c r="D92" s="53">
        <f t="shared" ca="1" si="23"/>
        <v>0.17093130325978045</v>
      </c>
      <c r="E92" s="53">
        <f t="shared" ca="1" si="24"/>
        <v>3.9077577085341993E-2</v>
      </c>
      <c r="F92" s="53">
        <f t="shared" ca="1" si="25"/>
        <v>0.15226704958122747</v>
      </c>
      <c r="G92" s="52">
        <f t="shared" ca="1" si="26"/>
        <v>0.22002026841883379</v>
      </c>
      <c r="H92" s="91">
        <f t="shared" ca="1" si="27"/>
        <v>5.0090348809392914E-2</v>
      </c>
      <c r="J92" s="460" t="s">
        <v>77</v>
      </c>
      <c r="K92" s="65">
        <f t="shared" ca="1" si="28"/>
        <v>1.9589204827108721E-2</v>
      </c>
      <c r="L92" s="34">
        <f t="shared" ca="1" si="29"/>
        <v>0.17137236034915093</v>
      </c>
      <c r="M92" s="53">
        <f t="shared" ca="1" si="30"/>
        <v>3.9178409654217435E-2</v>
      </c>
      <c r="N92" s="34">
        <f t="shared" ca="1" si="31"/>
        <v>0.15265994696406238</v>
      </c>
      <c r="O92" s="52">
        <f t="shared" ca="1" si="32"/>
        <v>0.22058799064022144</v>
      </c>
      <c r="P92" s="54">
        <f t="shared" ca="1" si="33"/>
        <v>5.0219597829496899E-2</v>
      </c>
      <c r="R92" s="460" t="s">
        <v>77</v>
      </c>
      <c r="S92" s="65">
        <f t="shared" ca="1" si="34"/>
        <v>1.9482159991987914E-2</v>
      </c>
      <c r="T92" s="34">
        <f t="shared" ca="1" si="35"/>
        <v>0.17043589936363654</v>
      </c>
      <c r="U92" s="53">
        <f t="shared" ca="1" si="36"/>
        <v>3.8964319983975822E-2</v>
      </c>
      <c r="V92" s="34">
        <f t="shared" ca="1" si="37"/>
        <v>0.15182573960360307</v>
      </c>
      <c r="W92" s="52">
        <f t="shared" ca="1" si="38"/>
        <v>0.219382591784264</v>
      </c>
      <c r="X92" s="54">
        <f t="shared" ca="1" si="39"/>
        <v>4.9945173797641733E-2</v>
      </c>
    </row>
    <row r="93" spans="2:24">
      <c r="B93" s="460" t="s">
        <v>78</v>
      </c>
      <c r="C93" s="65">
        <f t="shared" ca="1" si="22"/>
        <v>1.9538788542670996E-2</v>
      </c>
      <c r="D93" s="53">
        <f t="shared" ca="1" si="23"/>
        <v>0.1657793550438296</v>
      </c>
      <c r="E93" s="53">
        <f t="shared" ca="1" si="24"/>
        <v>3.9077577085341993E-2</v>
      </c>
      <c r="F93" s="53">
        <f t="shared" ca="1" si="25"/>
        <v>0.151914961239631</v>
      </c>
      <c r="G93" s="52">
        <f t="shared" ca="1" si="26"/>
        <v>0.22209708875493439</v>
      </c>
      <c r="H93" s="91">
        <f t="shared" ca="1" si="27"/>
        <v>5.0090348809392914E-2</v>
      </c>
      <c r="J93" s="460" t="s">
        <v>78</v>
      </c>
      <c r="K93" s="65">
        <f t="shared" ca="1" si="28"/>
        <v>1.9589204827108721E-2</v>
      </c>
      <c r="L93" s="34">
        <f t="shared" ca="1" si="29"/>
        <v>0.16620711846936334</v>
      </c>
      <c r="M93" s="53">
        <f t="shared" ca="1" si="30"/>
        <v>3.9178409654217435E-2</v>
      </c>
      <c r="N93" s="34">
        <f t="shared" ca="1" si="31"/>
        <v>0.15230695012264062</v>
      </c>
      <c r="O93" s="52">
        <f t="shared" ca="1" si="32"/>
        <v>0.22267016983286333</v>
      </c>
      <c r="P93" s="54">
        <f t="shared" ca="1" si="33"/>
        <v>5.0219597829496899E-2</v>
      </c>
      <c r="R93" s="460" t="s">
        <v>78</v>
      </c>
      <c r="S93" s="65">
        <f t="shared" ca="1" si="34"/>
        <v>1.9482159991987914E-2</v>
      </c>
      <c r="T93" s="34">
        <f t="shared" ca="1" si="35"/>
        <v>0.16529888284931221</v>
      </c>
      <c r="U93" s="53">
        <f t="shared" ca="1" si="36"/>
        <v>3.8964319983975822E-2</v>
      </c>
      <c r="V93" s="34">
        <f t="shared" ca="1" si="37"/>
        <v>0.15147467170666995</v>
      </c>
      <c r="W93" s="52">
        <f t="shared" ca="1" si="38"/>
        <v>0.22145339294853075</v>
      </c>
      <c r="X93" s="54">
        <f t="shared" ca="1" si="39"/>
        <v>4.9945173797641733E-2</v>
      </c>
    </row>
    <row r="94" spans="2:24">
      <c r="B94" s="460" t="s">
        <v>79</v>
      </c>
      <c r="C94" s="65">
        <f t="shared" ca="1" si="22"/>
        <v>1.9538788542670996E-2</v>
      </c>
      <c r="D94" s="53">
        <f t="shared" ca="1" si="23"/>
        <v>5.0038111980685612E-2</v>
      </c>
      <c r="E94" s="53">
        <f t="shared" ca="1" si="24"/>
        <v>4.4369884494768266E-2</v>
      </c>
      <c r="F94" s="53">
        <f t="shared" ca="1" si="25"/>
        <v>6.7485181358140328E-2</v>
      </c>
      <c r="G94" s="52">
        <f t="shared" ca="1" si="26"/>
        <v>6.4324031801618609E-2</v>
      </c>
      <c r="H94" s="91">
        <f t="shared" ca="1" si="27"/>
        <v>6.3290792240200539E-2</v>
      </c>
      <c r="J94" s="460" t="s">
        <v>79</v>
      </c>
      <c r="K94" s="65">
        <f t="shared" ca="1" si="28"/>
        <v>1.9589204827108721E-2</v>
      </c>
      <c r="L94" s="34">
        <f t="shared" ca="1" si="29"/>
        <v>5.0167226213169144E-2</v>
      </c>
      <c r="M94" s="53">
        <f t="shared" ca="1" si="30"/>
        <v>4.4484372898809896E-2</v>
      </c>
      <c r="N94" s="34">
        <f t="shared" ca="1" si="31"/>
        <v>6.7659314574805882E-2</v>
      </c>
      <c r="O94" s="52">
        <f t="shared" ca="1" si="32"/>
        <v>6.4490008247722677E-2</v>
      </c>
      <c r="P94" s="54">
        <f t="shared" ca="1" si="33"/>
        <v>6.3454102599842438E-2</v>
      </c>
      <c r="R94" s="460" t="s">
        <v>79</v>
      </c>
      <c r="S94" s="65">
        <f t="shared" ca="1" si="34"/>
        <v>1.9482159991987914E-2</v>
      </c>
      <c r="T94" s="34">
        <f t="shared" ca="1" si="35"/>
        <v>4.9893088365009768E-2</v>
      </c>
      <c r="U94" s="53">
        <f t="shared" ca="1" si="36"/>
        <v>4.4241288893898369E-2</v>
      </c>
      <c r="V94" s="34">
        <f t="shared" ca="1" si="37"/>
        <v>6.728959154434247E-2</v>
      </c>
      <c r="W94" s="52">
        <f t="shared" ca="1" si="38"/>
        <v>6.4137603831068465E-2</v>
      </c>
      <c r="X94" s="54">
        <f t="shared" ca="1" si="39"/>
        <v>6.3107358869788674E-2</v>
      </c>
    </row>
    <row r="95" spans="2:24">
      <c r="B95" s="460" t="s">
        <v>80</v>
      </c>
      <c r="C95" s="65">
        <f t="shared" ca="1" si="22"/>
        <v>4.2957239500359519E-2</v>
      </c>
      <c r="D95" s="53">
        <f t="shared" ca="1" si="23"/>
        <v>5.0052112008302389E-2</v>
      </c>
      <c r="E95" s="53">
        <f t="shared" ca="1" si="24"/>
        <v>9.3925909522868875E-2</v>
      </c>
      <c r="F95" s="53">
        <f t="shared" ca="1" si="25"/>
        <v>8.6081615688960181E-2</v>
      </c>
      <c r="G95" s="52">
        <f t="shared" ca="1" si="26"/>
        <v>6.2037061478321685E-2</v>
      </c>
      <c r="H95" s="91">
        <f t="shared" ca="1" si="27"/>
        <v>0.16035357887760443</v>
      </c>
      <c r="J95" s="460" t="s">
        <v>80</v>
      </c>
      <c r="K95" s="65">
        <f t="shared" ca="1" si="28"/>
        <v>4.3068082831335744E-2</v>
      </c>
      <c r="L95" s="34">
        <f t="shared" ca="1" si="29"/>
        <v>5.0181262365306789E-2</v>
      </c>
      <c r="M95" s="53">
        <f t="shared" ca="1" si="30"/>
        <v>9.416826822183505E-2</v>
      </c>
      <c r="N95" s="34">
        <f t="shared" ca="1" si="31"/>
        <v>8.6303733616689207E-2</v>
      </c>
      <c r="O95" s="52">
        <f t="shared" ca="1" si="32"/>
        <v>6.2197136814125704E-2</v>
      </c>
      <c r="P95" s="54">
        <f t="shared" ca="1" si="33"/>
        <v>0.16076734207615917</v>
      </c>
      <c r="R95" s="460" t="s">
        <v>80</v>
      </c>
      <c r="S95" s="65">
        <f t="shared" ca="1" si="34"/>
        <v>4.2832738116410418E-2</v>
      </c>
      <c r="T95" s="34">
        <f t="shared" ca="1" si="35"/>
        <v>4.9907047816862511E-2</v>
      </c>
      <c r="U95" s="53">
        <f t="shared" ca="1" si="36"/>
        <v>9.3653687521169302E-2</v>
      </c>
      <c r="V95" s="34">
        <f t="shared" ca="1" si="37"/>
        <v>8.5832128514958694E-2</v>
      </c>
      <c r="W95" s="52">
        <f t="shared" ca="1" si="38"/>
        <v>6.1857261749567641E-2</v>
      </c>
      <c r="X95" s="54">
        <f t="shared" ca="1" si="39"/>
        <v>0.15988883201016926</v>
      </c>
    </row>
    <row r="96" spans="2:24">
      <c r="B96" s="460" t="s">
        <v>81</v>
      </c>
      <c r="C96" s="65">
        <f t="shared" ca="1" si="22"/>
        <v>4.4903588577868442E-2</v>
      </c>
      <c r="D96" s="53">
        <f t="shared" ca="1" si="23"/>
        <v>5.544856513134807E-2</v>
      </c>
      <c r="E96" s="53">
        <f t="shared" ca="1" si="24"/>
        <v>9.117212530281095E-2</v>
      </c>
      <c r="F96" s="53">
        <f t="shared" ca="1" si="25"/>
        <v>8.4170499370027851E-2</v>
      </c>
      <c r="G96" s="52">
        <f t="shared" ca="1" si="26"/>
        <v>7.7140638280537327E-2</v>
      </c>
      <c r="H96" s="91">
        <f t="shared" ca="1" si="27"/>
        <v>0.1514726309240563</v>
      </c>
      <c r="J96" s="460" t="s">
        <v>81</v>
      </c>
      <c r="K96" s="65">
        <f t="shared" ca="1" si="28"/>
        <v>4.5019454108071212E-2</v>
      </c>
      <c r="L96" s="34">
        <f t="shared" ca="1" si="29"/>
        <v>5.5591640052560329E-2</v>
      </c>
      <c r="M96" s="53">
        <f t="shared" ca="1" si="30"/>
        <v>9.1407378363256325E-2</v>
      </c>
      <c r="N96" s="34">
        <f t="shared" ca="1" si="31"/>
        <v>8.4387686010245433E-2</v>
      </c>
      <c r="O96" s="52">
        <f t="shared" ca="1" si="32"/>
        <v>7.7339685644848902E-2</v>
      </c>
      <c r="P96" s="54">
        <f t="shared" ca="1" si="33"/>
        <v>0.15186347845426629</v>
      </c>
      <c r="R96" s="460" t="s">
        <v>81</v>
      </c>
      <c r="S96" s="65">
        <f t="shared" ca="1" si="34"/>
        <v>4.4773446162125474E-2</v>
      </c>
      <c r="T96" s="34">
        <f t="shared" ca="1" si="35"/>
        <v>5.5287860598721227E-2</v>
      </c>
      <c r="U96" s="53">
        <f t="shared" ca="1" si="36"/>
        <v>9.0907884492418864E-2</v>
      </c>
      <c r="V96" s="34">
        <f t="shared" ca="1" si="37"/>
        <v>8.3926551114014619E-2</v>
      </c>
      <c r="W96" s="52">
        <f t="shared" ca="1" si="38"/>
        <v>7.6917064411816921E-2</v>
      </c>
      <c r="X96" s="54">
        <f t="shared" ca="1" si="39"/>
        <v>0.15103362338074572</v>
      </c>
    </row>
    <row r="97" spans="2:33">
      <c r="B97" s="460" t="s">
        <v>82</v>
      </c>
      <c r="C97" s="65">
        <f t="shared" ca="1" si="22"/>
        <v>4.5237755903721408E-2</v>
      </c>
      <c r="D97" s="53">
        <f t="shared" ca="1" si="23"/>
        <v>0.15069822794931312</v>
      </c>
      <c r="E97" s="53">
        <f t="shared" ca="1" si="24"/>
        <v>9.2197372779783543E-2</v>
      </c>
      <c r="F97" s="53">
        <f t="shared" ca="1" si="25"/>
        <v>0.15901629407141554</v>
      </c>
      <c r="G97" s="52">
        <f t="shared" ca="1" si="26"/>
        <v>0.20550114789773544</v>
      </c>
      <c r="H97" s="91">
        <f t="shared" ca="1" si="27"/>
        <v>0.1547358547524722</v>
      </c>
      <c r="J97" s="460" t="s">
        <v>82</v>
      </c>
      <c r="K97" s="65">
        <f t="shared" ca="1" si="28"/>
        <v>0.14793068351378413</v>
      </c>
      <c r="L97" s="34">
        <f t="shared" ca="1" si="29"/>
        <v>0.30495137700664698</v>
      </c>
      <c r="M97" s="53">
        <f t="shared" ca="1" si="30"/>
        <v>0.24629957103749978</v>
      </c>
      <c r="N97" s="34">
        <f t="shared" ca="1" si="31"/>
        <v>0.39877107290136149</v>
      </c>
      <c r="O97" s="52">
        <f t="shared" ca="1" si="32"/>
        <v>0.44537587242479743</v>
      </c>
      <c r="P97" s="54">
        <f t="shared" ca="1" si="33"/>
        <v>0.41157562199218511</v>
      </c>
      <c r="R97" s="460" t="s">
        <v>82</v>
      </c>
      <c r="S97" s="65">
        <f t="shared" ca="1" si="34"/>
        <v>4.5106644983134485E-2</v>
      </c>
      <c r="T97" s="34">
        <f t="shared" ca="1" si="35"/>
        <v>0.1502614648296017</v>
      </c>
      <c r="U97" s="53">
        <f t="shared" ca="1" si="36"/>
        <v>9.1930160532416982E-2</v>
      </c>
      <c r="V97" s="34">
        <f t="shared" ca="1" si="37"/>
        <v>0.15855542300724523</v>
      </c>
      <c r="W97" s="52">
        <f t="shared" ca="1" si="38"/>
        <v>0.20490555149503398</v>
      </c>
      <c r="X97" s="54">
        <f t="shared" ca="1" si="39"/>
        <v>0.15428738952781387</v>
      </c>
    </row>
    <row r="98" spans="2:33">
      <c r="B98" s="460" t="s">
        <v>83</v>
      </c>
      <c r="C98" s="65">
        <f t="shared" ca="1" si="22"/>
        <v>4.5718768757340496E-2</v>
      </c>
      <c r="D98" s="53">
        <f t="shared" ca="1" si="23"/>
        <v>0.15061682955865621</v>
      </c>
      <c r="E98" s="53">
        <f t="shared" ca="1" si="24"/>
        <v>9.2041081562388924E-2</v>
      </c>
      <c r="F98" s="53">
        <f t="shared" ca="1" si="25"/>
        <v>0.15278608001684377</v>
      </c>
      <c r="G98" s="52">
        <f t="shared" ca="1" si="26"/>
        <v>0.1977111271890781</v>
      </c>
      <c r="H98" s="91">
        <f t="shared" ca="1" si="27"/>
        <v>0.13419907221214947</v>
      </c>
      <c r="J98" s="460" t="s">
        <v>83</v>
      </c>
      <c r="K98" s="65">
        <f t="shared" ca="1" si="28"/>
        <v>0.1484129375334455</v>
      </c>
      <c r="L98" s="34">
        <f t="shared" ca="1" si="29"/>
        <v>0.30486976858227149</v>
      </c>
      <c r="M98" s="53">
        <f t="shared" ca="1" si="30"/>
        <v>0.24614287653909037</v>
      </c>
      <c r="N98" s="34">
        <f t="shared" ca="1" si="31"/>
        <v>0.39252478291438486</v>
      </c>
      <c r="O98" s="52">
        <f t="shared" ca="1" si="32"/>
        <v>0.43756575098681572</v>
      </c>
      <c r="P98" s="54">
        <f t="shared" ca="1" si="33"/>
        <v>0.39098584802571906</v>
      </c>
      <c r="R98" s="460" t="s">
        <v>83</v>
      </c>
      <c r="S98" s="65">
        <f t="shared" ca="1" si="34"/>
        <v>4.5586263734928842E-2</v>
      </c>
      <c r="T98" s="34">
        <f t="shared" ca="1" si="35"/>
        <v>0.15018030235290031</v>
      </c>
      <c r="U98" s="53">
        <f t="shared" ca="1" si="36"/>
        <v>9.1774322288097246E-2</v>
      </c>
      <c r="V98" s="34">
        <f t="shared" ca="1" si="37"/>
        <v>0.15234326575243798</v>
      </c>
      <c r="W98" s="52">
        <f t="shared" ca="1" si="38"/>
        <v>0.19713810831627621</v>
      </c>
      <c r="X98" s="54">
        <f t="shared" ca="1" si="39"/>
        <v>0.13381012798739406</v>
      </c>
    </row>
    <row r="99" spans="2:33">
      <c r="B99" s="460" t="s">
        <v>84</v>
      </c>
      <c r="C99" s="65">
        <f t="shared" ca="1" si="22"/>
        <v>4.7551700944453955E-2</v>
      </c>
      <c r="D99" s="53">
        <f t="shared" ca="1" si="23"/>
        <v>0.15098968870124649</v>
      </c>
      <c r="E99" s="53">
        <f t="shared" ca="1" si="24"/>
        <v>9.8365869796389796E-2</v>
      </c>
      <c r="F99" s="53">
        <f t="shared" ca="1" si="25"/>
        <v>0.14786514442733822</v>
      </c>
      <c r="G99" s="52">
        <f t="shared" ca="1" si="26"/>
        <v>0.19834112843183332</v>
      </c>
      <c r="H99" s="91">
        <f t="shared" ca="1" si="27"/>
        <v>0.14649505298922769</v>
      </c>
      <c r="J99" s="460" t="s">
        <v>84</v>
      </c>
      <c r="K99" s="65">
        <f t="shared" ca="1" si="28"/>
        <v>0.15025059926816106</v>
      </c>
      <c r="L99" s="34">
        <f t="shared" ca="1" si="29"/>
        <v>0.3052435898199552</v>
      </c>
      <c r="M99" s="53">
        <f t="shared" ca="1" si="30"/>
        <v>0.25248398473693734</v>
      </c>
      <c r="N99" s="34">
        <f t="shared" ca="1" si="31"/>
        <v>0.38759114974704134</v>
      </c>
      <c r="O99" s="52">
        <f t="shared" ca="1" si="32"/>
        <v>0.43819737783300999</v>
      </c>
      <c r="P99" s="54">
        <f t="shared" ca="1" si="33"/>
        <v>0.40331355634122396</v>
      </c>
      <c r="R99" s="460" t="s">
        <v>84</v>
      </c>
      <c r="S99" s="65">
        <f t="shared" ca="1" si="34"/>
        <v>0.14942955774210556</v>
      </c>
      <c r="T99" s="34">
        <f t="shared" ca="1" si="35"/>
        <v>0.3035755920613763</v>
      </c>
      <c r="U99" s="53">
        <f t="shared" ca="1" si="36"/>
        <v>0.25110429083127106</v>
      </c>
      <c r="V99" s="34">
        <f t="shared" ca="1" si="37"/>
        <v>0.38547316532219428</v>
      </c>
      <c r="W99" s="52">
        <f t="shared" ca="1" si="38"/>
        <v>0.43580285664266571</v>
      </c>
      <c r="X99" s="54">
        <f t="shared" ca="1" si="39"/>
        <v>0.40110965712624463</v>
      </c>
    </row>
    <row r="100" spans="2:33">
      <c r="B100" s="460" t="s">
        <v>85</v>
      </c>
      <c r="C100" s="65">
        <f t="shared" ca="1" si="22"/>
        <v>4.4610516571176324E-2</v>
      </c>
      <c r="D100" s="53">
        <f t="shared" ca="1" si="23"/>
        <v>0.14545267777880933</v>
      </c>
      <c r="E100" s="53">
        <f t="shared" ca="1" si="24"/>
        <v>9.6185407919402152E-2</v>
      </c>
      <c r="F100" s="53">
        <f t="shared" ca="1" si="25"/>
        <v>0.14628512189878418</v>
      </c>
      <c r="G100" s="52">
        <f t="shared" ca="1" si="26"/>
        <v>0.19013327570236965</v>
      </c>
      <c r="H100" s="91">
        <f t="shared" ca="1" si="27"/>
        <v>0.14551432061982947</v>
      </c>
      <c r="J100" s="460" t="s">
        <v>85</v>
      </c>
      <c r="K100" s="65">
        <f t="shared" ca="1" si="28"/>
        <v>0.14730182570440611</v>
      </c>
      <c r="L100" s="34">
        <f t="shared" ca="1" si="29"/>
        <v>0.29969229164951433</v>
      </c>
      <c r="M100" s="53">
        <f t="shared" ca="1" si="30"/>
        <v>0.25029789657529267</v>
      </c>
      <c r="N100" s="34">
        <f t="shared" ca="1" si="31"/>
        <v>0.38600705025818638</v>
      </c>
      <c r="O100" s="52">
        <f t="shared" ca="1" si="32"/>
        <v>0.42996834623480895</v>
      </c>
      <c r="P100" s="54">
        <f t="shared" ca="1" si="33"/>
        <v>0.40233029337060727</v>
      </c>
      <c r="R100" s="460" t="s">
        <v>85</v>
      </c>
      <c r="S100" s="65">
        <f t="shared" ca="1" si="34"/>
        <v>0.14649689769509244</v>
      </c>
      <c r="T100" s="34">
        <f t="shared" ca="1" si="35"/>
        <v>0.29805462885361544</v>
      </c>
      <c r="U100" s="53">
        <f t="shared" ca="1" si="36"/>
        <v>0.24893014850657522</v>
      </c>
      <c r="V100" s="34">
        <f t="shared" ca="1" si="37"/>
        <v>0.38389772211469914</v>
      </c>
      <c r="W100" s="52">
        <f t="shared" ca="1" si="38"/>
        <v>0.4276187924302472</v>
      </c>
      <c r="X100" s="54">
        <f t="shared" ca="1" si="39"/>
        <v>0.40013176717732535</v>
      </c>
    </row>
    <row r="101" spans="2:33">
      <c r="B101" s="460" t="s">
        <v>86</v>
      </c>
      <c r="C101" s="65">
        <f t="shared" ca="1" si="22"/>
        <v>4.3418085647530635E-2</v>
      </c>
      <c r="D101" s="53">
        <f t="shared" ca="1" si="23"/>
        <v>0.145011119385657</v>
      </c>
      <c r="E101" s="53">
        <f t="shared" ca="1" si="24"/>
        <v>9.0240741647359984E-2</v>
      </c>
      <c r="F101" s="53">
        <f t="shared" ca="1" si="25"/>
        <v>0.12018382041074675</v>
      </c>
      <c r="G101" s="52">
        <f t="shared" ca="1" si="26"/>
        <v>0.18126389923207128</v>
      </c>
      <c r="H101" s="91">
        <f t="shared" ca="1" si="27"/>
        <v>0.13386800199385521</v>
      </c>
      <c r="J101" s="460" t="s">
        <v>86</v>
      </c>
      <c r="K101" s="65">
        <f t="shared" ca="1" si="28"/>
        <v>0.14610631792998804</v>
      </c>
      <c r="L101" s="34">
        <f t="shared" ca="1" si="29"/>
        <v>0.29924959389536754</v>
      </c>
      <c r="M101" s="53">
        <f t="shared" ca="1" si="30"/>
        <v>0.24433789117488003</v>
      </c>
      <c r="N101" s="34">
        <f t="shared" ca="1" si="31"/>
        <v>0.35983839911655385</v>
      </c>
      <c r="O101" s="52">
        <f t="shared" ca="1" si="32"/>
        <v>0.42107608395427037</v>
      </c>
      <c r="P101" s="54">
        <f t="shared" ca="1" si="33"/>
        <v>0.39065392354103778</v>
      </c>
      <c r="R101" s="460" t="s">
        <v>86</v>
      </c>
      <c r="S101" s="65">
        <f t="shared" ca="1" si="34"/>
        <v>0.14530792275004278</v>
      </c>
      <c r="T101" s="34">
        <f t="shared" ca="1" si="35"/>
        <v>0.2976143502128793</v>
      </c>
      <c r="U101" s="53">
        <f t="shared" ca="1" si="36"/>
        <v>0.24300271144168401</v>
      </c>
      <c r="V101" s="34">
        <f t="shared" ca="1" si="37"/>
        <v>0.35787206906673669</v>
      </c>
      <c r="W101" s="52">
        <f t="shared" ca="1" si="38"/>
        <v>0.41877512174686998</v>
      </c>
      <c r="X101" s="54">
        <f t="shared" ca="1" si="39"/>
        <v>0.38851920264737094</v>
      </c>
    </row>
    <row r="102" spans="2:33" ht="15.75" thickBot="1">
      <c r="B102" s="461" t="s">
        <v>87</v>
      </c>
      <c r="C102" s="87">
        <f t="shared" ca="1" si="22"/>
        <v>2.2930688090754183E-2</v>
      </c>
      <c r="D102" s="76">
        <f t="shared" ca="1" si="23"/>
        <v>3.9077577085341993E-2</v>
      </c>
      <c r="E102" s="76">
        <f t="shared" ca="1" si="24"/>
        <v>4.9332279132188767E-2</v>
      </c>
      <c r="F102" s="76">
        <f t="shared" ca="1" si="25"/>
        <v>5.0090348809392914E-2</v>
      </c>
      <c r="G102" s="166">
        <f t="shared" ca="1" si="26"/>
        <v>4.8846971356677489E-2</v>
      </c>
      <c r="H102" s="167">
        <f t="shared" ca="1" si="27"/>
        <v>6.484100109528021E-2</v>
      </c>
      <c r="J102" s="461" t="s">
        <v>87</v>
      </c>
      <c r="K102" s="87">
        <f t="shared" ca="1" si="28"/>
        <v>0.12556605637602183</v>
      </c>
      <c r="L102" s="82">
        <f t="shared" ca="1" si="29"/>
        <v>0.1930427093871441</v>
      </c>
      <c r="M102" s="76">
        <f t="shared" ca="1" si="30"/>
        <v>0.2033238718245155</v>
      </c>
      <c r="N102" s="82">
        <f t="shared" ca="1" si="31"/>
        <v>0.28956406408071617</v>
      </c>
      <c r="O102" s="166">
        <f t="shared" ca="1" si="32"/>
        <v>0.28831747831899113</v>
      </c>
      <c r="P102" s="164">
        <f t="shared" ca="1" si="33"/>
        <v>0.32144881104134765</v>
      </c>
      <c r="R102" s="461" t="s">
        <v>87</v>
      </c>
      <c r="S102" s="87">
        <f t="shared" ca="1" si="34"/>
        <v>0.12487990306249167</v>
      </c>
      <c r="T102" s="82">
        <f t="shared" ca="1" si="35"/>
        <v>0.1919878311937718</v>
      </c>
      <c r="U102" s="76">
        <f t="shared" ca="1" si="36"/>
        <v>0.20221281241563843</v>
      </c>
      <c r="V102" s="82">
        <f t="shared" ca="1" si="37"/>
        <v>0.28798174679065769</v>
      </c>
      <c r="W102" s="166">
        <f t="shared" ca="1" si="38"/>
        <v>0.2867419729729857</v>
      </c>
      <c r="X102" s="164">
        <f t="shared" ca="1" si="39"/>
        <v>0.31969226016134039</v>
      </c>
    </row>
    <row r="103" spans="2:33" ht="15.75" thickBot="1">
      <c r="B103" s="352" t="s">
        <v>178</v>
      </c>
      <c r="C103" s="175">
        <f ca="1">SUM(C79:C102)</f>
        <v>0.67269800555123849</v>
      </c>
      <c r="D103" s="175">
        <f t="shared" ref="D103:H103" ca="1" si="40">SUM(D79:D102)</f>
        <v>1.9534401660860989</v>
      </c>
      <c r="E103" s="175">
        <f t="shared" ca="1" si="40"/>
        <v>1.382515072636094</v>
      </c>
      <c r="F103" s="175">
        <f t="shared" ca="1" si="40"/>
        <v>2.16078292907758</v>
      </c>
      <c r="G103" s="175">
        <f t="shared" ca="1" si="40"/>
        <v>2.6711994359371127</v>
      </c>
      <c r="H103" s="176">
        <f t="shared" ca="1" si="40"/>
        <v>2.0047915102541505</v>
      </c>
      <c r="J103" s="352" t="s">
        <v>178</v>
      </c>
      <c r="K103" s="462">
        <f ca="1">SUM(K79:K102)</f>
        <v>1.4950433787842423</v>
      </c>
      <c r="L103" s="463">
        <f t="shared" ref="L103:P103" ca="1" si="41">SUM(L79:L102)</f>
        <v>3.1893950604383501</v>
      </c>
      <c r="M103" s="464">
        <f t="shared" ca="1" si="41"/>
        <v>2.6169967987905749</v>
      </c>
      <c r="N103" s="463">
        <f t="shared" ca="1" si="41"/>
        <v>4.0811141658042756</v>
      </c>
      <c r="O103" s="464">
        <f t="shared" ca="1" si="41"/>
        <v>4.5928477094767786</v>
      </c>
      <c r="P103" s="463">
        <f t="shared" ca="1" si="41"/>
        <v>4.0614885059709209</v>
      </c>
      <c r="R103" s="352" t="s">
        <v>178</v>
      </c>
      <c r="S103" s="462">
        <f t="shared" ca="1" si="34"/>
        <v>1.2828423945548741</v>
      </c>
      <c r="T103" s="463">
        <f t="shared" ca="1" si="35"/>
        <v>2.8659196497103525</v>
      </c>
      <c r="U103" s="464">
        <f t="shared" ca="1" si="36"/>
        <v>2.2966492474158442</v>
      </c>
      <c r="V103" s="463">
        <f t="shared" ca="1" si="37"/>
        <v>3.5827398495133038</v>
      </c>
      <c r="W103" s="464">
        <f t="shared" ca="1" si="38"/>
        <v>4.0916770350236602</v>
      </c>
      <c r="X103" s="463">
        <f t="shared" ca="1" si="39"/>
        <v>3.5292162090094652</v>
      </c>
    </row>
    <row r="104" spans="2:33">
      <c r="K104" s="78"/>
      <c r="L104" s="78"/>
      <c r="M104" s="78"/>
      <c r="N104" s="78"/>
      <c r="O104" s="78"/>
      <c r="P104" s="78"/>
      <c r="R104" s="16"/>
      <c r="S104" s="52"/>
      <c r="T104" s="52"/>
      <c r="U104" s="52"/>
      <c r="V104" s="52"/>
      <c r="W104" s="52"/>
      <c r="X104" s="52"/>
    </row>
    <row r="105" spans="2:33">
      <c r="K105" s="78"/>
      <c r="L105" s="78"/>
      <c r="M105" s="78"/>
      <c r="N105" s="78"/>
      <c r="O105" s="78"/>
      <c r="P105" s="78"/>
      <c r="Q105" s="78"/>
      <c r="S105" s="78"/>
      <c r="T105" s="78"/>
    </row>
    <row r="106" spans="2:33" ht="15" customHeight="1">
      <c r="J106" s="407" t="s">
        <v>341</v>
      </c>
      <c r="K106" s="407"/>
      <c r="L106" s="407"/>
      <c r="M106" s="407"/>
      <c r="N106" s="407"/>
      <c r="O106" s="407"/>
      <c r="P106" s="407"/>
      <c r="Q106" s="257"/>
      <c r="R106" s="278"/>
      <c r="S106" s="278"/>
      <c r="T106" s="278" t="s">
        <v>342</v>
      </c>
      <c r="U106" s="278"/>
      <c r="V106" s="278"/>
      <c r="W106" s="278"/>
      <c r="X106" s="278"/>
      <c r="Y106" s="278"/>
      <c r="Z106" s="278"/>
      <c r="AA106" s="257"/>
      <c r="AC106" s="36"/>
      <c r="AD106" s="36"/>
      <c r="AE106" s="36"/>
      <c r="AF106" s="36"/>
      <c r="AG106" s="260"/>
    </row>
    <row r="107" spans="2:33">
      <c r="J107" s="407"/>
      <c r="K107" s="407"/>
      <c r="L107" s="407"/>
      <c r="M107" s="407"/>
      <c r="N107" s="407"/>
      <c r="O107" s="407"/>
      <c r="P107" s="407"/>
      <c r="Q107" s="257"/>
      <c r="R107" s="278"/>
      <c r="S107" s="278"/>
      <c r="T107" s="278"/>
      <c r="U107" s="278"/>
      <c r="V107" s="278"/>
      <c r="W107" s="278"/>
      <c r="X107" s="278"/>
      <c r="Y107" s="257"/>
      <c r="Z107" s="36"/>
      <c r="AA107" s="36"/>
      <c r="AB107" s="36"/>
      <c r="AC107" s="36"/>
      <c r="AD107" s="36"/>
      <c r="AE107" s="36"/>
      <c r="AF107" s="36"/>
      <c r="AG107" s="260"/>
    </row>
    <row r="108" spans="2:33" ht="15.75" customHeight="1" thickBot="1">
      <c r="J108" s="257" t="s">
        <v>209</v>
      </c>
      <c r="K108" s="257">
        <v>2</v>
      </c>
      <c r="L108" s="257">
        <v>3</v>
      </c>
      <c r="M108" s="257">
        <v>4</v>
      </c>
      <c r="N108" s="257">
        <v>5</v>
      </c>
      <c r="O108" s="257">
        <v>6</v>
      </c>
      <c r="P108" s="257">
        <v>7</v>
      </c>
      <c r="Q108" s="257">
        <v>8</v>
      </c>
      <c r="R108">
        <v>1</v>
      </c>
      <c r="T108" s="257" t="s">
        <v>209</v>
      </c>
      <c r="U108" s="257">
        <v>2</v>
      </c>
      <c r="V108" s="257">
        <v>3</v>
      </c>
      <c r="W108" s="257">
        <v>4</v>
      </c>
      <c r="X108" s="257">
        <v>5</v>
      </c>
      <c r="Y108" s="257">
        <v>6</v>
      </c>
      <c r="Z108" s="257">
        <v>7</v>
      </c>
      <c r="AA108" s="257">
        <v>8</v>
      </c>
      <c r="AB108" s="260">
        <v>1</v>
      </c>
      <c r="AC108" s="260"/>
      <c r="AD108" s="260"/>
      <c r="AE108" s="260"/>
      <c r="AF108" s="260"/>
      <c r="AG108" s="260"/>
    </row>
    <row r="109" spans="2:33" ht="30.75" thickBot="1">
      <c r="J109" s="456"/>
      <c r="K109" s="457" t="s">
        <v>172</v>
      </c>
      <c r="L109" s="458" t="s">
        <v>173</v>
      </c>
      <c r="M109" s="459" t="s">
        <v>174</v>
      </c>
      <c r="N109" s="458" t="s">
        <v>175</v>
      </c>
      <c r="O109" s="459" t="s">
        <v>176</v>
      </c>
      <c r="P109" s="458" t="s">
        <v>177</v>
      </c>
      <c r="Q109" s="465" t="s">
        <v>338</v>
      </c>
      <c r="T109" s="456"/>
      <c r="U109" s="457" t="s">
        <v>172</v>
      </c>
      <c r="V109" s="458" t="s">
        <v>173</v>
      </c>
      <c r="W109" s="459" t="s">
        <v>174</v>
      </c>
      <c r="X109" s="458" t="s">
        <v>175</v>
      </c>
      <c r="Y109" s="459" t="s">
        <v>176</v>
      </c>
      <c r="Z109" s="458" t="s">
        <v>177</v>
      </c>
      <c r="AA109" s="465" t="s">
        <v>338</v>
      </c>
      <c r="AB109" s="174"/>
      <c r="AC109" s="174"/>
      <c r="AD109" s="174"/>
      <c r="AE109" s="174"/>
      <c r="AF109" s="174"/>
      <c r="AG109" s="174"/>
    </row>
    <row r="110" spans="2:33">
      <c r="J110" s="372" t="s">
        <v>64</v>
      </c>
      <c r="K110" s="266">
        <f>'COSTS '!M96</f>
        <v>521.99323083830132</v>
      </c>
      <c r="L110" s="267">
        <f>'COSTS '!P96</f>
        <v>601.89015392579643</v>
      </c>
      <c r="M110" s="268">
        <f>'COSTS '!S96</f>
        <v>1171.8215386165946</v>
      </c>
      <c r="N110" s="267">
        <f>'COSTS '!V96</f>
        <v>2321.368783523948</v>
      </c>
      <c r="O110" s="269">
        <f>'COSTS '!Y96</f>
        <v>1557.990000206154</v>
      </c>
      <c r="P110" s="270">
        <f>'COSTS '!AB96</f>
        <v>785.16885325074702</v>
      </c>
      <c r="Q110" s="272">
        <f>SUM(K110:P110)</f>
        <v>6960.2325603615409</v>
      </c>
      <c r="T110" s="372" t="s">
        <v>64</v>
      </c>
      <c r="U110" s="266">
        <f>'COSTS '!M129</f>
        <v>521.99322394415913</v>
      </c>
      <c r="V110" s="267">
        <f>'COSTS '!P129</f>
        <v>601.89014597642813</v>
      </c>
      <c r="W110" s="268">
        <f>'COSTS '!S129</f>
        <v>1171.8215231399483</v>
      </c>
      <c r="X110" s="267">
        <f>'COSTS '!V129</f>
        <v>2321.3687528648402</v>
      </c>
      <c r="Y110" s="269">
        <f>'COSTS '!Y129</f>
        <v>1557.9899796292498</v>
      </c>
      <c r="Z110" s="270">
        <f>'COSTS '!AB129</f>
        <v>785.16884288075471</v>
      </c>
      <c r="AA110" s="267">
        <f>SUM(U110:Z110)</f>
        <v>6960.2324684353798</v>
      </c>
      <c r="AB110" s="256"/>
      <c r="AC110" s="256"/>
      <c r="AD110" s="256"/>
      <c r="AE110" s="256"/>
      <c r="AF110" s="256"/>
      <c r="AG110" s="256"/>
    </row>
    <row r="111" spans="2:33">
      <c r="J111" s="460" t="s">
        <v>65</v>
      </c>
      <c r="K111" s="271">
        <f>'COSTS '!M97</f>
        <v>521.99323083830132</v>
      </c>
      <c r="L111" s="272">
        <f>'COSTS '!P97</f>
        <v>601.89015392579643</v>
      </c>
      <c r="M111" s="239">
        <f>'COSTS '!S97</f>
        <v>1171.8215386165946</v>
      </c>
      <c r="N111" s="272">
        <f>'COSTS '!V97</f>
        <v>2321.368783523948</v>
      </c>
      <c r="O111" s="256">
        <f>'COSTS '!Y97</f>
        <v>1557.990000206154</v>
      </c>
      <c r="P111" s="273">
        <f>'COSTS '!AB97</f>
        <v>785.16885325074702</v>
      </c>
      <c r="Q111" s="272">
        <f t="shared" ref="Q111:Q133" si="42">SUM(K111:P111)</f>
        <v>6960.2325603615409</v>
      </c>
      <c r="T111" s="460" t="s">
        <v>65</v>
      </c>
      <c r="U111" s="271">
        <f>'COSTS '!M130</f>
        <v>521.99322394415913</v>
      </c>
      <c r="V111" s="272">
        <f>'COSTS '!P130</f>
        <v>601.89014597642813</v>
      </c>
      <c r="W111" s="239">
        <f>'COSTS '!S130</f>
        <v>1171.8215231399483</v>
      </c>
      <c r="X111" s="272">
        <f>'COSTS '!V130</f>
        <v>2321.3687528648402</v>
      </c>
      <c r="Y111" s="256">
        <f>'COSTS '!Y130</f>
        <v>1557.9899796292498</v>
      </c>
      <c r="Z111" s="273">
        <f>'COSTS '!AB130</f>
        <v>785.16884288075471</v>
      </c>
      <c r="AA111" s="272">
        <f t="shared" ref="AA111:AA133" si="43">SUM(U111:Z111)</f>
        <v>6960.2324684353798</v>
      </c>
      <c r="AB111" s="256"/>
      <c r="AC111" s="256"/>
      <c r="AD111" s="256"/>
      <c r="AE111" s="256"/>
      <c r="AF111" s="256"/>
      <c r="AG111" s="256"/>
    </row>
    <row r="112" spans="2:33">
      <c r="J112" s="460" t="s">
        <v>66</v>
      </c>
      <c r="K112" s="271">
        <f>'COSTS '!M98</f>
        <v>521.99323083830132</v>
      </c>
      <c r="L112" s="272">
        <f>'COSTS '!P98</f>
        <v>601.89015392579643</v>
      </c>
      <c r="M112" s="239">
        <f>'COSTS '!S98</f>
        <v>1171.8215386165946</v>
      </c>
      <c r="N112" s="272">
        <f>'COSTS '!V98</f>
        <v>2321.368783523948</v>
      </c>
      <c r="O112" s="256">
        <f>'COSTS '!Y98</f>
        <v>1557.990000206154</v>
      </c>
      <c r="P112" s="273">
        <f>'COSTS '!AB98</f>
        <v>785.16885325074702</v>
      </c>
      <c r="Q112" s="272">
        <f t="shared" si="42"/>
        <v>6960.2325603615409</v>
      </c>
      <c r="T112" s="460" t="s">
        <v>66</v>
      </c>
      <c r="U112" s="271">
        <f>'COSTS '!M131</f>
        <v>521.99322394415913</v>
      </c>
      <c r="V112" s="272">
        <f>'COSTS '!P131</f>
        <v>601.89014597642813</v>
      </c>
      <c r="W112" s="239">
        <f>'COSTS '!S131</f>
        <v>1171.8215231399483</v>
      </c>
      <c r="X112" s="272">
        <f>'COSTS '!V131</f>
        <v>2321.3687528648402</v>
      </c>
      <c r="Y112" s="256">
        <f>'COSTS '!Y131</f>
        <v>1557.9899796292498</v>
      </c>
      <c r="Z112" s="273">
        <f>'COSTS '!AB131</f>
        <v>785.16884288075471</v>
      </c>
      <c r="AA112" s="272">
        <f t="shared" si="43"/>
        <v>6960.2324684353798</v>
      </c>
      <c r="AB112" s="256"/>
      <c r="AC112" s="256"/>
      <c r="AD112" s="256"/>
      <c r="AE112" s="256"/>
      <c r="AF112" s="256"/>
      <c r="AG112" s="256"/>
    </row>
    <row r="113" spans="10:33">
      <c r="J113" s="460" t="s">
        <v>67</v>
      </c>
      <c r="K113" s="271">
        <f>'COSTS '!M99</f>
        <v>521.99323083830132</v>
      </c>
      <c r="L113" s="272">
        <f>'COSTS '!P99</f>
        <v>601.89015392579643</v>
      </c>
      <c r="M113" s="239">
        <f>'COSTS '!S99</f>
        <v>1171.8215386165946</v>
      </c>
      <c r="N113" s="272">
        <f>'COSTS '!V99</f>
        <v>2321.368783523948</v>
      </c>
      <c r="O113" s="256">
        <f>'COSTS '!Y99</f>
        <v>1557.990000206154</v>
      </c>
      <c r="P113" s="273">
        <f>'COSTS '!AB99</f>
        <v>785.16885325074702</v>
      </c>
      <c r="Q113" s="272">
        <f t="shared" si="42"/>
        <v>6960.2325603615409</v>
      </c>
      <c r="T113" s="460" t="s">
        <v>67</v>
      </c>
      <c r="U113" s="271">
        <f>'COSTS '!M132</f>
        <v>521.99322394415913</v>
      </c>
      <c r="V113" s="272">
        <f>'COSTS '!P132</f>
        <v>601.89014597642813</v>
      </c>
      <c r="W113" s="239">
        <f>'COSTS '!S132</f>
        <v>1171.8215231399483</v>
      </c>
      <c r="X113" s="272">
        <f>'COSTS '!V132</f>
        <v>2321.3687528648402</v>
      </c>
      <c r="Y113" s="256">
        <f>'COSTS '!Y132</f>
        <v>1557.9899796292498</v>
      </c>
      <c r="Z113" s="273">
        <f>'COSTS '!AB132</f>
        <v>785.16884288075471</v>
      </c>
      <c r="AA113" s="272">
        <f t="shared" si="43"/>
        <v>6960.2324684353798</v>
      </c>
      <c r="AB113" s="256"/>
      <c r="AC113" s="256"/>
      <c r="AD113" s="256"/>
      <c r="AE113" s="256"/>
      <c r="AF113" s="256"/>
      <c r="AG113" s="256"/>
    </row>
    <row r="114" spans="10:33">
      <c r="J114" s="460" t="s">
        <v>68</v>
      </c>
      <c r="K114" s="271">
        <f>'COSTS '!M100</f>
        <v>521.99323083830132</v>
      </c>
      <c r="L114" s="272">
        <f>'COSTS '!P100</f>
        <v>601.89015392579643</v>
      </c>
      <c r="M114" s="239">
        <f>'COSTS '!S100</f>
        <v>1171.8215386165946</v>
      </c>
      <c r="N114" s="272">
        <f>'COSTS '!V100</f>
        <v>2321.368783523948</v>
      </c>
      <c r="O114" s="256">
        <f>'COSTS '!Y100</f>
        <v>1557.990000206154</v>
      </c>
      <c r="P114" s="273">
        <f>'COSTS '!AB100</f>
        <v>785.16885325074702</v>
      </c>
      <c r="Q114" s="272">
        <f t="shared" si="42"/>
        <v>6960.2325603615409</v>
      </c>
      <c r="T114" s="460" t="s">
        <v>68</v>
      </c>
      <c r="U114" s="271">
        <f>'COSTS '!M133</f>
        <v>521.99322394415913</v>
      </c>
      <c r="V114" s="272">
        <f>'COSTS '!P133</f>
        <v>601.89014597642813</v>
      </c>
      <c r="W114" s="239">
        <f>'COSTS '!S133</f>
        <v>1171.8215231399483</v>
      </c>
      <c r="X114" s="272">
        <f>'COSTS '!V133</f>
        <v>2321.3687528648402</v>
      </c>
      <c r="Y114" s="256">
        <f>'COSTS '!Y133</f>
        <v>1557.9899796292498</v>
      </c>
      <c r="Z114" s="273">
        <f>'COSTS '!AB133</f>
        <v>785.16884288075471</v>
      </c>
      <c r="AA114" s="272">
        <f t="shared" si="43"/>
        <v>6960.2324684353798</v>
      </c>
      <c r="AB114" s="256"/>
      <c r="AC114" s="256"/>
      <c r="AD114" s="256"/>
      <c r="AE114" s="256"/>
      <c r="AF114" s="256"/>
      <c r="AG114" s="256"/>
    </row>
    <row r="115" spans="10:33">
      <c r="J115" s="460" t="s">
        <v>69</v>
      </c>
      <c r="K115" s="271">
        <f>'COSTS '!M101</f>
        <v>4742.2730981500408</v>
      </c>
      <c r="L115" s="272">
        <f>'COSTS '!P101</f>
        <v>4299.6360459083307</v>
      </c>
      <c r="M115" s="239">
        <f>'COSTS '!S101</f>
        <v>8426.063411892299</v>
      </c>
      <c r="N115" s="272">
        <f>'COSTS '!V101</f>
        <v>19672.093942285937</v>
      </c>
      <c r="O115" s="256">
        <f>'COSTS '!Y101</f>
        <v>13298.010624760695</v>
      </c>
      <c r="P115" s="273">
        <f>'COSTS '!AB101</f>
        <v>7063.6186244610299</v>
      </c>
      <c r="Q115" s="272">
        <f t="shared" si="42"/>
        <v>57501.695747458332</v>
      </c>
      <c r="T115" s="460" t="s">
        <v>69</v>
      </c>
      <c r="U115" s="271">
        <f>'COSTS '!M134</f>
        <v>4743.8933466473081</v>
      </c>
      <c r="V115" s="272">
        <f>'COSTS '!P134</f>
        <v>4299.6359891215725</v>
      </c>
      <c r="W115" s="239">
        <f>'COSTS '!S134</f>
        <v>8448.7476564275712</v>
      </c>
      <c r="X115" s="272">
        <f>'COSTS '!V134</f>
        <v>19628.76193339111</v>
      </c>
      <c r="Y115" s="256">
        <f>'COSTS '!Y134</f>
        <v>13298.010449129342</v>
      </c>
      <c r="Z115" s="273">
        <f>'COSTS '!AB134</f>
        <v>7055.2855025004164</v>
      </c>
      <c r="AA115" s="272">
        <f t="shared" si="43"/>
        <v>57474.334877217327</v>
      </c>
      <c r="AB115" s="256"/>
      <c r="AC115" s="256"/>
      <c r="AD115" s="256"/>
      <c r="AE115" s="256"/>
      <c r="AF115" s="256"/>
      <c r="AG115" s="256"/>
    </row>
    <row r="116" spans="10:33">
      <c r="J116" s="460" t="s">
        <v>70</v>
      </c>
      <c r="K116" s="271">
        <f>'COSTS '!M102</f>
        <v>5547.2449692913397</v>
      </c>
      <c r="L116" s="272">
        <f>'COSTS '!P102</f>
        <v>4372.5500477250616</v>
      </c>
      <c r="M116" s="239">
        <f>'COSTS '!S102</f>
        <v>10425.331865728253</v>
      </c>
      <c r="N116" s="272">
        <f>'COSTS '!V102</f>
        <v>24542.610933152591</v>
      </c>
      <c r="O116" s="256">
        <f>'COSTS '!Y102</f>
        <v>13477.257545893492</v>
      </c>
      <c r="P116" s="273">
        <f>'COSTS '!AB102</f>
        <v>8601.7288797623114</v>
      </c>
      <c r="Q116" s="272">
        <f t="shared" si="42"/>
        <v>66966.724241553049</v>
      </c>
      <c r="T116" s="460" t="s">
        <v>70</v>
      </c>
      <c r="U116" s="271">
        <f>'COSTS '!M135</f>
        <v>5555.3464516774038</v>
      </c>
      <c r="V116" s="272">
        <f>'COSTS '!P135</f>
        <v>4389.5632568411756</v>
      </c>
      <c r="W116" s="239">
        <f>'COSTS '!S135</f>
        <v>10402.647372216185</v>
      </c>
      <c r="X116" s="272">
        <f>'COSTS '!V135</f>
        <v>24585.942358088771</v>
      </c>
      <c r="Y116" s="256">
        <f>'COSTS '!Y135</f>
        <v>13504.600118214916</v>
      </c>
      <c r="Z116" s="273">
        <f>'COSTS '!AB135</f>
        <v>8610.0617948253494</v>
      </c>
      <c r="AA116" s="272">
        <f t="shared" si="43"/>
        <v>67048.161351863804</v>
      </c>
      <c r="AB116" s="256"/>
      <c r="AC116" s="256"/>
      <c r="AD116" s="256"/>
      <c r="AE116" s="256"/>
      <c r="AF116" s="256"/>
      <c r="AG116" s="256"/>
    </row>
    <row r="117" spans="10:33">
      <c r="J117" s="460" t="s">
        <v>71</v>
      </c>
      <c r="K117" s="271">
        <f>'COSTS '!M103</f>
        <v>787.57127867587349</v>
      </c>
      <c r="L117" s="272">
        <f>'COSTS '!P103</f>
        <v>1030.6001989852982</v>
      </c>
      <c r="M117" s="239">
        <f>'COSTS '!S103</f>
        <v>1698.9059254642193</v>
      </c>
      <c r="N117" s="272">
        <f>'COSTS '!V103</f>
        <v>7969.3786677366752</v>
      </c>
      <c r="O117" s="256">
        <f>'COSTS '!Y103</f>
        <v>2790.4372474816264</v>
      </c>
      <c r="P117" s="273">
        <f>'COSTS '!AB103</f>
        <v>1363.3289498197059</v>
      </c>
      <c r="Q117" s="272">
        <f t="shared" si="42"/>
        <v>15640.222268163399</v>
      </c>
      <c r="T117" s="460" t="s">
        <v>71</v>
      </c>
      <c r="U117" s="271">
        <f>'COSTS '!M136</f>
        <v>777.84940149365411</v>
      </c>
      <c r="V117" s="272">
        <f>'COSTS '!P136</f>
        <v>699.1222789708504</v>
      </c>
      <c r="W117" s="239">
        <f>'COSTS '!S136</f>
        <v>1171.8215231399483</v>
      </c>
      <c r="X117" s="272">
        <f>'COSTS '!V136</f>
        <v>7956.0457166119813</v>
      </c>
      <c r="Y117" s="256">
        <f>'COSTS '!Y136</f>
        <v>1905.8463174972255</v>
      </c>
      <c r="Z117" s="273">
        <f>'COSTS '!AB136</f>
        <v>966.22178018071304</v>
      </c>
      <c r="AA117" s="272">
        <f t="shared" si="43"/>
        <v>13476.907017894373</v>
      </c>
      <c r="AB117" s="256"/>
      <c r="AC117" s="256"/>
      <c r="AD117" s="256"/>
      <c r="AE117" s="256"/>
      <c r="AF117" s="256"/>
      <c r="AG117" s="256"/>
    </row>
    <row r="118" spans="10:33">
      <c r="J118" s="460" t="s">
        <v>72</v>
      </c>
      <c r="K118" s="271">
        <f>'COSTS '!M104</f>
        <v>756.78536679769786</v>
      </c>
      <c r="L118" s="272">
        <f>'COSTS '!P104</f>
        <v>3238.1634784879684</v>
      </c>
      <c r="M118" s="239">
        <f>'COSTS '!S104</f>
        <v>1698.9059254642193</v>
      </c>
      <c r="N118" s="272">
        <f>'COSTS '!V104</f>
        <v>6221.9796053404234</v>
      </c>
      <c r="O118" s="256">
        <f>'COSTS '!Y104</f>
        <v>8381.9718359091203</v>
      </c>
      <c r="P118" s="273">
        <f>'COSTS '!AB104</f>
        <v>1392.4945505463986</v>
      </c>
      <c r="Q118" s="272">
        <f t="shared" si="42"/>
        <v>21690.300762545827</v>
      </c>
      <c r="T118" s="460" t="s">
        <v>72</v>
      </c>
      <c r="U118" s="271">
        <f>'COSTS '!M137</f>
        <v>521.99322394415913</v>
      </c>
      <c r="V118" s="272">
        <f>'COSTS '!P137</f>
        <v>3238.1634357204412</v>
      </c>
      <c r="W118" s="239">
        <f>'COSTS '!S137</f>
        <v>1698.9059030261901</v>
      </c>
      <c r="X118" s="272">
        <f>'COSTS '!V137</f>
        <v>6235.3123690350176</v>
      </c>
      <c r="Y118" s="256">
        <f>'COSTS '!Y137</f>
        <v>8381.9717252055652</v>
      </c>
      <c r="Z118" s="273">
        <f>'COSTS '!AB137</f>
        <v>1354.9959031447584</v>
      </c>
      <c r="AA118" s="272">
        <f t="shared" si="43"/>
        <v>21431.342560076133</v>
      </c>
      <c r="AB118" s="256"/>
      <c r="AC118" s="256"/>
      <c r="AD118" s="256"/>
      <c r="AE118" s="256"/>
      <c r="AF118" s="256"/>
      <c r="AG118" s="256"/>
    </row>
    <row r="119" spans="10:33">
      <c r="J119" s="460" t="s">
        <v>73</v>
      </c>
      <c r="K119" s="271">
        <f>'COSTS '!M105</f>
        <v>756.78536679769786</v>
      </c>
      <c r="L119" s="272">
        <f>'COSTS '!P105</f>
        <v>950.39479698689331</v>
      </c>
      <c r="M119" s="239">
        <f>'COSTS '!S105</f>
        <v>1698.9059254642193</v>
      </c>
      <c r="N119" s="272">
        <f>'COSTS '!V105</f>
        <v>3365.5185977997799</v>
      </c>
      <c r="O119" s="256">
        <f>'COSTS '!Y105</f>
        <v>8585.5234243141622</v>
      </c>
      <c r="P119" s="273">
        <f>'COSTS '!AB105</f>
        <v>1138.3371727852195</v>
      </c>
      <c r="Q119" s="272">
        <f t="shared" si="42"/>
        <v>16495.465284147973</v>
      </c>
      <c r="T119" s="460" t="s">
        <v>73</v>
      </c>
      <c r="U119" s="271">
        <f>'COSTS '!M138</f>
        <v>756.78535680257608</v>
      </c>
      <c r="V119" s="272">
        <f>'COSTS '!P138</f>
        <v>945.5338510444567</v>
      </c>
      <c r="W119" s="239">
        <f>'COSTS '!S138</f>
        <v>1698.9059030261901</v>
      </c>
      <c r="X119" s="272">
        <f>'COSTS '!V138</f>
        <v>2321.3687528648402</v>
      </c>
      <c r="Y119" s="256">
        <f>'COSTS '!Y138</f>
        <v>8594.6375610289488</v>
      </c>
      <c r="Z119" s="273">
        <f>'COSTS '!AB138</f>
        <v>1138.337157750813</v>
      </c>
      <c r="AA119" s="272">
        <f t="shared" si="43"/>
        <v>15455.568582517824</v>
      </c>
      <c r="AB119" s="256"/>
      <c r="AC119" s="256"/>
      <c r="AD119" s="256"/>
      <c r="AE119" s="256"/>
      <c r="AF119" s="256"/>
      <c r="AG119" s="256"/>
    </row>
    <row r="120" spans="10:33">
      <c r="J120" s="460" t="s">
        <v>74</v>
      </c>
      <c r="K120" s="271">
        <f>'COSTS '!M106</f>
        <v>756.78536679769786</v>
      </c>
      <c r="L120" s="272">
        <f>'COSTS '!P106</f>
        <v>1430.3310522764637</v>
      </c>
      <c r="M120" s="239">
        <f>'COSTS '!S106</f>
        <v>1698.9059254642193</v>
      </c>
      <c r="N120" s="272">
        <f>'COSTS '!V106</f>
        <v>3365.5185977997799</v>
      </c>
      <c r="O120" s="256">
        <f>'COSTS '!Y106</f>
        <v>4013.7006960975423</v>
      </c>
      <c r="P120" s="273">
        <f>'COSTS '!AB106</f>
        <v>1138.3371727852195</v>
      </c>
      <c r="Q120" s="272">
        <f t="shared" si="42"/>
        <v>12403.578811220921</v>
      </c>
      <c r="T120" s="460" t="s">
        <v>74</v>
      </c>
      <c r="U120" s="271">
        <f>'COSTS '!M139</f>
        <v>756.78535680257608</v>
      </c>
      <c r="V120" s="272">
        <f>'COSTS '!P139</f>
        <v>1411.778148175003</v>
      </c>
      <c r="W120" s="239">
        <f>'COSTS '!S139</f>
        <v>1698.9059030261901</v>
      </c>
      <c r="X120" s="272">
        <f>'COSTS '!V139</f>
        <v>3365.5185533502299</v>
      </c>
      <c r="Y120" s="256">
        <f>'COSTS '!Y139</f>
        <v>3751.3274751033873</v>
      </c>
      <c r="Z120" s="273">
        <f>'COSTS '!AB139</f>
        <v>1138.337157750813</v>
      </c>
      <c r="AA120" s="272">
        <f t="shared" si="43"/>
        <v>12122.652594208201</v>
      </c>
      <c r="AB120" s="256"/>
      <c r="AC120" s="256"/>
      <c r="AD120" s="256"/>
      <c r="AE120" s="256"/>
      <c r="AF120" s="256"/>
      <c r="AG120" s="256"/>
    </row>
    <row r="121" spans="10:33">
      <c r="J121" s="460" t="s">
        <v>75</v>
      </c>
      <c r="K121" s="271">
        <f>'COSTS '!M107</f>
        <v>756.78536679769786</v>
      </c>
      <c r="L121" s="272">
        <f>'COSTS '!P107</f>
        <v>1077.7252473611393</v>
      </c>
      <c r="M121" s="239">
        <f>'COSTS '!S107</f>
        <v>1698.9059254642193</v>
      </c>
      <c r="N121" s="272">
        <f>'COSTS '!V107</f>
        <v>3365.5185977997799</v>
      </c>
      <c r="O121" s="256">
        <f>'COSTS '!Y107</f>
        <v>2944.0169460056318</v>
      </c>
      <c r="P121" s="273">
        <f>'COSTS '!AB107</f>
        <v>1138.3371727852195</v>
      </c>
      <c r="Q121" s="272">
        <f t="shared" si="42"/>
        <v>10981.289256213688</v>
      </c>
      <c r="T121" s="460" t="s">
        <v>75</v>
      </c>
      <c r="U121" s="271">
        <f>'COSTS '!M140</f>
        <v>756.78535680257608</v>
      </c>
      <c r="V121" s="272">
        <f>'COSTS '!P140</f>
        <v>1028.3993472907466</v>
      </c>
      <c r="W121" s="239">
        <f>'COSTS '!S140</f>
        <v>1698.9059030261901</v>
      </c>
      <c r="X121" s="272">
        <f>'COSTS '!V140</f>
        <v>3365.5185533502299</v>
      </c>
      <c r="Y121" s="256">
        <f>'COSTS '!Y140</f>
        <v>3063.0364600248217</v>
      </c>
      <c r="Z121" s="273">
        <f>'COSTS '!AB140</f>
        <v>1138.337157750813</v>
      </c>
      <c r="AA121" s="272">
        <f t="shared" si="43"/>
        <v>11050.982778245378</v>
      </c>
      <c r="AB121" s="256"/>
    </row>
    <row r="122" spans="10:33">
      <c r="J122" s="460" t="s">
        <v>76</v>
      </c>
      <c r="K122" s="271">
        <f>'COSTS '!M108</f>
        <v>756.78536679769786</v>
      </c>
      <c r="L122" s="272">
        <f>'COSTS '!P108</f>
        <v>1219.1460415506999</v>
      </c>
      <c r="M122" s="239">
        <f>'COSTS '!S108</f>
        <v>1698.9059254642193</v>
      </c>
      <c r="N122" s="272">
        <f>'COSTS '!V108</f>
        <v>3365.5185977997799</v>
      </c>
      <c r="O122" s="256">
        <f>'COSTS '!Y108</f>
        <v>3480.1963039866387</v>
      </c>
      <c r="P122" s="273">
        <f>'COSTS '!AB108</f>
        <v>1138.3371727852195</v>
      </c>
      <c r="Q122" s="272">
        <f t="shared" si="42"/>
        <v>11658.889408384255</v>
      </c>
      <c r="T122" s="460" t="s">
        <v>76</v>
      </c>
      <c r="U122" s="271">
        <f>'COSTS '!M141</f>
        <v>756.78535680257608</v>
      </c>
      <c r="V122" s="272">
        <f>'COSTS '!P141</f>
        <v>1223.2046420019515</v>
      </c>
      <c r="W122" s="239">
        <f>'COSTS '!S141</f>
        <v>1698.9059030261901</v>
      </c>
      <c r="X122" s="272">
        <f>'COSTS '!V141</f>
        <v>3365.5185533502299</v>
      </c>
      <c r="Y122" s="256">
        <f>'COSTS '!Y141</f>
        <v>3564.0971579804018</v>
      </c>
      <c r="Z122" s="273">
        <f>'COSTS '!AB141</f>
        <v>1138.337157750813</v>
      </c>
      <c r="AA122" s="272">
        <f t="shared" si="43"/>
        <v>11746.848770912164</v>
      </c>
      <c r="AB122" s="256"/>
      <c r="AC122" s="256"/>
      <c r="AD122" s="256"/>
      <c r="AE122" s="256"/>
      <c r="AF122" s="256"/>
      <c r="AG122" s="256"/>
    </row>
    <row r="123" spans="10:33">
      <c r="J123" s="460" t="s">
        <v>77</v>
      </c>
      <c r="K123" s="271">
        <f>'COSTS '!M109</f>
        <v>756.78536679769786</v>
      </c>
      <c r="L123" s="272">
        <f>'COSTS '!P109</f>
        <v>3723.3175598988205</v>
      </c>
      <c r="M123" s="239">
        <f>'COSTS '!S109</f>
        <v>1698.9059254642193</v>
      </c>
      <c r="N123" s="272">
        <f>'COSTS '!V109</f>
        <v>10159.26547766466</v>
      </c>
      <c r="O123" s="256">
        <f>'COSTS '!Y109</f>
        <v>10420.62263471229</v>
      </c>
      <c r="P123" s="273">
        <f>'COSTS '!AB109</f>
        <v>1138.3371727852195</v>
      </c>
      <c r="Q123" s="272">
        <f t="shared" si="42"/>
        <v>27897.234137322906</v>
      </c>
      <c r="T123" s="460" t="s">
        <v>77</v>
      </c>
      <c r="U123" s="271">
        <f>'COSTS '!M142</f>
        <v>756.78535680257608</v>
      </c>
      <c r="V123" s="272">
        <f>'COSTS '!P142</f>
        <v>3759.9073084201877</v>
      </c>
      <c r="W123" s="239">
        <f>'COSTS '!S142</f>
        <v>1698.9059030261901</v>
      </c>
      <c r="X123" s="272">
        <f>'COSTS '!V142</f>
        <v>10325.05139151506</v>
      </c>
      <c r="Y123" s="256">
        <f>'COSTS '!Y142</f>
        <v>10352.3287345689</v>
      </c>
      <c r="Z123" s="273">
        <f>'COSTS '!AB142</f>
        <v>1138.337157750813</v>
      </c>
      <c r="AA123" s="272">
        <f t="shared" si="43"/>
        <v>28031.315852083728</v>
      </c>
      <c r="AB123" s="256"/>
      <c r="AC123" s="256"/>
      <c r="AD123" s="256"/>
      <c r="AE123" s="256"/>
      <c r="AF123" s="256"/>
      <c r="AG123" s="256"/>
    </row>
    <row r="124" spans="10:33">
      <c r="J124" s="460" t="s">
        <v>78</v>
      </c>
      <c r="K124" s="271">
        <f>'COSTS '!M110</f>
        <v>756.78536679769786</v>
      </c>
      <c r="L124" s="272">
        <f>'COSTS '!P110</f>
        <v>3805.2603928644371</v>
      </c>
      <c r="M124" s="239">
        <f>'COSTS '!S110</f>
        <v>1698.9059254642193</v>
      </c>
      <c r="N124" s="272">
        <f>'COSTS '!V110</f>
        <v>10160.799839471054</v>
      </c>
      <c r="O124" s="256">
        <f>'COSTS '!Y110</f>
        <v>10255.874478169544</v>
      </c>
      <c r="P124" s="273">
        <f>'COSTS '!AB110</f>
        <v>1138.3371727852195</v>
      </c>
      <c r="Q124" s="272">
        <f t="shared" si="42"/>
        <v>27815.96317555217</v>
      </c>
      <c r="T124" s="460" t="s">
        <v>78</v>
      </c>
      <c r="U124" s="271">
        <f>'COSTS '!M143</f>
        <v>756.78535680257608</v>
      </c>
      <c r="V124" s="272">
        <f>'COSTS '!P143</f>
        <v>3760.8659387102962</v>
      </c>
      <c r="W124" s="239">
        <f>'COSTS '!S143</f>
        <v>1698.9059030261901</v>
      </c>
      <c r="X124" s="272">
        <f>'COSTS '!V143</f>
        <v>10149.563396297726</v>
      </c>
      <c r="Y124" s="256">
        <f>'COSTS '!Y143</f>
        <v>10168.463306595542</v>
      </c>
      <c r="Z124" s="273">
        <f>'COSTS '!AB143</f>
        <v>1138.337157750813</v>
      </c>
      <c r="AA124" s="272">
        <f t="shared" si="43"/>
        <v>27672.92105918314</v>
      </c>
      <c r="AB124" s="256"/>
      <c r="AC124" s="256"/>
      <c r="AD124" s="256"/>
      <c r="AE124" s="256"/>
      <c r="AF124" s="256"/>
      <c r="AG124" s="256"/>
    </row>
    <row r="125" spans="10:33">
      <c r="J125" s="460" t="s">
        <v>79</v>
      </c>
      <c r="K125" s="271">
        <f>'COSTS '!M111</f>
        <v>521.99323083830132</v>
      </c>
      <c r="L125" s="272">
        <f>'COSTS '!P111</f>
        <v>735.39470412431524</v>
      </c>
      <c r="M125" s="239">
        <f>'COSTS '!S111</f>
        <v>1317.1109346650774</v>
      </c>
      <c r="N125" s="272">
        <f>'COSTS '!V111</f>
        <v>3268.2660404228131</v>
      </c>
      <c r="O125" s="256">
        <f>'COSTS '!Y111</f>
        <v>1987.5752059538572</v>
      </c>
      <c r="P125" s="273">
        <f>'COSTS '!AB111</f>
        <v>969.09564912750761</v>
      </c>
      <c r="Q125" s="272">
        <f t="shared" si="42"/>
        <v>8799.4357651318733</v>
      </c>
      <c r="T125" s="460" t="s">
        <v>79</v>
      </c>
      <c r="U125" s="271">
        <f>'COSTS '!M144</f>
        <v>756.78535680257608</v>
      </c>
      <c r="V125" s="272">
        <f>'COSTS '!P144</f>
        <v>1189.8005954715793</v>
      </c>
      <c r="W125" s="239">
        <f>'COSTS '!S144</f>
        <v>1951.6744393191261</v>
      </c>
      <c r="X125" s="272">
        <f>'COSTS '!V144</f>
        <v>4293.7305222074256</v>
      </c>
      <c r="Y125" s="256">
        <f>'COSTS '!Y144</f>
        <v>3032.9945360342899</v>
      </c>
      <c r="Z125" s="273">
        <f>'COSTS '!AB144</f>
        <v>1413.3271038277437</v>
      </c>
      <c r="AA125" s="272">
        <f t="shared" si="43"/>
        <v>12638.312553662739</v>
      </c>
      <c r="AB125" s="256"/>
      <c r="AC125" s="256"/>
      <c r="AD125" s="256"/>
      <c r="AE125" s="256"/>
      <c r="AF125" s="256"/>
      <c r="AG125" s="256"/>
    </row>
    <row r="126" spans="10:33">
      <c r="J126" s="460" t="s">
        <v>80</v>
      </c>
      <c r="K126" s="271">
        <f>'COSTS '!M112</f>
        <v>1697.5355313998468</v>
      </c>
      <c r="L126" s="272">
        <f>'COSTS '!P112</f>
        <v>1086.4677343936141</v>
      </c>
      <c r="M126" s="239">
        <f>'COSTS '!S112</f>
        <v>3954.3808927349987</v>
      </c>
      <c r="N126" s="272">
        <f>'COSTS '!V112</f>
        <v>6042.3660392411766</v>
      </c>
      <c r="O126" s="256">
        <f>'COSTS '!Y112</f>
        <v>2944.0204042679075</v>
      </c>
      <c r="P126" s="273">
        <f>'COSTS '!AB112</f>
        <v>3800.3550015271794</v>
      </c>
      <c r="Q126" s="272">
        <f t="shared" si="42"/>
        <v>19525.125603564724</v>
      </c>
      <c r="T126" s="460" t="s">
        <v>80</v>
      </c>
      <c r="U126" s="271">
        <f>'COSTS '!M145</f>
        <v>1665.2413340745052</v>
      </c>
      <c r="V126" s="272">
        <f>'COSTS '!P145</f>
        <v>1021.8452487127731</v>
      </c>
      <c r="W126" s="239">
        <f>'COSTS '!S145</f>
        <v>4067.1884322419296</v>
      </c>
      <c r="X126" s="272">
        <f>'COSTS '!V145</f>
        <v>5989.4523340333672</v>
      </c>
      <c r="Y126" s="256">
        <f>'COSTS '!Y145</f>
        <v>2950.656770604272</v>
      </c>
      <c r="Z126" s="273">
        <f>'COSTS '!AB145</f>
        <v>3431.5050017303029</v>
      </c>
      <c r="AA126" s="272">
        <f t="shared" si="43"/>
        <v>19125.889121397151</v>
      </c>
      <c r="AB126" s="256"/>
      <c r="AC126" s="256"/>
      <c r="AD126" s="256"/>
      <c r="AE126" s="256"/>
      <c r="AF126" s="256"/>
      <c r="AG126" s="256"/>
    </row>
    <row r="127" spans="10:33">
      <c r="J127" s="460" t="s">
        <v>81</v>
      </c>
      <c r="K127" s="271">
        <f>'COSTS '!M113</f>
        <v>1679.4363699547678</v>
      </c>
      <c r="L127" s="272">
        <f>'COSTS '!P113</f>
        <v>1189.1781239760908</v>
      </c>
      <c r="M127" s="239">
        <f>'COSTS '!S113</f>
        <v>4146.4841344278029</v>
      </c>
      <c r="N127" s="272">
        <f>'COSTS '!V113</f>
        <v>5564.867351644034</v>
      </c>
      <c r="O127" s="256">
        <f>'COSTS '!Y113</f>
        <v>3484.7854180262325</v>
      </c>
      <c r="P127" s="273">
        <f>'COSTS '!AB113</f>
        <v>3568.8423251460031</v>
      </c>
      <c r="Q127" s="272">
        <f t="shared" si="42"/>
        <v>19633.593723174934</v>
      </c>
      <c r="T127" s="460" t="s">
        <v>81</v>
      </c>
      <c r="U127" s="271">
        <f>'COSTS '!M146</f>
        <v>1784.6744951390153</v>
      </c>
      <c r="V127" s="272">
        <f>'COSTS '!P146</f>
        <v>1227.888512366033</v>
      </c>
      <c r="W127" s="239">
        <f>'COSTS '!S146</f>
        <v>4094.5852467282725</v>
      </c>
      <c r="X127" s="272">
        <f>'COSTS '!V146</f>
        <v>5773.9261464646088</v>
      </c>
      <c r="Y127" s="256">
        <f>'COSTS '!Y146</f>
        <v>3545.2703784012092</v>
      </c>
      <c r="Z127" s="273">
        <f>'COSTS '!AB146</f>
        <v>3570.4123290634302</v>
      </c>
      <c r="AA127" s="272">
        <f t="shared" si="43"/>
        <v>19996.757108162568</v>
      </c>
      <c r="AB127" s="256"/>
      <c r="AC127" s="256"/>
      <c r="AD127" s="256"/>
      <c r="AE127" s="256"/>
      <c r="AF127" s="256"/>
      <c r="AG127" s="256"/>
    </row>
    <row r="128" spans="10:33">
      <c r="J128" s="460" t="s">
        <v>82</v>
      </c>
      <c r="K128" s="271">
        <f>'COSTS '!M114</f>
        <v>13786.839160717984</v>
      </c>
      <c r="L128" s="272">
        <f>'COSTS '!P114</f>
        <v>17021.624642889183</v>
      </c>
      <c r="M128" s="239">
        <f>'COSTS '!S114</f>
        <v>25853.748439170242</v>
      </c>
      <c r="N128" s="272">
        <f>'COSTS '!V114</f>
        <v>66046.257710273931</v>
      </c>
      <c r="O128" s="256">
        <f>'COSTS '!Y114</f>
        <v>50498.506699967453</v>
      </c>
      <c r="P128" s="273">
        <f>'COSTS '!AB114</f>
        <v>21883.18426562594</v>
      </c>
      <c r="Q128" s="272">
        <f t="shared" si="42"/>
        <v>195090.16091864475</v>
      </c>
      <c r="T128" s="460" t="s">
        <v>82</v>
      </c>
      <c r="U128" s="271">
        <f>'COSTS '!M147</f>
        <v>1729.8264561739145</v>
      </c>
      <c r="V128" s="272">
        <f>'COSTS '!P147</f>
        <v>3507.2439032990378</v>
      </c>
      <c r="W128" s="239">
        <f>'COSTS '!S147</f>
        <v>3837.4786662942383</v>
      </c>
      <c r="X128" s="272">
        <f>'COSTS '!V147</f>
        <v>10610.637868055657</v>
      </c>
      <c r="Y128" s="256">
        <f>'COSTS '!Y147</f>
        <v>9584.2850050771158</v>
      </c>
      <c r="Z128" s="273">
        <f>'COSTS '!AB147</f>
        <v>3447.9483469806964</v>
      </c>
      <c r="AA128" s="272">
        <f t="shared" si="43"/>
        <v>32717.420245880661</v>
      </c>
      <c r="AB128" s="256"/>
      <c r="AC128" s="256"/>
      <c r="AD128" s="256"/>
      <c r="AE128" s="256"/>
      <c r="AF128" s="256"/>
      <c r="AG128" s="256"/>
    </row>
    <row r="129" spans="10:33">
      <c r="J129" s="460" t="s">
        <v>83</v>
      </c>
      <c r="K129" s="271">
        <f>'COSTS '!M115</f>
        <v>14035.397637188036</v>
      </c>
      <c r="L129" s="272">
        <f>'COSTS '!P115</f>
        <v>16578.128850158973</v>
      </c>
      <c r="M129" s="239">
        <f>'COSTS '!S115</f>
        <v>26181.335648848959</v>
      </c>
      <c r="N129" s="272">
        <f>'COSTS '!V115</f>
        <v>64557.488790707139</v>
      </c>
      <c r="O129" s="256">
        <f>'COSTS '!Y115</f>
        <v>49386.204697082205</v>
      </c>
      <c r="P129" s="273">
        <f>'COSTS '!AB115</f>
        <v>22694.195710721207</v>
      </c>
      <c r="Q129" s="272">
        <f t="shared" si="42"/>
        <v>193432.7513347065</v>
      </c>
      <c r="T129" s="460" t="s">
        <v>83</v>
      </c>
      <c r="U129" s="271">
        <f>'COSTS '!M148</f>
        <v>1723.739453547784</v>
      </c>
      <c r="V129" s="272">
        <f>'COSTS '!P148</f>
        <v>3372.1669472116696</v>
      </c>
      <c r="W129" s="239">
        <f>'COSTS '!S148</f>
        <v>4020.490825700093</v>
      </c>
      <c r="X129" s="272">
        <f>'COSTS '!V148</f>
        <v>10203.109883690009</v>
      </c>
      <c r="Y129" s="256">
        <f>'COSTS '!Y148</f>
        <v>9159.9527712147701</v>
      </c>
      <c r="Z129" s="273">
        <f>'COSTS '!AB148</f>
        <v>3114.3611445798997</v>
      </c>
      <c r="AA129" s="272">
        <f t="shared" si="43"/>
        <v>31593.821025944224</v>
      </c>
      <c r="AB129" s="256"/>
      <c r="AC129" s="256"/>
      <c r="AD129" s="256"/>
      <c r="AE129" s="256"/>
      <c r="AF129" s="256"/>
      <c r="AG129" s="256"/>
    </row>
    <row r="130" spans="10:33">
      <c r="J130" s="460" t="s">
        <v>84</v>
      </c>
      <c r="K130" s="271">
        <f>'COSTS '!M116</f>
        <v>14177.430246404707</v>
      </c>
      <c r="L130" s="272">
        <f>'COSTS '!P116</f>
        <v>16671.891696596056</v>
      </c>
      <c r="M130" s="239">
        <f>'COSTS '!S116</f>
        <v>26801.917227132537</v>
      </c>
      <c r="N130" s="272">
        <f>'COSTS '!V116</f>
        <v>63337.273370798357</v>
      </c>
      <c r="O130" s="256">
        <f>'COSTS '!Y116</f>
        <v>49434.396044908928</v>
      </c>
      <c r="P130" s="273">
        <f>'COSTS '!AB116</f>
        <v>21956.000729331903</v>
      </c>
      <c r="Q130" s="272">
        <f t="shared" si="42"/>
        <v>192378.90931517247</v>
      </c>
      <c r="T130" s="460" t="s">
        <v>84</v>
      </c>
      <c r="U130" s="271">
        <f>'COSTS '!M149</f>
        <v>14077.188672184791</v>
      </c>
      <c r="V130" s="272">
        <f>'COSTS '!P149</f>
        <v>16613.053183993259</v>
      </c>
      <c r="W130" s="239">
        <f>'COSTS '!S149</f>
        <v>26595.366248686365</v>
      </c>
      <c r="X130" s="272">
        <f>'COSTS '!V149</f>
        <v>64289.396131147245</v>
      </c>
      <c r="Y130" s="256">
        <f>'COSTS '!Y149</f>
        <v>49412.884873213523</v>
      </c>
      <c r="Z130" s="273">
        <f>'COSTS '!AB149</f>
        <v>22081.347021908103</v>
      </c>
      <c r="AA130" s="272">
        <f t="shared" si="43"/>
        <v>193069.23613113328</v>
      </c>
      <c r="AB130" s="256"/>
      <c r="AC130" s="256"/>
      <c r="AD130" s="256"/>
      <c r="AE130" s="256"/>
      <c r="AF130" s="256"/>
      <c r="AG130" s="256"/>
    </row>
    <row r="131" spans="10:33">
      <c r="J131" s="460" t="s">
        <v>85</v>
      </c>
      <c r="K131" s="271">
        <f>'COSTS '!M117</f>
        <v>14021.720715482317</v>
      </c>
      <c r="L131" s="272">
        <f>'COSTS '!P117</f>
        <v>16334.296708041767</v>
      </c>
      <c r="M131" s="239">
        <f>'COSTS '!S117</f>
        <v>26651.013009652201</v>
      </c>
      <c r="N131" s="272">
        <f>'COSTS '!V117</f>
        <v>62050.378388069752</v>
      </c>
      <c r="O131" s="256">
        <f>'COSTS '!Y117</f>
        <v>48547.387535357972</v>
      </c>
      <c r="P131" s="273">
        <f>'COSTS '!AB117</f>
        <v>22137.924548235711</v>
      </c>
      <c r="Q131" s="272">
        <f t="shared" si="42"/>
        <v>189742.72090483972</v>
      </c>
      <c r="T131" s="460" t="s">
        <v>85</v>
      </c>
      <c r="U131" s="271">
        <f>'COSTS '!M150</f>
        <v>14028.765464957145</v>
      </c>
      <c r="V131" s="272">
        <f>'COSTS '!P150</f>
        <v>16336.489854414804</v>
      </c>
      <c r="W131" s="239">
        <f>'COSTS '!S150</f>
        <v>26743.585175175984</v>
      </c>
      <c r="X131" s="272">
        <f>'COSTS '!V150</f>
        <v>62603.981487053272</v>
      </c>
      <c r="Y131" s="256">
        <f>'COSTS '!Y150</f>
        <v>48533.678381015743</v>
      </c>
      <c r="Z131" s="273">
        <f>'COSTS '!AB150</f>
        <v>22642.763100504439</v>
      </c>
      <c r="AA131" s="272">
        <f t="shared" si="43"/>
        <v>190889.2634631214</v>
      </c>
      <c r="AB131" s="256"/>
      <c r="AC131" s="256"/>
      <c r="AD131" s="256"/>
      <c r="AE131" s="256"/>
      <c r="AF131" s="256"/>
      <c r="AG131" s="256"/>
    </row>
    <row r="132" spans="10:33">
      <c r="J132" s="460" t="s">
        <v>86</v>
      </c>
      <c r="K132" s="271">
        <f>'COSTS '!M118</f>
        <v>5679.6341657221938</v>
      </c>
      <c r="L132" s="272">
        <f>'COSTS '!P118</f>
        <v>6665.1796626805854</v>
      </c>
      <c r="M132" s="239">
        <f>'COSTS '!S118</f>
        <v>10713.605231388101</v>
      </c>
      <c r="N132" s="272">
        <f>'COSTS '!V118</f>
        <v>24114.944698301544</v>
      </c>
      <c r="O132" s="256">
        <f>'COSTS '!Y118</f>
        <v>19421.209809768523</v>
      </c>
      <c r="P132" s="273">
        <f>'COSTS '!AB118</f>
        <v>8797.0247891878626</v>
      </c>
      <c r="Q132" s="272">
        <f t="shared" si="42"/>
        <v>75391.598357048817</v>
      </c>
      <c r="T132" s="460" t="s">
        <v>86</v>
      </c>
      <c r="U132" s="271">
        <f>'COSTS '!M151</f>
        <v>5658.4930420459377</v>
      </c>
      <c r="V132" s="272">
        <f>'COSTS '!P151</f>
        <v>6665.179574651288</v>
      </c>
      <c r="W132" s="239">
        <f>'COSTS '!S151</f>
        <v>10629.505685679973</v>
      </c>
      <c r="X132" s="272">
        <f>'COSTS '!V151</f>
        <v>24114.944379807257</v>
      </c>
      <c r="Y132" s="256">
        <f>'COSTS '!Y151</f>
        <v>19421.209553265995</v>
      </c>
      <c r="Z132" s="273">
        <f>'COSTS '!AB151</f>
        <v>8900.2538005629813</v>
      </c>
      <c r="AA132" s="272">
        <f t="shared" si="43"/>
        <v>75389.586036013425</v>
      </c>
      <c r="AB132" s="256"/>
      <c r="AC132" s="256"/>
      <c r="AD132" s="256"/>
      <c r="AE132" s="256"/>
      <c r="AF132" s="256"/>
      <c r="AG132" s="256"/>
    </row>
    <row r="133" spans="10:33" ht="15.75" thickBot="1">
      <c r="J133" s="461" t="s">
        <v>87</v>
      </c>
      <c r="K133" s="274">
        <f>'COSTS '!M119</f>
        <v>4890.9926701474615</v>
      </c>
      <c r="L133" s="263">
        <f>'COSTS '!P119</f>
        <v>4299.6360459083307</v>
      </c>
      <c r="M133" s="241">
        <f>'COSTS '!S119</f>
        <v>8709.7193057618933</v>
      </c>
      <c r="N133" s="263">
        <f>'COSTS '!V119</f>
        <v>19405.437021356178</v>
      </c>
      <c r="O133" s="275">
        <f>'COSTS '!Y119</f>
        <v>13298.010624760695</v>
      </c>
      <c r="P133" s="276">
        <f>'COSTS '!AB119</f>
        <v>7310.313994434945</v>
      </c>
      <c r="Q133" s="263">
        <f t="shared" si="42"/>
        <v>57914.109662369505</v>
      </c>
      <c r="T133" s="461" t="s">
        <v>87</v>
      </c>
      <c r="U133" s="274">
        <f>'COSTS '!M152</f>
        <v>4868.4751685195897</v>
      </c>
      <c r="V133" s="263">
        <f>'COSTS '!P152</f>
        <v>4299.6359891215725</v>
      </c>
      <c r="W133" s="241">
        <f>'COSTS '!S152</f>
        <v>8800.9177156449514</v>
      </c>
      <c r="X133" s="263">
        <f>'COSTS '!V152</f>
        <v>19405.436765061964</v>
      </c>
      <c r="Y133" s="275">
        <f>'COSTS '!Y152</f>
        <v>13298.010449129342</v>
      </c>
      <c r="Z133" s="276">
        <f>'COSTS '!AB152</f>
        <v>7338.4572359114945</v>
      </c>
      <c r="AA133" s="263">
        <f t="shared" si="43"/>
        <v>58010.933323388919</v>
      </c>
      <c r="AB133" s="256"/>
      <c r="AC133" s="256"/>
      <c r="AD133" s="256"/>
      <c r="AE133" s="256"/>
      <c r="AF133" s="256"/>
      <c r="AG133" s="256"/>
    </row>
    <row r="134" spans="10:33" ht="15.75" thickBot="1">
      <c r="J134" s="461" t="s">
        <v>178</v>
      </c>
      <c r="K134" s="467">
        <f>SUM(K110:K133)</f>
        <v>89475.532795748251</v>
      </c>
      <c r="L134" s="471">
        <f t="shared" ref="L134:P134" si="44">SUM(L110:L133)</f>
        <v>108738.37380044302</v>
      </c>
      <c r="M134" s="469">
        <f t="shared" si="44"/>
        <v>172631.06519819907</v>
      </c>
      <c r="N134" s="471">
        <f t="shared" si="44"/>
        <v>418182.32618528511</v>
      </c>
      <c r="O134" s="469">
        <f t="shared" si="44"/>
        <v>324439.65817845531</v>
      </c>
      <c r="P134" s="471">
        <f t="shared" si="44"/>
        <v>142293.97532089276</v>
      </c>
      <c r="Q134" s="468">
        <f>SUM(Q110:Q133)</f>
        <v>1255760.9314790238</v>
      </c>
      <c r="T134" s="351" t="s">
        <v>178</v>
      </c>
      <c r="U134" s="467">
        <f>SUM(U110:U133)</f>
        <v>65042.950127744029</v>
      </c>
      <c r="V134" s="468">
        <f t="shared" ref="V134:Z134" si="45">SUM(V110:V133)</f>
        <v>81998.928735420835</v>
      </c>
      <c r="W134" s="468">
        <f t="shared" si="45"/>
        <v>128515.45792413771</v>
      </c>
      <c r="X134" s="469">
        <f t="shared" si="45"/>
        <v>310190.06085970032</v>
      </c>
      <c r="Y134" s="468">
        <f t="shared" si="45"/>
        <v>243313.21192145158</v>
      </c>
      <c r="Z134" s="470">
        <f t="shared" si="45"/>
        <v>104682.80722662897</v>
      </c>
      <c r="AA134" s="471">
        <f>SUM(AA110:AA133)</f>
        <v>933743.41679508332</v>
      </c>
      <c r="AB134" s="256"/>
      <c r="AC134" s="256"/>
      <c r="AD134" s="256"/>
      <c r="AE134" s="256"/>
      <c r="AF134" s="256"/>
      <c r="AG134" s="256"/>
    </row>
    <row r="135" spans="10:33">
      <c r="Y135" s="262"/>
    </row>
    <row r="136" spans="10:33">
      <c r="J136" s="407" t="s">
        <v>344</v>
      </c>
      <c r="K136" s="407"/>
      <c r="L136" s="407"/>
      <c r="M136" s="407"/>
      <c r="N136" s="407"/>
      <c r="O136" s="407"/>
      <c r="P136" s="407"/>
      <c r="Q136" s="257"/>
      <c r="R136" s="278"/>
      <c r="T136" s="278" t="s">
        <v>343</v>
      </c>
      <c r="U136" s="278"/>
      <c r="V136" s="278"/>
      <c r="W136" s="278"/>
      <c r="X136" s="278"/>
      <c r="Y136" s="278"/>
      <c r="Z136" s="278"/>
      <c r="AA136" s="257"/>
      <c r="AB136" s="257"/>
    </row>
    <row r="137" spans="10:33">
      <c r="J137" s="407"/>
      <c r="K137" s="407"/>
      <c r="L137" s="407"/>
      <c r="M137" s="407"/>
      <c r="N137" s="407"/>
      <c r="O137" s="407"/>
      <c r="P137" s="407"/>
      <c r="Q137" s="257"/>
      <c r="R137" s="278"/>
      <c r="T137" s="278"/>
      <c r="U137" s="278"/>
      <c r="V137" s="278"/>
      <c r="W137" s="278"/>
      <c r="X137" s="278"/>
      <c r="Y137" s="257"/>
      <c r="Z137" s="36"/>
      <c r="AA137" s="36"/>
      <c r="AB137" s="36"/>
    </row>
    <row r="138" spans="10:33" ht="15.75" thickBot="1">
      <c r="J138" s="257" t="s">
        <v>209</v>
      </c>
      <c r="K138" s="257">
        <v>2</v>
      </c>
      <c r="L138" s="257">
        <v>3</v>
      </c>
      <c r="M138" s="257">
        <v>4</v>
      </c>
      <c r="N138" s="257">
        <v>5</v>
      </c>
      <c r="O138" s="257">
        <v>6</v>
      </c>
      <c r="P138" s="257">
        <v>7</v>
      </c>
      <c r="Q138" s="257">
        <v>8</v>
      </c>
      <c r="R138" s="257">
        <v>1</v>
      </c>
      <c r="T138" s="257" t="s">
        <v>209</v>
      </c>
      <c r="U138" s="257">
        <v>2</v>
      </c>
      <c r="V138" s="257">
        <v>3</v>
      </c>
      <c r="W138" s="257">
        <v>4</v>
      </c>
      <c r="X138" s="257">
        <v>5</v>
      </c>
      <c r="Y138" s="257">
        <v>6</v>
      </c>
      <c r="Z138" s="257">
        <v>7</v>
      </c>
      <c r="AA138" s="257">
        <v>8</v>
      </c>
      <c r="AB138" s="260">
        <v>1</v>
      </c>
    </row>
    <row r="139" spans="10:33" ht="51" customHeight="1" thickBot="1">
      <c r="J139" s="456"/>
      <c r="K139" s="457" t="s">
        <v>172</v>
      </c>
      <c r="L139" s="458" t="s">
        <v>173</v>
      </c>
      <c r="M139" s="459" t="s">
        <v>174</v>
      </c>
      <c r="N139" s="458" t="s">
        <v>175</v>
      </c>
      <c r="O139" s="459" t="s">
        <v>176</v>
      </c>
      <c r="P139" s="458" t="s">
        <v>177</v>
      </c>
      <c r="Q139" s="458" t="s">
        <v>338</v>
      </c>
      <c r="R139" s="257"/>
      <c r="T139" s="456"/>
      <c r="U139" s="457" t="s">
        <v>172</v>
      </c>
      <c r="V139" s="458" t="s">
        <v>173</v>
      </c>
      <c r="W139" s="459" t="s">
        <v>174</v>
      </c>
      <c r="X139" s="458" t="s">
        <v>175</v>
      </c>
      <c r="Y139" s="459" t="s">
        <v>176</v>
      </c>
      <c r="Z139" s="458" t="s">
        <v>177</v>
      </c>
      <c r="AA139" s="479" t="s">
        <v>338</v>
      </c>
      <c r="AB139" s="174"/>
    </row>
    <row r="140" spans="10:33">
      <c r="J140" s="372" t="s">
        <v>64</v>
      </c>
      <c r="K140" s="280">
        <f>'COSTS '!L129</f>
        <v>698.78610969766953</v>
      </c>
      <c r="L140" s="178">
        <f>'COSTS '!O129</f>
        <v>805.74316730445537</v>
      </c>
      <c r="M140" s="178">
        <f>'COSTS '!R129</f>
        <v>1568.7035115661959</v>
      </c>
      <c r="N140" s="178">
        <f>'COSTS '!U129</f>
        <v>3107.5886919208033</v>
      </c>
      <c r="O140" s="281">
        <f>'COSTS '!X129</f>
        <v>2085.6626233323291</v>
      </c>
      <c r="P140" s="281">
        <f>'COSTS '!AA129</f>
        <v>1051.096175208507</v>
      </c>
      <c r="Q140" s="179">
        <f>SUM(K140:P140)</f>
        <v>9317.5802790299604</v>
      </c>
      <c r="R140" s="257"/>
      <c r="T140" s="372" t="s">
        <v>64</v>
      </c>
      <c r="U140" s="280">
        <f>'COSTS '!L96</f>
        <v>698.78611892677554</v>
      </c>
      <c r="V140" s="182">
        <f>'COSTS '!O96</f>
        <v>805.74317794617991</v>
      </c>
      <c r="W140" s="178">
        <f>'COSTS '!R96</f>
        <v>1568.7035322845977</v>
      </c>
      <c r="X140" s="182">
        <f>'COSTS '!U96</f>
        <v>3107.5887329637858</v>
      </c>
      <c r="Y140" s="281">
        <f>'COSTS '!X96</f>
        <v>2085.6626508783856</v>
      </c>
      <c r="Z140" s="288">
        <f>'COSTS '!AA96</f>
        <v>1051.0961890906922</v>
      </c>
      <c r="AA140" s="179">
        <f>SUM(U140:Z140)</f>
        <v>9317.5804020904161</v>
      </c>
      <c r="AB140" s="256"/>
    </row>
    <row r="141" spans="10:33">
      <c r="J141" s="460" t="s">
        <v>65</v>
      </c>
      <c r="K141" s="282">
        <f>'COSTS '!L130</f>
        <v>698.78610969766953</v>
      </c>
      <c r="L141" s="180">
        <f>'COSTS '!O130</f>
        <v>805.74316730445537</v>
      </c>
      <c r="M141" s="180">
        <f>'COSTS '!R130</f>
        <v>1568.7035115661959</v>
      </c>
      <c r="N141" s="180">
        <f>'COSTS '!U130</f>
        <v>3107.5886919208033</v>
      </c>
      <c r="O141" s="283">
        <f>'COSTS '!X130</f>
        <v>2085.6626233323291</v>
      </c>
      <c r="P141" s="283">
        <f>'COSTS '!AA130</f>
        <v>1051.096175208507</v>
      </c>
      <c r="Q141" s="181">
        <f t="shared" ref="Q141:Q163" si="46">SUM(K141:P141)</f>
        <v>9317.5802790299604</v>
      </c>
      <c r="R141" s="257"/>
      <c r="T141" s="460" t="s">
        <v>65</v>
      </c>
      <c r="U141" s="282">
        <f>'COSTS '!L97</f>
        <v>698.78611892677554</v>
      </c>
      <c r="V141" s="183">
        <f>'COSTS '!O97</f>
        <v>805.74317794617991</v>
      </c>
      <c r="W141" s="180">
        <f>'COSTS '!R97</f>
        <v>1568.7035322845977</v>
      </c>
      <c r="X141" s="183">
        <f>'COSTS '!U97</f>
        <v>3107.5887329637858</v>
      </c>
      <c r="Y141" s="283">
        <f>'COSTS '!X97</f>
        <v>2085.6626508783856</v>
      </c>
      <c r="Z141" s="289">
        <f>'COSTS '!AA97</f>
        <v>1051.0961890906922</v>
      </c>
      <c r="AA141" s="181">
        <f t="shared" ref="AA141:AA163" si="47">SUM(U141:Z141)</f>
        <v>9317.5804020904161</v>
      </c>
      <c r="AB141" s="256"/>
    </row>
    <row r="142" spans="10:33">
      <c r="J142" s="460" t="s">
        <v>66</v>
      </c>
      <c r="K142" s="282">
        <f>'COSTS '!L131</f>
        <v>698.78610969766953</v>
      </c>
      <c r="L142" s="180">
        <f>'COSTS '!O131</f>
        <v>805.74316730445537</v>
      </c>
      <c r="M142" s="180">
        <f>'COSTS '!R131</f>
        <v>1568.7035115661959</v>
      </c>
      <c r="N142" s="180">
        <f>'COSTS '!U131</f>
        <v>3107.5886919208033</v>
      </c>
      <c r="O142" s="283">
        <f>'COSTS '!X131</f>
        <v>2085.6626233323291</v>
      </c>
      <c r="P142" s="283">
        <f>'COSTS '!AA131</f>
        <v>1051.096175208507</v>
      </c>
      <c r="Q142" s="181">
        <f t="shared" si="46"/>
        <v>9317.5802790299604</v>
      </c>
      <c r="R142" s="257"/>
      <c r="T142" s="460" t="s">
        <v>66</v>
      </c>
      <c r="U142" s="282">
        <f>'COSTS '!L98</f>
        <v>698.78611892677554</v>
      </c>
      <c r="V142" s="183">
        <f>'COSTS '!O98</f>
        <v>805.74317794617991</v>
      </c>
      <c r="W142" s="180">
        <f>'COSTS '!R98</f>
        <v>1568.7035322845977</v>
      </c>
      <c r="X142" s="183">
        <f>'COSTS '!U98</f>
        <v>3107.5887329637858</v>
      </c>
      <c r="Y142" s="283">
        <f>'COSTS '!X98</f>
        <v>2085.6626508783856</v>
      </c>
      <c r="Z142" s="289">
        <f>'COSTS '!AA98</f>
        <v>1051.0961890906922</v>
      </c>
      <c r="AA142" s="181">
        <f t="shared" si="47"/>
        <v>9317.5804020904161</v>
      </c>
      <c r="AB142" s="256"/>
    </row>
    <row r="143" spans="10:33">
      <c r="J143" s="460" t="s">
        <v>67</v>
      </c>
      <c r="K143" s="282">
        <f>'COSTS '!L132</f>
        <v>698.78610969766953</v>
      </c>
      <c r="L143" s="180">
        <f>'COSTS '!O132</f>
        <v>805.74316730445537</v>
      </c>
      <c r="M143" s="180">
        <f>'COSTS '!R132</f>
        <v>1568.7035115661959</v>
      </c>
      <c r="N143" s="180">
        <f>'COSTS '!U132</f>
        <v>3107.5886919208033</v>
      </c>
      <c r="O143" s="283">
        <f>'COSTS '!X132</f>
        <v>2085.6626233323291</v>
      </c>
      <c r="P143" s="283">
        <f>'COSTS '!AA132</f>
        <v>1051.096175208507</v>
      </c>
      <c r="Q143" s="181">
        <f t="shared" si="46"/>
        <v>9317.5802790299604</v>
      </c>
      <c r="R143" s="257"/>
      <c r="T143" s="460" t="s">
        <v>67</v>
      </c>
      <c r="U143" s="282">
        <f>'COSTS '!L99</f>
        <v>698.78611892677554</v>
      </c>
      <c r="V143" s="183">
        <f>'COSTS '!O99</f>
        <v>805.74317794617991</v>
      </c>
      <c r="W143" s="180">
        <f>'COSTS '!R99</f>
        <v>1568.7035322845977</v>
      </c>
      <c r="X143" s="183">
        <f>'COSTS '!U99</f>
        <v>3107.5887329637858</v>
      </c>
      <c r="Y143" s="283">
        <f>'COSTS '!X99</f>
        <v>2085.6626508783856</v>
      </c>
      <c r="Z143" s="289">
        <f>'COSTS '!AA99</f>
        <v>1051.0961890906922</v>
      </c>
      <c r="AA143" s="181">
        <f t="shared" si="47"/>
        <v>9317.5804020904161</v>
      </c>
      <c r="AB143" s="256"/>
    </row>
    <row r="144" spans="10:33">
      <c r="J144" s="460" t="s">
        <v>68</v>
      </c>
      <c r="K144" s="282">
        <f>'COSTS '!L133</f>
        <v>698.78610969766953</v>
      </c>
      <c r="L144" s="180">
        <f>'COSTS '!O133</f>
        <v>805.74316730445537</v>
      </c>
      <c r="M144" s="180">
        <f>'COSTS '!R133</f>
        <v>1568.7035115661959</v>
      </c>
      <c r="N144" s="180">
        <f>'COSTS '!U133</f>
        <v>3107.5886919208033</v>
      </c>
      <c r="O144" s="283">
        <f>'COSTS '!X133</f>
        <v>2085.6626233323291</v>
      </c>
      <c r="P144" s="283">
        <f>'COSTS '!AA133</f>
        <v>1051.096175208507</v>
      </c>
      <c r="Q144" s="181">
        <f t="shared" si="46"/>
        <v>9317.5802790299604</v>
      </c>
      <c r="R144" s="257"/>
      <c r="T144" s="460" t="s">
        <v>68</v>
      </c>
      <c r="U144" s="282">
        <f>'COSTS '!L100</f>
        <v>698.78611892677554</v>
      </c>
      <c r="V144" s="183">
        <f>'COSTS '!O100</f>
        <v>805.74317794617991</v>
      </c>
      <c r="W144" s="180">
        <f>'COSTS '!R100</f>
        <v>1568.7035322845977</v>
      </c>
      <c r="X144" s="183">
        <f>'COSTS '!U100</f>
        <v>3107.5887329637858</v>
      </c>
      <c r="Y144" s="283">
        <f>'COSTS '!X100</f>
        <v>2085.6626508783856</v>
      </c>
      <c r="Z144" s="289">
        <f>'COSTS '!AA100</f>
        <v>1051.0961890906922</v>
      </c>
      <c r="AA144" s="181">
        <f t="shared" si="47"/>
        <v>9317.5804020904161</v>
      </c>
      <c r="AB144" s="256"/>
    </row>
    <row r="145" spans="10:28">
      <c r="J145" s="460" t="s">
        <v>69</v>
      </c>
      <c r="K145" s="282">
        <f>'COSTS '!L134</f>
        <v>4380.3262665256771</v>
      </c>
      <c r="L145" s="180">
        <f>'COSTS '!O134</f>
        <v>3970.1163334455887</v>
      </c>
      <c r="M145" s="180">
        <f>'COSTS '!R134</f>
        <v>7801.2443734326607</v>
      </c>
      <c r="N145" s="180">
        <f>'COSTS '!U134</f>
        <v>18124.433918182003</v>
      </c>
      <c r="O145" s="283">
        <f>'COSTS '!X134</f>
        <v>12278.864680636512</v>
      </c>
      <c r="P145" s="283">
        <f>'COSTS '!AA134</f>
        <v>6514.575717913589</v>
      </c>
      <c r="Q145" s="181">
        <f t="shared" si="46"/>
        <v>53069.561290136036</v>
      </c>
      <c r="R145" s="257"/>
      <c r="T145" s="460" t="s">
        <v>69</v>
      </c>
      <c r="U145" s="282">
        <f>'COSTS '!L101</f>
        <v>4378.8301921976372</v>
      </c>
      <c r="V145" s="183">
        <f>'COSTS '!O101</f>
        <v>3970.1163858802684</v>
      </c>
      <c r="W145" s="180">
        <f>'COSTS '!R101</f>
        <v>7780.2986259393347</v>
      </c>
      <c r="X145" s="183">
        <f>'COSTS '!U101</f>
        <v>18164.44500672755</v>
      </c>
      <c r="Y145" s="283">
        <f>'COSTS '!X101</f>
        <v>12278.864842807659</v>
      </c>
      <c r="Z145" s="289">
        <f>'COSTS '!AA101</f>
        <v>6522.2701980249585</v>
      </c>
      <c r="AA145" s="181">
        <f t="shared" si="47"/>
        <v>53094.825251577407</v>
      </c>
      <c r="AB145" s="256"/>
    </row>
    <row r="146" spans="10:28">
      <c r="J146" s="460" t="s">
        <v>70</v>
      </c>
      <c r="K146" s="282">
        <f>'COSTS '!L135</f>
        <v>5129.590444762146</v>
      </c>
      <c r="L146" s="180">
        <f>'COSTS '!O135</f>
        <v>4053.1516683667364</v>
      </c>
      <c r="M146" s="180">
        <f>'COSTS '!R135</f>
        <v>9605.3992356566796</v>
      </c>
      <c r="N146" s="180">
        <f>'COSTS '!U135</f>
        <v>22701.701161670149</v>
      </c>
      <c r="O146" s="283">
        <f>'COSTS '!X135</f>
        <v>12469.621531131041</v>
      </c>
      <c r="P146" s="283">
        <f>'COSTS '!AA135</f>
        <v>7950.1955630889661</v>
      </c>
      <c r="Q146" s="181">
        <f t="shared" si="46"/>
        <v>61909.659604675711</v>
      </c>
      <c r="R146" s="257"/>
      <c r="T146" s="460" t="s">
        <v>70</v>
      </c>
      <c r="U146" s="282">
        <f>'COSTS '!L102</f>
        <v>5122.1098516078855</v>
      </c>
      <c r="V146" s="183">
        <f>'COSTS '!O102</f>
        <v>4037.4423340028275</v>
      </c>
      <c r="W146" s="180">
        <f>'COSTS '!R102</f>
        <v>9626.3452130454789</v>
      </c>
      <c r="X146" s="183">
        <f>'COSTS '!U102</f>
        <v>22661.690612329265</v>
      </c>
      <c r="Y146" s="283">
        <f>'COSTS '!X102</f>
        <v>12444.374465275616</v>
      </c>
      <c r="Z146" s="289">
        <f>'COSTS '!AA102</f>
        <v>7942.5012740187558</v>
      </c>
      <c r="AA146" s="181">
        <f t="shared" si="47"/>
        <v>61834.463750279829</v>
      </c>
      <c r="AB146" s="256"/>
    </row>
    <row r="147" spans="10:28">
      <c r="J147" s="460" t="s">
        <v>71</v>
      </c>
      <c r="K147" s="282">
        <f>'COSTS '!L136</f>
        <v>718.23582778730758</v>
      </c>
      <c r="L147" s="180">
        <f>'COSTS '!O136</f>
        <v>935.90666528895633</v>
      </c>
      <c r="M147" s="180">
        <f>'COSTS '!R136</f>
        <v>1568.7035115661959</v>
      </c>
      <c r="N147" s="180">
        <f>'COSTS '!U136</f>
        <v>7346.3026007497519</v>
      </c>
      <c r="O147" s="283">
        <f>'COSTS '!X136</f>
        <v>2551.3337583630864</v>
      </c>
      <c r="P147" s="283">
        <f>'COSTS '!AA136</f>
        <v>1293.4695852486118</v>
      </c>
      <c r="Q147" s="181">
        <f t="shared" si="46"/>
        <v>14413.951949003909</v>
      </c>
      <c r="R147" s="257"/>
      <c r="T147" s="460" t="s">
        <v>71</v>
      </c>
      <c r="U147" s="282">
        <f>'COSTS '!L103</f>
        <v>727.21263035630056</v>
      </c>
      <c r="V147" s="183">
        <f>'COSTS '!O103</f>
        <v>951.6160655450584</v>
      </c>
      <c r="W147" s="180">
        <f>'COSTS '!R103</f>
        <v>1568.7035322845977</v>
      </c>
      <c r="X147" s="183">
        <f>'COSTS '!U103</f>
        <v>7358.6137282887121</v>
      </c>
      <c r="Y147" s="283">
        <f>'COSTS '!X103</f>
        <v>2576.58102260538</v>
      </c>
      <c r="Z147" s="289">
        <f>'COSTS '!AA103</f>
        <v>1258.8448290117321</v>
      </c>
      <c r="AA147" s="181">
        <f t="shared" si="47"/>
        <v>14441.571808091781</v>
      </c>
      <c r="AB147" s="256"/>
    </row>
    <row r="148" spans="10:28">
      <c r="J148" s="460" t="s">
        <v>72</v>
      </c>
      <c r="K148" s="282">
        <f>'COSTS '!L137</f>
        <v>698.78610969766953</v>
      </c>
      <c r="L148" s="180">
        <f>'COSTS '!O137</f>
        <v>2989.993938800038</v>
      </c>
      <c r="M148" s="180">
        <f>'COSTS '!R137</f>
        <v>1568.7035115661959</v>
      </c>
      <c r="N148" s="180">
        <f>'COSTS '!U137</f>
        <v>5757.4444774099884</v>
      </c>
      <c r="O148" s="283">
        <f>'COSTS '!X137</f>
        <v>7739.5860805222219</v>
      </c>
      <c r="P148" s="283">
        <f>'COSTS '!AA137</f>
        <v>1251.1504184162127</v>
      </c>
      <c r="Q148" s="181">
        <f t="shared" si="46"/>
        <v>20005.664536412325</v>
      </c>
      <c r="R148" s="257"/>
      <c r="T148" s="460" t="s">
        <v>72</v>
      </c>
      <c r="U148" s="282">
        <f>'COSTS '!L104</f>
        <v>698.78611892677554</v>
      </c>
      <c r="V148" s="183">
        <f>'COSTS '!O104</f>
        <v>2989.9939782899064</v>
      </c>
      <c r="W148" s="180">
        <f>'COSTS '!R104</f>
        <v>1568.7035322845977</v>
      </c>
      <c r="X148" s="183">
        <f>'COSTS '!U104</f>
        <v>5745.1335229366796</v>
      </c>
      <c r="Y148" s="283">
        <f>'COSTS '!X104</f>
        <v>7739.5861827415702</v>
      </c>
      <c r="Z148" s="289">
        <f>'COSTS '!AA104</f>
        <v>1285.775208260756</v>
      </c>
      <c r="AA148" s="181">
        <f t="shared" si="47"/>
        <v>20027.978543440284</v>
      </c>
      <c r="AB148" s="256"/>
    </row>
    <row r="149" spans="10:28">
      <c r="J149" s="460" t="s">
        <v>73</v>
      </c>
      <c r="K149" s="282">
        <f>'COSTS '!L138</f>
        <v>698.78610969766953</v>
      </c>
      <c r="L149" s="180">
        <f>'COSTS '!O138</f>
        <v>873.06911453781788</v>
      </c>
      <c r="M149" s="180">
        <f>'COSTS '!R138</f>
        <v>1568.7035115661959</v>
      </c>
      <c r="N149" s="180">
        <f>'COSTS '!U138</f>
        <v>3107.5886919208033</v>
      </c>
      <c r="O149" s="283">
        <f>'COSTS '!X138</f>
        <v>7935.9534266195287</v>
      </c>
      <c r="P149" s="283">
        <f>'COSTS '!AA138</f>
        <v>1051.096175208507</v>
      </c>
      <c r="Q149" s="181">
        <f t="shared" si="46"/>
        <v>15235.197029550522</v>
      </c>
      <c r="R149" s="257"/>
      <c r="T149" s="460" t="s">
        <v>73</v>
      </c>
      <c r="U149" s="282">
        <f>'COSTS '!L105</f>
        <v>698.78611892677554</v>
      </c>
      <c r="V149" s="183">
        <f>'COSTS '!O105</f>
        <v>877.55752261024315</v>
      </c>
      <c r="W149" s="180">
        <f>'COSTS '!R105</f>
        <v>1568.7035322845977</v>
      </c>
      <c r="X149" s="183">
        <f>'COSTS '!U105</f>
        <v>3107.5887329637858</v>
      </c>
      <c r="Y149" s="283">
        <f>'COSTS '!X105</f>
        <v>7927.5377879170483</v>
      </c>
      <c r="Z149" s="289">
        <f>'COSTS '!AA105</f>
        <v>1051.0961890906922</v>
      </c>
      <c r="AA149" s="181">
        <f t="shared" si="47"/>
        <v>15231.269883793144</v>
      </c>
      <c r="AB149" s="256"/>
    </row>
    <row r="150" spans="10:28">
      <c r="J150" s="460" t="s">
        <v>74</v>
      </c>
      <c r="K150" s="282">
        <f>'COSTS '!L139</f>
        <v>698.78610969766953</v>
      </c>
      <c r="L150" s="180">
        <f>'COSTS '!O139</f>
        <v>1303.5809309095134</v>
      </c>
      <c r="M150" s="180">
        <f>'COSTS '!R139</f>
        <v>1568.7035115661959</v>
      </c>
      <c r="N150" s="180">
        <f>'COSTS '!U139</f>
        <v>3107.5886919208033</v>
      </c>
      <c r="O150" s="283">
        <f>'COSTS '!X139</f>
        <v>3463.8296169006348</v>
      </c>
      <c r="P150" s="283">
        <f>'COSTS '!AA139</f>
        <v>1051.096175208507</v>
      </c>
      <c r="Q150" s="181">
        <f t="shared" si="46"/>
        <v>11193.585036203325</v>
      </c>
      <c r="R150" s="257"/>
      <c r="T150" s="460" t="s">
        <v>74</v>
      </c>
      <c r="U150" s="282">
        <f>'COSTS '!L106</f>
        <v>698.78611892677554</v>
      </c>
      <c r="V150" s="183">
        <f>'COSTS '!O106</f>
        <v>1320.7119596273903</v>
      </c>
      <c r="W150" s="180">
        <f>'COSTS '!R106</f>
        <v>1568.7035322845977</v>
      </c>
      <c r="X150" s="183">
        <f>'COSTS '!U106</f>
        <v>3107.5887329637858</v>
      </c>
      <c r="Y150" s="283">
        <f>'COSTS '!X106</f>
        <v>3706.0948255748312</v>
      </c>
      <c r="Z150" s="289">
        <f>'COSTS '!AA106</f>
        <v>1051.0961890906922</v>
      </c>
      <c r="AA150" s="181">
        <f t="shared" si="47"/>
        <v>11452.981358468074</v>
      </c>
      <c r="AB150" s="256"/>
    </row>
    <row r="151" spans="10:28">
      <c r="J151" s="460" t="s">
        <v>75</v>
      </c>
      <c r="K151" s="282">
        <f>'COSTS '!L140</f>
        <v>698.78610969766953</v>
      </c>
      <c r="L151" s="180">
        <f>'COSTS '!O140</f>
        <v>949.58388484833483</v>
      </c>
      <c r="M151" s="180">
        <f>'COSTS '!R140</f>
        <v>1568.7035115661959</v>
      </c>
      <c r="N151" s="180">
        <f>'COSTS '!U140</f>
        <v>3107.5886919208033</v>
      </c>
      <c r="O151" s="283">
        <f>'COSTS '!X140</f>
        <v>2828.2885134116545</v>
      </c>
      <c r="P151" s="283">
        <f>'COSTS '!AA140</f>
        <v>1051.096175208507</v>
      </c>
      <c r="Q151" s="181">
        <f t="shared" si="46"/>
        <v>10204.046886653166</v>
      </c>
      <c r="R151" s="257"/>
      <c r="T151" s="460" t="s">
        <v>75</v>
      </c>
      <c r="U151" s="282">
        <f>'COSTS '!L107</f>
        <v>698.78611892677554</v>
      </c>
      <c r="V151" s="183">
        <f>'COSTS '!O107</f>
        <v>995.12949894842052</v>
      </c>
      <c r="W151" s="180">
        <f>'COSTS '!R107</f>
        <v>1568.7035322845977</v>
      </c>
      <c r="X151" s="183">
        <f>'COSTS '!U107</f>
        <v>3107.5887329637858</v>
      </c>
      <c r="Y151" s="283">
        <f>'COSTS '!X107</f>
        <v>2718.390531861156</v>
      </c>
      <c r="Z151" s="289">
        <f>'COSTS '!AA107</f>
        <v>1051.0961890906922</v>
      </c>
      <c r="AA151" s="181">
        <f t="shared" si="47"/>
        <v>10139.694604075428</v>
      </c>
      <c r="AB151" s="256"/>
    </row>
    <row r="152" spans="10:28">
      <c r="J152" s="460" t="s">
        <v>76</v>
      </c>
      <c r="K152" s="282">
        <f>'COSTS '!L141</f>
        <v>698.78610969766953</v>
      </c>
      <c r="L152" s="180">
        <f>'COSTS '!O141</f>
        <v>1129.4595032335656</v>
      </c>
      <c r="M152" s="180">
        <f>'COSTS '!R141</f>
        <v>1568.7035115661959</v>
      </c>
      <c r="N152" s="180">
        <f>'COSTS '!U141</f>
        <v>3107.5886919208033</v>
      </c>
      <c r="O152" s="283">
        <f>'COSTS '!X141</f>
        <v>3290.948437655034</v>
      </c>
      <c r="P152" s="283">
        <f>'COSTS '!AA141</f>
        <v>1051.096175208507</v>
      </c>
      <c r="Q152" s="181">
        <f t="shared" si="46"/>
        <v>10846.582429281776</v>
      </c>
      <c r="R152" s="257"/>
      <c r="T152" s="460" t="s">
        <v>76</v>
      </c>
      <c r="U152" s="282">
        <f>'COSTS '!L108</f>
        <v>698.78611892677554</v>
      </c>
      <c r="V152" s="183">
        <f>'COSTS '!O108</f>
        <v>1125.7119497236381</v>
      </c>
      <c r="W152" s="180">
        <f>'COSTS '!R108</f>
        <v>1568.7035322845977</v>
      </c>
      <c r="X152" s="183">
        <f>'COSTS '!U108</f>
        <v>3107.5887329637858</v>
      </c>
      <c r="Y152" s="283">
        <f>'COSTS '!X108</f>
        <v>3213.4776583440803</v>
      </c>
      <c r="Z152" s="289">
        <f>'COSTS '!AA108</f>
        <v>1051.0961890906922</v>
      </c>
      <c r="AA152" s="181">
        <f t="shared" si="47"/>
        <v>10765.364181333571</v>
      </c>
      <c r="AB152" s="256"/>
    </row>
    <row r="153" spans="10:28">
      <c r="J153" s="460" t="s">
        <v>77</v>
      </c>
      <c r="K153" s="282">
        <f>'COSTS '!L142</f>
        <v>698.78610969766953</v>
      </c>
      <c r="L153" s="180">
        <f>'COSTS '!O142</f>
        <v>3471.7519006649936</v>
      </c>
      <c r="M153" s="180">
        <f>'COSTS '!R142</f>
        <v>1568.7035115661959</v>
      </c>
      <c r="N153" s="180">
        <f>'COSTS '!U142</f>
        <v>9533.7501306694921</v>
      </c>
      <c r="O153" s="283">
        <f>'COSTS '!X142</f>
        <v>9558.9369663609432</v>
      </c>
      <c r="P153" s="283">
        <f>'COSTS '!AA142</f>
        <v>1051.096175208507</v>
      </c>
      <c r="Q153" s="181">
        <f t="shared" si="46"/>
        <v>25883.024794167799</v>
      </c>
      <c r="R153" s="257"/>
      <c r="T153" s="460" t="s">
        <v>77</v>
      </c>
      <c r="U153" s="282">
        <f>'COSTS '!L109</f>
        <v>698.78611892677554</v>
      </c>
      <c r="V153" s="183">
        <f>'COSTS '!O109</f>
        <v>3437.9663526304898</v>
      </c>
      <c r="W153" s="180">
        <f>'COSTS '!R109</f>
        <v>1568.7035322845977</v>
      </c>
      <c r="X153" s="183">
        <f>'COSTS '!U109</f>
        <v>9380.6698778067039</v>
      </c>
      <c r="Y153" s="283">
        <f>'COSTS '!X109</f>
        <v>9621.9968926244601</v>
      </c>
      <c r="Z153" s="289">
        <f>'COSTS '!AA109</f>
        <v>1051.0961890906922</v>
      </c>
      <c r="AA153" s="181">
        <f t="shared" si="47"/>
        <v>25759.218963363717</v>
      </c>
      <c r="AB153" s="256"/>
    </row>
    <row r="154" spans="10:28">
      <c r="J154" s="460" t="s">
        <v>78</v>
      </c>
      <c r="K154" s="282">
        <f>'COSTS '!L143</f>
        <v>698.78610969766953</v>
      </c>
      <c r="L154" s="180">
        <f>'COSTS '!O143</f>
        <v>3472.6370625210493</v>
      </c>
      <c r="M154" s="180">
        <f>'COSTS '!R143</f>
        <v>1568.7035115661959</v>
      </c>
      <c r="N154" s="180">
        <f>'COSTS '!U143</f>
        <v>9371.7113539221846</v>
      </c>
      <c r="O154" s="283">
        <f>'COSTS '!X143</f>
        <v>9389.1627946403896</v>
      </c>
      <c r="P154" s="283">
        <f>'COSTS '!AA143</f>
        <v>1051.096175208507</v>
      </c>
      <c r="Q154" s="181">
        <f t="shared" si="46"/>
        <v>25552.097007555996</v>
      </c>
      <c r="R154" s="257"/>
      <c r="T154" s="460" t="s">
        <v>78</v>
      </c>
      <c r="U154" s="282">
        <f>'COSTS '!L110</f>
        <v>698.78611892677554</v>
      </c>
      <c r="V154" s="183">
        <f>'COSTS '!O110</f>
        <v>3513.6291716199789</v>
      </c>
      <c r="W154" s="180">
        <f>'COSTS '!R110</f>
        <v>1568.7035322845977</v>
      </c>
      <c r="X154" s="183">
        <f>'COSTS '!U110</f>
        <v>9382.0866477110376</v>
      </c>
      <c r="Y154" s="283">
        <f>'COSTS '!X110</f>
        <v>9469.8748644224779</v>
      </c>
      <c r="Z154" s="289">
        <f>'COSTS '!AA110</f>
        <v>1051.0961890906922</v>
      </c>
      <c r="AA154" s="181">
        <f t="shared" si="47"/>
        <v>25684.176524055561</v>
      </c>
      <c r="AB154" s="256"/>
    </row>
    <row r="155" spans="10:28">
      <c r="J155" s="460" t="s">
        <v>79</v>
      </c>
      <c r="K155" s="282">
        <f>'COSTS '!L144</f>
        <v>698.78610969766953</v>
      </c>
      <c r="L155" s="180">
        <f>'COSTS '!O144</f>
        <v>1098.6155082840069</v>
      </c>
      <c r="M155" s="180">
        <f>'COSTS '!R144</f>
        <v>1802.1001286418525</v>
      </c>
      <c r="N155" s="180">
        <f>'COSTS '!U144</f>
        <v>3964.663455408519</v>
      </c>
      <c r="O155" s="283">
        <f>'COSTS '!X144</f>
        <v>2800.5489714074702</v>
      </c>
      <c r="P155" s="283">
        <f>'COSTS '!AA144</f>
        <v>1305.0111762029028</v>
      </c>
      <c r="Q155" s="181">
        <f t="shared" si="46"/>
        <v>11669.72534964242</v>
      </c>
      <c r="R155" s="257"/>
      <c r="T155" s="460" t="s">
        <v>79</v>
      </c>
      <c r="U155" s="282">
        <f>'COSTS '!L111</f>
        <v>698.78611892677554</v>
      </c>
      <c r="V155" s="183">
        <f>'COSTS '!O111</f>
        <v>984.4641286804756</v>
      </c>
      <c r="W155" s="180">
        <f>'COSTS '!R111</f>
        <v>1763.200715749769</v>
      </c>
      <c r="X155" s="183">
        <f>'COSTS '!U111</f>
        <v>4375.1888091336186</v>
      </c>
      <c r="Y155" s="283">
        <f>'COSTS '!X111</f>
        <v>2660.7432475955252</v>
      </c>
      <c r="Z155" s="289">
        <f>'COSTS '!AA111</f>
        <v>1297.3167993674801</v>
      </c>
      <c r="AA155" s="181">
        <f t="shared" si="47"/>
        <v>11779.699819453643</v>
      </c>
      <c r="AB155" s="256"/>
    </row>
    <row r="156" spans="10:28">
      <c r="J156" s="460" t="s">
        <v>80</v>
      </c>
      <c r="K156" s="282">
        <f>'COSTS '!L145</f>
        <v>1537.6189603642708</v>
      </c>
      <c r="L156" s="180">
        <f>'COSTS '!O145</f>
        <v>943.53208560736209</v>
      </c>
      <c r="M156" s="180">
        <f>'COSTS '!R145</f>
        <v>3755.4833169362232</v>
      </c>
      <c r="N156" s="180">
        <f>'COSTS '!U145</f>
        <v>5530.4269012311797</v>
      </c>
      <c r="O156" s="283">
        <f>'COSTS '!X145</f>
        <v>2724.5214871692265</v>
      </c>
      <c r="P156" s="283">
        <f>'COSTS '!AA145</f>
        <v>3168.5180071378604</v>
      </c>
      <c r="Q156" s="181">
        <f t="shared" si="46"/>
        <v>17660.100758446122</v>
      </c>
      <c r="R156" s="257"/>
      <c r="T156" s="460" t="s">
        <v>80</v>
      </c>
      <c r="U156" s="282">
        <f>'COSTS '!L112</f>
        <v>1567.4381638041061</v>
      </c>
      <c r="V156" s="183">
        <f>'COSTS '!O112</f>
        <v>1003.2019708158949</v>
      </c>
      <c r="W156" s="180">
        <f>'COSTS '!R112</f>
        <v>3651.3212305955667</v>
      </c>
      <c r="X156" s="183">
        <f>'COSTS '!U112</f>
        <v>5579.28535479333</v>
      </c>
      <c r="Y156" s="283">
        <f>'COSTS '!X112</f>
        <v>2718.3937250857871</v>
      </c>
      <c r="Z156" s="289">
        <f>'COSTS '!AA112</f>
        <v>3509.0997244018276</v>
      </c>
      <c r="AA156" s="181">
        <f t="shared" si="47"/>
        <v>18028.740169496512</v>
      </c>
      <c r="AB156" s="256"/>
    </row>
    <row r="157" spans="10:28">
      <c r="J157" s="460" t="s">
        <v>81</v>
      </c>
      <c r="K157" s="282">
        <f>'COSTS '!L146</f>
        <v>1647.8988874783151</v>
      </c>
      <c r="L157" s="180">
        <f>'COSTS '!O146</f>
        <v>1133.7844066168357</v>
      </c>
      <c r="M157" s="180">
        <f>'COSTS '!R146</f>
        <v>3780.780467893142</v>
      </c>
      <c r="N157" s="180">
        <f>'COSTS '!U146</f>
        <v>5331.4184177881889</v>
      </c>
      <c r="O157" s="283">
        <f>'COSTS '!X146</f>
        <v>3273.5645229928064</v>
      </c>
      <c r="P157" s="283">
        <f>'COSTS '!AA146</f>
        <v>3296.779620557184</v>
      </c>
      <c r="Q157" s="181">
        <f t="shared" si="46"/>
        <v>18464.226323326471</v>
      </c>
      <c r="R157" s="257"/>
      <c r="T157" s="460" t="s">
        <v>81</v>
      </c>
      <c r="U157" s="282">
        <f>'COSTS '!L113</f>
        <v>1550.7261033746702</v>
      </c>
      <c r="V157" s="183">
        <f>'COSTS '!O113</f>
        <v>1098.0407423601946</v>
      </c>
      <c r="W157" s="180">
        <f>'COSTS '!R113</f>
        <v>3828.7018785113605</v>
      </c>
      <c r="X157" s="183">
        <f>'COSTS '!U113</f>
        <v>5138.381672801509</v>
      </c>
      <c r="Y157" s="283">
        <f>'COSTS '!X113</f>
        <v>3217.7150674295776</v>
      </c>
      <c r="Z157" s="289">
        <f>'COSTS '!AA113</f>
        <v>3295.3299401163463</v>
      </c>
      <c r="AA157" s="181">
        <f t="shared" si="47"/>
        <v>18128.895404593659</v>
      </c>
      <c r="AB157" s="256"/>
    </row>
    <row r="158" spans="10:28">
      <c r="J158" s="460" t="s">
        <v>82</v>
      </c>
      <c r="K158" s="282">
        <f>'COSTS '!L147</f>
        <v>1597.2543454976128</v>
      </c>
      <c r="L158" s="180">
        <f>'COSTS '!O147</f>
        <v>3238.4523576168403</v>
      </c>
      <c r="M158" s="180">
        <f>'COSTS '!R147</f>
        <v>3543.3782698931104</v>
      </c>
      <c r="N158" s="180">
        <f>'COSTS '!U147</f>
        <v>9797.4495549913736</v>
      </c>
      <c r="O158" s="283">
        <f>'COSTS '!X147</f>
        <v>8849.7553140139571</v>
      </c>
      <c r="P158" s="283">
        <f>'COSTS '!AA147</f>
        <v>3183.7011514133856</v>
      </c>
      <c r="Q158" s="181">
        <f t="shared" si="46"/>
        <v>30209.99099342628</v>
      </c>
      <c r="R158" s="257"/>
      <c r="T158" s="460" t="s">
        <v>82</v>
      </c>
      <c r="U158" s="282">
        <f>'COSTS '!L114</f>
        <v>5202.580815365277</v>
      </c>
      <c r="V158" s="183">
        <f>'COSTS '!O114</f>
        <v>6423.2545822223337</v>
      </c>
      <c r="W158" s="180">
        <f>'COSTS '!R114</f>
        <v>9756.1314864793367</v>
      </c>
      <c r="X158" s="183">
        <f>'COSTS '!U114</f>
        <v>24923.116117084501</v>
      </c>
      <c r="Y158" s="283">
        <f>'COSTS '!X114</f>
        <v>19056.040264138661</v>
      </c>
      <c r="Z158" s="289">
        <f>'COSTS '!AA114</f>
        <v>8257.8053832550722</v>
      </c>
      <c r="AA158" s="181">
        <f t="shared" si="47"/>
        <v>73618.928648545174</v>
      </c>
      <c r="AB158" s="256"/>
    </row>
    <row r="159" spans="10:28">
      <c r="J159" s="460" t="s">
        <v>83</v>
      </c>
      <c r="K159" s="282">
        <f>'COSTS '!L148</f>
        <v>1591.6338444577877</v>
      </c>
      <c r="L159" s="180">
        <f>'COSTS '!O148</f>
        <v>3113.7275597522344</v>
      </c>
      <c r="M159" s="180">
        <f>'COSTS '!R148</f>
        <v>3712.3645666667526</v>
      </c>
      <c r="N159" s="180">
        <f>'COSTS '!U148</f>
        <v>9421.1540938965918</v>
      </c>
      <c r="O159" s="283">
        <f>'COSTS '!X148</f>
        <v>8457.943463725549</v>
      </c>
      <c r="P159" s="283">
        <f>'COSTS '!AA148</f>
        <v>2875.6797272205908</v>
      </c>
      <c r="Q159" s="181">
        <f t="shared" si="46"/>
        <v>29172.503255719505</v>
      </c>
      <c r="R159" s="257"/>
      <c r="T159" s="460" t="s">
        <v>83</v>
      </c>
      <c r="U159" s="282">
        <f>'COSTS '!L115</f>
        <v>5296.3764668634103</v>
      </c>
      <c r="V159" s="183">
        <f>'COSTS '!O115</f>
        <v>6255.8976793052725</v>
      </c>
      <c r="W159" s="180">
        <f>'COSTS '!R115</f>
        <v>9879.7493014524371</v>
      </c>
      <c r="X159" s="183">
        <f>'COSTS '!U115</f>
        <v>24361.316524795147</v>
      </c>
      <c r="Y159" s="283">
        <f>'COSTS '!X115</f>
        <v>18636.303659276306</v>
      </c>
      <c r="Z159" s="289">
        <f>'COSTS '!AA115</f>
        <v>8563.8474380080024</v>
      </c>
      <c r="AA159" s="181">
        <f t="shared" si="47"/>
        <v>72993.491069700569</v>
      </c>
      <c r="AB159" s="256"/>
    </row>
    <row r="160" spans="10:28">
      <c r="J160" s="460" t="s">
        <v>84</v>
      </c>
      <c r="K160" s="282">
        <f>'COSTS '!L149</f>
        <v>5312.1466687489783</v>
      </c>
      <c r="L160" s="180">
        <f>'COSTS '!O149</f>
        <v>6269.0766732050033</v>
      </c>
      <c r="M160" s="180">
        <f>'COSTS '!R149</f>
        <v>10035.987263655232</v>
      </c>
      <c r="N160" s="180">
        <f>'COSTS '!U149</f>
        <v>24260.149483451791</v>
      </c>
      <c r="O160" s="283">
        <f>'COSTS '!X149</f>
        <v>18646.371650269255</v>
      </c>
      <c r="P160" s="283">
        <f>'COSTS '!AA149</f>
        <v>8332.583781852114</v>
      </c>
      <c r="Q160" s="181">
        <f t="shared" si="46"/>
        <v>72856.315521182376</v>
      </c>
      <c r="R160" s="257"/>
      <c r="T160" s="460" t="s">
        <v>84</v>
      </c>
      <c r="U160" s="282">
        <f>'COSTS '!L116</f>
        <v>5349.973677888569</v>
      </c>
      <c r="V160" s="183">
        <f>'COSTS '!O116</f>
        <v>6291.2798855079463</v>
      </c>
      <c r="W160" s="180">
        <f>'COSTS '!R116</f>
        <v>10113.931029106618</v>
      </c>
      <c r="X160" s="183">
        <f>'COSTS '!U116</f>
        <v>23900.857875772967</v>
      </c>
      <c r="Y160" s="283">
        <f>'COSTS '!X116</f>
        <v>18654.48907355054</v>
      </c>
      <c r="Z160" s="289">
        <f>'COSTS '!AA116</f>
        <v>8285.2832940875105</v>
      </c>
      <c r="AA160" s="181">
        <f t="shared" si="47"/>
        <v>72595.814835914149</v>
      </c>
      <c r="AB160" s="256"/>
    </row>
    <row r="161" spans="10:28">
      <c r="J161" s="460" t="s">
        <v>85</v>
      </c>
      <c r="K161" s="282">
        <f>'COSTS '!L150</f>
        <v>5293.8737603611871</v>
      </c>
      <c r="L161" s="180">
        <f>'COSTS '!O150</f>
        <v>6164.7131526093599</v>
      </c>
      <c r="M161" s="180">
        <f>'COSTS '!R150</f>
        <v>10091.918934028674</v>
      </c>
      <c r="N161" s="180">
        <f>'COSTS '!U150</f>
        <v>23624.143957378594</v>
      </c>
      <c r="O161" s="283">
        <f>'COSTS '!X150</f>
        <v>18314.59561547764</v>
      </c>
      <c r="P161" s="283">
        <f>'COSTS '!AA150</f>
        <v>8544.4389058507313</v>
      </c>
      <c r="Q161" s="181">
        <f t="shared" si="46"/>
        <v>72033.684325706185</v>
      </c>
      <c r="R161" s="257"/>
      <c r="T161" s="460" t="s">
        <v>85</v>
      </c>
      <c r="U161" s="282">
        <f>'COSTS '!L117</f>
        <v>5291.2153643329502</v>
      </c>
      <c r="V161" s="183">
        <f>'COSTS '!O117</f>
        <v>6163.8855502044407</v>
      </c>
      <c r="W161" s="180">
        <f>'COSTS '!R117</f>
        <v>10056.98604137819</v>
      </c>
      <c r="X161" s="183">
        <f>'COSTS '!U117</f>
        <v>23415.237127573491</v>
      </c>
      <c r="Y161" s="283">
        <f>'COSTS '!X117</f>
        <v>18319.768881267159</v>
      </c>
      <c r="Z161" s="289">
        <f>'COSTS '!AA117</f>
        <v>8353.9337917870616</v>
      </c>
      <c r="AA161" s="181">
        <f t="shared" si="47"/>
        <v>71601.026756543288</v>
      </c>
      <c r="AB161" s="256"/>
    </row>
    <row r="162" spans="10:28">
      <c r="J162" s="460" t="s">
        <v>86</v>
      </c>
      <c r="K162" s="282">
        <f>'COSTS '!L151</f>
        <v>5224.8319871153626</v>
      </c>
      <c r="L162" s="180">
        <f>'COSTS '!O151</f>
        <v>6154.3671049411714</v>
      </c>
      <c r="M162" s="180">
        <f>'COSTS '!R151</f>
        <v>9814.871362585387</v>
      </c>
      <c r="N162" s="180">
        <f>'COSTS '!U151</f>
        <v>22266.799981354809</v>
      </c>
      <c r="O162" s="283">
        <f>'COSTS '!X151</f>
        <v>17932.788137826403</v>
      </c>
      <c r="P162" s="283">
        <f>'COSTS '!AA151</f>
        <v>8218.1475536130947</v>
      </c>
      <c r="Q162" s="181">
        <f t="shared" si="46"/>
        <v>69611.806127436226</v>
      </c>
      <c r="R162" s="257"/>
      <c r="T162" s="460" t="s">
        <v>86</v>
      </c>
      <c r="U162" s="282">
        <f>'COSTS '!L118</f>
        <v>5244.3528769364675</v>
      </c>
      <c r="V162" s="183">
        <f>'COSTS '!O118</f>
        <v>6154.3671862239944</v>
      </c>
      <c r="W162" s="180">
        <f>'COSTS '!R118</f>
        <v>9892.5256060831962</v>
      </c>
      <c r="X162" s="183">
        <f>'COSTS '!U118</f>
        <v>22266.800275440022</v>
      </c>
      <c r="Y162" s="283">
        <f>'COSTS '!X118</f>
        <v>17932.788374670843</v>
      </c>
      <c r="Z162" s="289">
        <f>'COSTS '!AA118</f>
        <v>8122.8299069140012</v>
      </c>
      <c r="AA162" s="181">
        <f t="shared" si="47"/>
        <v>69613.66422626852</v>
      </c>
      <c r="AB162" s="256"/>
    </row>
    <row r="163" spans="10:28" ht="15.75" thickBot="1">
      <c r="J163" s="461" t="s">
        <v>87</v>
      </c>
      <c r="K163" s="282">
        <f>'COSTS '!L152</f>
        <v>4495.3602664077471</v>
      </c>
      <c r="L163" s="180">
        <f>'COSTS '!O152</f>
        <v>3970.1163334455887</v>
      </c>
      <c r="M163" s="180">
        <f>'COSTS '!R152</f>
        <v>8126.4244835133441</v>
      </c>
      <c r="N163" s="180">
        <f>'COSTS '!U152</f>
        <v>17918.224159798676</v>
      </c>
      <c r="O163" s="283">
        <f>'COSTS '!X152</f>
        <v>12278.864680636512</v>
      </c>
      <c r="P163" s="283">
        <f>'COSTS '!AA152</f>
        <v>6776.0454625221555</v>
      </c>
      <c r="Q163" s="181">
        <f t="shared" si="46"/>
        <v>53565.035386324023</v>
      </c>
      <c r="R163" s="257"/>
      <c r="T163" s="461" t="s">
        <v>87</v>
      </c>
      <c r="U163" s="284">
        <f>'COSTS '!L119</f>
        <v>4516.1520499976559</v>
      </c>
      <c r="V163" s="287">
        <f>'COSTS '!O119</f>
        <v>3970.1163858802684</v>
      </c>
      <c r="W163" s="285">
        <f>'COSTS '!R119</f>
        <v>8042.2154254495781</v>
      </c>
      <c r="X163" s="287">
        <f>'COSTS '!U119</f>
        <v>17918.224396450765</v>
      </c>
      <c r="Y163" s="291">
        <f>'COSTS '!X119</f>
        <v>12278.864842807659</v>
      </c>
      <c r="Z163" s="290">
        <f>'COSTS '!AA119</f>
        <v>6750.0590899676317</v>
      </c>
      <c r="AA163" s="286">
        <f t="shared" si="47"/>
        <v>53475.632190553559</v>
      </c>
      <c r="AB163" s="256"/>
    </row>
    <row r="164" spans="10:28" ht="15.75" thickBot="1">
      <c r="J164" s="461" t="s">
        <v>178</v>
      </c>
      <c r="K164" s="472">
        <f>SUM(K140:K163)</f>
        <v>46012.9906855761</v>
      </c>
      <c r="L164" s="473">
        <f t="shared" ref="L164:P164" si="48">SUM(L140:L163)</f>
        <v>59264.352021217273</v>
      </c>
      <c r="M164" s="473">
        <f t="shared" si="48"/>
        <v>92463.098053263588</v>
      </c>
      <c r="N164" s="473">
        <f t="shared" si="48"/>
        <v>222918.07187519051</v>
      </c>
      <c r="O164" s="473">
        <f t="shared" si="48"/>
        <v>175213.79276642148</v>
      </c>
      <c r="P164" s="473">
        <f t="shared" si="48"/>
        <v>74272.354598330974</v>
      </c>
      <c r="Q164" s="474">
        <f>SUM(Q140:Q163)</f>
        <v>670144.66</v>
      </c>
      <c r="R164" s="257"/>
      <c r="T164" s="351" t="s">
        <v>178</v>
      </c>
      <c r="U164" s="475">
        <f>SUM(U140:U163)</f>
        <v>53331.187738772998</v>
      </c>
      <c r="V164" s="476">
        <f t="shared" ref="V164" si="49">SUM(V140:V163)</f>
        <v>65593.099219809941</v>
      </c>
      <c r="W164" s="477">
        <f t="shared" ref="W164" si="50">SUM(W140:W163)</f>
        <v>104784.55247349064</v>
      </c>
      <c r="X164" s="476">
        <f t="shared" ref="X164" si="51">SUM(X140:X163)</f>
        <v>252539.34614631938</v>
      </c>
      <c r="Y164" s="477">
        <f t="shared" ref="Y164" si="52">SUM(Y140:Y163)</f>
        <v>195600.19946438831</v>
      </c>
      <c r="Z164" s="476">
        <f t="shared" ref="Z164" si="53">SUM(Z140:Z163)</f>
        <v>85006.954957218739</v>
      </c>
      <c r="AA164" s="478">
        <f>SUM(AA140:AA163)</f>
        <v>756855.34</v>
      </c>
      <c r="AB164" s="256"/>
    </row>
  </sheetData>
  <mergeCells count="13">
    <mergeCell ref="B7:E7"/>
    <mergeCell ref="B8:E8"/>
    <mergeCell ref="B9:E9"/>
    <mergeCell ref="B10:E10"/>
    <mergeCell ref="J12:P13"/>
    <mergeCell ref="J106:P107"/>
    <mergeCell ref="J136:P137"/>
    <mergeCell ref="J75:P76"/>
    <mergeCell ref="R75:X76"/>
    <mergeCell ref="Z12:AF13"/>
    <mergeCell ref="J39:P40"/>
    <mergeCell ref="R39:X40"/>
    <mergeCell ref="R12:X13"/>
  </mergeCells>
  <pageMargins left="0.7" right="0.7" top="0.75" bottom="0.75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181"/>
  <sheetViews>
    <sheetView zoomScale="80" zoomScaleNormal="80" workbookViewId="0"/>
  </sheetViews>
  <sheetFormatPr baseColWidth="10" defaultRowHeight="15"/>
  <cols>
    <col min="2" max="2" width="15" customWidth="1"/>
    <col min="3" max="3" width="17.28515625" customWidth="1"/>
    <col min="4" max="4" width="14.5703125" customWidth="1"/>
    <col min="5" max="5" width="13.5703125" customWidth="1"/>
    <col min="6" max="6" width="13.42578125" customWidth="1"/>
    <col min="7" max="7" width="13.140625" customWidth="1"/>
    <col min="9" max="9" width="15.5703125" customWidth="1"/>
    <col min="10" max="10" width="15.28515625" customWidth="1"/>
    <col min="11" max="11" width="15.140625" customWidth="1"/>
    <col min="12" max="13" width="12" bestFit="1" customWidth="1"/>
    <col min="14" max="14" width="13.5703125" customWidth="1"/>
    <col min="15" max="15" width="20.42578125" customWidth="1"/>
    <col min="16" max="16" width="12.7109375" customWidth="1"/>
    <col min="17" max="17" width="13.5703125" bestFit="1" customWidth="1"/>
    <col min="19" max="19" width="13.5703125" customWidth="1"/>
    <col min="22" max="22" width="13.7109375" customWidth="1"/>
    <col min="25" max="25" width="13" customWidth="1"/>
  </cols>
  <sheetData>
    <row r="1" spans="1:13" ht="15.75" thickBot="1"/>
    <row r="2" spans="1:13" ht="15.75" thickBot="1">
      <c r="A2" s="211" t="s">
        <v>232</v>
      </c>
      <c r="B2" s="212" t="s">
        <v>217</v>
      </c>
      <c r="C2" s="213" t="s">
        <v>228</v>
      </c>
      <c r="D2" s="212" t="s">
        <v>229</v>
      </c>
      <c r="E2" s="213" t="s">
        <v>230</v>
      </c>
      <c r="F2" s="212" t="s">
        <v>231</v>
      </c>
    </row>
    <row r="3" spans="1:13" ht="18.75" customHeight="1" thickBot="1">
      <c r="A3" s="411" t="s">
        <v>245</v>
      </c>
      <c r="B3" s="413" t="s">
        <v>216</v>
      </c>
      <c r="C3" s="60" t="s">
        <v>235</v>
      </c>
      <c r="D3" s="3" t="s">
        <v>238</v>
      </c>
      <c r="E3" s="208" t="s">
        <v>239</v>
      </c>
      <c r="F3" s="3" t="s">
        <v>240</v>
      </c>
    </row>
    <row r="4" spans="1:13" ht="33" customHeight="1" thickBot="1">
      <c r="A4" s="411"/>
      <c r="B4" s="414"/>
      <c r="C4" s="7" t="s">
        <v>236</v>
      </c>
      <c r="D4" s="209" t="s">
        <v>243</v>
      </c>
      <c r="E4" s="85" t="s">
        <v>241</v>
      </c>
      <c r="F4" s="8" t="s">
        <v>242</v>
      </c>
      <c r="I4" s="260"/>
      <c r="J4" s="260"/>
      <c r="K4" s="260"/>
    </row>
    <row r="5" spans="1:13" ht="20.25" customHeight="1" thickBot="1">
      <c r="A5" s="411"/>
      <c r="B5" s="415"/>
      <c r="C5" s="2" t="s">
        <v>237</v>
      </c>
      <c r="D5" s="4" t="s">
        <v>244</v>
      </c>
      <c r="E5" s="214"/>
      <c r="F5" s="215"/>
      <c r="I5" s="260"/>
      <c r="J5" s="260"/>
      <c r="K5" s="260"/>
    </row>
    <row r="6" spans="1:13" ht="19.5" customHeight="1" thickBot="1">
      <c r="A6" s="411"/>
      <c r="B6" s="416" t="s">
        <v>215</v>
      </c>
      <c r="C6" s="16" t="s">
        <v>235</v>
      </c>
      <c r="D6" s="5" t="s">
        <v>238</v>
      </c>
      <c r="E6" s="207" t="s">
        <v>247</v>
      </c>
      <c r="F6" s="5" t="s">
        <v>251</v>
      </c>
      <c r="I6" s="260"/>
      <c r="J6" s="260"/>
      <c r="K6" s="260"/>
      <c r="M6" s="52"/>
    </row>
    <row r="7" spans="1:13" ht="30.75" thickBot="1">
      <c r="A7" s="411"/>
      <c r="B7" s="416"/>
      <c r="C7" s="7" t="s">
        <v>236</v>
      </c>
      <c r="D7" s="209" t="s">
        <v>246</v>
      </c>
      <c r="E7" s="210" t="s">
        <v>248</v>
      </c>
      <c r="F7" s="8" t="s">
        <v>250</v>
      </c>
      <c r="I7" s="260"/>
      <c r="J7" s="260"/>
      <c r="K7" s="260"/>
      <c r="M7" s="52"/>
    </row>
    <row r="8" spans="1:13" ht="17.25" customHeight="1" thickBot="1">
      <c r="A8" s="412"/>
      <c r="B8" s="417"/>
      <c r="C8" s="2" t="s">
        <v>237</v>
      </c>
      <c r="D8" s="4" t="s">
        <v>139</v>
      </c>
      <c r="E8" s="2" t="s">
        <v>249</v>
      </c>
      <c r="F8" s="215"/>
      <c r="I8" s="260"/>
      <c r="J8" s="260"/>
      <c r="K8" s="260"/>
      <c r="M8" s="52"/>
    </row>
    <row r="9" spans="1:13">
      <c r="I9" s="260"/>
      <c r="J9" s="260"/>
      <c r="K9" s="260"/>
      <c r="M9" s="52"/>
    </row>
    <row r="10" spans="1:13">
      <c r="I10" s="260"/>
      <c r="J10" s="260"/>
      <c r="K10" s="260"/>
      <c r="M10" s="52"/>
    </row>
    <row r="11" spans="1:13">
      <c r="I11" s="260"/>
      <c r="J11" s="260"/>
      <c r="K11" s="260"/>
      <c r="M11" s="52"/>
    </row>
    <row r="12" spans="1:13">
      <c r="C12" s="217"/>
      <c r="D12" s="78"/>
      <c r="E12" s="218"/>
      <c r="F12" s="217"/>
      <c r="I12" s="260"/>
      <c r="J12" s="260"/>
      <c r="K12" s="260"/>
      <c r="M12" s="52"/>
    </row>
    <row r="13" spans="1:13">
      <c r="C13" s="217"/>
      <c r="D13" s="78"/>
      <c r="E13" s="218"/>
      <c r="F13" s="217"/>
      <c r="I13" s="260"/>
      <c r="J13" s="260"/>
      <c r="K13" s="260"/>
      <c r="M13" s="52"/>
    </row>
    <row r="14" spans="1:13">
      <c r="C14" s="217"/>
      <c r="D14" s="78"/>
      <c r="E14" s="218"/>
      <c r="F14" s="217"/>
      <c r="I14" s="260"/>
      <c r="J14" s="260"/>
      <c r="K14" s="260"/>
      <c r="M14" s="52"/>
    </row>
    <row r="15" spans="1:13">
      <c r="C15" s="217"/>
      <c r="D15" s="78"/>
      <c r="E15" s="218"/>
      <c r="F15" s="217"/>
      <c r="I15" s="260"/>
      <c r="J15" s="260"/>
      <c r="K15" s="260"/>
      <c r="M15" s="52"/>
    </row>
    <row r="16" spans="1:13">
      <c r="C16" s="217"/>
      <c r="D16" s="78"/>
      <c r="E16" s="218"/>
      <c r="F16" s="217"/>
      <c r="I16" s="260"/>
      <c r="J16" s="260"/>
      <c r="K16" s="260"/>
      <c r="M16" s="52"/>
    </row>
    <row r="17" spans="1:22">
      <c r="C17" s="217"/>
      <c r="D17" s="78"/>
      <c r="E17" s="218"/>
      <c r="F17" s="217"/>
      <c r="I17" s="260"/>
      <c r="J17" s="260"/>
      <c r="K17" s="260"/>
      <c r="M17" s="52"/>
    </row>
    <row r="18" spans="1:22">
      <c r="I18" s="260"/>
      <c r="J18" s="260"/>
      <c r="K18" s="260"/>
      <c r="M18" s="52"/>
    </row>
    <row r="19" spans="1:22" ht="15.75" thickBot="1">
      <c r="I19" s="260"/>
      <c r="J19" s="260"/>
      <c r="K19" s="260"/>
      <c r="M19" s="52"/>
    </row>
    <row r="20" spans="1:22" ht="30.75" thickBot="1">
      <c r="A20" s="211" t="s">
        <v>311</v>
      </c>
      <c r="B20" s="236" t="s">
        <v>312</v>
      </c>
      <c r="C20" s="12"/>
      <c r="F20" s="424" t="s">
        <v>319</v>
      </c>
      <c r="G20" s="424"/>
      <c r="I20" s="260"/>
      <c r="J20" s="260"/>
      <c r="K20" s="260"/>
      <c r="M20" s="52"/>
    </row>
    <row r="21" spans="1:22" ht="15.75" thickBot="1">
      <c r="A21" s="1">
        <v>1</v>
      </c>
      <c r="B21" s="4">
        <v>104</v>
      </c>
      <c r="C21" s="12"/>
      <c r="F21" s="95">
        <f>K34+K35+K36+K37+K38+K39</f>
        <v>0.19920000000000002</v>
      </c>
      <c r="G21" t="s">
        <v>316</v>
      </c>
      <c r="I21" s="260"/>
      <c r="J21" s="260"/>
      <c r="K21" s="260"/>
      <c r="M21" s="52"/>
    </row>
    <row r="22" spans="1:22" ht="15.75" thickBot="1">
      <c r="F22" s="95">
        <f>K40+K41+K42+K43+K44+K45+K46+K47+K48+K49+K50+K51+K56+K57</f>
        <v>0.59919999999999984</v>
      </c>
      <c r="G22" t="s">
        <v>234</v>
      </c>
      <c r="I22" s="260"/>
      <c r="J22" s="260"/>
      <c r="K22" s="260"/>
      <c r="M22" s="52"/>
    </row>
    <row r="23" spans="1:22" ht="15.75" thickBot="1">
      <c r="A23" s="7"/>
      <c r="B23" s="216" t="s">
        <v>2</v>
      </c>
      <c r="C23" s="227" t="s">
        <v>361</v>
      </c>
      <c r="D23" s="216" t="s">
        <v>354</v>
      </c>
      <c r="F23" s="95">
        <f>SUM(K52:K55)</f>
        <v>0.2016</v>
      </c>
      <c r="G23" t="s">
        <v>315</v>
      </c>
      <c r="I23" s="260"/>
      <c r="J23" s="260"/>
      <c r="K23" s="260"/>
      <c r="M23" s="52"/>
    </row>
    <row r="24" spans="1:22">
      <c r="A24" s="231" t="s">
        <v>350</v>
      </c>
      <c r="B24" s="5">
        <f>Calculators!C7</f>
        <v>150</v>
      </c>
      <c r="C24" s="16">
        <f>Calculators!D7</f>
        <v>0.747</v>
      </c>
      <c r="D24" s="5">
        <f>Calculators!E7</f>
        <v>112.05</v>
      </c>
      <c r="F24" s="424"/>
      <c r="G24" s="424"/>
      <c r="I24" s="260"/>
      <c r="J24" s="260"/>
      <c r="K24" s="260"/>
      <c r="M24" s="52"/>
    </row>
    <row r="25" spans="1:22">
      <c r="A25" s="231" t="s">
        <v>351</v>
      </c>
      <c r="B25" s="5">
        <f>Calculators!C8</f>
        <v>100</v>
      </c>
      <c r="C25" s="16">
        <f>Calculators!D8</f>
        <v>1.2569999999999999</v>
      </c>
      <c r="D25" s="5">
        <f>Calculators!E8</f>
        <v>125.69999999999999</v>
      </c>
      <c r="I25" s="260"/>
      <c r="J25" s="260"/>
      <c r="K25" s="260"/>
      <c r="M25" s="52"/>
    </row>
    <row r="26" spans="1:22">
      <c r="A26" s="231" t="s">
        <v>352</v>
      </c>
      <c r="B26" s="5">
        <f>Calculators!C9</f>
        <v>50</v>
      </c>
      <c r="C26" s="16">
        <f>Calculators!D9</f>
        <v>2.6549999999999998</v>
      </c>
      <c r="D26" s="5">
        <f>Calculators!E9</f>
        <v>132.75</v>
      </c>
      <c r="I26" s="260"/>
      <c r="J26" s="260"/>
      <c r="K26" s="260"/>
      <c r="M26" s="52"/>
    </row>
    <row r="27" spans="1:22" ht="15.75" thickBot="1">
      <c r="A27" s="233" t="s">
        <v>88</v>
      </c>
      <c r="B27" s="4">
        <f>Calculators!C10</f>
        <v>300</v>
      </c>
      <c r="C27" s="2"/>
      <c r="D27" s="4">
        <f>Calculators!E10</f>
        <v>370.5</v>
      </c>
      <c r="I27" s="260"/>
      <c r="J27" s="260"/>
      <c r="K27" s="260"/>
      <c r="M27" s="52"/>
    </row>
    <row r="28" spans="1:22" ht="15.75" thickBot="1">
      <c r="I28" s="260"/>
      <c r="J28" s="260"/>
      <c r="K28" s="260"/>
      <c r="M28" s="52"/>
    </row>
    <row r="29" spans="1:22" ht="15.75" thickBot="1">
      <c r="A29" s="258" t="s">
        <v>64</v>
      </c>
      <c r="B29" s="60">
        <v>0.21</v>
      </c>
      <c r="C29" s="9">
        <f>B29/$B$53</f>
        <v>3.3546325878594248E-2</v>
      </c>
      <c r="E29" s="237" t="s">
        <v>362</v>
      </c>
      <c r="F29" s="216" t="s">
        <v>363</v>
      </c>
      <c r="G29" s="526" t="s">
        <v>336</v>
      </c>
      <c r="I29" s="260"/>
      <c r="J29" s="260"/>
      <c r="K29" s="260"/>
      <c r="M29" s="52"/>
    </row>
    <row r="30" spans="1:22" ht="15.75" thickBot="1">
      <c r="A30" s="5" t="s">
        <v>65</v>
      </c>
      <c r="B30" s="16">
        <v>0.20499999999999999</v>
      </c>
      <c r="C30" s="10">
        <f t="shared" ref="C30:C52" si="0">B30/$B$53</f>
        <v>3.2747603833865817E-2</v>
      </c>
      <c r="E30" s="6">
        <v>0.747</v>
      </c>
      <c r="F30" s="5">
        <v>0.747</v>
      </c>
      <c r="G30" s="39"/>
      <c r="I30" s="260"/>
      <c r="J30" s="260"/>
      <c r="K30" s="260"/>
      <c r="M30" s="12"/>
      <c r="O30" s="258" t="s">
        <v>355</v>
      </c>
      <c r="P30" s="277">
        <v>97.11</v>
      </c>
    </row>
    <row r="31" spans="1:22" ht="15.75" thickBot="1">
      <c r="A31" s="5" t="s">
        <v>66</v>
      </c>
      <c r="B31" s="16">
        <v>0.2</v>
      </c>
      <c r="C31" s="10">
        <f t="shared" si="0"/>
        <v>3.1948881789137386E-2</v>
      </c>
      <c r="E31" s="6">
        <v>0.90900000000000003</v>
      </c>
      <c r="F31" s="5">
        <v>1.2569999999999999</v>
      </c>
      <c r="G31" s="39">
        <f>(E31+F31)/2</f>
        <v>1.083</v>
      </c>
      <c r="O31" s="8" t="s">
        <v>356</v>
      </c>
      <c r="P31" s="8">
        <v>130</v>
      </c>
    </row>
    <row r="32" spans="1:22" ht="15.75" thickBot="1">
      <c r="A32" s="5" t="s">
        <v>67</v>
      </c>
      <c r="B32" s="16">
        <v>0.19500000000000001</v>
      </c>
      <c r="C32" s="10">
        <f t="shared" si="0"/>
        <v>3.1150159744408948E-2</v>
      </c>
      <c r="E32" s="6"/>
      <c r="F32" s="5">
        <v>2.65</v>
      </c>
      <c r="G32" s="39"/>
      <c r="K32" s="418" t="s">
        <v>317</v>
      </c>
      <c r="L32" s="419"/>
      <c r="M32" s="420"/>
      <c r="N32" s="421" t="s">
        <v>318</v>
      </c>
      <c r="O32" s="422"/>
      <c r="P32" s="423"/>
      <c r="Q32" s="421" t="s">
        <v>322</v>
      </c>
      <c r="R32" s="422"/>
      <c r="S32" s="423"/>
      <c r="T32" s="421" t="s">
        <v>323</v>
      </c>
      <c r="U32" s="422"/>
      <c r="V32" s="423"/>
    </row>
    <row r="33" spans="1:23" ht="15.75" thickBot="1">
      <c r="A33" s="5" t="s">
        <v>68</v>
      </c>
      <c r="B33" s="16">
        <v>0.185</v>
      </c>
      <c r="C33" s="10">
        <f t="shared" si="0"/>
        <v>2.9552715654952079E-2</v>
      </c>
      <c r="E33" s="1"/>
      <c r="F33" s="259"/>
      <c r="G33" s="40"/>
      <c r="I33" s="2"/>
      <c r="J33" s="369"/>
      <c r="K33" s="351" t="s">
        <v>327</v>
      </c>
      <c r="L33" s="361" t="s">
        <v>313</v>
      </c>
      <c r="M33" s="362" t="s">
        <v>314</v>
      </c>
      <c r="N33" s="351" t="s">
        <v>327</v>
      </c>
      <c r="O33" s="361" t="s">
        <v>313</v>
      </c>
      <c r="P33" s="362" t="s">
        <v>314</v>
      </c>
      <c r="Q33" s="351" t="s">
        <v>327</v>
      </c>
      <c r="R33" s="361" t="s">
        <v>313</v>
      </c>
      <c r="S33" s="362" t="s">
        <v>314</v>
      </c>
      <c r="T33" s="351" t="s">
        <v>327</v>
      </c>
      <c r="U33" s="361" t="s">
        <v>313</v>
      </c>
      <c r="V33" s="362" t="s">
        <v>314</v>
      </c>
    </row>
    <row r="34" spans="1:23" ht="15.75" thickBot="1">
      <c r="A34" s="5" t="s">
        <v>69</v>
      </c>
      <c r="B34" s="16">
        <v>0.19</v>
      </c>
      <c r="C34" s="10">
        <f t="shared" si="0"/>
        <v>3.0351437699680513E-2</v>
      </c>
      <c r="I34" s="5" t="s">
        <v>64</v>
      </c>
      <c r="K34" s="363">
        <v>3.32E-2</v>
      </c>
      <c r="L34" s="53">
        <f>K34*$P$31</f>
        <v>4.3159999999999998</v>
      </c>
      <c r="M34" s="239">
        <f t="shared" ref="M34:M39" si="1">L34*$E$30</f>
        <v>3.2240519999999999</v>
      </c>
      <c r="N34" s="363">
        <v>3.32E-2</v>
      </c>
      <c r="O34" s="53">
        <f t="shared" ref="O34:O57" si="2">N34*$B$21</f>
        <v>3.4527999999999999</v>
      </c>
      <c r="P34" s="240">
        <f t="shared" ref="P34:P39" si="3">O34*$E$31</f>
        <v>3.1385952000000001</v>
      </c>
      <c r="Q34" s="363">
        <v>1.3102766852851132E-2</v>
      </c>
      <c r="R34" s="53">
        <f>Q34*$P$31</f>
        <v>1.7033596908706472</v>
      </c>
      <c r="S34" s="240">
        <f t="shared" ref="S34:S39" si="4">R34*$E$30</f>
        <v>1.2724096890803736</v>
      </c>
      <c r="T34" s="363">
        <v>1.3102766852851132E-2</v>
      </c>
      <c r="U34" s="53">
        <f>T34*$P$31</f>
        <v>1.7033596908706472</v>
      </c>
      <c r="V34" s="240">
        <f>U34*$E$31</f>
        <v>1.5483539590014184</v>
      </c>
      <c r="W34" s="95"/>
    </row>
    <row r="35" spans="1:23">
      <c r="A35" s="5" t="s">
        <v>70</v>
      </c>
      <c r="B35" s="16">
        <v>0.22500000000000001</v>
      </c>
      <c r="C35" s="10">
        <f t="shared" si="0"/>
        <v>3.5942492012779555E-2</v>
      </c>
      <c r="I35" s="5" t="s">
        <v>65</v>
      </c>
      <c r="J35" s="367" t="s">
        <v>233</v>
      </c>
      <c r="K35" s="363">
        <v>3.32E-2</v>
      </c>
      <c r="L35" s="53">
        <f t="shared" ref="L35:L57" si="5">K35*$P$31</f>
        <v>4.3159999999999998</v>
      </c>
      <c r="M35" s="239">
        <f t="shared" si="1"/>
        <v>3.2240519999999999</v>
      </c>
      <c r="N35" s="363">
        <v>3.32E-2</v>
      </c>
      <c r="O35" s="53">
        <f t="shared" si="2"/>
        <v>3.4527999999999999</v>
      </c>
      <c r="P35" s="240">
        <f t="shared" si="3"/>
        <v>3.1385952000000001</v>
      </c>
      <c r="Q35" s="363">
        <v>1.3102766852851132E-2</v>
      </c>
      <c r="R35" s="53">
        <f t="shared" ref="R35:R57" si="6">Q35*$P$31</f>
        <v>1.7033596908706472</v>
      </c>
      <c r="S35" s="240">
        <f t="shared" si="4"/>
        <v>1.2724096890803736</v>
      </c>
      <c r="T35" s="363">
        <v>1.3102766852851132E-2</v>
      </c>
      <c r="U35" s="53">
        <f t="shared" ref="U35:U57" si="7">T35*$P$31</f>
        <v>1.7033596908706472</v>
      </c>
      <c r="V35" s="240">
        <f>U35*$E$31</f>
        <v>1.5483539590014184</v>
      </c>
      <c r="W35" s="95"/>
    </row>
    <row r="36" spans="1:23">
      <c r="A36" s="5" t="s">
        <v>71</v>
      </c>
      <c r="B36" s="16">
        <v>0.26500000000000001</v>
      </c>
      <c r="C36" s="10">
        <f t="shared" si="0"/>
        <v>4.233226837060703E-2</v>
      </c>
      <c r="I36" s="5" t="s">
        <v>66</v>
      </c>
      <c r="J36" s="41"/>
      <c r="K36" s="363">
        <v>3.32E-2</v>
      </c>
      <c r="L36" s="53">
        <f t="shared" si="5"/>
        <v>4.3159999999999998</v>
      </c>
      <c r="M36" s="239">
        <f t="shared" si="1"/>
        <v>3.2240519999999999</v>
      </c>
      <c r="N36" s="363">
        <v>3.32E-2</v>
      </c>
      <c r="O36" s="53">
        <f t="shared" si="2"/>
        <v>3.4527999999999999</v>
      </c>
      <c r="P36" s="240">
        <f t="shared" si="3"/>
        <v>3.1385952000000001</v>
      </c>
      <c r="Q36" s="363">
        <v>1.3102766852851132E-2</v>
      </c>
      <c r="R36" s="53">
        <f t="shared" si="6"/>
        <v>1.7033596908706472</v>
      </c>
      <c r="S36" s="240">
        <f t="shared" si="4"/>
        <v>1.2724096890803736</v>
      </c>
      <c r="T36" s="363">
        <v>1.3102766852851132E-2</v>
      </c>
      <c r="U36" s="53">
        <f t="shared" si="7"/>
        <v>1.7033596908706472</v>
      </c>
      <c r="V36" s="240">
        <f>U36*$E$31</f>
        <v>1.5483539590014184</v>
      </c>
      <c r="W36" s="95"/>
    </row>
    <row r="37" spans="1:23">
      <c r="A37" s="5" t="s">
        <v>72</v>
      </c>
      <c r="B37" s="16">
        <v>0.28499999999999998</v>
      </c>
      <c r="C37" s="10">
        <f t="shared" si="0"/>
        <v>4.5527156549520761E-2</v>
      </c>
      <c r="E37" s="205"/>
      <c r="I37" s="5" t="s">
        <v>67</v>
      </c>
      <c r="J37" s="41"/>
      <c r="K37" s="363">
        <v>3.32E-2</v>
      </c>
      <c r="L37" s="53">
        <f t="shared" si="5"/>
        <v>4.3159999999999998</v>
      </c>
      <c r="M37" s="239">
        <f t="shared" si="1"/>
        <v>3.2240519999999999</v>
      </c>
      <c r="N37" s="363">
        <v>3.32E-2</v>
      </c>
      <c r="O37" s="53">
        <f t="shared" si="2"/>
        <v>3.4527999999999999</v>
      </c>
      <c r="P37" s="240">
        <f t="shared" si="3"/>
        <v>3.1385952000000001</v>
      </c>
      <c r="Q37" s="363">
        <v>1.3102766852851132E-2</v>
      </c>
      <c r="R37" s="53">
        <f t="shared" si="6"/>
        <v>1.7033596908706472</v>
      </c>
      <c r="S37" s="240">
        <f t="shared" si="4"/>
        <v>1.2724096890803736</v>
      </c>
      <c r="T37" s="363">
        <v>1.3102766852851132E-2</v>
      </c>
      <c r="U37" s="53">
        <f t="shared" si="7"/>
        <v>1.7033596908706472</v>
      </c>
      <c r="V37" s="240">
        <f>U37*$E$31</f>
        <v>1.5483539590014184</v>
      </c>
      <c r="W37" s="95"/>
    </row>
    <row r="38" spans="1:23">
      <c r="A38" s="5" t="s">
        <v>73</v>
      </c>
      <c r="B38" s="16">
        <v>0.27</v>
      </c>
      <c r="C38" s="10">
        <f t="shared" si="0"/>
        <v>4.3130990415335468E-2</v>
      </c>
      <c r="I38" s="5" t="s">
        <v>68</v>
      </c>
      <c r="J38" s="366" t="s">
        <v>357</v>
      </c>
      <c r="K38" s="363">
        <v>3.32E-2</v>
      </c>
      <c r="L38" s="53">
        <f t="shared" si="5"/>
        <v>4.3159999999999998</v>
      </c>
      <c r="M38" s="239">
        <f t="shared" si="1"/>
        <v>3.2240519999999999</v>
      </c>
      <c r="N38" s="363">
        <v>3.32E-2</v>
      </c>
      <c r="O38" s="53">
        <f t="shared" si="2"/>
        <v>3.4527999999999999</v>
      </c>
      <c r="P38" s="240">
        <f t="shared" si="3"/>
        <v>3.1385952000000001</v>
      </c>
      <c r="Q38" s="363">
        <v>1.3102766852851132E-2</v>
      </c>
      <c r="R38" s="53">
        <f t="shared" si="6"/>
        <v>1.7033596908706472</v>
      </c>
      <c r="S38" s="240">
        <f t="shared" si="4"/>
        <v>1.2724096890803736</v>
      </c>
      <c r="T38" s="363">
        <v>1.3102766852851132E-2</v>
      </c>
      <c r="U38" s="53">
        <f t="shared" si="7"/>
        <v>1.7033596908706472</v>
      </c>
      <c r="V38" s="240">
        <f>U38*$E$31</f>
        <v>1.5483539590014184</v>
      </c>
      <c r="W38" s="95"/>
    </row>
    <row r="39" spans="1:23">
      <c r="A39" s="5" t="s">
        <v>74</v>
      </c>
      <c r="B39" s="16">
        <v>0.255</v>
      </c>
      <c r="C39" s="10">
        <f t="shared" si="0"/>
        <v>4.0734824281150162E-2</v>
      </c>
      <c r="I39" s="5" t="s">
        <v>69</v>
      </c>
      <c r="J39" s="41"/>
      <c r="K39" s="363">
        <v>3.32E-2</v>
      </c>
      <c r="L39" s="53">
        <f t="shared" si="5"/>
        <v>4.3159999999999998</v>
      </c>
      <c r="M39" s="239">
        <f t="shared" si="1"/>
        <v>3.2240519999999999</v>
      </c>
      <c r="N39" s="363">
        <v>3.32E-2</v>
      </c>
      <c r="O39" s="53">
        <f t="shared" si="2"/>
        <v>3.4527999999999999</v>
      </c>
      <c r="P39" s="240">
        <f t="shared" si="3"/>
        <v>3.1385952000000001</v>
      </c>
      <c r="Q39" s="363">
        <v>8.2106369234565671E-2</v>
      </c>
      <c r="R39" s="53">
        <f t="shared" si="6"/>
        <v>10.673828000493538</v>
      </c>
      <c r="S39" s="240">
        <f t="shared" si="4"/>
        <v>7.973349516368673</v>
      </c>
      <c r="T39" s="246">
        <v>8.2106369234565671E-2</v>
      </c>
      <c r="U39" s="53">
        <f t="shared" si="7"/>
        <v>10.673828000493538</v>
      </c>
      <c r="V39" s="240">
        <f t="shared" ref="V39:V48" si="8">U39*$E$30</f>
        <v>7.973349516368673</v>
      </c>
      <c r="W39" s="95"/>
    </row>
    <row r="40" spans="1:23" ht="18.75">
      <c r="A40" s="5" t="s">
        <v>75</v>
      </c>
      <c r="B40" s="16">
        <v>0.26</v>
      </c>
      <c r="C40" s="10">
        <f t="shared" si="0"/>
        <v>4.1533546325878599E-2</v>
      </c>
      <c r="E40" s="527" t="s">
        <v>364</v>
      </c>
      <c r="F40" s="527"/>
      <c r="G40" s="527"/>
      <c r="I40" s="5" t="s">
        <v>70</v>
      </c>
      <c r="K40" s="264">
        <v>4.2799999999999998E-2</v>
      </c>
      <c r="L40" s="53">
        <f t="shared" si="5"/>
        <v>5.5640000000000001</v>
      </c>
      <c r="M40" s="239">
        <f t="shared" ref="M40:M51" si="9">L40*$E$31</f>
        <v>5.0576759999999998</v>
      </c>
      <c r="N40" s="264">
        <v>4.2799999999999998E-2</v>
      </c>
      <c r="O40" s="53">
        <f t="shared" si="2"/>
        <v>4.4512</v>
      </c>
      <c r="P40" s="240">
        <f>O40*$E$30</f>
        <v>3.3250464000000002</v>
      </c>
      <c r="Q40" s="264">
        <v>9.6043423534780833E-2</v>
      </c>
      <c r="R40" s="53">
        <f t="shared" si="6"/>
        <v>12.485645059521508</v>
      </c>
      <c r="S40" s="240">
        <f t="shared" ref="S40:S51" si="10">R40*$E$31</f>
        <v>11.349451359105052</v>
      </c>
      <c r="T40" s="246">
        <v>9.6043423534780833E-2</v>
      </c>
      <c r="U40" s="53">
        <f t="shared" si="7"/>
        <v>12.485645059521508</v>
      </c>
      <c r="V40" s="240">
        <f t="shared" si="8"/>
        <v>9.3267768594625657</v>
      </c>
      <c r="W40" s="95"/>
    </row>
    <row r="41" spans="1:23">
      <c r="A41" s="5" t="s">
        <v>76</v>
      </c>
      <c r="B41" s="16">
        <v>0.25</v>
      </c>
      <c r="C41" s="10">
        <f t="shared" si="0"/>
        <v>3.9936102236421724E-2</v>
      </c>
      <c r="I41" s="5" t="s">
        <v>71</v>
      </c>
      <c r="J41" s="41"/>
      <c r="K41" s="264">
        <v>4.2799999999999998E-2</v>
      </c>
      <c r="L41" s="53">
        <f t="shared" si="5"/>
        <v>5.5640000000000001</v>
      </c>
      <c r="M41" s="239">
        <f t="shared" si="9"/>
        <v>5.0576759999999998</v>
      </c>
      <c r="N41" s="264">
        <v>4.2799999999999998E-2</v>
      </c>
      <c r="O41" s="53">
        <f t="shared" si="2"/>
        <v>4.4512</v>
      </c>
      <c r="P41" s="240">
        <f t="shared" ref="P41:P57" si="11">O41*$E$30</f>
        <v>3.3250464000000002</v>
      </c>
      <c r="Q41" s="264">
        <v>1.3635785385435927E-2</v>
      </c>
      <c r="R41" s="53">
        <f t="shared" si="6"/>
        <v>1.7726521001066706</v>
      </c>
      <c r="S41" s="240">
        <f t="shared" si="10"/>
        <v>1.6113407589969637</v>
      </c>
      <c r="T41" s="246">
        <v>1.3635785385435927E-2</v>
      </c>
      <c r="U41" s="53">
        <f t="shared" si="7"/>
        <v>1.7726521001066706</v>
      </c>
      <c r="V41" s="240">
        <f t="shared" si="8"/>
        <v>1.324171118779683</v>
      </c>
      <c r="W41" s="95"/>
    </row>
    <row r="42" spans="1:23">
      <c r="A42" s="5" t="s">
        <v>77</v>
      </c>
      <c r="B42" s="16">
        <v>0.25</v>
      </c>
      <c r="C42" s="10">
        <f t="shared" si="0"/>
        <v>3.9936102236421724E-2</v>
      </c>
      <c r="I42" s="5" t="s">
        <v>72</v>
      </c>
      <c r="J42" s="368" t="s">
        <v>253</v>
      </c>
      <c r="K42" s="264">
        <v>4.2799999999999998E-2</v>
      </c>
      <c r="L42" s="53">
        <f t="shared" si="5"/>
        <v>5.5640000000000001</v>
      </c>
      <c r="M42" s="239">
        <f t="shared" si="9"/>
        <v>5.0576759999999998</v>
      </c>
      <c r="N42" s="264">
        <v>4.2799999999999998E-2</v>
      </c>
      <c r="O42" s="53">
        <f t="shared" si="2"/>
        <v>4.4512</v>
      </c>
      <c r="P42" s="240">
        <f t="shared" si="11"/>
        <v>3.3250464000000002</v>
      </c>
      <c r="Q42" s="264">
        <v>1.3102766852851132E-2</v>
      </c>
      <c r="R42" s="53">
        <f t="shared" si="6"/>
        <v>1.7033596908706472</v>
      </c>
      <c r="S42" s="240">
        <f t="shared" si="10"/>
        <v>1.5483539590014184</v>
      </c>
      <c r="T42" s="246">
        <v>1.3102766852851132E-2</v>
      </c>
      <c r="U42" s="53">
        <f t="shared" si="7"/>
        <v>1.7033596908706472</v>
      </c>
      <c r="V42" s="240">
        <f t="shared" si="8"/>
        <v>1.2724096890803736</v>
      </c>
      <c r="W42" s="95"/>
    </row>
    <row r="43" spans="1:23">
      <c r="A43" s="5" t="s">
        <v>78</v>
      </c>
      <c r="B43" s="16">
        <v>0.245</v>
      </c>
      <c r="C43" s="10">
        <f t="shared" si="0"/>
        <v>3.9137380191693293E-2</v>
      </c>
      <c r="I43" s="5" t="s">
        <v>73</v>
      </c>
      <c r="J43" s="41"/>
      <c r="K43" s="264">
        <v>4.2799999999999998E-2</v>
      </c>
      <c r="L43" s="53">
        <f t="shared" si="5"/>
        <v>5.5640000000000001</v>
      </c>
      <c r="M43" s="239">
        <f t="shared" si="9"/>
        <v>5.0576759999999998</v>
      </c>
      <c r="N43" s="264">
        <v>4.2799999999999998E-2</v>
      </c>
      <c r="O43" s="53">
        <f t="shared" si="2"/>
        <v>4.4512</v>
      </c>
      <c r="P43" s="240">
        <f t="shared" si="11"/>
        <v>3.3250464000000002</v>
      </c>
      <c r="Q43" s="264">
        <v>1.3102766852851132E-2</v>
      </c>
      <c r="R43" s="53">
        <f t="shared" si="6"/>
        <v>1.7033596908706472</v>
      </c>
      <c r="S43" s="240">
        <f t="shared" si="10"/>
        <v>1.5483539590014184</v>
      </c>
      <c r="T43" s="246">
        <v>1.3102766852851132E-2</v>
      </c>
      <c r="U43" s="53">
        <f t="shared" si="7"/>
        <v>1.7033596908706472</v>
      </c>
      <c r="V43" s="240">
        <f t="shared" si="8"/>
        <v>1.2724096890803736</v>
      </c>
      <c r="W43" s="95"/>
    </row>
    <row r="44" spans="1:23">
      <c r="A44" s="5" t="s">
        <v>79</v>
      </c>
      <c r="B44" s="16">
        <v>0.24</v>
      </c>
      <c r="C44" s="10">
        <f t="shared" si="0"/>
        <v>3.8338658146964855E-2</v>
      </c>
      <c r="I44" s="5" t="s">
        <v>74</v>
      </c>
      <c r="J44" s="41"/>
      <c r="K44" s="264">
        <v>4.2799999999999998E-2</v>
      </c>
      <c r="L44" s="53">
        <f t="shared" si="5"/>
        <v>5.5640000000000001</v>
      </c>
      <c r="M44" s="239">
        <f t="shared" si="9"/>
        <v>5.0576759999999998</v>
      </c>
      <c r="N44" s="264">
        <v>4.2799999999999998E-2</v>
      </c>
      <c r="O44" s="53">
        <f t="shared" si="2"/>
        <v>4.4512</v>
      </c>
      <c r="P44" s="240">
        <f t="shared" si="11"/>
        <v>3.3250464000000002</v>
      </c>
      <c r="Q44" s="264">
        <v>1.3102766852851132E-2</v>
      </c>
      <c r="R44" s="53">
        <f t="shared" si="6"/>
        <v>1.7033596908706472</v>
      </c>
      <c r="S44" s="240">
        <f t="shared" si="10"/>
        <v>1.5483539590014184</v>
      </c>
      <c r="T44" s="246">
        <v>1.3102766852851132E-2</v>
      </c>
      <c r="U44" s="53">
        <f t="shared" si="7"/>
        <v>1.7033596908706472</v>
      </c>
      <c r="V44" s="240">
        <f t="shared" si="8"/>
        <v>1.2724096890803736</v>
      </c>
      <c r="W44" s="95"/>
    </row>
    <row r="45" spans="1:23">
      <c r="A45" s="5" t="s">
        <v>80</v>
      </c>
      <c r="B45" s="16">
        <v>0.26</v>
      </c>
      <c r="C45" s="10">
        <f t="shared" si="0"/>
        <v>4.1533546325878599E-2</v>
      </c>
      <c r="I45" s="5" t="s">
        <v>75</v>
      </c>
      <c r="J45" s="41"/>
      <c r="K45" s="264">
        <v>4.2799999999999998E-2</v>
      </c>
      <c r="L45" s="53">
        <f t="shared" si="5"/>
        <v>5.5640000000000001</v>
      </c>
      <c r="M45" s="239">
        <f t="shared" si="9"/>
        <v>5.0576759999999998</v>
      </c>
      <c r="N45" s="264">
        <v>4.2799999999999998E-2</v>
      </c>
      <c r="O45" s="53">
        <f t="shared" si="2"/>
        <v>4.4512</v>
      </c>
      <c r="P45" s="240">
        <f t="shared" si="11"/>
        <v>3.3250464000000002</v>
      </c>
      <c r="Q45" s="264">
        <v>1.3102766852851132E-2</v>
      </c>
      <c r="R45" s="53">
        <f t="shared" si="6"/>
        <v>1.7033596908706472</v>
      </c>
      <c r="S45" s="240">
        <f t="shared" si="10"/>
        <v>1.5483539590014184</v>
      </c>
      <c r="T45" s="246">
        <v>1.3102766852851132E-2</v>
      </c>
      <c r="U45" s="53">
        <f t="shared" si="7"/>
        <v>1.7033596908706472</v>
      </c>
      <c r="V45" s="240">
        <f t="shared" si="8"/>
        <v>1.2724096890803736</v>
      </c>
      <c r="W45" s="95"/>
    </row>
    <row r="46" spans="1:23">
      <c r="A46" s="5" t="s">
        <v>81</v>
      </c>
      <c r="B46" s="16">
        <v>0.26</v>
      </c>
      <c r="C46" s="10">
        <f t="shared" si="0"/>
        <v>4.1533546325878599E-2</v>
      </c>
      <c r="I46" s="5" t="s">
        <v>76</v>
      </c>
      <c r="J46" s="41"/>
      <c r="K46" s="264">
        <v>4.2799999999999998E-2</v>
      </c>
      <c r="L46" s="53">
        <f t="shared" si="5"/>
        <v>5.5640000000000001</v>
      </c>
      <c r="M46" s="239">
        <f t="shared" si="9"/>
        <v>5.0576759999999998</v>
      </c>
      <c r="N46" s="264">
        <v>4.2799999999999998E-2</v>
      </c>
      <c r="O46" s="53">
        <f t="shared" si="2"/>
        <v>4.4512</v>
      </c>
      <c r="P46" s="240">
        <f t="shared" si="11"/>
        <v>3.3250464000000002</v>
      </c>
      <c r="Q46" s="264">
        <v>1.3102766852851132E-2</v>
      </c>
      <c r="R46" s="53">
        <f t="shared" si="6"/>
        <v>1.7033596908706472</v>
      </c>
      <c r="S46" s="240">
        <f t="shared" si="10"/>
        <v>1.5483539590014184</v>
      </c>
      <c r="T46" s="246">
        <v>1.3102766852851132E-2</v>
      </c>
      <c r="U46" s="53">
        <f t="shared" si="7"/>
        <v>1.7033596908706472</v>
      </c>
      <c r="V46" s="240">
        <f t="shared" si="8"/>
        <v>1.2724096890803736</v>
      </c>
      <c r="W46" s="95"/>
    </row>
    <row r="47" spans="1:23">
      <c r="A47" s="5" t="s">
        <v>82</v>
      </c>
      <c r="B47" s="16">
        <v>0.245</v>
      </c>
      <c r="C47" s="10">
        <f t="shared" si="0"/>
        <v>3.9137380191693293E-2</v>
      </c>
      <c r="I47" s="5" t="s">
        <v>77</v>
      </c>
      <c r="J47" s="41"/>
      <c r="K47" s="264">
        <v>4.2799999999999998E-2</v>
      </c>
      <c r="L47" s="53">
        <f t="shared" si="5"/>
        <v>5.5640000000000001</v>
      </c>
      <c r="M47" s="239">
        <f t="shared" si="9"/>
        <v>5.0576759999999998</v>
      </c>
      <c r="N47" s="264">
        <v>4.2799999999999998E-2</v>
      </c>
      <c r="O47" s="53">
        <f t="shared" si="2"/>
        <v>4.4512</v>
      </c>
      <c r="P47" s="240">
        <f t="shared" si="11"/>
        <v>3.3250464000000002</v>
      </c>
      <c r="Q47" s="264">
        <v>1.3102766852851132E-2</v>
      </c>
      <c r="R47" s="53">
        <f t="shared" si="6"/>
        <v>1.7033596908706472</v>
      </c>
      <c r="S47" s="240">
        <f t="shared" si="10"/>
        <v>1.5483539590014184</v>
      </c>
      <c r="T47" s="246">
        <v>1.3102766852851132E-2</v>
      </c>
      <c r="U47" s="53">
        <f t="shared" si="7"/>
        <v>1.7033596908706472</v>
      </c>
      <c r="V47" s="240">
        <f t="shared" si="8"/>
        <v>1.2724096890803736</v>
      </c>
      <c r="W47" s="95"/>
    </row>
    <row r="48" spans="1:23">
      <c r="A48" s="5" t="s">
        <v>83</v>
      </c>
      <c r="B48" s="16">
        <v>0.27500000000000002</v>
      </c>
      <c r="C48" s="10">
        <f t="shared" si="0"/>
        <v>4.3929712460063899E-2</v>
      </c>
      <c r="I48" s="5" t="s">
        <v>78</v>
      </c>
      <c r="J48" s="41"/>
      <c r="K48" s="264">
        <v>4.2799999999999998E-2</v>
      </c>
      <c r="L48" s="53">
        <f t="shared" si="5"/>
        <v>5.5640000000000001</v>
      </c>
      <c r="M48" s="239">
        <f t="shared" si="9"/>
        <v>5.0576759999999998</v>
      </c>
      <c r="N48" s="264">
        <v>4.2799999999999998E-2</v>
      </c>
      <c r="O48" s="53">
        <f t="shared" si="2"/>
        <v>4.4512</v>
      </c>
      <c r="P48" s="240">
        <f t="shared" si="11"/>
        <v>3.3250464000000002</v>
      </c>
      <c r="Q48" s="264">
        <v>1.3102766852851132E-2</v>
      </c>
      <c r="R48" s="53">
        <f t="shared" si="6"/>
        <v>1.7033596908706472</v>
      </c>
      <c r="S48" s="240">
        <f t="shared" si="10"/>
        <v>1.5483539590014184</v>
      </c>
      <c r="T48" s="246">
        <v>1.3102766852851132E-2</v>
      </c>
      <c r="U48" s="53">
        <f t="shared" si="7"/>
        <v>1.7033596908706472</v>
      </c>
      <c r="V48" s="240">
        <f t="shared" si="8"/>
        <v>1.2724096890803736</v>
      </c>
      <c r="W48" s="95"/>
    </row>
    <row r="49" spans="1:26">
      <c r="A49" s="5" t="s">
        <v>84</v>
      </c>
      <c r="B49" s="16">
        <v>0.36</v>
      </c>
      <c r="C49" s="10">
        <f t="shared" si="0"/>
        <v>5.7507987220447282E-2</v>
      </c>
      <c r="I49" s="5" t="s">
        <v>79</v>
      </c>
      <c r="J49" s="41"/>
      <c r="K49" s="264">
        <v>4.2799999999999998E-2</v>
      </c>
      <c r="L49" s="53">
        <f t="shared" si="5"/>
        <v>5.5640000000000001</v>
      </c>
      <c r="M49" s="239">
        <f t="shared" si="9"/>
        <v>5.0576759999999998</v>
      </c>
      <c r="N49" s="264">
        <v>4.2799999999999998E-2</v>
      </c>
      <c r="O49" s="53">
        <f t="shared" si="2"/>
        <v>4.4512</v>
      </c>
      <c r="P49" s="240">
        <f t="shared" si="11"/>
        <v>3.3250464000000002</v>
      </c>
      <c r="Q49" s="264">
        <v>1.3102766852851132E-2</v>
      </c>
      <c r="R49" s="53">
        <f t="shared" si="6"/>
        <v>1.7033596908706472</v>
      </c>
      <c r="S49" s="240">
        <f t="shared" si="10"/>
        <v>1.5483539590014184</v>
      </c>
      <c r="T49" s="363">
        <v>1.3102766852851132E-2</v>
      </c>
      <c r="U49" s="53">
        <f t="shared" si="7"/>
        <v>1.7033596908706472</v>
      </c>
      <c r="V49" s="240">
        <f>U49*$E$31</f>
        <v>1.5483539590014184</v>
      </c>
      <c r="W49" s="95"/>
      <c r="Y49" s="95"/>
    </row>
    <row r="50" spans="1:26">
      <c r="A50" s="5" t="s">
        <v>85</v>
      </c>
      <c r="B50" s="16">
        <v>0.435</v>
      </c>
      <c r="C50" s="10">
        <f t="shared" si="0"/>
        <v>6.9488817891373802E-2</v>
      </c>
      <c r="I50" s="5" t="s">
        <v>80</v>
      </c>
      <c r="J50" s="41"/>
      <c r="K50" s="264">
        <v>4.2799999999999998E-2</v>
      </c>
      <c r="L50" s="53">
        <f t="shared" si="5"/>
        <v>5.5640000000000001</v>
      </c>
      <c r="M50" s="239">
        <f t="shared" si="9"/>
        <v>5.0576759999999998</v>
      </c>
      <c r="N50" s="264">
        <v>4.2799999999999998E-2</v>
      </c>
      <c r="O50" s="53">
        <f t="shared" si="2"/>
        <v>4.4512</v>
      </c>
      <c r="P50" s="240">
        <f t="shared" si="11"/>
        <v>3.3250464000000002</v>
      </c>
      <c r="Q50" s="264">
        <v>2.9390647954096523E-2</v>
      </c>
      <c r="R50" s="53">
        <f t="shared" si="6"/>
        <v>3.8207842340325482</v>
      </c>
      <c r="S50" s="240">
        <f t="shared" si="10"/>
        <v>3.4730928687355864</v>
      </c>
      <c r="T50" s="246">
        <v>2.9390647954096523E-2</v>
      </c>
      <c r="U50" s="53">
        <f t="shared" si="7"/>
        <v>3.8207842340325482</v>
      </c>
      <c r="V50" s="240">
        <f>U50*$E$30</f>
        <v>2.8541258228223136</v>
      </c>
      <c r="W50" s="95"/>
      <c r="Y50" s="95"/>
    </row>
    <row r="51" spans="1:26">
      <c r="A51" s="5" t="s">
        <v>86</v>
      </c>
      <c r="B51" s="16">
        <v>0.39</v>
      </c>
      <c r="C51" s="10">
        <f t="shared" si="0"/>
        <v>6.2300319488817896E-2</v>
      </c>
      <c r="I51" s="5" t="s">
        <v>81</v>
      </c>
      <c r="J51" s="41"/>
      <c r="K51" s="264">
        <v>4.2799999999999998E-2</v>
      </c>
      <c r="L51" s="53">
        <f t="shared" si="5"/>
        <v>5.5640000000000001</v>
      </c>
      <c r="M51" s="239">
        <f t="shared" si="9"/>
        <v>5.0576759999999998</v>
      </c>
      <c r="N51" s="264">
        <v>4.2799999999999998E-2</v>
      </c>
      <c r="O51" s="53">
        <f t="shared" si="2"/>
        <v>4.4512</v>
      </c>
      <c r="P51" s="240">
        <f t="shared" si="11"/>
        <v>3.3250464000000002</v>
      </c>
      <c r="Q51" s="264">
        <v>2.9077284214453311E-2</v>
      </c>
      <c r="R51" s="53">
        <f t="shared" si="6"/>
        <v>3.7800469478789305</v>
      </c>
      <c r="S51" s="240">
        <f t="shared" si="10"/>
        <v>3.4360626756219479</v>
      </c>
      <c r="T51" s="246">
        <v>2.9077284214453311E-2</v>
      </c>
      <c r="U51" s="53">
        <f t="shared" si="7"/>
        <v>3.7800469478789305</v>
      </c>
      <c r="V51" s="240">
        <f>U51*$E$30</f>
        <v>2.8236950700655612</v>
      </c>
      <c r="W51" s="95"/>
    </row>
    <row r="52" spans="1:26" ht="15.75" thickBot="1">
      <c r="A52" s="259" t="s">
        <v>87</v>
      </c>
      <c r="B52" s="2">
        <v>0.30499999999999999</v>
      </c>
      <c r="C52" s="11">
        <f t="shared" si="0"/>
        <v>4.8722044728434506E-2</v>
      </c>
      <c r="I52" s="5" t="s">
        <v>82</v>
      </c>
      <c r="J52" s="41"/>
      <c r="K52" s="247">
        <v>0.05</v>
      </c>
      <c r="L52" s="53">
        <f t="shared" si="5"/>
        <v>6.5</v>
      </c>
      <c r="M52" s="239">
        <f>L52*$F$31</f>
        <v>8.1704999999999988</v>
      </c>
      <c r="N52" s="247">
        <v>0.05</v>
      </c>
      <c r="O52" s="53">
        <f t="shared" si="2"/>
        <v>5.2</v>
      </c>
      <c r="P52" s="240">
        <f t="shared" si="11"/>
        <v>3.8844000000000003</v>
      </c>
      <c r="Q52" s="247">
        <v>9.7552314807773932E-2</v>
      </c>
      <c r="R52" s="53">
        <f t="shared" si="6"/>
        <v>12.681800925010611</v>
      </c>
      <c r="S52" s="240">
        <f>R52*$F$31</f>
        <v>15.941023762738338</v>
      </c>
      <c r="T52" s="247">
        <v>9.7552314807773932E-2</v>
      </c>
      <c r="U52" s="53">
        <f t="shared" si="7"/>
        <v>12.681800925010611</v>
      </c>
      <c r="V52" s="240">
        <f>U52*$E$30</f>
        <v>9.4733052909829265</v>
      </c>
      <c r="W52" s="95"/>
    </row>
    <row r="53" spans="1:26" ht="15.75" thickBot="1">
      <c r="A53" s="171" t="s">
        <v>178</v>
      </c>
      <c r="B53" s="85">
        <f>SUM(B29:B52)</f>
        <v>6.26</v>
      </c>
      <c r="C53" s="8"/>
      <c r="I53" s="5" t="s">
        <v>83</v>
      </c>
      <c r="J53" s="41"/>
      <c r="K53" s="247">
        <v>5.04E-2</v>
      </c>
      <c r="L53" s="53">
        <f t="shared" si="5"/>
        <v>6.5519999999999996</v>
      </c>
      <c r="M53" s="239">
        <f t="shared" ref="M53:M55" si="12">L53*$F$31</f>
        <v>8.2358639999999994</v>
      </c>
      <c r="N53" s="247">
        <v>5.04E-2</v>
      </c>
      <c r="O53" s="53">
        <f t="shared" si="2"/>
        <v>5.2416</v>
      </c>
      <c r="P53" s="240">
        <f t="shared" si="11"/>
        <v>3.9154751999999999</v>
      </c>
      <c r="Q53" s="247">
        <v>9.9311054027263354E-2</v>
      </c>
      <c r="R53" s="53">
        <f t="shared" si="6"/>
        <v>12.910437023544237</v>
      </c>
      <c r="S53" s="240">
        <f t="shared" ref="S53:S55" si="13">R53*$F$31</f>
        <v>16.228419338595103</v>
      </c>
      <c r="T53" s="247">
        <v>9.9311054027263354E-2</v>
      </c>
      <c r="U53" s="53">
        <f t="shared" si="7"/>
        <v>12.910437023544237</v>
      </c>
      <c r="V53" s="240">
        <f t="shared" ref="V53:V55" si="14">U53*$E$30</f>
        <v>9.644096456587544</v>
      </c>
      <c r="W53" s="95"/>
    </row>
    <row r="54" spans="1:26">
      <c r="I54" s="5" t="s">
        <v>84</v>
      </c>
      <c r="J54" s="41"/>
      <c r="K54" s="247">
        <v>5.0599999999999999E-2</v>
      </c>
      <c r="L54" s="53">
        <f t="shared" si="5"/>
        <v>6.5780000000000003</v>
      </c>
      <c r="M54" s="239">
        <f t="shared" si="12"/>
        <v>8.2685459999999988</v>
      </c>
      <c r="N54" s="247">
        <v>5.0599999999999999E-2</v>
      </c>
      <c r="O54" s="53">
        <f t="shared" si="2"/>
        <v>5.2623999999999995</v>
      </c>
      <c r="P54" s="240">
        <f t="shared" si="11"/>
        <v>3.9310127999999995</v>
      </c>
      <c r="Q54" s="247">
        <v>0.10031604216455535</v>
      </c>
      <c r="R54" s="53">
        <f t="shared" si="6"/>
        <v>13.041085481392196</v>
      </c>
      <c r="S54" s="240">
        <f t="shared" si="13"/>
        <v>16.392644450109991</v>
      </c>
      <c r="T54" s="247">
        <v>0.10031604216455535</v>
      </c>
      <c r="U54" s="53">
        <f t="shared" si="7"/>
        <v>13.041085481392196</v>
      </c>
      <c r="V54" s="240">
        <f t="shared" si="14"/>
        <v>9.7416908545999696</v>
      </c>
      <c r="W54" s="95"/>
    </row>
    <row r="55" spans="1:26">
      <c r="I55" s="5" t="s">
        <v>85</v>
      </c>
      <c r="J55" s="41"/>
      <c r="K55" s="247">
        <v>5.0599999999999999E-2</v>
      </c>
      <c r="L55" s="53">
        <f t="shared" si="5"/>
        <v>6.5780000000000003</v>
      </c>
      <c r="M55" s="239">
        <f t="shared" si="12"/>
        <v>8.2685459999999988</v>
      </c>
      <c r="N55" s="247">
        <v>5.0599999999999999E-2</v>
      </c>
      <c r="O55" s="53">
        <f t="shared" si="2"/>
        <v>5.2623999999999995</v>
      </c>
      <c r="P55" s="240">
        <f t="shared" si="11"/>
        <v>3.9310127999999995</v>
      </c>
      <c r="Q55" s="247">
        <v>9.9214279461586327E-2</v>
      </c>
      <c r="R55" s="53">
        <f t="shared" si="6"/>
        <v>12.897856330006222</v>
      </c>
      <c r="S55" s="240">
        <f t="shared" si="13"/>
        <v>16.212605406817818</v>
      </c>
      <c r="T55" s="247">
        <v>9.9214279461586327E-2</v>
      </c>
      <c r="U55" s="53">
        <f t="shared" si="7"/>
        <v>12.897856330006222</v>
      </c>
      <c r="V55" s="240">
        <f t="shared" si="14"/>
        <v>9.6346986785146473</v>
      </c>
      <c r="W55" s="95"/>
    </row>
    <row r="56" spans="1:26">
      <c r="I56" s="5" t="s">
        <v>86</v>
      </c>
      <c r="J56" s="6"/>
      <c r="K56" s="264">
        <v>4.2799999999999998E-2</v>
      </c>
      <c r="L56" s="53">
        <f t="shared" si="5"/>
        <v>5.5640000000000001</v>
      </c>
      <c r="M56" s="239">
        <f>L56*$E$31</f>
        <v>5.0576759999999998</v>
      </c>
      <c r="N56" s="264">
        <v>4.2799999999999998E-2</v>
      </c>
      <c r="O56" s="53">
        <f t="shared" si="2"/>
        <v>4.4512</v>
      </c>
      <c r="P56" s="240">
        <f t="shared" si="11"/>
        <v>3.3250464000000002</v>
      </c>
      <c r="Q56" s="264">
        <v>9.8335572472609725E-2</v>
      </c>
      <c r="R56" s="53">
        <f t="shared" si="6"/>
        <v>12.783624421439264</v>
      </c>
      <c r="S56" s="240">
        <f>R56*$E$31</f>
        <v>11.620314599088291</v>
      </c>
      <c r="T56" s="246">
        <v>9.8335572472609725E-2</v>
      </c>
      <c r="U56" s="53">
        <f t="shared" si="7"/>
        <v>12.783624421439264</v>
      </c>
      <c r="V56" s="240">
        <f>U56*$E$30</f>
        <v>9.5493674428151305</v>
      </c>
      <c r="W56" s="95"/>
    </row>
    <row r="57" spans="1:26" ht="15.75" thickBot="1">
      <c r="I57" s="4" t="s">
        <v>87</v>
      </c>
      <c r="J57" s="1"/>
      <c r="K57" s="364">
        <v>4.2799999999999998E-2</v>
      </c>
      <c r="L57" s="53">
        <f t="shared" si="5"/>
        <v>5.5640000000000001</v>
      </c>
      <c r="M57" s="241">
        <f>L57*$E$31</f>
        <v>5.0576759999999998</v>
      </c>
      <c r="N57" s="364">
        <v>4.2799999999999998E-2</v>
      </c>
      <c r="O57" s="76">
        <f t="shared" si="2"/>
        <v>4.4512</v>
      </c>
      <c r="P57" s="240">
        <f t="shared" si="11"/>
        <v>3.3250464000000002</v>
      </c>
      <c r="Q57" s="264">
        <v>8.4681257655814593E-2</v>
      </c>
      <c r="R57" s="53">
        <f t="shared" si="6"/>
        <v>11.008563495255897</v>
      </c>
      <c r="S57" s="240">
        <f>R57*$E$31</f>
        <v>10.006784217187612</v>
      </c>
      <c r="T57" s="246">
        <v>8.4681257655814593E-2</v>
      </c>
      <c r="U57" s="53">
        <f t="shared" si="7"/>
        <v>11.008563495255897</v>
      </c>
      <c r="V57" s="240">
        <f>U57*$E$30</f>
        <v>8.2233969309561559</v>
      </c>
      <c r="W57" s="95"/>
    </row>
    <row r="58" spans="1:26" ht="15.75" thickBot="1">
      <c r="I58" s="425" t="s">
        <v>320</v>
      </c>
      <c r="J58" s="427"/>
      <c r="K58" s="242">
        <f>SUM(K34:K57)</f>
        <v>0.99999999999999967</v>
      </c>
      <c r="L58" s="170">
        <f>SUM(L34:L57)</f>
        <v>129.99999999999994</v>
      </c>
      <c r="M58" s="170">
        <f>SUM(M34:M57)</f>
        <v>123.09523200000001</v>
      </c>
      <c r="N58" s="175">
        <f t="shared" ref="N58:P58" si="15">SUM(N34:N57)</f>
        <v>0.99999999999999967</v>
      </c>
      <c r="O58" s="170">
        <f t="shared" si="15"/>
        <v>104.00000000000001</v>
      </c>
      <c r="P58" s="184">
        <f t="shared" si="15"/>
        <v>81.044121600000011</v>
      </c>
      <c r="Q58" s="175">
        <f t="shared" ref="Q58" si="16">SUM(Q34:Q57)</f>
        <v>1.0000000000000002</v>
      </c>
      <c r="R58" s="170">
        <f t="shared" ref="R58" si="17">SUM(R34:R57)</f>
        <v>130.00000000000003</v>
      </c>
      <c r="S58" s="184">
        <f t="shared" ref="S58" si="18">SUM(S34:S57)</f>
        <v>132.99396907077858</v>
      </c>
      <c r="T58" s="175">
        <f t="shared" ref="T58" si="19">SUM(T34:T57)</f>
        <v>1.0000000000000002</v>
      </c>
      <c r="U58" s="170">
        <f t="shared" ref="U58" si="20">SUM(U34:U57)</f>
        <v>130.00000000000003</v>
      </c>
      <c r="V58" s="184">
        <f t="shared" ref="V58" si="21">SUM(V34:V57)</f>
        <v>98.765665619526303</v>
      </c>
    </row>
    <row r="59" spans="1:26" ht="15.75" thickBot="1">
      <c r="I59" s="265" t="s">
        <v>321</v>
      </c>
      <c r="J59" s="8"/>
      <c r="K59" s="85"/>
      <c r="L59" s="85"/>
      <c r="M59" s="365">
        <f>M58/$P$30</f>
        <v>1.2675855421686748</v>
      </c>
      <c r="N59" s="85"/>
      <c r="O59" s="170"/>
      <c r="P59" s="365">
        <f>P58/$P$30</f>
        <v>0.83456000000000008</v>
      </c>
      <c r="Q59" s="85"/>
      <c r="R59" s="85"/>
      <c r="S59" s="365">
        <f>S58/$P$30</f>
        <v>1.3695187835524516</v>
      </c>
      <c r="T59" s="85"/>
      <c r="U59" s="85"/>
      <c r="V59" s="365">
        <f>V58/$P$30</f>
        <v>1.0170493833747947</v>
      </c>
    </row>
    <row r="60" spans="1:26">
      <c r="I60" s="12"/>
      <c r="J60" s="12"/>
      <c r="K60" s="14"/>
    </row>
    <row r="61" spans="1:26" ht="15.75" thickBot="1">
      <c r="I61" s="12"/>
      <c r="J61" s="12"/>
      <c r="K61" s="14" t="s">
        <v>254</v>
      </c>
      <c r="L61">
        <v>179.31</v>
      </c>
      <c r="N61" s="78" t="s">
        <v>254</v>
      </c>
      <c r="O61">
        <v>142.95599999999999</v>
      </c>
      <c r="Q61" s="78" t="s">
        <v>254</v>
      </c>
      <c r="R61">
        <v>333.33</v>
      </c>
      <c r="T61" s="78" t="s">
        <v>254</v>
      </c>
      <c r="U61">
        <v>428.91</v>
      </c>
      <c r="W61" s="78" t="s">
        <v>254</v>
      </c>
      <c r="X61">
        <v>330.67500000000001</v>
      </c>
    </row>
    <row r="62" spans="1:26" ht="15.75" thickBot="1">
      <c r="K62" s="408" t="s">
        <v>325</v>
      </c>
      <c r="L62" s="409"/>
      <c r="M62" s="410"/>
      <c r="N62" s="396" t="s">
        <v>9</v>
      </c>
      <c r="O62" s="397"/>
      <c r="P62" s="397"/>
      <c r="Q62" s="397" t="s">
        <v>324</v>
      </c>
      <c r="R62" s="397"/>
      <c r="S62" s="397"/>
      <c r="T62" s="397" t="s">
        <v>326</v>
      </c>
      <c r="U62" s="397"/>
      <c r="V62" s="397"/>
      <c r="W62" s="396" t="s">
        <v>177</v>
      </c>
      <c r="X62" s="397"/>
      <c r="Y62" s="398"/>
      <c r="Z62" s="254"/>
    </row>
    <row r="63" spans="1:26" ht="15.75" thickBot="1">
      <c r="J63" s="237" t="s">
        <v>135</v>
      </c>
      <c r="K63" s="7" t="s">
        <v>327</v>
      </c>
      <c r="L63" s="85" t="s">
        <v>313</v>
      </c>
      <c r="M63" s="19" t="s">
        <v>314</v>
      </c>
      <c r="N63" s="85" t="s">
        <v>327</v>
      </c>
      <c r="O63" s="85" t="s">
        <v>313</v>
      </c>
      <c r="P63" s="85" t="s">
        <v>314</v>
      </c>
      <c r="Q63" s="7" t="s">
        <v>327</v>
      </c>
      <c r="R63" s="85" t="s">
        <v>313</v>
      </c>
      <c r="S63" s="19" t="s">
        <v>314</v>
      </c>
      <c r="T63" s="85" t="s">
        <v>327</v>
      </c>
      <c r="U63" s="85" t="s">
        <v>313</v>
      </c>
      <c r="V63" s="85" t="s">
        <v>314</v>
      </c>
      <c r="W63" s="7" t="s">
        <v>327</v>
      </c>
      <c r="X63" s="85" t="s">
        <v>313</v>
      </c>
      <c r="Y63" s="19" t="s">
        <v>314</v>
      </c>
    </row>
    <row r="64" spans="1:26">
      <c r="I64" s="3" t="s">
        <v>64</v>
      </c>
      <c r="J64" s="63" t="s">
        <v>233</v>
      </c>
      <c r="K64" s="248">
        <f t="shared" ref="K64:K87" si="22">L64/$L$88</f>
        <v>1.2283962604755765E-2</v>
      </c>
      <c r="L64" s="59">
        <v>2.75</v>
      </c>
      <c r="M64" s="18">
        <f>L64*$E$31</f>
        <v>2.4997500000000001</v>
      </c>
      <c r="N64" s="44">
        <f t="shared" ref="N64:N87" si="23">O64/$O$88</f>
        <v>1.4970751845139223E-2</v>
      </c>
      <c r="O64" s="59">
        <v>2.75</v>
      </c>
      <c r="P64" s="60">
        <f>O64*$E$31</f>
        <v>2.4997500000000001</v>
      </c>
      <c r="Q64" s="248">
        <f t="shared" ref="Q64:Q87" si="24">R64/$R$88</f>
        <v>1.2305364611038759E-2</v>
      </c>
      <c r="R64" s="59">
        <v>3.5249999999999999</v>
      </c>
      <c r="S64" s="18">
        <f>R64*$F$32</f>
        <v>9.3412499999999987</v>
      </c>
      <c r="T64" s="44">
        <f t="shared" ref="T64:T87" si="25">U64/$U$88</f>
        <v>1.066288611458246E-2</v>
      </c>
      <c r="U64" s="59">
        <v>3.4375</v>
      </c>
      <c r="V64" s="60">
        <f>U64*$F$31</f>
        <v>4.3209374999999994</v>
      </c>
      <c r="W64" s="248">
        <f t="shared" ref="W64:W87" si="26">X64/$X$88</f>
        <v>1.2364825791250549E-2</v>
      </c>
      <c r="X64" s="59">
        <v>3.5249999999999999</v>
      </c>
      <c r="Y64" s="18">
        <f>X64*$F$32</f>
        <v>9.3412499999999987</v>
      </c>
    </row>
    <row r="65" spans="9:25">
      <c r="I65" s="5" t="s">
        <v>65</v>
      </c>
      <c r="J65" s="41" t="s">
        <v>233</v>
      </c>
      <c r="K65" s="245">
        <f t="shared" si="22"/>
        <v>1.2283962604755765E-2</v>
      </c>
      <c r="L65" s="53">
        <v>2.75</v>
      </c>
      <c r="M65" s="39">
        <f>L65*$E$31</f>
        <v>2.4997500000000001</v>
      </c>
      <c r="N65" s="13">
        <f t="shared" si="23"/>
        <v>1.4970751845139223E-2</v>
      </c>
      <c r="O65" s="53">
        <v>2.75</v>
      </c>
      <c r="P65" s="16">
        <f>O65*$E$31</f>
        <v>2.4997500000000001</v>
      </c>
      <c r="Q65" s="245">
        <f t="shared" si="24"/>
        <v>1.2305364611038759E-2</v>
      </c>
      <c r="R65" s="53">
        <v>3.5249999999999999</v>
      </c>
      <c r="S65" s="39">
        <f>R65*$F$32</f>
        <v>9.3412499999999987</v>
      </c>
      <c r="T65" s="13">
        <f t="shared" si="25"/>
        <v>1.066288611458246E-2</v>
      </c>
      <c r="U65" s="53">
        <v>3.4375</v>
      </c>
      <c r="V65" s="16">
        <f>U65*$F$31</f>
        <v>4.3209374999999994</v>
      </c>
      <c r="W65" s="245">
        <f t="shared" si="26"/>
        <v>1.2364825791250549E-2</v>
      </c>
      <c r="X65" s="53">
        <v>3.5249999999999999</v>
      </c>
      <c r="Y65" s="39">
        <f>X65*$F$32</f>
        <v>9.3412499999999987</v>
      </c>
    </row>
    <row r="66" spans="9:25">
      <c r="I66" s="5" t="s">
        <v>66</v>
      </c>
      <c r="J66" s="41" t="s">
        <v>233</v>
      </c>
      <c r="K66" s="245">
        <f t="shared" si="22"/>
        <v>1.2283962604755765E-2</v>
      </c>
      <c r="L66" s="53">
        <v>2.75</v>
      </c>
      <c r="M66" s="39">
        <f>L66*$E$31</f>
        <v>2.4997500000000001</v>
      </c>
      <c r="N66" s="13">
        <f t="shared" si="23"/>
        <v>1.4970751845139223E-2</v>
      </c>
      <c r="O66" s="53">
        <v>2.75</v>
      </c>
      <c r="P66" s="16">
        <f>O66*$E$31</f>
        <v>2.4997500000000001</v>
      </c>
      <c r="Q66" s="245">
        <f t="shared" si="24"/>
        <v>1.2305364611038759E-2</v>
      </c>
      <c r="R66" s="53">
        <v>3.5249999999999999</v>
      </c>
      <c r="S66" s="39">
        <f t="shared" ref="S66:S68" si="27">R66*$F$32</f>
        <v>9.3412499999999987</v>
      </c>
      <c r="T66" s="13">
        <f t="shared" si="25"/>
        <v>1.066288611458246E-2</v>
      </c>
      <c r="U66" s="53">
        <v>3.4375</v>
      </c>
      <c r="V66" s="16">
        <f>U66*$F$31</f>
        <v>4.3209374999999994</v>
      </c>
      <c r="W66" s="245">
        <f t="shared" si="26"/>
        <v>1.2364825791250549E-2</v>
      </c>
      <c r="X66" s="53">
        <v>3.5249999999999999</v>
      </c>
      <c r="Y66" s="39">
        <f t="shared" ref="Y66:Y68" si="28">X66*$F$32</f>
        <v>9.3412499999999987</v>
      </c>
    </row>
    <row r="67" spans="9:25">
      <c r="I67" s="5" t="s">
        <v>67</v>
      </c>
      <c r="J67" s="41" t="s">
        <v>233</v>
      </c>
      <c r="K67" s="245">
        <f t="shared" si="22"/>
        <v>1.2283962604755765E-2</v>
      </c>
      <c r="L67" s="53">
        <v>2.75</v>
      </c>
      <c r="M67" s="39">
        <f>L67*$E$31</f>
        <v>2.4997500000000001</v>
      </c>
      <c r="N67" s="13">
        <f t="shared" si="23"/>
        <v>1.4970751845139223E-2</v>
      </c>
      <c r="O67" s="53">
        <v>2.75</v>
      </c>
      <c r="P67" s="16">
        <f>O67*$E$31</f>
        <v>2.4997500000000001</v>
      </c>
      <c r="Q67" s="245">
        <f t="shared" si="24"/>
        <v>1.2305364611038759E-2</v>
      </c>
      <c r="R67" s="53">
        <v>3.5249999999999999</v>
      </c>
      <c r="S67" s="39">
        <f t="shared" si="27"/>
        <v>9.3412499999999987</v>
      </c>
      <c r="T67" s="13">
        <f t="shared" si="25"/>
        <v>1.066288611458246E-2</v>
      </c>
      <c r="U67" s="53">
        <v>3.4375</v>
      </c>
      <c r="V67" s="16">
        <f>U67*$F$31</f>
        <v>4.3209374999999994</v>
      </c>
      <c r="W67" s="245">
        <f t="shared" si="26"/>
        <v>1.2364825791250549E-2</v>
      </c>
      <c r="X67" s="53">
        <v>3.5249999999999999</v>
      </c>
      <c r="Y67" s="39">
        <f t="shared" si="28"/>
        <v>9.3412499999999987</v>
      </c>
    </row>
    <row r="68" spans="9:25">
      <c r="I68" s="5" t="s">
        <v>68</v>
      </c>
      <c r="J68" s="41" t="s">
        <v>233</v>
      </c>
      <c r="K68" s="245">
        <f t="shared" si="22"/>
        <v>1.2283962604755765E-2</v>
      </c>
      <c r="L68" s="53">
        <v>2.75</v>
      </c>
      <c r="M68" s="39">
        <f>L68*$E$31</f>
        <v>2.4997500000000001</v>
      </c>
      <c r="N68" s="13">
        <f t="shared" si="23"/>
        <v>1.4970751845139223E-2</v>
      </c>
      <c r="O68" s="53">
        <v>2.75</v>
      </c>
      <c r="P68" s="16">
        <f>O68*$E$31</f>
        <v>2.4997500000000001</v>
      </c>
      <c r="Q68" s="245">
        <f t="shared" si="24"/>
        <v>1.2305364611038759E-2</v>
      </c>
      <c r="R68" s="53">
        <v>3.5249999999999999</v>
      </c>
      <c r="S68" s="39">
        <f t="shared" si="27"/>
        <v>9.3412499999999987</v>
      </c>
      <c r="T68" s="13">
        <f t="shared" si="25"/>
        <v>1.066288611458246E-2</v>
      </c>
      <c r="U68" s="53">
        <v>3.4375</v>
      </c>
      <c r="V68" s="16">
        <f>U68*$F$31</f>
        <v>4.3209374999999994</v>
      </c>
      <c r="W68" s="245">
        <f t="shared" si="26"/>
        <v>1.2364825791250549E-2</v>
      </c>
      <c r="X68" s="53">
        <v>3.5249999999999999</v>
      </c>
      <c r="Y68" s="39">
        <f t="shared" si="28"/>
        <v>9.3412499999999987</v>
      </c>
    </row>
    <row r="69" spans="9:25">
      <c r="I69" s="5" t="s">
        <v>69</v>
      </c>
      <c r="J69" s="41" t="s">
        <v>233</v>
      </c>
      <c r="K69" s="246">
        <f t="shared" si="22"/>
        <v>6.0526433925251137E-2</v>
      </c>
      <c r="L69" s="53">
        <v>13.55</v>
      </c>
      <c r="M69" s="39">
        <f>L69*$E$30</f>
        <v>10.12185</v>
      </c>
      <c r="N69" s="249">
        <f t="shared" si="23"/>
        <v>7.4250435224291922E-2</v>
      </c>
      <c r="O69" s="53">
        <v>13.639174503657262</v>
      </c>
      <c r="P69" s="12">
        <f>O69*$E$30</f>
        <v>10.188463354231974</v>
      </c>
      <c r="Q69" s="246">
        <f t="shared" si="24"/>
        <v>7.1927187917098706E-2</v>
      </c>
      <c r="R69" s="53">
        <v>20.604292958562734</v>
      </c>
      <c r="S69" s="39">
        <f>R69*$F$30</f>
        <v>15.391406840046363</v>
      </c>
      <c r="T69" s="249">
        <f t="shared" si="25"/>
        <v>6.2775318616396375E-2</v>
      </c>
      <c r="U69" s="53">
        <v>20.237500000000001</v>
      </c>
      <c r="V69" s="16">
        <f>U69*$F$30</f>
        <v>15.1174125</v>
      </c>
      <c r="W69" s="246">
        <f t="shared" si="26"/>
        <v>7.672631258592201E-2</v>
      </c>
      <c r="X69" s="53">
        <v>21.873357249946455</v>
      </c>
      <c r="Y69" s="39">
        <f>X69*$F$30</f>
        <v>16.339397865710001</v>
      </c>
    </row>
    <row r="70" spans="9:25">
      <c r="I70" s="5" t="s">
        <v>70</v>
      </c>
      <c r="J70" s="41" t="s">
        <v>252</v>
      </c>
      <c r="K70" s="246">
        <f t="shared" si="22"/>
        <v>6.1552852083919661E-2</v>
      </c>
      <c r="L70" s="53">
        <v>13.779783338419286</v>
      </c>
      <c r="M70" s="39">
        <f>L70*$E$30</f>
        <v>10.293498153799206</v>
      </c>
      <c r="N70" s="249">
        <f t="shared" si="23"/>
        <v>9.1867980401794821E-2</v>
      </c>
      <c r="O70" s="53">
        <v>16.875367965367964</v>
      </c>
      <c r="P70" s="12">
        <f>O70*$E$30</f>
        <v>12.605899870129869</v>
      </c>
      <c r="Q70" s="246">
        <f t="shared" si="24"/>
        <v>8.9735286632124461E-2</v>
      </c>
      <c r="R70" s="53">
        <v>25.705608519269777</v>
      </c>
      <c r="S70" s="39">
        <f t="shared" ref="S70:S72" si="29">R70*$F$30</f>
        <v>19.202089563894525</v>
      </c>
      <c r="T70" s="249">
        <f t="shared" si="25"/>
        <v>6.3621481467565091E-2</v>
      </c>
      <c r="U70" s="53">
        <v>20.510285882699677</v>
      </c>
      <c r="V70" s="16">
        <f>U70*$F$30</f>
        <v>15.321183554376658</v>
      </c>
      <c r="W70" s="246">
        <f t="shared" si="26"/>
        <v>9.3433546443534646E-2</v>
      </c>
      <c r="X70" s="53">
        <v>26.636303395921086</v>
      </c>
      <c r="Y70" s="39">
        <f t="shared" ref="Y70:Y72" si="30">X70*$F$30</f>
        <v>19.897318636753052</v>
      </c>
    </row>
    <row r="71" spans="9:25">
      <c r="I71" s="5" t="s">
        <v>71</v>
      </c>
      <c r="J71" s="41" t="s">
        <v>252</v>
      </c>
      <c r="K71" s="246">
        <f t="shared" si="22"/>
        <v>1.450786861520424E-2</v>
      </c>
      <c r="L71" s="53">
        <v>3.2478638999084533</v>
      </c>
      <c r="M71" s="39">
        <f>L71*$E$30</f>
        <v>2.4261543332316147</v>
      </c>
      <c r="N71" s="13">
        <f t="shared" si="23"/>
        <v>1.4970751845139223E-2</v>
      </c>
      <c r="O71" s="53">
        <v>2.75</v>
      </c>
      <c r="P71" s="16">
        <f>O71*$E$31</f>
        <v>2.4997500000000001</v>
      </c>
      <c r="Q71" s="246">
        <f t="shared" si="24"/>
        <v>2.9138484123678639E-2</v>
      </c>
      <c r="R71" s="53">
        <v>8.3470226021443068</v>
      </c>
      <c r="S71" s="39">
        <f t="shared" si="29"/>
        <v>6.2352258838017969</v>
      </c>
      <c r="T71" s="13">
        <f t="shared" si="25"/>
        <v>1.3172691181608338E-2</v>
      </c>
      <c r="U71" s="53">
        <v>4.246610669024462</v>
      </c>
      <c r="V71" s="16">
        <f>U71*$F$31</f>
        <v>5.3379896109637484</v>
      </c>
      <c r="W71" s="246">
        <f t="shared" si="26"/>
        <v>1.4808727469949582E-2</v>
      </c>
      <c r="X71" s="53">
        <v>4.2217144998929106</v>
      </c>
      <c r="Y71" s="39">
        <f t="shared" si="30"/>
        <v>3.1536207314200042</v>
      </c>
    </row>
    <row r="72" spans="9:25">
      <c r="I72" s="5" t="s">
        <v>72</v>
      </c>
      <c r="J72" s="41" t="s">
        <v>252</v>
      </c>
      <c r="K72" s="246">
        <f t="shared" si="22"/>
        <v>4.5583971696017841E-2</v>
      </c>
      <c r="L72" s="53">
        <v>10.204844006568143</v>
      </c>
      <c r="M72" s="39">
        <f>L72*$E$30</f>
        <v>7.623018472906403</v>
      </c>
      <c r="N72" s="249">
        <f t="shared" si="23"/>
        <v>1.4970751845139223E-2</v>
      </c>
      <c r="O72" s="53">
        <v>2.75</v>
      </c>
      <c r="P72" s="16">
        <f t="shared" ref="P72:P87" si="31">O72*$E$30</f>
        <v>2.0542500000000001</v>
      </c>
      <c r="Q72" s="246">
        <f t="shared" si="24"/>
        <v>2.2749459086696108E-2</v>
      </c>
      <c r="R72" s="53">
        <v>6.5168197623877138</v>
      </c>
      <c r="S72" s="39">
        <f t="shared" si="29"/>
        <v>4.8680643625036222</v>
      </c>
      <c r="T72" s="249">
        <f t="shared" si="25"/>
        <v>3.9568396166951084E-2</v>
      </c>
      <c r="U72" s="53">
        <v>12.756055008210179</v>
      </c>
      <c r="V72" s="16">
        <f>U72*$F$30</f>
        <v>9.5287730911330044</v>
      </c>
      <c r="W72" s="246">
        <f t="shared" si="26"/>
        <v>1.5125529539410569E-2</v>
      </c>
      <c r="X72" s="53">
        <v>4.3120293424716216</v>
      </c>
      <c r="Y72" s="39">
        <f t="shared" si="30"/>
        <v>3.2210859188263012</v>
      </c>
    </row>
    <row r="73" spans="9:25">
      <c r="I73" s="5" t="s">
        <v>73</v>
      </c>
      <c r="J73" s="41" t="s">
        <v>252</v>
      </c>
      <c r="K73" s="245">
        <f t="shared" si="22"/>
        <v>1.3378808640668861E-2</v>
      </c>
      <c r="L73" s="53">
        <v>2.9951022276472385</v>
      </c>
      <c r="M73" s="39">
        <f>L73*$E$31</f>
        <v>2.72254792493134</v>
      </c>
      <c r="N73" s="249">
        <f t="shared" si="23"/>
        <v>1.4970751845139223E-2</v>
      </c>
      <c r="O73" s="53">
        <v>2.75</v>
      </c>
      <c r="P73" s="16">
        <f t="shared" si="31"/>
        <v>2.0542500000000001</v>
      </c>
      <c r="Q73" s="245">
        <f t="shared" si="24"/>
        <v>1.2305364611038759E-2</v>
      </c>
      <c r="R73" s="53">
        <v>3.5249999999999999</v>
      </c>
      <c r="S73" s="39">
        <f>R73*$F$32</f>
        <v>9.3412499999999987</v>
      </c>
      <c r="T73" s="249">
        <f t="shared" si="25"/>
        <v>4.0529292964040994E-2</v>
      </c>
      <c r="U73" s="53">
        <v>13.065828807208117</v>
      </c>
      <c r="V73" s="16">
        <f t="shared" ref="V73:V81" si="32">U73*$F$30</f>
        <v>9.7601741189844642</v>
      </c>
      <c r="W73" s="245">
        <f t="shared" si="26"/>
        <v>1.2364825791250549E-2</v>
      </c>
      <c r="X73" s="53">
        <v>3.5249999999999999</v>
      </c>
      <c r="Y73" s="39">
        <f>X73*$F$32</f>
        <v>9.3412499999999987</v>
      </c>
    </row>
    <row r="74" spans="9:25">
      <c r="I74" s="5" t="s">
        <v>74</v>
      </c>
      <c r="J74" s="41" t="s">
        <v>252</v>
      </c>
      <c r="K74" s="246">
        <f t="shared" si="22"/>
        <v>2.0134922352144608E-2</v>
      </c>
      <c r="L74" s="53">
        <v>4.5075875147129354</v>
      </c>
      <c r="M74" s="39">
        <f t="shared" ref="M74:M87" si="33">L74*$E$30</f>
        <v>3.3671678734905628</v>
      </c>
      <c r="N74" s="249">
        <f t="shared" si="23"/>
        <v>1.4970751845139223E-2</v>
      </c>
      <c r="O74" s="53">
        <v>2.75</v>
      </c>
      <c r="P74" s="16">
        <f t="shared" si="31"/>
        <v>2.0542500000000001</v>
      </c>
      <c r="Q74" s="246">
        <f t="shared" si="24"/>
        <v>1.2305364611038759E-2</v>
      </c>
      <c r="R74" s="53">
        <v>3.5249999999999999</v>
      </c>
      <c r="S74" s="39">
        <f>R74*$F$30</f>
        <v>2.633175</v>
      </c>
      <c r="T74" s="249">
        <f t="shared" si="25"/>
        <v>1.8947295737546405E-2</v>
      </c>
      <c r="U74" s="53">
        <v>6.1082270220201265</v>
      </c>
      <c r="V74" s="16">
        <f t="shared" si="32"/>
        <v>4.5628455854490344</v>
      </c>
      <c r="W74" s="246">
        <f t="shared" si="26"/>
        <v>1.2364825791250549E-2</v>
      </c>
      <c r="X74" s="53">
        <v>3.5249999999999999</v>
      </c>
      <c r="Y74" s="39">
        <f>X74*$F$30</f>
        <v>2.633175</v>
      </c>
    </row>
    <row r="75" spans="9:25">
      <c r="I75" s="5" t="s">
        <v>75</v>
      </c>
      <c r="J75" s="41" t="s">
        <v>252</v>
      </c>
      <c r="K75" s="246">
        <f t="shared" si="22"/>
        <v>1.5171252933386E-2</v>
      </c>
      <c r="L75" s="53">
        <v>3.3963751689262827</v>
      </c>
      <c r="M75" s="39">
        <f t="shared" si="33"/>
        <v>2.537092251187933</v>
      </c>
      <c r="N75" s="249">
        <f t="shared" si="23"/>
        <v>1.4970751845139223E-2</v>
      </c>
      <c r="O75" s="53">
        <v>2.75</v>
      </c>
      <c r="P75" s="16">
        <f t="shared" si="31"/>
        <v>2.0542500000000001</v>
      </c>
      <c r="Q75" s="246">
        <f t="shared" si="24"/>
        <v>1.2305364611038759E-2</v>
      </c>
      <c r="R75" s="53">
        <v>3.5249999999999999</v>
      </c>
      <c r="S75" s="39">
        <f t="shared" ref="S75:S81" si="34">R75*$F$30</f>
        <v>2.633175</v>
      </c>
      <c r="T75" s="249">
        <f t="shared" si="25"/>
        <v>1.3897687933370826E-2</v>
      </c>
      <c r="U75" s="53">
        <v>4.4803350385246929</v>
      </c>
      <c r="V75" s="16">
        <f t="shared" si="32"/>
        <v>3.3468102737779457</v>
      </c>
      <c r="W75" s="246">
        <f t="shared" si="26"/>
        <v>1.2364825791250549E-2</v>
      </c>
      <c r="X75" s="53">
        <v>3.5249999999999999</v>
      </c>
      <c r="Y75" s="39">
        <f t="shared" ref="Y75:Y81" si="35">X75*$F$30</f>
        <v>2.633175</v>
      </c>
    </row>
    <row r="76" spans="9:25">
      <c r="I76" s="5" t="s">
        <v>76</v>
      </c>
      <c r="J76" s="41" t="s">
        <v>252</v>
      </c>
      <c r="K76" s="246">
        <f t="shared" si="22"/>
        <v>1.7162048494632785E-2</v>
      </c>
      <c r="L76" s="53">
        <v>3.842052835781856</v>
      </c>
      <c r="M76" s="39">
        <f t="shared" si="33"/>
        <v>2.8700134683290464</v>
      </c>
      <c r="N76" s="249">
        <f t="shared" si="23"/>
        <v>1.4970751845139223E-2</v>
      </c>
      <c r="O76" s="53">
        <v>2.75</v>
      </c>
      <c r="P76" s="16">
        <f t="shared" si="31"/>
        <v>2.0542500000000001</v>
      </c>
      <c r="Q76" s="246">
        <f t="shared" si="24"/>
        <v>1.2305364611038759E-2</v>
      </c>
      <c r="R76" s="53">
        <v>3.5249999999999999</v>
      </c>
      <c r="S76" s="39">
        <f t="shared" si="34"/>
        <v>2.633175</v>
      </c>
      <c r="T76" s="249">
        <f t="shared" si="25"/>
        <v>1.6428805630789439E-2</v>
      </c>
      <c r="U76" s="53">
        <v>5.2963164708854364</v>
      </c>
      <c r="V76" s="16">
        <f t="shared" si="32"/>
        <v>3.9563484037514209</v>
      </c>
      <c r="W76" s="246">
        <f t="shared" si="26"/>
        <v>1.2364825791250549E-2</v>
      </c>
      <c r="X76" s="53">
        <v>3.5249999999999999</v>
      </c>
      <c r="Y76" s="39">
        <f t="shared" si="35"/>
        <v>2.633175</v>
      </c>
    </row>
    <row r="77" spans="9:25">
      <c r="I77" s="5" t="s">
        <v>77</v>
      </c>
      <c r="J77" s="41" t="s">
        <v>252</v>
      </c>
      <c r="K77" s="246">
        <f t="shared" si="22"/>
        <v>5.241353730076808E-2</v>
      </c>
      <c r="L77" s="53">
        <v>11.733772904950813</v>
      </c>
      <c r="M77" s="39">
        <f t="shared" si="33"/>
        <v>8.7651283599982577</v>
      </c>
      <c r="N77" s="249">
        <f t="shared" si="23"/>
        <v>1.4970751845139223E-2</v>
      </c>
      <c r="O77" s="53">
        <v>2.75</v>
      </c>
      <c r="P77" s="16">
        <f t="shared" si="31"/>
        <v>2.0542500000000001</v>
      </c>
      <c r="Q77" s="246">
        <f t="shared" si="24"/>
        <v>3.7145379605012581E-2</v>
      </c>
      <c r="R77" s="53">
        <v>10.64068130010625</v>
      </c>
      <c r="S77" s="39">
        <f t="shared" si="34"/>
        <v>7.9485889311793683</v>
      </c>
      <c r="T77" s="249">
        <f t="shared" si="25"/>
        <v>4.9192162988444581E-2</v>
      </c>
      <c r="U77" s="53">
        <v>15.858563849943158</v>
      </c>
      <c r="V77" s="16">
        <f t="shared" si="32"/>
        <v>11.846347195907539</v>
      </c>
      <c r="W77" s="246">
        <f t="shared" si="26"/>
        <v>1.2364825791250549E-2</v>
      </c>
      <c r="X77" s="53">
        <v>3.5249999999999999</v>
      </c>
      <c r="Y77" s="39">
        <f t="shared" si="35"/>
        <v>2.633175</v>
      </c>
    </row>
    <row r="78" spans="9:25">
      <c r="I78" s="5" t="s">
        <v>78</v>
      </c>
      <c r="J78" s="41" t="s">
        <v>252</v>
      </c>
      <c r="K78" s="246">
        <f t="shared" si="22"/>
        <v>5.3567055275821132E-2</v>
      </c>
      <c r="L78" s="53">
        <v>11.992009968467091</v>
      </c>
      <c r="M78" s="39">
        <f t="shared" si="33"/>
        <v>8.9580314464449167</v>
      </c>
      <c r="N78" s="249">
        <f t="shared" si="23"/>
        <v>1.4970751845139223E-2</v>
      </c>
      <c r="O78" s="53">
        <v>2.75</v>
      </c>
      <c r="P78" s="16">
        <f t="shared" si="31"/>
        <v>2.0542500000000001</v>
      </c>
      <c r="Q78" s="246">
        <f t="shared" si="24"/>
        <v>3.715098970073015E-2</v>
      </c>
      <c r="R78" s="53">
        <v>10.642288370520621</v>
      </c>
      <c r="S78" s="39">
        <f t="shared" si="34"/>
        <v>7.9497894127789035</v>
      </c>
      <c r="T78" s="249">
        <f t="shared" si="25"/>
        <v>4.8414443800946109E-2</v>
      </c>
      <c r="U78" s="53">
        <v>15.607842827670412</v>
      </c>
      <c r="V78" s="16">
        <f t="shared" si="32"/>
        <v>11.659058592269798</v>
      </c>
      <c r="W78" s="246">
        <f t="shared" si="26"/>
        <v>1.2364825791250549E-2</v>
      </c>
      <c r="X78" s="53">
        <v>3.5249999999999999</v>
      </c>
      <c r="Y78" s="39">
        <f t="shared" si="35"/>
        <v>2.633175</v>
      </c>
    </row>
    <row r="79" spans="9:25">
      <c r="I79" s="5" t="s">
        <v>79</v>
      </c>
      <c r="J79" s="41" t="s">
        <v>252</v>
      </c>
      <c r="K79" s="246">
        <f t="shared" si="22"/>
        <v>1.5008653964976167E-2</v>
      </c>
      <c r="L79" s="53">
        <v>3.359974279611142</v>
      </c>
      <c r="M79" s="39">
        <f t="shared" si="33"/>
        <v>2.5099007868695229</v>
      </c>
      <c r="N79" s="249">
        <f t="shared" si="23"/>
        <v>1.6826914598846426E-2</v>
      </c>
      <c r="O79" s="53">
        <v>3.090961337513062</v>
      </c>
      <c r="P79" s="16">
        <f t="shared" si="31"/>
        <v>2.3089481191222574</v>
      </c>
      <c r="Q79" s="246">
        <f t="shared" si="24"/>
        <v>1.7324780775343687E-2</v>
      </c>
      <c r="R79" s="53">
        <v>4.9628640973630826</v>
      </c>
      <c r="S79" s="39">
        <f t="shared" si="34"/>
        <v>3.7072594807302228</v>
      </c>
      <c r="T79" s="249">
        <f t="shared" si="25"/>
        <v>1.3602967966706752E-2</v>
      </c>
      <c r="U79" s="53">
        <v>4.3853232495473868</v>
      </c>
      <c r="V79" s="16">
        <f t="shared" si="32"/>
        <v>3.275836467411898</v>
      </c>
      <c r="W79" s="246">
        <f t="shared" si="26"/>
        <v>1.5261301854893846E-2</v>
      </c>
      <c r="X79" s="53">
        <v>4.3507357035767829</v>
      </c>
      <c r="Y79" s="39">
        <f t="shared" si="35"/>
        <v>3.2499995705718567</v>
      </c>
    </row>
    <row r="80" spans="9:25">
      <c r="I80" s="5" t="s">
        <v>80</v>
      </c>
      <c r="J80" s="41" t="s">
        <v>252</v>
      </c>
      <c r="K80" s="246">
        <f t="shared" si="22"/>
        <v>1.5294321853188412E-2</v>
      </c>
      <c r="L80" s="53">
        <v>3.4239265007192992</v>
      </c>
      <c r="M80" s="39">
        <f t="shared" si="33"/>
        <v>2.5576730960373166</v>
      </c>
      <c r="N80" s="249">
        <f t="shared" si="23"/>
        <v>3.4845987737737505E-2</v>
      </c>
      <c r="O80" s="53">
        <v>6.4009120764293179</v>
      </c>
      <c r="P80" s="16">
        <f t="shared" si="31"/>
        <v>4.7814813210927003</v>
      </c>
      <c r="Q80" s="246">
        <f t="shared" si="24"/>
        <v>2.2092736992994091E-2</v>
      </c>
      <c r="R80" s="53">
        <v>6.3286948710518693</v>
      </c>
      <c r="S80" s="39">
        <f t="shared" si="34"/>
        <v>4.7275350686757465</v>
      </c>
      <c r="T80" s="249">
        <f t="shared" si="25"/>
        <v>1.3897704258633478E-2</v>
      </c>
      <c r="U80" s="53">
        <v>4.4803403014609904</v>
      </c>
      <c r="V80" s="16">
        <f t="shared" si="32"/>
        <v>3.3468142051913596</v>
      </c>
      <c r="W80" s="246">
        <f t="shared" si="26"/>
        <v>4.1280148502764791E-2</v>
      </c>
      <c r="X80" s="53">
        <v>11.768263130339591</v>
      </c>
      <c r="Y80" s="39">
        <f t="shared" si="35"/>
        <v>8.7908925583636748</v>
      </c>
    </row>
    <row r="81" spans="9:28">
      <c r="I81" s="5" t="s">
        <v>81</v>
      </c>
      <c r="J81" s="41" t="s">
        <v>252</v>
      </c>
      <c r="K81" s="246">
        <f t="shared" si="22"/>
        <v>1.6740186931563258E-2</v>
      </c>
      <c r="L81" s="53">
        <v>3.7476110554078206</v>
      </c>
      <c r="M81" s="39">
        <f t="shared" si="33"/>
        <v>2.7994654583896419</v>
      </c>
      <c r="N81" s="249">
        <f t="shared" si="23"/>
        <v>3.653880069278323E-2</v>
      </c>
      <c r="O81" s="53">
        <v>6.7118674429019256</v>
      </c>
      <c r="P81" s="16">
        <f t="shared" si="31"/>
        <v>5.0137649798477382</v>
      </c>
      <c r="Q81" s="246">
        <f t="shared" si="24"/>
        <v>2.0346855851223949E-2</v>
      </c>
      <c r="R81" s="53">
        <v>5.8285690138124195</v>
      </c>
      <c r="S81" s="39">
        <f t="shared" si="34"/>
        <v>4.3539410533178771</v>
      </c>
      <c r="T81" s="249">
        <f t="shared" si="25"/>
        <v>1.6450469254329195E-2</v>
      </c>
      <c r="U81" s="53">
        <v>5.3033003873521114</v>
      </c>
      <c r="V81" s="16">
        <f t="shared" si="32"/>
        <v>3.9615653893520273</v>
      </c>
      <c r="W81" s="246">
        <f t="shared" si="26"/>
        <v>3.8765415627165789E-2</v>
      </c>
      <c r="X81" s="53">
        <v>11.051355869684206</v>
      </c>
      <c r="Y81" s="39">
        <f t="shared" si="35"/>
        <v>8.2553628346541021</v>
      </c>
    </row>
    <row r="82" spans="9:28">
      <c r="I82" s="5" t="s">
        <v>82</v>
      </c>
      <c r="J82" s="41" t="s">
        <v>253</v>
      </c>
      <c r="K82" s="247">
        <f t="shared" si="22"/>
        <v>9.792576747589371E-2</v>
      </c>
      <c r="L82" s="53">
        <v>21.922556199776217</v>
      </c>
      <c r="M82" s="39">
        <f t="shared" si="33"/>
        <v>16.376149481232833</v>
      </c>
      <c r="N82" s="249">
        <f t="shared" si="23"/>
        <v>9.3106581611326095E-2</v>
      </c>
      <c r="O82" s="53">
        <v>17.102888490819524</v>
      </c>
      <c r="P82" s="16">
        <f t="shared" si="31"/>
        <v>12.775857702642185</v>
      </c>
      <c r="Q82" s="247">
        <f t="shared" si="24"/>
        <v>9.8690031860002664E-2</v>
      </c>
      <c r="R82" s="53">
        <v>28.270788660291704</v>
      </c>
      <c r="S82" s="39">
        <f>R82*$F$31</f>
        <v>35.536381345986669</v>
      </c>
      <c r="T82" s="250">
        <f t="shared" si="25"/>
        <v>9.7423419384641649E-2</v>
      </c>
      <c r="U82" s="53">
        <v>31.407350743126599</v>
      </c>
      <c r="V82" s="12">
        <f>U82*$F$32</f>
        <v>83.229479469285479</v>
      </c>
      <c r="W82" s="247">
        <f t="shared" si="26"/>
        <v>9.7142703057778723E-2</v>
      </c>
      <c r="X82" s="53">
        <v>27.69372040170391</v>
      </c>
      <c r="Y82" s="39">
        <f>X82*$F$31</f>
        <v>34.811006544941812</v>
      </c>
    </row>
    <row r="83" spans="9:28">
      <c r="I83" s="5" t="s">
        <v>83</v>
      </c>
      <c r="J83" s="41" t="s">
        <v>253</v>
      </c>
      <c r="K83" s="247">
        <f t="shared" si="22"/>
        <v>9.5374326776983764E-2</v>
      </c>
      <c r="L83" s="53">
        <v>21.351367394684452</v>
      </c>
      <c r="M83" s="39">
        <f t="shared" si="33"/>
        <v>15.949471443829285</v>
      </c>
      <c r="N83" s="250">
        <f t="shared" si="23"/>
        <v>9.4286314807250887E-2</v>
      </c>
      <c r="O83" s="53">
        <v>17.319595462009254</v>
      </c>
      <c r="P83" s="16">
        <f t="shared" si="31"/>
        <v>12.937737810120913</v>
      </c>
      <c r="Q83" s="247">
        <f t="shared" si="24"/>
        <v>9.6465429631232141E-2</v>
      </c>
      <c r="R83" s="53">
        <v>27.633528156090023</v>
      </c>
      <c r="S83" s="39">
        <f t="shared" ref="S83:S85" si="36">R83*$F$31</f>
        <v>34.735344892205156</v>
      </c>
      <c r="T83" s="250">
        <f t="shared" si="25"/>
        <v>9.5277528910032119E-2</v>
      </c>
      <c r="U83" s="53">
        <v>30.715558818576053</v>
      </c>
      <c r="V83" s="12">
        <f>U83*$F$32</f>
        <v>81.396230869226542</v>
      </c>
      <c r="W83" s="247">
        <f t="shared" si="26"/>
        <v>0.10074290324030438</v>
      </c>
      <c r="X83" s="53">
        <v>28.720075795435616</v>
      </c>
      <c r="Y83" s="39">
        <f t="shared" ref="Y83:Y85" si="37">X83*$F$31</f>
        <v>36.101135274862564</v>
      </c>
    </row>
    <row r="84" spans="9:28">
      <c r="I84" s="5" t="s">
        <v>84</v>
      </c>
      <c r="J84" s="41" t="s">
        <v>253</v>
      </c>
      <c r="K84" s="247">
        <f t="shared" si="22"/>
        <v>9.5913746420567075E-2</v>
      </c>
      <c r="L84" s="53">
        <v>21.472126800063936</v>
      </c>
      <c r="M84" s="39">
        <f t="shared" si="33"/>
        <v>16.03967871964776</v>
      </c>
      <c r="N84" s="250">
        <f t="shared" si="23"/>
        <v>9.6521202699847708E-2</v>
      </c>
      <c r="O84" s="53">
        <v>17.730125391849533</v>
      </c>
      <c r="P84" s="16">
        <f t="shared" si="31"/>
        <v>13.244403667711602</v>
      </c>
      <c r="Q84" s="247">
        <f t="shared" si="24"/>
        <v>9.4642115141634175E-2</v>
      </c>
      <c r="R84" s="53">
        <v>27.111220708973242</v>
      </c>
      <c r="S84" s="39">
        <f t="shared" si="36"/>
        <v>34.078804431179364</v>
      </c>
      <c r="T84" s="250">
        <f t="shared" si="25"/>
        <v>9.5370501280837627E-2</v>
      </c>
      <c r="U84" s="53">
        <v>30.745531240789855</v>
      </c>
      <c r="V84" s="12">
        <f>U84*$F$32</f>
        <v>81.475657788093116</v>
      </c>
      <c r="W84" s="247">
        <f t="shared" si="26"/>
        <v>9.7465946148256058E-2</v>
      </c>
      <c r="X84" s="53">
        <v>27.785871469027388</v>
      </c>
      <c r="Y84" s="39">
        <f t="shared" si="37"/>
        <v>34.926840436567424</v>
      </c>
    </row>
    <row r="85" spans="9:28">
      <c r="I85" s="5" t="s">
        <v>85</v>
      </c>
      <c r="J85" s="41" t="s">
        <v>253</v>
      </c>
      <c r="K85" s="247">
        <f t="shared" si="22"/>
        <v>9.3971555293470108E-2</v>
      </c>
      <c r="L85" s="53">
        <v>21.037330165511428</v>
      </c>
      <c r="M85" s="39">
        <f t="shared" si="33"/>
        <v>15.714885633637037</v>
      </c>
      <c r="N85" s="250">
        <f t="shared" si="23"/>
        <v>9.5977754392017833E-2</v>
      </c>
      <c r="O85" s="53">
        <v>17.63029855202269</v>
      </c>
      <c r="P85" s="16">
        <f t="shared" si="31"/>
        <v>13.169833018360949</v>
      </c>
      <c r="Q85" s="247">
        <f t="shared" si="24"/>
        <v>9.2719164300072598E-2</v>
      </c>
      <c r="R85" s="53">
        <v>26.56037138993528</v>
      </c>
      <c r="S85" s="39">
        <f t="shared" si="36"/>
        <v>33.386386837148642</v>
      </c>
      <c r="T85" s="250">
        <f t="shared" si="25"/>
        <v>9.3659254599086042E-2</v>
      </c>
      <c r="U85" s="53">
        <v>30.193859732221799</v>
      </c>
      <c r="V85" s="12">
        <f>U85*$F$32</f>
        <v>80.01372829038776</v>
      </c>
      <c r="W85" s="247">
        <f t="shared" si="26"/>
        <v>9.8273532983169737E-2</v>
      </c>
      <c r="X85" s="53">
        <v>28.016100640156115</v>
      </c>
      <c r="Y85" s="39">
        <f t="shared" si="37"/>
        <v>35.216238504676234</v>
      </c>
    </row>
    <row r="86" spans="9:28">
      <c r="I86" s="5" t="s">
        <v>86</v>
      </c>
      <c r="J86" s="6" t="s">
        <v>252</v>
      </c>
      <c r="K86" s="246">
        <f t="shared" si="22"/>
        <v>9.3826443016513203E-2</v>
      </c>
      <c r="L86" s="53">
        <v>21.004844006568142</v>
      </c>
      <c r="M86" s="39">
        <f t="shared" si="33"/>
        <v>15.690618472906403</v>
      </c>
      <c r="N86" s="250">
        <f t="shared" si="23"/>
        <v>9.4408244083362375E-2</v>
      </c>
      <c r="O86" s="53">
        <v>17.341992834751455</v>
      </c>
      <c r="P86" s="16">
        <f t="shared" si="31"/>
        <v>12.954468647559336</v>
      </c>
      <c r="Q86" s="246">
        <f t="shared" si="24"/>
        <v>8.8171608168094356E-2</v>
      </c>
      <c r="R86" s="53">
        <v>25.257676518883414</v>
      </c>
      <c r="S86" s="39">
        <f>R86*$F$30</f>
        <v>18.867484359605911</v>
      </c>
      <c r="T86" s="249">
        <f t="shared" si="25"/>
        <v>9.1680828668764994E-2</v>
      </c>
      <c r="U86" s="53">
        <v>29.55605500821018</v>
      </c>
      <c r="V86" s="16">
        <f>U86*$F$30</f>
        <v>22.078373091133003</v>
      </c>
      <c r="W86" s="246">
        <f t="shared" si="26"/>
        <v>9.5554886197275951E-2</v>
      </c>
      <c r="X86" s="53">
        <v>27.241061017110493</v>
      </c>
      <c r="Y86" s="39">
        <f>X86*$F$30</f>
        <v>20.349072579781538</v>
      </c>
    </row>
    <row r="87" spans="9:28" ht="15.75" thickBot="1">
      <c r="I87" s="4" t="s">
        <v>87</v>
      </c>
      <c r="J87" s="1" t="s">
        <v>252</v>
      </c>
      <c r="K87" s="251">
        <f t="shared" si="22"/>
        <v>6.0526433925251137E-2</v>
      </c>
      <c r="L87" s="76">
        <v>13.55</v>
      </c>
      <c r="M87" s="39">
        <f t="shared" si="33"/>
        <v>10.12185</v>
      </c>
      <c r="N87" s="252">
        <f t="shared" si="23"/>
        <v>7.6750009763931301E-2</v>
      </c>
      <c r="O87" s="76">
        <v>14.09832512315271</v>
      </c>
      <c r="P87" s="16">
        <f t="shared" si="31"/>
        <v>10.531448866995074</v>
      </c>
      <c r="Q87" s="251">
        <f t="shared" si="24"/>
        <v>7.0952208714712847E-2</v>
      </c>
      <c r="R87" s="76">
        <v>20.324999999999999</v>
      </c>
      <c r="S87" s="39">
        <f>R87*$F$30</f>
        <v>15.182774999999999</v>
      </c>
      <c r="T87" s="252">
        <f t="shared" si="25"/>
        <v>6.2775318616396375E-2</v>
      </c>
      <c r="U87" s="76">
        <v>20.237500000000001</v>
      </c>
      <c r="V87" s="16">
        <f>U87*$F$30</f>
        <v>15.1174125</v>
      </c>
      <c r="W87" s="251">
        <f t="shared" si="26"/>
        <v>7.940596264581784E-2</v>
      </c>
      <c r="X87" s="76">
        <v>22.637279574498464</v>
      </c>
      <c r="Y87" s="39">
        <f>X87*$F$30</f>
        <v>16.910047842150352</v>
      </c>
    </row>
    <row r="88" spans="9:28" ht="15.75" thickBot="1">
      <c r="I88" s="425" t="s">
        <v>320</v>
      </c>
      <c r="J88" s="426"/>
      <c r="K88" s="253">
        <f t="shared" ref="K88:Y88" si="38">SUM(K64:K87)</f>
        <v>1</v>
      </c>
      <c r="L88" s="2">
        <f t="shared" si="38"/>
        <v>223.86912826772453</v>
      </c>
      <c r="M88" s="40">
        <f t="shared" si="38"/>
        <v>169.94294537686909</v>
      </c>
      <c r="N88" s="15">
        <f t="shared" si="38"/>
        <v>1.0000000000000002</v>
      </c>
      <c r="O88" s="2">
        <f t="shared" si="38"/>
        <v>183.6915091804747</v>
      </c>
      <c r="P88" s="2">
        <f t="shared" si="38"/>
        <v>139.89055735781463</v>
      </c>
      <c r="Q88" s="253">
        <f t="shared" si="38"/>
        <v>1</v>
      </c>
      <c r="R88" s="2">
        <f t="shared" si="38"/>
        <v>286.46042692939244</v>
      </c>
      <c r="S88" s="40">
        <f t="shared" si="38"/>
        <v>310.11810246305407</v>
      </c>
      <c r="T88" s="15">
        <f t="shared" si="38"/>
        <v>0.99999999999999978</v>
      </c>
      <c r="U88" s="2">
        <f t="shared" si="38"/>
        <v>322.37988505747131</v>
      </c>
      <c r="V88" s="2">
        <f t="shared" si="38"/>
        <v>485.9367284966948</v>
      </c>
      <c r="W88" s="253">
        <f t="shared" si="38"/>
        <v>0.99999999999999978</v>
      </c>
      <c r="X88" s="2">
        <f t="shared" si="38"/>
        <v>285.08286808976464</v>
      </c>
      <c r="Y88" s="40">
        <f t="shared" si="38"/>
        <v>310.43539429927893</v>
      </c>
    </row>
    <row r="89" spans="9:28">
      <c r="I89" s="12" t="s">
        <v>321</v>
      </c>
      <c r="M89" s="21">
        <f>M88/$L$61</f>
        <v>0.94776055644899382</v>
      </c>
      <c r="P89" s="12">
        <f>P88/$O$61</f>
        <v>0.97855674024045614</v>
      </c>
      <c r="S89" s="21">
        <f>S88/R61</f>
        <v>0.93036361102527254</v>
      </c>
      <c r="V89">
        <f>V88/$U$61</f>
        <v>1.1329573302014286</v>
      </c>
      <c r="Y89">
        <f>Y88/$X$61</f>
        <v>0.93879305753165165</v>
      </c>
    </row>
    <row r="91" spans="9:28" ht="15.75" thickBot="1">
      <c r="K91" s="257" t="s">
        <v>329</v>
      </c>
      <c r="N91" s="256" t="s">
        <v>173</v>
      </c>
      <c r="Q91" s="262" t="s">
        <v>9</v>
      </c>
      <c r="T91" s="257" t="s">
        <v>334</v>
      </c>
      <c r="U91" s="78"/>
      <c r="W91" s="257" t="s">
        <v>335</v>
      </c>
      <c r="X91" s="95"/>
      <c r="Z91" s="257" t="s">
        <v>13</v>
      </c>
    </row>
    <row r="92" spans="9:28" ht="15.75" thickBot="1">
      <c r="I92" s="257" t="s">
        <v>135</v>
      </c>
      <c r="K92" s="255">
        <v>53331.187738772998</v>
      </c>
      <c r="N92" s="257">
        <v>65593.099219809941</v>
      </c>
      <c r="Q92" s="257">
        <v>104784.55247349064</v>
      </c>
      <c r="T92" s="257">
        <v>252539.34614631938</v>
      </c>
      <c r="W92" s="257">
        <v>195600.19946438831</v>
      </c>
      <c r="X92" s="78"/>
      <c r="Z92" s="257">
        <v>85006.954957218753</v>
      </c>
    </row>
    <row r="93" spans="9:28" ht="15.75" thickBot="1">
      <c r="K93" s="262">
        <v>75829.698613854605</v>
      </c>
      <c r="N93" s="257">
        <v>93264.469738608532</v>
      </c>
      <c r="Q93" s="257">
        <v>148989.38820512439</v>
      </c>
      <c r="S93" s="78"/>
      <c r="T93" s="257">
        <v>359076.61761098949</v>
      </c>
      <c r="W93" s="257">
        <v>278116.89188033913</v>
      </c>
      <c r="Z93" s="257">
        <v>120868.33329235938</v>
      </c>
    </row>
    <row r="94" spans="9:28" ht="15.75" thickBot="1">
      <c r="K94" s="408" t="s">
        <v>329</v>
      </c>
      <c r="L94" s="409"/>
      <c r="M94" s="410"/>
      <c r="N94" s="408" t="s">
        <v>173</v>
      </c>
      <c r="O94" s="409"/>
      <c r="P94" s="410"/>
      <c r="Q94" s="408" t="s">
        <v>9</v>
      </c>
      <c r="R94" s="409"/>
      <c r="S94" s="410"/>
      <c r="T94" s="408" t="s">
        <v>337</v>
      </c>
      <c r="U94" s="409"/>
      <c r="V94" s="410"/>
      <c r="W94" s="408" t="s">
        <v>335</v>
      </c>
      <c r="X94" s="409"/>
      <c r="Y94" s="410"/>
      <c r="Z94" s="408" t="s">
        <v>13</v>
      </c>
      <c r="AA94" s="409"/>
      <c r="AB94" s="410"/>
    </row>
    <row r="95" spans="9:28" ht="15.75" thickBot="1">
      <c r="I95" s="257"/>
      <c r="J95" s="257"/>
      <c r="K95" s="7" t="s">
        <v>327</v>
      </c>
      <c r="L95" s="85" t="s">
        <v>313</v>
      </c>
      <c r="M95" s="19" t="s">
        <v>314</v>
      </c>
      <c r="N95" s="7" t="s">
        <v>327</v>
      </c>
      <c r="O95" s="85" t="s">
        <v>313</v>
      </c>
      <c r="P95" s="19" t="s">
        <v>314</v>
      </c>
      <c r="Q95" s="7" t="s">
        <v>327</v>
      </c>
      <c r="R95" s="85" t="s">
        <v>313</v>
      </c>
      <c r="S95" s="19" t="s">
        <v>314</v>
      </c>
      <c r="T95" s="7" t="s">
        <v>327</v>
      </c>
      <c r="U95" s="85" t="s">
        <v>313</v>
      </c>
      <c r="V95" s="19" t="s">
        <v>314</v>
      </c>
      <c r="W95" s="7" t="s">
        <v>327</v>
      </c>
      <c r="X95" s="85" t="s">
        <v>313</v>
      </c>
      <c r="Y95" s="19" t="s">
        <v>314</v>
      </c>
      <c r="Z95" s="7" t="s">
        <v>327</v>
      </c>
      <c r="AA95" s="85" t="s">
        <v>313</v>
      </c>
      <c r="AB95" s="19" t="s">
        <v>314</v>
      </c>
    </row>
    <row r="96" spans="9:28">
      <c r="I96" s="258" t="s">
        <v>64</v>
      </c>
      <c r="J96" s="63" t="s">
        <v>233</v>
      </c>
      <c r="K96" s="238">
        <v>1.3102766852851132E-2</v>
      </c>
      <c r="L96" s="78">
        <f t="shared" ref="L96:L119" si="39">K96*$K$92</f>
        <v>698.78611892677554</v>
      </c>
      <c r="M96" s="240">
        <f>L96*$F$30</f>
        <v>521.99323083830132</v>
      </c>
      <c r="N96" s="238">
        <v>1.2283962604755765E-2</v>
      </c>
      <c r="O96" s="78">
        <f>N96*$N$92</f>
        <v>805.74317794617991</v>
      </c>
      <c r="P96" s="240">
        <f>O96*$F$30</f>
        <v>601.89015392579643</v>
      </c>
      <c r="Q96" s="238">
        <v>1.4970751845139223E-2</v>
      </c>
      <c r="R96" s="78">
        <f>Q96*$Q$92</f>
        <v>1568.7035322845977</v>
      </c>
      <c r="S96" s="240">
        <f>R96*$F$30</f>
        <v>1171.8215386165946</v>
      </c>
      <c r="T96" s="238">
        <v>1.2305364611038759E-2</v>
      </c>
      <c r="U96" s="78">
        <f>T96*$T$92</f>
        <v>3107.5887329637858</v>
      </c>
      <c r="V96" s="240">
        <f>U96*$F$30</f>
        <v>2321.368783523948</v>
      </c>
      <c r="W96" s="238">
        <v>1.066288611458246E-2</v>
      </c>
      <c r="X96" s="78">
        <f>W96*$W$92</f>
        <v>2085.6626508783856</v>
      </c>
      <c r="Y96" s="240">
        <f>X96*$F$30</f>
        <v>1557.990000206154</v>
      </c>
      <c r="Z96" s="238">
        <v>1.2364825791250549E-2</v>
      </c>
      <c r="AA96" s="78">
        <f>Z96*$Z$92</f>
        <v>1051.0961890906922</v>
      </c>
      <c r="AB96" s="240">
        <f>AA96*$F$30</f>
        <v>785.16885325074702</v>
      </c>
    </row>
    <row r="97" spans="9:28">
      <c r="I97" s="5" t="s">
        <v>65</v>
      </c>
      <c r="J97" s="41" t="s">
        <v>233</v>
      </c>
      <c r="K97" s="238">
        <v>1.3102766852851132E-2</v>
      </c>
      <c r="L97" s="78">
        <f t="shared" si="39"/>
        <v>698.78611892677554</v>
      </c>
      <c r="M97" s="240">
        <f t="shared" ref="M97:M100" si="40">L97*$F$30</f>
        <v>521.99323083830132</v>
      </c>
      <c r="N97" s="238">
        <v>1.2283962604755765E-2</v>
      </c>
      <c r="O97" s="78">
        <f t="shared" ref="O97:O119" si="41">N97*$N$92</f>
        <v>805.74317794617991</v>
      </c>
      <c r="P97" s="240">
        <f t="shared" ref="P97:P100" si="42">O97*$F$30</f>
        <v>601.89015392579643</v>
      </c>
      <c r="Q97" s="238">
        <v>1.4970751845139223E-2</v>
      </c>
      <c r="R97" s="78">
        <f t="shared" ref="R97:R119" si="43">Q97*$Q$92</f>
        <v>1568.7035322845977</v>
      </c>
      <c r="S97" s="240">
        <f t="shared" ref="S97:S100" si="44">R97*$F$30</f>
        <v>1171.8215386165946</v>
      </c>
      <c r="T97" s="238">
        <v>1.2305364611038759E-2</v>
      </c>
      <c r="U97" s="78">
        <f t="shared" ref="U97:U119" si="45">T97*$T$92</f>
        <v>3107.5887329637858</v>
      </c>
      <c r="V97" s="240">
        <f t="shared" ref="V97:V100" si="46">U97*$F$30</f>
        <v>2321.368783523948</v>
      </c>
      <c r="W97" s="238">
        <v>1.066288611458246E-2</v>
      </c>
      <c r="X97" s="78">
        <f t="shared" ref="X97:X119" si="47">W97*$W$92</f>
        <v>2085.6626508783856</v>
      </c>
      <c r="Y97" s="240">
        <f t="shared" ref="Y97:Y100" si="48">X97*$F$30</f>
        <v>1557.990000206154</v>
      </c>
      <c r="Z97" s="238">
        <v>1.2364825791250549E-2</v>
      </c>
      <c r="AA97" s="78">
        <f t="shared" ref="AA97:AA119" si="49">Z97*$Z$92</f>
        <v>1051.0961890906922</v>
      </c>
      <c r="AB97" s="240">
        <f t="shared" ref="AB97:AB100" si="50">AA97*$F$30</f>
        <v>785.16885325074702</v>
      </c>
    </row>
    <row r="98" spans="9:28">
      <c r="I98" s="5" t="s">
        <v>66</v>
      </c>
      <c r="J98" s="41" t="s">
        <v>233</v>
      </c>
      <c r="K98" s="238">
        <v>1.3102766852851132E-2</v>
      </c>
      <c r="L98" s="78">
        <f t="shared" si="39"/>
        <v>698.78611892677554</v>
      </c>
      <c r="M98" s="240">
        <f t="shared" si="40"/>
        <v>521.99323083830132</v>
      </c>
      <c r="N98" s="238">
        <v>1.2283962604755765E-2</v>
      </c>
      <c r="O98" s="78">
        <f t="shared" si="41"/>
        <v>805.74317794617991</v>
      </c>
      <c r="P98" s="240">
        <f t="shared" si="42"/>
        <v>601.89015392579643</v>
      </c>
      <c r="Q98" s="238">
        <v>1.4970751845139223E-2</v>
      </c>
      <c r="R98" s="78">
        <f t="shared" si="43"/>
        <v>1568.7035322845977</v>
      </c>
      <c r="S98" s="240">
        <f t="shared" si="44"/>
        <v>1171.8215386165946</v>
      </c>
      <c r="T98" s="238">
        <v>1.2305364611038759E-2</v>
      </c>
      <c r="U98" s="78">
        <f t="shared" si="45"/>
        <v>3107.5887329637858</v>
      </c>
      <c r="V98" s="240">
        <f t="shared" si="46"/>
        <v>2321.368783523948</v>
      </c>
      <c r="W98" s="238">
        <v>1.066288611458246E-2</v>
      </c>
      <c r="X98" s="78">
        <f t="shared" si="47"/>
        <v>2085.6626508783856</v>
      </c>
      <c r="Y98" s="240">
        <f t="shared" si="48"/>
        <v>1557.990000206154</v>
      </c>
      <c r="Z98" s="238">
        <v>1.2364825791250549E-2</v>
      </c>
      <c r="AA98" s="78">
        <f t="shared" si="49"/>
        <v>1051.0961890906922</v>
      </c>
      <c r="AB98" s="240">
        <f t="shared" si="50"/>
        <v>785.16885325074702</v>
      </c>
    </row>
    <row r="99" spans="9:28">
      <c r="I99" s="5" t="s">
        <v>67</v>
      </c>
      <c r="J99" s="41" t="s">
        <v>233</v>
      </c>
      <c r="K99" s="238">
        <v>1.3102766852851132E-2</v>
      </c>
      <c r="L99" s="78">
        <f t="shared" si="39"/>
        <v>698.78611892677554</v>
      </c>
      <c r="M99" s="240">
        <f t="shared" si="40"/>
        <v>521.99323083830132</v>
      </c>
      <c r="N99" s="238">
        <v>1.2283962604755765E-2</v>
      </c>
      <c r="O99" s="78">
        <f t="shared" si="41"/>
        <v>805.74317794617991</v>
      </c>
      <c r="P99" s="240">
        <f t="shared" si="42"/>
        <v>601.89015392579643</v>
      </c>
      <c r="Q99" s="238">
        <v>1.4970751845139223E-2</v>
      </c>
      <c r="R99" s="78">
        <f t="shared" si="43"/>
        <v>1568.7035322845977</v>
      </c>
      <c r="S99" s="240">
        <f t="shared" si="44"/>
        <v>1171.8215386165946</v>
      </c>
      <c r="T99" s="238">
        <v>1.2305364611038759E-2</v>
      </c>
      <c r="U99" s="78">
        <f t="shared" si="45"/>
        <v>3107.5887329637858</v>
      </c>
      <c r="V99" s="240">
        <f t="shared" si="46"/>
        <v>2321.368783523948</v>
      </c>
      <c r="W99" s="238">
        <v>1.066288611458246E-2</v>
      </c>
      <c r="X99" s="78">
        <f t="shared" si="47"/>
        <v>2085.6626508783856</v>
      </c>
      <c r="Y99" s="240">
        <f t="shared" si="48"/>
        <v>1557.990000206154</v>
      </c>
      <c r="Z99" s="238">
        <v>1.2364825791250549E-2</v>
      </c>
      <c r="AA99" s="78">
        <f t="shared" si="49"/>
        <v>1051.0961890906922</v>
      </c>
      <c r="AB99" s="240">
        <f t="shared" si="50"/>
        <v>785.16885325074702</v>
      </c>
    </row>
    <row r="100" spans="9:28">
      <c r="I100" s="5" t="s">
        <v>68</v>
      </c>
      <c r="J100" s="41" t="s">
        <v>233</v>
      </c>
      <c r="K100" s="238">
        <v>1.3102766852851132E-2</v>
      </c>
      <c r="L100" s="78">
        <f t="shared" si="39"/>
        <v>698.78611892677554</v>
      </c>
      <c r="M100" s="240">
        <f t="shared" si="40"/>
        <v>521.99323083830132</v>
      </c>
      <c r="N100" s="238">
        <v>1.2283962604755765E-2</v>
      </c>
      <c r="O100" s="78">
        <f t="shared" si="41"/>
        <v>805.74317794617991</v>
      </c>
      <c r="P100" s="240">
        <f t="shared" si="42"/>
        <v>601.89015392579643</v>
      </c>
      <c r="Q100" s="238">
        <v>1.4970751845139223E-2</v>
      </c>
      <c r="R100" s="78">
        <f t="shared" si="43"/>
        <v>1568.7035322845977</v>
      </c>
      <c r="S100" s="240">
        <f t="shared" si="44"/>
        <v>1171.8215386165946</v>
      </c>
      <c r="T100" s="238">
        <v>1.2305364611038759E-2</v>
      </c>
      <c r="U100" s="78">
        <f t="shared" si="45"/>
        <v>3107.5887329637858</v>
      </c>
      <c r="V100" s="240">
        <f t="shared" si="46"/>
        <v>2321.368783523948</v>
      </c>
      <c r="W100" s="238">
        <v>1.066288611458246E-2</v>
      </c>
      <c r="X100" s="78">
        <f t="shared" si="47"/>
        <v>2085.6626508783856</v>
      </c>
      <c r="Y100" s="240">
        <f t="shared" si="48"/>
        <v>1557.990000206154</v>
      </c>
      <c r="Z100" s="238">
        <v>1.2364825791250549E-2</v>
      </c>
      <c r="AA100" s="78">
        <f t="shared" si="49"/>
        <v>1051.0961890906922</v>
      </c>
      <c r="AB100" s="240">
        <f t="shared" si="50"/>
        <v>785.16885325074702</v>
      </c>
    </row>
    <row r="101" spans="9:28">
      <c r="I101" s="5" t="s">
        <v>69</v>
      </c>
      <c r="J101" s="41" t="s">
        <v>233</v>
      </c>
      <c r="K101" s="246">
        <v>8.2106369234565671E-2</v>
      </c>
      <c r="L101" s="78">
        <f t="shared" si="39"/>
        <v>4378.8301921976372</v>
      </c>
      <c r="M101" s="240">
        <f>L101*$G$31</f>
        <v>4742.2730981500408</v>
      </c>
      <c r="N101" s="246">
        <v>6.0526433925251137E-2</v>
      </c>
      <c r="O101" s="78">
        <f t="shared" si="41"/>
        <v>3970.1163858802684</v>
      </c>
      <c r="P101" s="240">
        <f>O101*$G$31</f>
        <v>4299.6360459083307</v>
      </c>
      <c r="Q101" s="246">
        <v>7.4250435224291922E-2</v>
      </c>
      <c r="R101" s="78">
        <f t="shared" si="43"/>
        <v>7780.2986259393347</v>
      </c>
      <c r="S101" s="240">
        <f>R101*$G$31</f>
        <v>8426.063411892299</v>
      </c>
      <c r="T101" s="246">
        <v>7.1927187917098706E-2</v>
      </c>
      <c r="U101" s="78">
        <f t="shared" si="45"/>
        <v>18164.44500672755</v>
      </c>
      <c r="V101" s="240">
        <f>U101*$G$31</f>
        <v>19672.093942285937</v>
      </c>
      <c r="W101" s="246">
        <v>6.2775318616396375E-2</v>
      </c>
      <c r="X101" s="78">
        <f t="shared" si="47"/>
        <v>12278.864842807659</v>
      </c>
      <c r="Y101" s="240">
        <f>X101*$G$31</f>
        <v>13298.010624760695</v>
      </c>
      <c r="Z101" s="246">
        <v>7.672631258592201E-2</v>
      </c>
      <c r="AA101" s="78">
        <f t="shared" si="49"/>
        <v>6522.2701980249585</v>
      </c>
      <c r="AB101" s="240">
        <f>AA101*$G$31</f>
        <v>7063.6186244610299</v>
      </c>
    </row>
    <row r="102" spans="9:28">
      <c r="I102" s="5" t="s">
        <v>70</v>
      </c>
      <c r="J102" s="41" t="s">
        <v>252</v>
      </c>
      <c r="K102" s="246">
        <v>9.6043423534780833E-2</v>
      </c>
      <c r="L102" s="78">
        <f t="shared" si="39"/>
        <v>5122.1098516078855</v>
      </c>
      <c r="M102" s="240">
        <f t="shared" ref="M102:M110" si="51">L102*$G$31</f>
        <v>5547.2449692913397</v>
      </c>
      <c r="N102" s="246">
        <v>6.1552852083919661E-2</v>
      </c>
      <c r="O102" s="78">
        <f t="shared" si="41"/>
        <v>4037.4423340028275</v>
      </c>
      <c r="P102" s="240">
        <f t="shared" ref="P102:P110" si="52">O102*$G$31</f>
        <v>4372.5500477250616</v>
      </c>
      <c r="Q102" s="246">
        <v>9.1867980401794821E-2</v>
      </c>
      <c r="R102" s="78">
        <f t="shared" si="43"/>
        <v>9626.3452130454789</v>
      </c>
      <c r="S102" s="240">
        <f t="shared" ref="S102:S110" si="53">R102*$G$31</f>
        <v>10425.331865728253</v>
      </c>
      <c r="T102" s="246">
        <v>8.9735286632124461E-2</v>
      </c>
      <c r="U102" s="78">
        <f t="shared" si="45"/>
        <v>22661.690612329265</v>
      </c>
      <c r="V102" s="240">
        <f t="shared" ref="V102:V110" si="54">U102*$G$31</f>
        <v>24542.610933152591</v>
      </c>
      <c r="W102" s="246">
        <v>6.3621481467565091E-2</v>
      </c>
      <c r="X102" s="78">
        <f t="shared" si="47"/>
        <v>12444.374465275616</v>
      </c>
      <c r="Y102" s="240">
        <f t="shared" ref="Y102:Y110" si="55">X102*$G$31</f>
        <v>13477.257545893492</v>
      </c>
      <c r="Z102" s="246">
        <v>9.3433546443534646E-2</v>
      </c>
      <c r="AA102" s="78">
        <f t="shared" si="49"/>
        <v>7942.5012740187558</v>
      </c>
      <c r="AB102" s="240">
        <f t="shared" ref="AB102:AB110" si="56">AA102*$G$31</f>
        <v>8601.7288797623114</v>
      </c>
    </row>
    <row r="103" spans="9:28">
      <c r="I103" s="5" t="s">
        <v>71</v>
      </c>
      <c r="J103" s="41" t="s">
        <v>252</v>
      </c>
      <c r="K103" s="246">
        <v>1.3635785385435927E-2</v>
      </c>
      <c r="L103" s="78">
        <f t="shared" si="39"/>
        <v>727.21263035630056</v>
      </c>
      <c r="M103" s="240">
        <f t="shared" si="51"/>
        <v>787.57127867587349</v>
      </c>
      <c r="N103" s="246">
        <v>1.450786861520424E-2</v>
      </c>
      <c r="O103" s="78">
        <f t="shared" si="41"/>
        <v>951.6160655450584</v>
      </c>
      <c r="P103" s="240">
        <f t="shared" si="52"/>
        <v>1030.6001989852982</v>
      </c>
      <c r="Q103" s="238">
        <v>1.4970751845139223E-2</v>
      </c>
      <c r="R103" s="78">
        <f t="shared" si="43"/>
        <v>1568.7035322845977</v>
      </c>
      <c r="S103" s="240">
        <f t="shared" si="53"/>
        <v>1698.9059254642193</v>
      </c>
      <c r="T103" s="246">
        <v>2.9138484123678639E-2</v>
      </c>
      <c r="U103" s="78">
        <f t="shared" si="45"/>
        <v>7358.6137282887121</v>
      </c>
      <c r="V103" s="240">
        <f t="shared" si="54"/>
        <v>7969.3786677366752</v>
      </c>
      <c r="W103" s="238">
        <v>1.3172691181608338E-2</v>
      </c>
      <c r="X103" s="78">
        <f t="shared" si="47"/>
        <v>2576.58102260538</v>
      </c>
      <c r="Y103" s="240">
        <f t="shared" si="55"/>
        <v>2790.4372474816264</v>
      </c>
      <c r="Z103" s="246">
        <v>1.4808727469949582E-2</v>
      </c>
      <c r="AA103" s="78">
        <f t="shared" si="49"/>
        <v>1258.8448290117321</v>
      </c>
      <c r="AB103" s="240">
        <f t="shared" si="56"/>
        <v>1363.3289498197059</v>
      </c>
    </row>
    <row r="104" spans="9:28">
      <c r="I104" s="5" t="s">
        <v>72</v>
      </c>
      <c r="J104" s="41" t="s">
        <v>252</v>
      </c>
      <c r="K104" s="246">
        <v>1.3102766852851132E-2</v>
      </c>
      <c r="L104" s="78">
        <f t="shared" si="39"/>
        <v>698.78611892677554</v>
      </c>
      <c r="M104" s="240">
        <f t="shared" si="51"/>
        <v>756.78536679769786</v>
      </c>
      <c r="N104" s="246">
        <v>4.5583971696017841E-2</v>
      </c>
      <c r="O104" s="78">
        <f t="shared" si="41"/>
        <v>2989.9939782899064</v>
      </c>
      <c r="P104" s="240">
        <f t="shared" si="52"/>
        <v>3238.1634784879684</v>
      </c>
      <c r="Q104" s="246">
        <v>1.4970751845139223E-2</v>
      </c>
      <c r="R104" s="78">
        <f t="shared" si="43"/>
        <v>1568.7035322845977</v>
      </c>
      <c r="S104" s="240">
        <f t="shared" si="53"/>
        <v>1698.9059254642193</v>
      </c>
      <c r="T104" s="246">
        <v>2.2749459086696108E-2</v>
      </c>
      <c r="U104" s="78">
        <f t="shared" si="45"/>
        <v>5745.1335229366796</v>
      </c>
      <c r="V104" s="240">
        <f t="shared" si="54"/>
        <v>6221.9796053404234</v>
      </c>
      <c r="W104" s="246">
        <v>3.9568396166951084E-2</v>
      </c>
      <c r="X104" s="78">
        <f t="shared" si="47"/>
        <v>7739.5861827415702</v>
      </c>
      <c r="Y104" s="240">
        <f t="shared" si="55"/>
        <v>8381.9718359091203</v>
      </c>
      <c r="Z104" s="246">
        <v>1.5125529539410569E-2</v>
      </c>
      <c r="AA104" s="78">
        <f t="shared" si="49"/>
        <v>1285.775208260756</v>
      </c>
      <c r="AB104" s="240">
        <f t="shared" si="56"/>
        <v>1392.4945505463986</v>
      </c>
    </row>
    <row r="105" spans="9:28">
      <c r="I105" s="5" t="s">
        <v>73</v>
      </c>
      <c r="J105" s="41" t="s">
        <v>252</v>
      </c>
      <c r="K105" s="246">
        <v>1.3102766852851132E-2</v>
      </c>
      <c r="L105" s="78">
        <f t="shared" si="39"/>
        <v>698.78611892677554</v>
      </c>
      <c r="M105" s="240">
        <f t="shared" si="51"/>
        <v>756.78536679769786</v>
      </c>
      <c r="N105" s="238">
        <v>1.3378808640668861E-2</v>
      </c>
      <c r="O105" s="78">
        <f t="shared" si="41"/>
        <v>877.55752261024315</v>
      </c>
      <c r="P105" s="240">
        <f t="shared" si="52"/>
        <v>950.39479698689331</v>
      </c>
      <c r="Q105" s="246">
        <v>1.4970751845139223E-2</v>
      </c>
      <c r="R105" s="78">
        <f t="shared" si="43"/>
        <v>1568.7035322845977</v>
      </c>
      <c r="S105" s="240">
        <f t="shared" si="53"/>
        <v>1698.9059254642193</v>
      </c>
      <c r="T105" s="238">
        <v>1.2305364611038759E-2</v>
      </c>
      <c r="U105" s="78">
        <f t="shared" si="45"/>
        <v>3107.5887329637858</v>
      </c>
      <c r="V105" s="240">
        <f t="shared" si="54"/>
        <v>3365.5185977997799</v>
      </c>
      <c r="W105" s="246">
        <v>4.0529292964040994E-2</v>
      </c>
      <c r="X105" s="78">
        <f t="shared" si="47"/>
        <v>7927.5377879170483</v>
      </c>
      <c r="Y105" s="240">
        <f t="shared" si="55"/>
        <v>8585.5234243141622</v>
      </c>
      <c r="Z105" s="238">
        <v>1.2364825791250549E-2</v>
      </c>
      <c r="AA105" s="78">
        <f t="shared" si="49"/>
        <v>1051.0961890906922</v>
      </c>
      <c r="AB105" s="240">
        <f t="shared" si="56"/>
        <v>1138.3371727852195</v>
      </c>
    </row>
    <row r="106" spans="9:28">
      <c r="I106" s="5" t="s">
        <v>74</v>
      </c>
      <c r="J106" s="41" t="s">
        <v>252</v>
      </c>
      <c r="K106" s="246">
        <v>1.3102766852851132E-2</v>
      </c>
      <c r="L106" s="78">
        <f t="shared" si="39"/>
        <v>698.78611892677554</v>
      </c>
      <c r="M106" s="240">
        <f t="shared" si="51"/>
        <v>756.78536679769786</v>
      </c>
      <c r="N106" s="246">
        <v>2.0134922352144608E-2</v>
      </c>
      <c r="O106" s="78">
        <f t="shared" si="41"/>
        <v>1320.7119596273903</v>
      </c>
      <c r="P106" s="240">
        <f t="shared" si="52"/>
        <v>1430.3310522764637</v>
      </c>
      <c r="Q106" s="246">
        <v>1.4970751845139223E-2</v>
      </c>
      <c r="R106" s="78">
        <f t="shared" si="43"/>
        <v>1568.7035322845977</v>
      </c>
      <c r="S106" s="240">
        <f t="shared" si="53"/>
        <v>1698.9059254642193</v>
      </c>
      <c r="T106" s="246">
        <v>1.2305364611038759E-2</v>
      </c>
      <c r="U106" s="78">
        <f t="shared" si="45"/>
        <v>3107.5887329637858</v>
      </c>
      <c r="V106" s="240">
        <f t="shared" si="54"/>
        <v>3365.5185977997799</v>
      </c>
      <c r="W106" s="246">
        <v>1.8947295737546405E-2</v>
      </c>
      <c r="X106" s="78">
        <f t="shared" si="47"/>
        <v>3706.0948255748312</v>
      </c>
      <c r="Y106" s="240">
        <f t="shared" si="55"/>
        <v>4013.7006960975423</v>
      </c>
      <c r="Z106" s="246">
        <v>1.2364825791250549E-2</v>
      </c>
      <c r="AA106" s="78">
        <f t="shared" si="49"/>
        <v>1051.0961890906922</v>
      </c>
      <c r="AB106" s="240">
        <f t="shared" si="56"/>
        <v>1138.3371727852195</v>
      </c>
    </row>
    <row r="107" spans="9:28">
      <c r="I107" s="5" t="s">
        <v>75</v>
      </c>
      <c r="J107" s="41" t="s">
        <v>252</v>
      </c>
      <c r="K107" s="246">
        <v>1.3102766852851132E-2</v>
      </c>
      <c r="L107" s="78">
        <f t="shared" si="39"/>
        <v>698.78611892677554</v>
      </c>
      <c r="M107" s="240">
        <f t="shared" si="51"/>
        <v>756.78536679769786</v>
      </c>
      <c r="N107" s="246">
        <v>1.5171252933386E-2</v>
      </c>
      <c r="O107" s="78">
        <f t="shared" si="41"/>
        <v>995.12949894842052</v>
      </c>
      <c r="P107" s="240">
        <f t="shared" si="52"/>
        <v>1077.7252473611393</v>
      </c>
      <c r="Q107" s="246">
        <v>1.4970751845139223E-2</v>
      </c>
      <c r="R107" s="78">
        <f t="shared" si="43"/>
        <v>1568.7035322845977</v>
      </c>
      <c r="S107" s="240">
        <f t="shared" si="53"/>
        <v>1698.9059254642193</v>
      </c>
      <c r="T107" s="246">
        <v>1.2305364611038759E-2</v>
      </c>
      <c r="U107" s="78">
        <f t="shared" si="45"/>
        <v>3107.5887329637858</v>
      </c>
      <c r="V107" s="240">
        <f t="shared" si="54"/>
        <v>3365.5185977997799</v>
      </c>
      <c r="W107" s="246">
        <v>1.3897687933370826E-2</v>
      </c>
      <c r="X107" s="78">
        <f t="shared" si="47"/>
        <v>2718.390531861156</v>
      </c>
      <c r="Y107" s="240">
        <f t="shared" si="55"/>
        <v>2944.0169460056318</v>
      </c>
      <c r="Z107" s="246">
        <v>1.2364825791250549E-2</v>
      </c>
      <c r="AA107" s="78">
        <f t="shared" si="49"/>
        <v>1051.0961890906922</v>
      </c>
      <c r="AB107" s="240">
        <f t="shared" si="56"/>
        <v>1138.3371727852195</v>
      </c>
    </row>
    <row r="108" spans="9:28">
      <c r="I108" s="5" t="s">
        <v>76</v>
      </c>
      <c r="J108" s="41" t="s">
        <v>252</v>
      </c>
      <c r="K108" s="246">
        <v>1.3102766852851132E-2</v>
      </c>
      <c r="L108" s="78">
        <f t="shared" si="39"/>
        <v>698.78611892677554</v>
      </c>
      <c r="M108" s="240">
        <f t="shared" si="51"/>
        <v>756.78536679769786</v>
      </c>
      <c r="N108" s="246">
        <v>1.7162048494632785E-2</v>
      </c>
      <c r="O108" s="78">
        <f t="shared" si="41"/>
        <v>1125.7119497236381</v>
      </c>
      <c r="P108" s="240">
        <f t="shared" si="52"/>
        <v>1219.1460415506999</v>
      </c>
      <c r="Q108" s="246">
        <v>1.4970751845139223E-2</v>
      </c>
      <c r="R108" s="78">
        <f t="shared" si="43"/>
        <v>1568.7035322845977</v>
      </c>
      <c r="S108" s="240">
        <f t="shared" si="53"/>
        <v>1698.9059254642193</v>
      </c>
      <c r="T108" s="246">
        <v>1.2305364611038759E-2</v>
      </c>
      <c r="U108" s="78">
        <f t="shared" si="45"/>
        <v>3107.5887329637858</v>
      </c>
      <c r="V108" s="240">
        <f t="shared" si="54"/>
        <v>3365.5185977997799</v>
      </c>
      <c r="W108" s="246">
        <v>1.6428805630789439E-2</v>
      </c>
      <c r="X108" s="78">
        <f t="shared" si="47"/>
        <v>3213.4776583440803</v>
      </c>
      <c r="Y108" s="240">
        <f t="shared" si="55"/>
        <v>3480.1963039866387</v>
      </c>
      <c r="Z108" s="246">
        <v>1.2364825791250549E-2</v>
      </c>
      <c r="AA108" s="78">
        <f t="shared" si="49"/>
        <v>1051.0961890906922</v>
      </c>
      <c r="AB108" s="240">
        <f t="shared" si="56"/>
        <v>1138.3371727852195</v>
      </c>
    </row>
    <row r="109" spans="9:28">
      <c r="I109" s="5" t="s">
        <v>77</v>
      </c>
      <c r="J109" s="41" t="s">
        <v>252</v>
      </c>
      <c r="K109" s="246">
        <v>1.3102766852851132E-2</v>
      </c>
      <c r="L109" s="78">
        <f t="shared" si="39"/>
        <v>698.78611892677554</v>
      </c>
      <c r="M109" s="240">
        <f t="shared" si="51"/>
        <v>756.78536679769786</v>
      </c>
      <c r="N109" s="246">
        <v>5.241353730076808E-2</v>
      </c>
      <c r="O109" s="78">
        <f t="shared" si="41"/>
        <v>3437.9663526304898</v>
      </c>
      <c r="P109" s="240">
        <f t="shared" si="52"/>
        <v>3723.3175598988205</v>
      </c>
      <c r="Q109" s="246">
        <v>1.4970751845139223E-2</v>
      </c>
      <c r="R109" s="78">
        <f t="shared" si="43"/>
        <v>1568.7035322845977</v>
      </c>
      <c r="S109" s="240">
        <f t="shared" si="53"/>
        <v>1698.9059254642193</v>
      </c>
      <c r="T109" s="246">
        <v>3.7145379605012581E-2</v>
      </c>
      <c r="U109" s="78">
        <f t="shared" si="45"/>
        <v>9380.6698778067039</v>
      </c>
      <c r="V109" s="240">
        <f t="shared" si="54"/>
        <v>10159.26547766466</v>
      </c>
      <c r="W109" s="246">
        <v>4.9192162988444581E-2</v>
      </c>
      <c r="X109" s="78">
        <f t="shared" si="47"/>
        <v>9621.9968926244601</v>
      </c>
      <c r="Y109" s="240">
        <f t="shared" si="55"/>
        <v>10420.62263471229</v>
      </c>
      <c r="Z109" s="246">
        <v>1.2364825791250549E-2</v>
      </c>
      <c r="AA109" s="78">
        <f t="shared" si="49"/>
        <v>1051.0961890906922</v>
      </c>
      <c r="AB109" s="240">
        <f t="shared" si="56"/>
        <v>1138.3371727852195</v>
      </c>
    </row>
    <row r="110" spans="9:28">
      <c r="I110" s="5" t="s">
        <v>78</v>
      </c>
      <c r="J110" s="41" t="s">
        <v>252</v>
      </c>
      <c r="K110" s="246">
        <v>1.3102766852851132E-2</v>
      </c>
      <c r="L110" s="78">
        <f t="shared" si="39"/>
        <v>698.78611892677554</v>
      </c>
      <c r="M110" s="240">
        <f t="shared" si="51"/>
        <v>756.78536679769786</v>
      </c>
      <c r="N110" s="246">
        <v>5.3567055275821132E-2</v>
      </c>
      <c r="O110" s="78">
        <f t="shared" si="41"/>
        <v>3513.6291716199789</v>
      </c>
      <c r="P110" s="240">
        <f t="shared" si="52"/>
        <v>3805.2603928644371</v>
      </c>
      <c r="Q110" s="246">
        <v>1.4970751845139223E-2</v>
      </c>
      <c r="R110" s="78">
        <f t="shared" si="43"/>
        <v>1568.7035322845977</v>
      </c>
      <c r="S110" s="240">
        <f t="shared" si="53"/>
        <v>1698.9059254642193</v>
      </c>
      <c r="T110" s="246">
        <v>3.715098970073015E-2</v>
      </c>
      <c r="U110" s="78">
        <f t="shared" si="45"/>
        <v>9382.0866477110376</v>
      </c>
      <c r="V110" s="240">
        <f t="shared" si="54"/>
        <v>10160.799839471054</v>
      </c>
      <c r="W110" s="246">
        <v>4.8414443800946109E-2</v>
      </c>
      <c r="X110" s="78">
        <f t="shared" si="47"/>
        <v>9469.8748644224779</v>
      </c>
      <c r="Y110" s="240">
        <f t="shared" si="55"/>
        <v>10255.874478169544</v>
      </c>
      <c r="Z110" s="246">
        <v>1.2364825791250549E-2</v>
      </c>
      <c r="AA110" s="78">
        <f t="shared" si="49"/>
        <v>1051.0961890906922</v>
      </c>
      <c r="AB110" s="240">
        <f t="shared" si="56"/>
        <v>1138.3371727852195</v>
      </c>
    </row>
    <row r="111" spans="9:28">
      <c r="I111" s="5" t="s">
        <v>79</v>
      </c>
      <c r="J111" s="41" t="s">
        <v>252</v>
      </c>
      <c r="K111" s="238">
        <v>1.3102766852851132E-2</v>
      </c>
      <c r="L111" s="78">
        <f t="shared" si="39"/>
        <v>698.78611892677554</v>
      </c>
      <c r="M111" s="240">
        <f>L111*$F$30</f>
        <v>521.99323083830132</v>
      </c>
      <c r="N111" s="264">
        <v>1.5008653964976167E-2</v>
      </c>
      <c r="O111" s="78">
        <f t="shared" si="41"/>
        <v>984.4641286804756</v>
      </c>
      <c r="P111" s="240">
        <f>O111*$F$30</f>
        <v>735.39470412431524</v>
      </c>
      <c r="Q111" s="264">
        <v>1.6826914598846426E-2</v>
      </c>
      <c r="R111" s="78">
        <f t="shared" si="43"/>
        <v>1763.200715749769</v>
      </c>
      <c r="S111" s="240">
        <f>R111*$F$30</f>
        <v>1317.1109346650774</v>
      </c>
      <c r="T111" s="264">
        <v>1.7324780775343687E-2</v>
      </c>
      <c r="U111" s="78">
        <f t="shared" si="45"/>
        <v>4375.1888091336186</v>
      </c>
      <c r="V111" s="240">
        <f>U111*$F$30</f>
        <v>3268.2660404228131</v>
      </c>
      <c r="W111" s="264">
        <v>1.3602967966706752E-2</v>
      </c>
      <c r="X111" s="78">
        <f t="shared" si="47"/>
        <v>2660.7432475955252</v>
      </c>
      <c r="Y111" s="240">
        <f>X111*$F$30</f>
        <v>1987.5752059538572</v>
      </c>
      <c r="Z111" s="264">
        <v>1.5261301854893846E-2</v>
      </c>
      <c r="AA111" s="78">
        <f t="shared" si="49"/>
        <v>1297.3167993674801</v>
      </c>
      <c r="AB111" s="240">
        <f>AA111*$F$30</f>
        <v>969.09564912750761</v>
      </c>
    </row>
    <row r="112" spans="9:28">
      <c r="I112" s="5" t="s">
        <v>80</v>
      </c>
      <c r="J112" s="41" t="s">
        <v>252</v>
      </c>
      <c r="K112" s="246">
        <v>2.9390647954096523E-2</v>
      </c>
      <c r="L112" s="78">
        <f t="shared" si="39"/>
        <v>1567.4381638041061</v>
      </c>
      <c r="M112" s="240">
        <f>L112*$G$31</f>
        <v>1697.5355313998468</v>
      </c>
      <c r="N112" s="246">
        <v>1.5294321853188412E-2</v>
      </c>
      <c r="O112" s="78">
        <f t="shared" si="41"/>
        <v>1003.2019708158949</v>
      </c>
      <c r="P112" s="240">
        <f>O112*$G$31</f>
        <v>1086.4677343936141</v>
      </c>
      <c r="Q112" s="246">
        <v>3.4845987737737505E-2</v>
      </c>
      <c r="R112" s="78">
        <f t="shared" si="43"/>
        <v>3651.3212305955667</v>
      </c>
      <c r="S112" s="240">
        <f>R112*$G$31</f>
        <v>3954.3808927349987</v>
      </c>
      <c r="T112" s="246">
        <v>2.2092736992994091E-2</v>
      </c>
      <c r="U112" s="78">
        <f t="shared" si="45"/>
        <v>5579.28535479333</v>
      </c>
      <c r="V112" s="240">
        <f>U112*$G$31</f>
        <v>6042.3660392411766</v>
      </c>
      <c r="W112" s="246">
        <v>1.3897704258633478E-2</v>
      </c>
      <c r="X112" s="78">
        <f t="shared" si="47"/>
        <v>2718.3937250857871</v>
      </c>
      <c r="Y112" s="240">
        <f>X112*$G$31</f>
        <v>2944.0204042679075</v>
      </c>
      <c r="Z112" s="246">
        <v>4.1280148502764791E-2</v>
      </c>
      <c r="AA112" s="78">
        <f t="shared" si="49"/>
        <v>3509.0997244018276</v>
      </c>
      <c r="AB112" s="240">
        <f>AA112*$G$31</f>
        <v>3800.3550015271794</v>
      </c>
    </row>
    <row r="113" spans="9:28">
      <c r="I113" s="5" t="s">
        <v>81</v>
      </c>
      <c r="J113" s="41" t="s">
        <v>252</v>
      </c>
      <c r="K113" s="246">
        <v>2.9077284214453311E-2</v>
      </c>
      <c r="L113" s="78">
        <f t="shared" si="39"/>
        <v>1550.7261033746702</v>
      </c>
      <c r="M113" s="240">
        <f>L113*$G$31</f>
        <v>1679.4363699547678</v>
      </c>
      <c r="N113" s="246">
        <v>1.6740186931563258E-2</v>
      </c>
      <c r="O113" s="78">
        <f t="shared" si="41"/>
        <v>1098.0407423601946</v>
      </c>
      <c r="P113" s="240">
        <f>O113*$G$31</f>
        <v>1189.1781239760908</v>
      </c>
      <c r="Q113" s="246">
        <v>3.653880069278323E-2</v>
      </c>
      <c r="R113" s="78">
        <f t="shared" si="43"/>
        <v>3828.7018785113605</v>
      </c>
      <c r="S113" s="240">
        <f>R113*$G$31</f>
        <v>4146.4841344278029</v>
      </c>
      <c r="T113" s="246">
        <v>2.0346855851223949E-2</v>
      </c>
      <c r="U113" s="78">
        <f t="shared" si="45"/>
        <v>5138.381672801509</v>
      </c>
      <c r="V113" s="240">
        <f>U113*$G$31</f>
        <v>5564.867351644034</v>
      </c>
      <c r="W113" s="246">
        <v>1.6450469254329195E-2</v>
      </c>
      <c r="X113" s="78">
        <f t="shared" si="47"/>
        <v>3217.7150674295776</v>
      </c>
      <c r="Y113" s="240">
        <f>X113*$G$31</f>
        <v>3484.7854180262325</v>
      </c>
      <c r="Z113" s="246">
        <v>3.8765415627165789E-2</v>
      </c>
      <c r="AA113" s="78">
        <f t="shared" si="49"/>
        <v>3295.3299401163463</v>
      </c>
      <c r="AB113" s="240">
        <f>AA113*$G$31</f>
        <v>3568.8423251460031</v>
      </c>
    </row>
    <row r="114" spans="9:28">
      <c r="I114" s="5" t="s">
        <v>82</v>
      </c>
      <c r="J114" s="41" t="s">
        <v>253</v>
      </c>
      <c r="K114" s="247">
        <v>9.7552314807773932E-2</v>
      </c>
      <c r="L114" s="78">
        <f t="shared" si="39"/>
        <v>5202.580815365277</v>
      </c>
      <c r="M114" s="240">
        <f>L114*$F$32</f>
        <v>13786.839160717984</v>
      </c>
      <c r="N114" s="247">
        <v>9.792576747589371E-2</v>
      </c>
      <c r="O114" s="78">
        <f t="shared" si="41"/>
        <v>6423.2545822223337</v>
      </c>
      <c r="P114" s="240">
        <f>O114*$F$32</f>
        <v>17021.624642889183</v>
      </c>
      <c r="Q114" s="247">
        <v>9.3106581611326095E-2</v>
      </c>
      <c r="R114" s="78">
        <f t="shared" si="43"/>
        <v>9756.1314864793367</v>
      </c>
      <c r="S114" s="240">
        <f>R114*$F$32</f>
        <v>25853.748439170242</v>
      </c>
      <c r="T114" s="247">
        <v>9.8690031860002664E-2</v>
      </c>
      <c r="U114" s="78">
        <f t="shared" si="45"/>
        <v>24923.116117084501</v>
      </c>
      <c r="V114" s="240">
        <f>U114*$F$32</f>
        <v>66046.257710273931</v>
      </c>
      <c r="W114" s="247">
        <v>9.7423419384641649E-2</v>
      </c>
      <c r="X114" s="78">
        <f t="shared" si="47"/>
        <v>19056.040264138661</v>
      </c>
      <c r="Y114" s="240">
        <f>X114*$F$32</f>
        <v>50498.506699967453</v>
      </c>
      <c r="Z114" s="247">
        <v>9.7142703057778723E-2</v>
      </c>
      <c r="AA114" s="78">
        <f t="shared" si="49"/>
        <v>8257.8053832550722</v>
      </c>
      <c r="AB114" s="240">
        <f>AA114*$F$32</f>
        <v>21883.18426562594</v>
      </c>
    </row>
    <row r="115" spans="9:28">
      <c r="I115" s="5" t="s">
        <v>83</v>
      </c>
      <c r="J115" s="41" t="s">
        <v>253</v>
      </c>
      <c r="K115" s="247">
        <v>9.9311054027263354E-2</v>
      </c>
      <c r="L115" s="78">
        <f t="shared" si="39"/>
        <v>5296.3764668634103</v>
      </c>
      <c r="M115" s="240">
        <f t="shared" ref="M115:M117" si="57">L115*$F$32</f>
        <v>14035.397637188036</v>
      </c>
      <c r="N115" s="247">
        <v>9.5374326776983764E-2</v>
      </c>
      <c r="O115" s="78">
        <f t="shared" si="41"/>
        <v>6255.8976793052725</v>
      </c>
      <c r="P115" s="240">
        <f t="shared" ref="P115:P117" si="58">O115*$F$32</f>
        <v>16578.128850158973</v>
      </c>
      <c r="Q115" s="247">
        <v>9.4286314807250887E-2</v>
      </c>
      <c r="R115" s="78">
        <f t="shared" si="43"/>
        <v>9879.7493014524371</v>
      </c>
      <c r="S115" s="240">
        <f t="shared" ref="S115:S117" si="59">R115*$F$32</f>
        <v>26181.335648848959</v>
      </c>
      <c r="T115" s="247">
        <v>9.6465429631232141E-2</v>
      </c>
      <c r="U115" s="78">
        <f t="shared" si="45"/>
        <v>24361.316524795147</v>
      </c>
      <c r="V115" s="240">
        <f t="shared" ref="V115:V117" si="60">U115*$F$32</f>
        <v>64557.488790707139</v>
      </c>
      <c r="W115" s="247">
        <v>9.5277528910032119E-2</v>
      </c>
      <c r="X115" s="78">
        <f t="shared" si="47"/>
        <v>18636.303659276306</v>
      </c>
      <c r="Y115" s="240">
        <f t="shared" ref="Y115:Y117" si="61">X115*$F$32</f>
        <v>49386.204697082205</v>
      </c>
      <c r="Z115" s="247">
        <v>0.10074290324030438</v>
      </c>
      <c r="AA115" s="78">
        <f t="shared" si="49"/>
        <v>8563.8474380080024</v>
      </c>
      <c r="AB115" s="240">
        <f t="shared" ref="AB115:AB117" si="62">AA115*$F$32</f>
        <v>22694.195710721207</v>
      </c>
    </row>
    <row r="116" spans="9:28">
      <c r="I116" s="5" t="s">
        <v>84</v>
      </c>
      <c r="J116" s="41" t="s">
        <v>253</v>
      </c>
      <c r="K116" s="247">
        <v>0.10031604216455535</v>
      </c>
      <c r="L116" s="78">
        <f t="shared" si="39"/>
        <v>5349.973677888569</v>
      </c>
      <c r="M116" s="240">
        <f t="shared" si="57"/>
        <v>14177.430246404707</v>
      </c>
      <c r="N116" s="247">
        <v>9.5913746420567075E-2</v>
      </c>
      <c r="O116" s="78">
        <f t="shared" si="41"/>
        <v>6291.2798855079463</v>
      </c>
      <c r="P116" s="240">
        <f t="shared" si="58"/>
        <v>16671.891696596056</v>
      </c>
      <c r="Q116" s="247">
        <v>9.6521202699847708E-2</v>
      </c>
      <c r="R116" s="78">
        <f t="shared" si="43"/>
        <v>10113.931029106618</v>
      </c>
      <c r="S116" s="240">
        <f t="shared" si="59"/>
        <v>26801.917227132537</v>
      </c>
      <c r="T116" s="247">
        <v>9.4642115141634175E-2</v>
      </c>
      <c r="U116" s="78">
        <f t="shared" si="45"/>
        <v>23900.857875772967</v>
      </c>
      <c r="V116" s="240">
        <f t="shared" si="60"/>
        <v>63337.273370798357</v>
      </c>
      <c r="W116" s="247">
        <v>9.5370501280837627E-2</v>
      </c>
      <c r="X116" s="78">
        <f t="shared" si="47"/>
        <v>18654.48907355054</v>
      </c>
      <c r="Y116" s="240">
        <f t="shared" si="61"/>
        <v>49434.396044908928</v>
      </c>
      <c r="Z116" s="247">
        <v>9.7465946148256058E-2</v>
      </c>
      <c r="AA116" s="78">
        <f t="shared" si="49"/>
        <v>8285.2832940875105</v>
      </c>
      <c r="AB116" s="240">
        <f t="shared" si="62"/>
        <v>21956.000729331903</v>
      </c>
    </row>
    <row r="117" spans="9:28">
      <c r="I117" s="5" t="s">
        <v>85</v>
      </c>
      <c r="J117" s="41" t="s">
        <v>253</v>
      </c>
      <c r="K117" s="247">
        <v>9.9214279461586327E-2</v>
      </c>
      <c r="L117" s="78">
        <f t="shared" si="39"/>
        <v>5291.2153643329502</v>
      </c>
      <c r="M117" s="240">
        <f t="shared" si="57"/>
        <v>14021.720715482317</v>
      </c>
      <c r="N117" s="247">
        <v>9.3971555293470108E-2</v>
      </c>
      <c r="O117" s="78">
        <f t="shared" si="41"/>
        <v>6163.8855502044407</v>
      </c>
      <c r="P117" s="240">
        <f t="shared" si="58"/>
        <v>16334.296708041767</v>
      </c>
      <c r="Q117" s="247">
        <v>9.5977754392017833E-2</v>
      </c>
      <c r="R117" s="78">
        <f t="shared" si="43"/>
        <v>10056.98604137819</v>
      </c>
      <c r="S117" s="240">
        <f t="shared" si="59"/>
        <v>26651.013009652201</v>
      </c>
      <c r="T117" s="247">
        <v>9.2719164300072598E-2</v>
      </c>
      <c r="U117" s="78">
        <f t="shared" si="45"/>
        <v>23415.237127573491</v>
      </c>
      <c r="V117" s="240">
        <f t="shared" si="60"/>
        <v>62050.378388069752</v>
      </c>
      <c r="W117" s="247">
        <v>9.3659254599086042E-2</v>
      </c>
      <c r="X117" s="78">
        <f t="shared" si="47"/>
        <v>18319.768881267159</v>
      </c>
      <c r="Y117" s="240">
        <f t="shared" si="61"/>
        <v>48547.387535357972</v>
      </c>
      <c r="Z117" s="247">
        <v>9.8273532983169737E-2</v>
      </c>
      <c r="AA117" s="78">
        <f t="shared" si="49"/>
        <v>8353.9337917870616</v>
      </c>
      <c r="AB117" s="240">
        <f t="shared" si="62"/>
        <v>22137.924548235711</v>
      </c>
    </row>
    <row r="118" spans="9:28">
      <c r="I118" s="5" t="s">
        <v>86</v>
      </c>
      <c r="J118" s="6" t="s">
        <v>252</v>
      </c>
      <c r="K118" s="246">
        <v>9.8335572472609725E-2</v>
      </c>
      <c r="L118" s="78">
        <f t="shared" si="39"/>
        <v>5244.3528769364675</v>
      </c>
      <c r="M118" s="240">
        <f>L118*$G$31</f>
        <v>5679.6341657221938</v>
      </c>
      <c r="N118" s="246">
        <v>9.3826443016513203E-2</v>
      </c>
      <c r="O118" s="78">
        <f t="shared" si="41"/>
        <v>6154.3671862239944</v>
      </c>
      <c r="P118" s="240">
        <f>O118*$G$31</f>
        <v>6665.1796626805854</v>
      </c>
      <c r="Q118" s="246">
        <v>9.4408244083362375E-2</v>
      </c>
      <c r="R118" s="78">
        <f t="shared" si="43"/>
        <v>9892.5256060831962</v>
      </c>
      <c r="S118" s="240">
        <f>R118*$G$31</f>
        <v>10713.605231388101</v>
      </c>
      <c r="T118" s="246">
        <v>8.8171608168094356E-2</v>
      </c>
      <c r="U118" s="78">
        <f t="shared" si="45"/>
        <v>22266.800275440022</v>
      </c>
      <c r="V118" s="240">
        <f>U118*$G$31</f>
        <v>24114.944698301544</v>
      </c>
      <c r="W118" s="246">
        <v>9.1680828668764994E-2</v>
      </c>
      <c r="X118" s="78">
        <f t="shared" si="47"/>
        <v>17932.788374670843</v>
      </c>
      <c r="Y118" s="240">
        <f>X118*$G$31</f>
        <v>19421.209809768523</v>
      </c>
      <c r="Z118" s="246">
        <v>9.5554886197275951E-2</v>
      </c>
      <c r="AA118" s="78">
        <f t="shared" si="49"/>
        <v>8122.8299069140012</v>
      </c>
      <c r="AB118" s="240">
        <f>AA118*$G$31</f>
        <v>8797.0247891878626</v>
      </c>
    </row>
    <row r="119" spans="9:28" ht="15.75" thickBot="1">
      <c r="I119" s="259" t="s">
        <v>87</v>
      </c>
      <c r="J119" s="1" t="s">
        <v>252</v>
      </c>
      <c r="K119" s="246">
        <v>8.4681257655814593E-2</v>
      </c>
      <c r="L119" s="78">
        <f t="shared" si="39"/>
        <v>4516.1520499976559</v>
      </c>
      <c r="M119" s="240">
        <f>L119*$G$31</f>
        <v>4890.9926701474615</v>
      </c>
      <c r="N119" s="246">
        <v>6.0526433925251137E-2</v>
      </c>
      <c r="O119" s="78">
        <f t="shared" si="41"/>
        <v>3970.1163858802684</v>
      </c>
      <c r="P119" s="240">
        <f>O119*$G$31</f>
        <v>4299.6360459083307</v>
      </c>
      <c r="Q119" s="246">
        <v>7.6750009763931301E-2</v>
      </c>
      <c r="R119" s="78">
        <f t="shared" si="43"/>
        <v>8042.2154254495781</v>
      </c>
      <c r="S119" s="240">
        <f>R119*$G$31</f>
        <v>8709.7193057618933</v>
      </c>
      <c r="T119" s="246">
        <v>7.0952208714712847E-2</v>
      </c>
      <c r="U119" s="78">
        <f t="shared" si="45"/>
        <v>17918.224396450765</v>
      </c>
      <c r="V119" s="240">
        <f>U119*$G$31</f>
        <v>19405.437021356178</v>
      </c>
      <c r="W119" s="246">
        <v>6.2775318616396375E-2</v>
      </c>
      <c r="X119" s="78">
        <f t="shared" si="47"/>
        <v>12278.864842807659</v>
      </c>
      <c r="Y119" s="240">
        <f>X119*$G$31</f>
        <v>13298.010624760695</v>
      </c>
      <c r="Z119" s="246">
        <v>7.940596264581784E-2</v>
      </c>
      <c r="AA119" s="78">
        <f t="shared" si="49"/>
        <v>6750.0590899676317</v>
      </c>
      <c r="AB119" s="240">
        <f>AA119*$G$31</f>
        <v>7310.313994434945</v>
      </c>
    </row>
    <row r="120" spans="9:28" ht="15.75" thickBot="1">
      <c r="I120" s="243" t="s">
        <v>320</v>
      </c>
      <c r="J120" s="244"/>
      <c r="K120" s="257"/>
      <c r="L120" s="78">
        <f>SUM(L96:L119)</f>
        <v>53331.187738772998</v>
      </c>
      <c r="M120" s="262">
        <f>SUM(M96:M119)</f>
        <v>89475.532795748251</v>
      </c>
      <c r="N120" s="257"/>
      <c r="O120" s="78">
        <f>SUM(O96:O119)</f>
        <v>65593.099219809941</v>
      </c>
      <c r="P120" s="262">
        <f>SUM(P96:P119)</f>
        <v>108738.37380044302</v>
      </c>
      <c r="Q120" s="257"/>
      <c r="R120" s="78">
        <f>SUM(R96:R119)</f>
        <v>104784.55247349064</v>
      </c>
      <c r="S120" s="262">
        <f>SUM(S96:S119)</f>
        <v>172631.06519819907</v>
      </c>
      <c r="T120" s="257"/>
      <c r="U120" s="78">
        <f>SUM(U96:U119)</f>
        <v>252539.34614631938</v>
      </c>
      <c r="V120" s="262">
        <f>SUM(V96:V119)</f>
        <v>418182.32618528511</v>
      </c>
      <c r="W120" s="257"/>
      <c r="X120" s="78">
        <f>SUM(X96:X119)</f>
        <v>195600.19946438831</v>
      </c>
      <c r="Y120" s="262">
        <f>SUM(Y96:Y119)</f>
        <v>324439.65817845531</v>
      </c>
      <c r="Z120" s="257"/>
      <c r="AA120" s="78">
        <f>SUM(AA96:AA119)</f>
        <v>85006.954957218739</v>
      </c>
      <c r="AB120" s="262">
        <f>SUM(AB96:AB119)</f>
        <v>142293.97532089276</v>
      </c>
    </row>
    <row r="121" spans="9:28">
      <c r="I121" s="260" t="s">
        <v>321</v>
      </c>
      <c r="J121" s="257"/>
      <c r="K121" s="257"/>
      <c r="L121" s="257"/>
      <c r="M121" s="14">
        <f>M120/$K$93</f>
        <v>1.1799536913812876</v>
      </c>
      <c r="N121" s="257"/>
      <c r="O121" s="257"/>
      <c r="P121" s="14">
        <f>P120/$N$93</f>
        <v>1.1659142447837108</v>
      </c>
      <c r="Q121" s="257"/>
      <c r="R121" s="257"/>
      <c r="S121" s="14">
        <f>S120/$Q$93</f>
        <v>1.1586802743328639</v>
      </c>
      <c r="T121" s="257"/>
      <c r="U121" s="257"/>
      <c r="V121" s="14">
        <f>V120/$T$93</f>
        <v>1.1646047268895927</v>
      </c>
      <c r="W121" s="257"/>
      <c r="X121" s="257"/>
      <c r="Y121" s="14">
        <f>Y120/$W$93</f>
        <v>1.1665586221136353</v>
      </c>
      <c r="Z121" s="257"/>
      <c r="AA121" s="257"/>
      <c r="AB121" s="14">
        <f>AB120/$Z$93</f>
        <v>1.1772643127022235</v>
      </c>
    </row>
    <row r="123" spans="9:28">
      <c r="I123" s="257" t="s">
        <v>136</v>
      </c>
    </row>
    <row r="124" spans="9:28" ht="15.75" thickBot="1">
      <c r="I124" s="257"/>
      <c r="J124" s="257"/>
      <c r="K124" s="257" t="s">
        <v>329</v>
      </c>
      <c r="L124" s="257"/>
      <c r="M124" s="257"/>
      <c r="N124" s="256" t="s">
        <v>173</v>
      </c>
      <c r="O124" s="257"/>
      <c r="P124" s="257"/>
      <c r="Q124" s="262" t="s">
        <v>9</v>
      </c>
      <c r="R124" s="257"/>
      <c r="S124" s="257"/>
      <c r="T124" s="257" t="s">
        <v>334</v>
      </c>
      <c r="U124" s="78"/>
      <c r="V124" s="257"/>
      <c r="W124" s="257" t="s">
        <v>335</v>
      </c>
      <c r="X124" s="95"/>
      <c r="Y124" s="257"/>
      <c r="Z124" s="257" t="s">
        <v>13</v>
      </c>
      <c r="AA124" s="257"/>
      <c r="AB124" s="257"/>
    </row>
    <row r="125" spans="9:28" ht="15.75" thickBot="1">
      <c r="I125" s="257"/>
      <c r="J125" s="257"/>
      <c r="K125" s="255">
        <f>'Demand profile generator'!E11</f>
        <v>46012.9906855761</v>
      </c>
      <c r="L125" s="257"/>
      <c r="M125" s="257"/>
      <c r="N125" s="261">
        <f>'Demand profile generator'!F11</f>
        <v>59264.352021217281</v>
      </c>
      <c r="O125" s="257"/>
      <c r="P125" s="257"/>
      <c r="Q125" s="261">
        <f>'Demand profile generator'!G11</f>
        <v>92463.098053263617</v>
      </c>
      <c r="R125" s="257"/>
      <c r="S125" s="257"/>
      <c r="T125" s="261">
        <f>'Demand profile generator'!H11</f>
        <v>222918.07187519054</v>
      </c>
      <c r="U125" s="257"/>
      <c r="V125" s="257"/>
      <c r="W125" s="261">
        <f>'Demand profile generator'!I11</f>
        <v>175213.79276642148</v>
      </c>
      <c r="X125" s="78"/>
      <c r="Y125" s="257"/>
      <c r="Z125" s="261">
        <f>'Demand profile generator'!J11</f>
        <v>74272.354598330974</v>
      </c>
      <c r="AA125" s="257"/>
      <c r="AB125" s="257"/>
    </row>
    <row r="126" spans="9:28" ht="15.75" thickBot="1">
      <c r="I126" s="257"/>
      <c r="J126" s="257"/>
      <c r="K126" s="262">
        <f>'Demand profile generator'!E12</f>
        <v>65424.21730976447</v>
      </c>
      <c r="L126" s="257"/>
      <c r="M126" s="257"/>
      <c r="N126" s="257">
        <f>'Demand profile generator'!F12</f>
        <v>84265.851612508661</v>
      </c>
      <c r="O126" s="257"/>
      <c r="P126" s="257"/>
      <c r="Q126" s="257">
        <f>'Demand profile generator'!G12</f>
        <v>131469.95511567756</v>
      </c>
      <c r="R126" s="257"/>
      <c r="S126" s="78"/>
      <c r="T126" s="257">
        <f>'Demand profile generator'!H12</f>
        <v>316959.19259618892</v>
      </c>
      <c r="U126" s="257"/>
      <c r="V126" s="257"/>
      <c r="W126" s="257">
        <f>'Demand profile generator'!I12</f>
        <v>249130.19307853482</v>
      </c>
      <c r="X126" s="257"/>
      <c r="Y126" s="257"/>
      <c r="Z126" s="257">
        <f>'Demand profile generator'!J12</f>
        <v>105605.19094605013</v>
      </c>
      <c r="AA126" s="257"/>
      <c r="AB126" s="257"/>
    </row>
    <row r="127" spans="9:28" ht="15.75" thickBot="1">
      <c r="I127" s="257"/>
      <c r="J127" s="257"/>
      <c r="K127" s="408" t="s">
        <v>329</v>
      </c>
      <c r="L127" s="409"/>
      <c r="M127" s="410"/>
      <c r="N127" s="408" t="s">
        <v>173</v>
      </c>
      <c r="O127" s="409"/>
      <c r="P127" s="410"/>
      <c r="Q127" s="408" t="s">
        <v>9</v>
      </c>
      <c r="R127" s="409"/>
      <c r="S127" s="410"/>
      <c r="T127" s="408" t="s">
        <v>337</v>
      </c>
      <c r="U127" s="409"/>
      <c r="V127" s="410"/>
      <c r="W127" s="408" t="s">
        <v>335</v>
      </c>
      <c r="X127" s="409"/>
      <c r="Y127" s="410"/>
      <c r="Z127" s="408" t="s">
        <v>13</v>
      </c>
      <c r="AA127" s="409"/>
      <c r="AB127" s="410"/>
    </row>
    <row r="128" spans="9:28" ht="15.75" thickBot="1">
      <c r="I128" s="257"/>
      <c r="J128" s="257"/>
      <c r="K128" s="7" t="s">
        <v>327</v>
      </c>
      <c r="L128" s="85" t="s">
        <v>313</v>
      </c>
      <c r="M128" s="19" t="s">
        <v>314</v>
      </c>
      <c r="N128" s="7" t="s">
        <v>327</v>
      </c>
      <c r="O128" s="85" t="s">
        <v>313</v>
      </c>
      <c r="P128" s="19" t="s">
        <v>314</v>
      </c>
      <c r="Q128" s="7" t="s">
        <v>327</v>
      </c>
      <c r="R128" s="85" t="s">
        <v>313</v>
      </c>
      <c r="S128" s="19" t="s">
        <v>314</v>
      </c>
      <c r="T128" s="7" t="s">
        <v>327</v>
      </c>
      <c r="U128" s="85" t="s">
        <v>313</v>
      </c>
      <c r="V128" s="19" t="s">
        <v>314</v>
      </c>
      <c r="W128" s="7" t="s">
        <v>327</v>
      </c>
      <c r="X128" s="85" t="s">
        <v>313</v>
      </c>
      <c r="Y128" s="19" t="s">
        <v>314</v>
      </c>
      <c r="Z128" s="7" t="s">
        <v>327</v>
      </c>
      <c r="AA128" s="85" t="s">
        <v>313</v>
      </c>
      <c r="AB128" s="19" t="s">
        <v>314</v>
      </c>
    </row>
    <row r="129" spans="9:28">
      <c r="I129" s="258" t="s">
        <v>64</v>
      </c>
      <c r="J129" s="63" t="s">
        <v>233</v>
      </c>
      <c r="K129" s="238">
        <v>1.5186713562540094E-2</v>
      </c>
      <c r="L129" s="78">
        <f>K129*$K$125</f>
        <v>698.78610969766953</v>
      </c>
      <c r="M129" s="240">
        <f>L129*$F$30</f>
        <v>521.99322394415913</v>
      </c>
      <c r="N129" s="238">
        <v>1.3595747524852556E-2</v>
      </c>
      <c r="O129" s="78">
        <f>N129*$N$125</f>
        <v>805.74316730445537</v>
      </c>
      <c r="P129" s="240">
        <f>O129*$F$30</f>
        <v>601.89014597642813</v>
      </c>
      <c r="Q129" s="238">
        <v>1.6965725187604464E-2</v>
      </c>
      <c r="R129" s="78">
        <f>Q129*$Q$125</f>
        <v>1568.7035115661959</v>
      </c>
      <c r="S129" s="240">
        <f>R129*$F$30</f>
        <v>1171.8215231399483</v>
      </c>
      <c r="T129" s="238">
        <v>1.3940496908930332E-2</v>
      </c>
      <c r="U129" s="78">
        <f>T129*$T$125</f>
        <v>3107.5886919208033</v>
      </c>
      <c r="V129" s="240">
        <f>U129*$F$30</f>
        <v>2321.3687528648402</v>
      </c>
      <c r="W129" s="238">
        <v>1.1903529912811931E-2</v>
      </c>
      <c r="X129" s="78">
        <f>W129*$W$125</f>
        <v>2085.6626233323291</v>
      </c>
      <c r="Y129" s="240">
        <f>X129*$F$30</f>
        <v>1557.9899796292498</v>
      </c>
      <c r="Z129" s="238">
        <v>1.4151916697577363E-2</v>
      </c>
      <c r="AA129" s="78">
        <f>Z129*$Z$125</f>
        <v>1051.096175208507</v>
      </c>
      <c r="AB129" s="240">
        <f>AA129*$F$30</f>
        <v>785.16884288075471</v>
      </c>
    </row>
    <row r="130" spans="9:28">
      <c r="I130" s="5" t="s">
        <v>65</v>
      </c>
      <c r="J130" s="41" t="s">
        <v>233</v>
      </c>
      <c r="K130" s="238">
        <v>1.5186713562540094E-2</v>
      </c>
      <c r="L130" s="78">
        <f t="shared" ref="L130:L152" si="63">K130*$K$125</f>
        <v>698.78610969766953</v>
      </c>
      <c r="M130" s="240">
        <f t="shared" ref="M130:M133" si="64">L130*$F$30</f>
        <v>521.99322394415913</v>
      </c>
      <c r="N130" s="238">
        <v>1.3595747524852556E-2</v>
      </c>
      <c r="O130" s="78">
        <f t="shared" ref="O130:O152" si="65">N130*$N$125</f>
        <v>805.74316730445537</v>
      </c>
      <c r="P130" s="240">
        <f t="shared" ref="P130:P133" si="66">O130*$F$30</f>
        <v>601.89014597642813</v>
      </c>
      <c r="Q130" s="238">
        <v>1.6965725187604464E-2</v>
      </c>
      <c r="R130" s="78">
        <f t="shared" ref="R130:R152" si="67">Q130*$Q$125</f>
        <v>1568.7035115661959</v>
      </c>
      <c r="S130" s="240">
        <f t="shared" ref="S130:S133" si="68">R130*$F$30</f>
        <v>1171.8215231399483</v>
      </c>
      <c r="T130" s="238">
        <v>1.3940496908930332E-2</v>
      </c>
      <c r="U130" s="78">
        <f t="shared" ref="U130:U152" si="69">T130*$T$125</f>
        <v>3107.5886919208033</v>
      </c>
      <c r="V130" s="240">
        <f t="shared" ref="V130:V133" si="70">U130*$F$30</f>
        <v>2321.3687528648402</v>
      </c>
      <c r="W130" s="238">
        <v>1.1903529912811931E-2</v>
      </c>
      <c r="X130" s="78">
        <f t="shared" ref="X130:X152" si="71">W130*$W$125</f>
        <v>2085.6626233323291</v>
      </c>
      <c r="Y130" s="240">
        <f t="shared" ref="Y130:Y133" si="72">X130*$F$30</f>
        <v>1557.9899796292498</v>
      </c>
      <c r="Z130" s="238">
        <v>1.4151916697577363E-2</v>
      </c>
      <c r="AA130" s="78">
        <f t="shared" ref="AA130:AA152" si="73">Z130*$Z$125</f>
        <v>1051.096175208507</v>
      </c>
      <c r="AB130" s="240">
        <f t="shared" ref="AB130:AB133" si="74">AA130*$F$30</f>
        <v>785.16884288075471</v>
      </c>
    </row>
    <row r="131" spans="9:28">
      <c r="I131" s="5" t="s">
        <v>66</v>
      </c>
      <c r="J131" s="41" t="s">
        <v>233</v>
      </c>
      <c r="K131" s="238">
        <v>1.5186713562540094E-2</v>
      </c>
      <c r="L131" s="78">
        <f t="shared" si="63"/>
        <v>698.78610969766953</v>
      </c>
      <c r="M131" s="240">
        <f t="shared" si="64"/>
        <v>521.99322394415913</v>
      </c>
      <c r="N131" s="238">
        <v>1.3595747524852556E-2</v>
      </c>
      <c r="O131" s="78">
        <f t="shared" si="65"/>
        <v>805.74316730445537</v>
      </c>
      <c r="P131" s="240">
        <f t="shared" si="66"/>
        <v>601.89014597642813</v>
      </c>
      <c r="Q131" s="238">
        <v>1.6965725187604464E-2</v>
      </c>
      <c r="R131" s="78">
        <f t="shared" si="67"/>
        <v>1568.7035115661959</v>
      </c>
      <c r="S131" s="240">
        <f t="shared" si="68"/>
        <v>1171.8215231399483</v>
      </c>
      <c r="T131" s="238">
        <v>1.3940496908930332E-2</v>
      </c>
      <c r="U131" s="78">
        <f t="shared" si="69"/>
        <v>3107.5886919208033</v>
      </c>
      <c r="V131" s="240">
        <f t="shared" si="70"/>
        <v>2321.3687528648402</v>
      </c>
      <c r="W131" s="238">
        <v>1.1903529912811931E-2</v>
      </c>
      <c r="X131" s="78">
        <f t="shared" si="71"/>
        <v>2085.6626233323291</v>
      </c>
      <c r="Y131" s="240">
        <f t="shared" si="72"/>
        <v>1557.9899796292498</v>
      </c>
      <c r="Z131" s="238">
        <v>1.4151916697577363E-2</v>
      </c>
      <c r="AA131" s="78">
        <f t="shared" si="73"/>
        <v>1051.096175208507</v>
      </c>
      <c r="AB131" s="240">
        <f t="shared" si="74"/>
        <v>785.16884288075471</v>
      </c>
    </row>
    <row r="132" spans="9:28">
      <c r="I132" s="5" t="s">
        <v>67</v>
      </c>
      <c r="J132" s="41" t="s">
        <v>233</v>
      </c>
      <c r="K132" s="238">
        <v>1.5186713562540094E-2</v>
      </c>
      <c r="L132" s="78">
        <f t="shared" si="63"/>
        <v>698.78610969766953</v>
      </c>
      <c r="M132" s="240">
        <f t="shared" si="64"/>
        <v>521.99322394415913</v>
      </c>
      <c r="N132" s="238">
        <v>1.3595747524852556E-2</v>
      </c>
      <c r="O132" s="78">
        <f t="shared" si="65"/>
        <v>805.74316730445537</v>
      </c>
      <c r="P132" s="240">
        <f t="shared" si="66"/>
        <v>601.89014597642813</v>
      </c>
      <c r="Q132" s="238">
        <v>1.6965725187604464E-2</v>
      </c>
      <c r="R132" s="78">
        <f t="shared" si="67"/>
        <v>1568.7035115661959</v>
      </c>
      <c r="S132" s="240">
        <f t="shared" si="68"/>
        <v>1171.8215231399483</v>
      </c>
      <c r="T132" s="238">
        <v>1.3940496908930332E-2</v>
      </c>
      <c r="U132" s="78">
        <f t="shared" si="69"/>
        <v>3107.5886919208033</v>
      </c>
      <c r="V132" s="240">
        <f t="shared" si="70"/>
        <v>2321.3687528648402</v>
      </c>
      <c r="W132" s="238">
        <v>1.1903529912811931E-2</v>
      </c>
      <c r="X132" s="78">
        <f t="shared" si="71"/>
        <v>2085.6626233323291</v>
      </c>
      <c r="Y132" s="240">
        <f t="shared" si="72"/>
        <v>1557.9899796292498</v>
      </c>
      <c r="Z132" s="238">
        <v>1.4151916697577363E-2</v>
      </c>
      <c r="AA132" s="78">
        <f t="shared" si="73"/>
        <v>1051.096175208507</v>
      </c>
      <c r="AB132" s="240">
        <f t="shared" si="74"/>
        <v>785.16884288075471</v>
      </c>
    </row>
    <row r="133" spans="9:28">
      <c r="I133" s="5" t="s">
        <v>68</v>
      </c>
      <c r="J133" s="41" t="s">
        <v>233</v>
      </c>
      <c r="K133" s="238">
        <v>1.5186713562540094E-2</v>
      </c>
      <c r="L133" s="78">
        <f t="shared" si="63"/>
        <v>698.78610969766953</v>
      </c>
      <c r="M133" s="240">
        <f t="shared" si="64"/>
        <v>521.99322394415913</v>
      </c>
      <c r="N133" s="238">
        <v>1.3595747524852556E-2</v>
      </c>
      <c r="O133" s="78">
        <f t="shared" si="65"/>
        <v>805.74316730445537</v>
      </c>
      <c r="P133" s="240">
        <f t="shared" si="66"/>
        <v>601.89014597642813</v>
      </c>
      <c r="Q133" s="238">
        <v>1.6965725187604464E-2</v>
      </c>
      <c r="R133" s="78">
        <f t="shared" si="67"/>
        <v>1568.7035115661959</v>
      </c>
      <c r="S133" s="240">
        <f t="shared" si="68"/>
        <v>1171.8215231399483</v>
      </c>
      <c r="T133" s="238">
        <v>1.3940496908930332E-2</v>
      </c>
      <c r="U133" s="78">
        <f t="shared" si="69"/>
        <v>3107.5886919208033</v>
      </c>
      <c r="V133" s="240">
        <f t="shared" si="70"/>
        <v>2321.3687528648402</v>
      </c>
      <c r="W133" s="238">
        <v>1.1903529912811931E-2</v>
      </c>
      <c r="X133" s="78">
        <f t="shared" si="71"/>
        <v>2085.6626233323291</v>
      </c>
      <c r="Y133" s="240">
        <f t="shared" si="72"/>
        <v>1557.9899796292498</v>
      </c>
      <c r="Z133" s="238">
        <v>1.4151916697577363E-2</v>
      </c>
      <c r="AA133" s="78">
        <f t="shared" si="73"/>
        <v>1051.096175208507</v>
      </c>
      <c r="AB133" s="240">
        <f t="shared" si="74"/>
        <v>785.16884288075471</v>
      </c>
    </row>
    <row r="134" spans="9:28">
      <c r="I134" s="5" t="s">
        <v>69</v>
      </c>
      <c r="J134" s="41" t="s">
        <v>233</v>
      </c>
      <c r="K134" s="264">
        <v>9.5197599661758087E-2</v>
      </c>
      <c r="L134" s="78">
        <f t="shared" si="63"/>
        <v>4380.3262665256771</v>
      </c>
      <c r="M134" s="240">
        <f>L134*$G$31</f>
        <v>4743.8933466473081</v>
      </c>
      <c r="N134" s="264">
        <v>6.698995598609167E-2</v>
      </c>
      <c r="O134" s="78">
        <f t="shared" si="65"/>
        <v>3970.1163334455887</v>
      </c>
      <c r="P134" s="240">
        <f>O134*$G$31</f>
        <v>4299.6359891215725</v>
      </c>
      <c r="Q134" s="264">
        <v>8.4371436147842815E-2</v>
      </c>
      <c r="R134" s="78">
        <f t="shared" si="67"/>
        <v>7801.2443734326607</v>
      </c>
      <c r="S134" s="240">
        <f>R134*$G$31</f>
        <v>8448.7476564275712</v>
      </c>
      <c r="T134" s="264">
        <v>8.1305359254720641E-2</v>
      </c>
      <c r="U134" s="78">
        <f t="shared" si="69"/>
        <v>18124.433918182003</v>
      </c>
      <c r="V134" s="240">
        <f>U134*$G$31</f>
        <v>19628.76193339111</v>
      </c>
      <c r="W134" s="264">
        <v>7.0079327013972792E-2</v>
      </c>
      <c r="X134" s="78">
        <f t="shared" si="71"/>
        <v>12278.864680636512</v>
      </c>
      <c r="Y134" s="240">
        <f>X134*$G$31</f>
        <v>13298.010449129342</v>
      </c>
      <c r="Z134" s="264">
        <v>8.771198588148682E-2</v>
      </c>
      <c r="AA134" s="78">
        <f t="shared" si="73"/>
        <v>6514.575717913589</v>
      </c>
      <c r="AB134" s="240">
        <f>AA134*$G$31</f>
        <v>7055.2855025004164</v>
      </c>
    </row>
    <row r="135" spans="9:28">
      <c r="I135" s="5" t="s">
        <v>70</v>
      </c>
      <c r="J135" s="41" t="s">
        <v>252</v>
      </c>
      <c r="K135" s="264">
        <v>0.11148135272959211</v>
      </c>
      <c r="L135" s="78">
        <f t="shared" si="63"/>
        <v>5129.590444762146</v>
      </c>
      <c r="M135" s="240">
        <f t="shared" ref="M135:M136" si="75">L135*$G$31</f>
        <v>5555.3464516774038</v>
      </c>
      <c r="N135" s="264">
        <v>6.8391056851775989E-2</v>
      </c>
      <c r="O135" s="78">
        <f t="shared" si="65"/>
        <v>4053.1516683667364</v>
      </c>
      <c r="P135" s="240">
        <f>O135*$G$31</f>
        <v>4389.5632568411756</v>
      </c>
      <c r="Q135" s="264">
        <v>0.10388359721759986</v>
      </c>
      <c r="R135" s="78">
        <f t="shared" si="67"/>
        <v>9605.3992356566796</v>
      </c>
      <c r="S135" s="240">
        <f t="shared" ref="S135:S148" si="76">R135*$G$31</f>
        <v>10402.647372216185</v>
      </c>
      <c r="T135" s="264">
        <v>0.10183876511537651</v>
      </c>
      <c r="U135" s="78">
        <f t="shared" si="69"/>
        <v>22701.701161670149</v>
      </c>
      <c r="V135" s="240">
        <f t="shared" ref="V135:V148" si="77">U135*$G$31</f>
        <v>24585.942358088771</v>
      </c>
      <c r="W135" s="264">
        <v>7.1168036113197802E-2</v>
      </c>
      <c r="X135" s="78">
        <f t="shared" si="71"/>
        <v>12469.621531131041</v>
      </c>
      <c r="Y135" s="240">
        <f t="shared" ref="Y135:Y148" si="78">X135*$G$31</f>
        <v>13504.600118214916</v>
      </c>
      <c r="Z135" s="264">
        <v>0.10704111383143924</v>
      </c>
      <c r="AA135" s="78">
        <f t="shared" si="73"/>
        <v>7950.1955630889661</v>
      </c>
      <c r="AB135" s="240">
        <f t="shared" ref="AB135:AB148" si="79">AA135*$G$31</f>
        <v>8610.0617948253494</v>
      </c>
    </row>
    <row r="136" spans="9:28">
      <c r="I136" s="5" t="s">
        <v>71</v>
      </c>
      <c r="J136" s="41" t="s">
        <v>252</v>
      </c>
      <c r="K136" s="264">
        <v>1.5609414147741026E-2</v>
      </c>
      <c r="L136" s="78">
        <f t="shared" si="63"/>
        <v>718.23582778730758</v>
      </c>
      <c r="M136" s="240">
        <f t="shared" si="75"/>
        <v>777.84940149365411</v>
      </c>
      <c r="N136" s="238">
        <v>1.5792067800790122E-2</v>
      </c>
      <c r="O136" s="78">
        <f t="shared" si="65"/>
        <v>935.90666528895633</v>
      </c>
      <c r="P136" s="240">
        <f>O136*$F$30</f>
        <v>699.1222789708504</v>
      </c>
      <c r="Q136" s="238">
        <v>1.6965725187604464E-2</v>
      </c>
      <c r="R136" s="78">
        <f t="shared" si="67"/>
        <v>1568.7035115661959</v>
      </c>
      <c r="S136" s="240">
        <f>R136*$F$30</f>
        <v>1171.8215231399483</v>
      </c>
      <c r="T136" s="264">
        <v>3.2955168412110027E-2</v>
      </c>
      <c r="U136" s="78">
        <f t="shared" si="69"/>
        <v>7346.3026007497519</v>
      </c>
      <c r="V136" s="240">
        <f t="shared" si="77"/>
        <v>7956.0457166119813</v>
      </c>
      <c r="W136" s="238">
        <v>1.4561260949155323E-2</v>
      </c>
      <c r="X136" s="78">
        <f t="shared" si="71"/>
        <v>2551.3337583630864</v>
      </c>
      <c r="Y136" s="240">
        <f>X136*$F$30</f>
        <v>1905.8463174972255</v>
      </c>
      <c r="Z136" s="238">
        <v>1.7415222558161341E-2</v>
      </c>
      <c r="AA136" s="78">
        <f t="shared" si="73"/>
        <v>1293.4695852486118</v>
      </c>
      <c r="AB136" s="240">
        <f>AA136*$F$30</f>
        <v>966.22178018071304</v>
      </c>
    </row>
    <row r="137" spans="9:28">
      <c r="I137" s="5" t="s">
        <v>72</v>
      </c>
      <c r="J137" s="41" t="s">
        <v>252</v>
      </c>
      <c r="K137" s="238">
        <v>1.5186713562540094E-2</v>
      </c>
      <c r="L137" s="78">
        <f t="shared" si="63"/>
        <v>698.78610969766953</v>
      </c>
      <c r="M137" s="240">
        <f>L137*$F$30</f>
        <v>521.99322394415913</v>
      </c>
      <c r="N137" s="264">
        <v>5.0451811870474643E-2</v>
      </c>
      <c r="O137" s="78">
        <f t="shared" si="65"/>
        <v>2989.993938800038</v>
      </c>
      <c r="P137" s="240">
        <f t="shared" ref="P137:P148" si="80">O137*$G$31</f>
        <v>3238.1634357204412</v>
      </c>
      <c r="Q137" s="264">
        <v>1.6965725187604464E-2</v>
      </c>
      <c r="R137" s="78">
        <f t="shared" si="67"/>
        <v>1568.7035115661959</v>
      </c>
      <c r="S137" s="240">
        <f t="shared" si="76"/>
        <v>1698.9059030261901</v>
      </c>
      <c r="T137" s="264">
        <v>2.5827625499261989E-2</v>
      </c>
      <c r="U137" s="78">
        <f t="shared" si="69"/>
        <v>5757.4444774099884</v>
      </c>
      <c r="V137" s="240">
        <f t="shared" si="77"/>
        <v>6235.3123690350176</v>
      </c>
      <c r="W137" s="264">
        <v>4.4172242141004896E-2</v>
      </c>
      <c r="X137" s="78">
        <f t="shared" si="71"/>
        <v>7739.5860805222219</v>
      </c>
      <c r="Y137" s="240">
        <f t="shared" si="78"/>
        <v>8381.9717252055652</v>
      </c>
      <c r="Z137" s="264">
        <v>1.6845438995202237E-2</v>
      </c>
      <c r="AA137" s="78">
        <f t="shared" si="73"/>
        <v>1251.1504184162127</v>
      </c>
      <c r="AB137" s="240">
        <f t="shared" si="79"/>
        <v>1354.9959031447584</v>
      </c>
    </row>
    <row r="138" spans="9:28">
      <c r="I138" s="5" t="s">
        <v>73</v>
      </c>
      <c r="J138" s="41" t="s">
        <v>252</v>
      </c>
      <c r="K138" s="264">
        <v>1.5186713562540094E-2</v>
      </c>
      <c r="L138" s="78">
        <f t="shared" si="63"/>
        <v>698.78610969766953</v>
      </c>
      <c r="M138" s="240">
        <f>L138*$G$31</f>
        <v>756.78535680257608</v>
      </c>
      <c r="N138" s="264">
        <v>1.4731775253785778E-2</v>
      </c>
      <c r="O138" s="78">
        <f t="shared" si="65"/>
        <v>873.06911453781788</v>
      </c>
      <c r="P138" s="240">
        <f t="shared" si="80"/>
        <v>945.5338510444567</v>
      </c>
      <c r="Q138" s="264">
        <v>1.6965725187604464E-2</v>
      </c>
      <c r="R138" s="78">
        <f t="shared" si="67"/>
        <v>1568.7035115661959</v>
      </c>
      <c r="S138" s="240">
        <f t="shared" si="76"/>
        <v>1698.9059030261901</v>
      </c>
      <c r="T138" s="238">
        <v>1.3940496908930332E-2</v>
      </c>
      <c r="U138" s="78">
        <f t="shared" si="69"/>
        <v>3107.5886919208033</v>
      </c>
      <c r="V138" s="240">
        <f>U138*$F$30</f>
        <v>2321.3687528648402</v>
      </c>
      <c r="W138" s="264">
        <v>4.5292972096089457E-2</v>
      </c>
      <c r="X138" s="78">
        <f t="shared" si="71"/>
        <v>7935.9534266195287</v>
      </c>
      <c r="Y138" s="240">
        <f t="shared" si="78"/>
        <v>8594.6375610289488</v>
      </c>
      <c r="Z138" s="264">
        <v>1.4151916697577363E-2</v>
      </c>
      <c r="AA138" s="78">
        <f t="shared" si="73"/>
        <v>1051.096175208507</v>
      </c>
      <c r="AB138" s="240">
        <f t="shared" si="79"/>
        <v>1138.337157750813</v>
      </c>
    </row>
    <row r="139" spans="9:28">
      <c r="I139" s="5" t="s">
        <v>74</v>
      </c>
      <c r="J139" s="41" t="s">
        <v>252</v>
      </c>
      <c r="K139" s="264">
        <v>1.5186713562540094E-2</v>
      </c>
      <c r="L139" s="78">
        <f t="shared" si="63"/>
        <v>698.78610969766953</v>
      </c>
      <c r="M139" s="240">
        <f t="shared" ref="M139:M148" si="81">L139*$G$31</f>
        <v>756.78535680257608</v>
      </c>
      <c r="N139" s="264">
        <v>2.1996037861728705E-2</v>
      </c>
      <c r="O139" s="78">
        <f t="shared" si="65"/>
        <v>1303.5809309095134</v>
      </c>
      <c r="P139" s="240">
        <f t="shared" si="80"/>
        <v>1411.778148175003</v>
      </c>
      <c r="Q139" s="264">
        <v>1.6965725187604464E-2</v>
      </c>
      <c r="R139" s="78">
        <f t="shared" si="67"/>
        <v>1568.7035115661959</v>
      </c>
      <c r="S139" s="240">
        <f t="shared" si="76"/>
        <v>1698.9059030261901</v>
      </c>
      <c r="T139" s="264">
        <v>1.3940496908930332E-2</v>
      </c>
      <c r="U139" s="78">
        <f t="shared" si="69"/>
        <v>3107.5886919208033</v>
      </c>
      <c r="V139" s="240">
        <f t="shared" si="77"/>
        <v>3365.5185533502299</v>
      </c>
      <c r="W139" s="264">
        <v>1.9769160647748127E-2</v>
      </c>
      <c r="X139" s="78">
        <f t="shared" si="71"/>
        <v>3463.8296169006348</v>
      </c>
      <c r="Y139" s="240">
        <f t="shared" si="78"/>
        <v>3751.3274751033873</v>
      </c>
      <c r="Z139" s="264">
        <v>1.4151916697577363E-2</v>
      </c>
      <c r="AA139" s="78">
        <f t="shared" si="73"/>
        <v>1051.096175208507</v>
      </c>
      <c r="AB139" s="240">
        <f t="shared" si="79"/>
        <v>1138.337157750813</v>
      </c>
    </row>
    <row r="140" spans="9:28">
      <c r="I140" s="5" t="s">
        <v>75</v>
      </c>
      <c r="J140" s="41" t="s">
        <v>252</v>
      </c>
      <c r="K140" s="264">
        <v>1.5186713562540094E-2</v>
      </c>
      <c r="L140" s="78">
        <f t="shared" si="63"/>
        <v>698.78610969766953</v>
      </c>
      <c r="M140" s="240">
        <f t="shared" si="81"/>
        <v>756.78535680257608</v>
      </c>
      <c r="N140" s="264">
        <v>1.6022851047259801E-2</v>
      </c>
      <c r="O140" s="78">
        <f t="shared" si="65"/>
        <v>949.58388484833483</v>
      </c>
      <c r="P140" s="240">
        <f t="shared" si="80"/>
        <v>1028.3993472907466</v>
      </c>
      <c r="Q140" s="264">
        <v>1.6965725187604464E-2</v>
      </c>
      <c r="R140" s="78">
        <f t="shared" si="67"/>
        <v>1568.7035115661959</v>
      </c>
      <c r="S140" s="240">
        <f t="shared" si="76"/>
        <v>1698.9059030261901</v>
      </c>
      <c r="T140" s="264">
        <v>1.3940496908930332E-2</v>
      </c>
      <c r="U140" s="78">
        <f t="shared" si="69"/>
        <v>3107.5886919208033</v>
      </c>
      <c r="V140" s="240">
        <f t="shared" si="77"/>
        <v>3365.5185533502299</v>
      </c>
      <c r="W140" s="264">
        <v>1.6141928490652914E-2</v>
      </c>
      <c r="X140" s="78">
        <f t="shared" si="71"/>
        <v>2828.2885134116545</v>
      </c>
      <c r="Y140" s="240">
        <f t="shared" si="78"/>
        <v>3063.0364600248217</v>
      </c>
      <c r="Z140" s="264">
        <v>1.4151916697577363E-2</v>
      </c>
      <c r="AA140" s="78">
        <f t="shared" si="73"/>
        <v>1051.096175208507</v>
      </c>
      <c r="AB140" s="240">
        <f t="shared" si="79"/>
        <v>1138.337157750813</v>
      </c>
    </row>
    <row r="141" spans="9:28">
      <c r="I141" s="5" t="s">
        <v>76</v>
      </c>
      <c r="J141" s="41" t="s">
        <v>252</v>
      </c>
      <c r="K141" s="264">
        <v>1.5186713562540094E-2</v>
      </c>
      <c r="L141" s="78">
        <f t="shared" si="63"/>
        <v>698.78610969766953</v>
      </c>
      <c r="M141" s="240">
        <f t="shared" si="81"/>
        <v>756.78535680257608</v>
      </c>
      <c r="N141" s="264">
        <v>1.9057991266473423E-2</v>
      </c>
      <c r="O141" s="78">
        <f t="shared" si="65"/>
        <v>1129.4595032335656</v>
      </c>
      <c r="P141" s="240">
        <f t="shared" si="80"/>
        <v>1223.2046420019515</v>
      </c>
      <c r="Q141" s="264">
        <v>1.6965725187604464E-2</v>
      </c>
      <c r="R141" s="78">
        <f t="shared" si="67"/>
        <v>1568.7035115661959</v>
      </c>
      <c r="S141" s="240">
        <f t="shared" si="76"/>
        <v>1698.9059030261901</v>
      </c>
      <c r="T141" s="264">
        <v>1.3940496908930332E-2</v>
      </c>
      <c r="U141" s="78">
        <f t="shared" si="69"/>
        <v>3107.5886919208033</v>
      </c>
      <c r="V141" s="240">
        <f t="shared" si="77"/>
        <v>3365.5185533502299</v>
      </c>
      <c r="W141" s="264">
        <v>1.8782473603788808E-2</v>
      </c>
      <c r="X141" s="78">
        <f t="shared" si="71"/>
        <v>3290.948437655034</v>
      </c>
      <c r="Y141" s="240">
        <f t="shared" si="78"/>
        <v>3564.0971579804018</v>
      </c>
      <c r="Z141" s="264">
        <v>1.4151916697577363E-2</v>
      </c>
      <c r="AA141" s="78">
        <f t="shared" si="73"/>
        <v>1051.096175208507</v>
      </c>
      <c r="AB141" s="240">
        <f t="shared" si="79"/>
        <v>1138.337157750813</v>
      </c>
    </row>
    <row r="142" spans="9:28">
      <c r="I142" s="5" t="s">
        <v>77</v>
      </c>
      <c r="J142" s="41" t="s">
        <v>252</v>
      </c>
      <c r="K142" s="264">
        <v>1.5186713562540094E-2</v>
      </c>
      <c r="L142" s="78">
        <f t="shared" si="63"/>
        <v>698.78610969766953</v>
      </c>
      <c r="M142" s="240">
        <f t="shared" si="81"/>
        <v>756.78535680257608</v>
      </c>
      <c r="N142" s="264">
        <v>5.8580778870611271E-2</v>
      </c>
      <c r="O142" s="78">
        <f t="shared" si="65"/>
        <v>3471.7519006649936</v>
      </c>
      <c r="P142" s="240">
        <f t="shared" si="80"/>
        <v>3759.9073084201877</v>
      </c>
      <c r="Q142" s="264">
        <v>1.6965725187604464E-2</v>
      </c>
      <c r="R142" s="78">
        <f t="shared" si="67"/>
        <v>1568.7035115661959</v>
      </c>
      <c r="S142" s="240">
        <f t="shared" si="76"/>
        <v>1698.9059030261901</v>
      </c>
      <c r="T142" s="264">
        <v>4.2767955287211244E-2</v>
      </c>
      <c r="U142" s="78">
        <f t="shared" si="69"/>
        <v>9533.7501306694921</v>
      </c>
      <c r="V142" s="240">
        <f t="shared" si="77"/>
        <v>10325.05139151506</v>
      </c>
      <c r="W142" s="264">
        <v>5.4555847547367559E-2</v>
      </c>
      <c r="X142" s="78">
        <f t="shared" si="71"/>
        <v>9558.9369663609432</v>
      </c>
      <c r="Y142" s="240">
        <f t="shared" si="78"/>
        <v>10352.3287345689</v>
      </c>
      <c r="Z142" s="264">
        <v>1.4151916697577363E-2</v>
      </c>
      <c r="AA142" s="78">
        <f t="shared" si="73"/>
        <v>1051.096175208507</v>
      </c>
      <c r="AB142" s="240">
        <f t="shared" si="79"/>
        <v>1138.337157750813</v>
      </c>
    </row>
    <row r="143" spans="9:28">
      <c r="I143" s="5" t="s">
        <v>78</v>
      </c>
      <c r="J143" s="41" t="s">
        <v>252</v>
      </c>
      <c r="K143" s="264">
        <v>1.5186713562540094E-2</v>
      </c>
      <c r="L143" s="78">
        <f t="shared" si="63"/>
        <v>698.78610969766953</v>
      </c>
      <c r="M143" s="240">
        <f t="shared" si="81"/>
        <v>756.78535680257608</v>
      </c>
      <c r="N143" s="264">
        <v>5.8595714693342259E-2</v>
      </c>
      <c r="O143" s="78">
        <f t="shared" si="65"/>
        <v>3472.6370625210493</v>
      </c>
      <c r="P143" s="240">
        <f t="shared" si="80"/>
        <v>3760.8659387102962</v>
      </c>
      <c r="Q143" s="264">
        <v>1.6965725187604464E-2</v>
      </c>
      <c r="R143" s="78">
        <f t="shared" si="67"/>
        <v>1568.7035115661959</v>
      </c>
      <c r="S143" s="240">
        <f t="shared" si="76"/>
        <v>1698.9059030261901</v>
      </c>
      <c r="T143" s="264">
        <v>4.2041056945662562E-2</v>
      </c>
      <c r="U143" s="78">
        <f t="shared" si="69"/>
        <v>9371.7113539221846</v>
      </c>
      <c r="V143" s="240">
        <f t="shared" si="77"/>
        <v>10149.563396297726</v>
      </c>
      <c r="W143" s="264">
        <v>5.3586893168605383E-2</v>
      </c>
      <c r="X143" s="78">
        <f t="shared" si="71"/>
        <v>9389.1627946403896</v>
      </c>
      <c r="Y143" s="240">
        <f t="shared" si="78"/>
        <v>10168.463306595542</v>
      </c>
      <c r="Z143" s="264">
        <v>1.4151916697577363E-2</v>
      </c>
      <c r="AA143" s="78">
        <f t="shared" si="73"/>
        <v>1051.096175208507</v>
      </c>
      <c r="AB143" s="240">
        <f t="shared" si="79"/>
        <v>1138.337157750813</v>
      </c>
    </row>
    <row r="144" spans="9:28">
      <c r="I144" s="5" t="s">
        <v>79</v>
      </c>
      <c r="J144" s="41" t="s">
        <v>252</v>
      </c>
      <c r="K144" s="264">
        <v>1.5186713562540094E-2</v>
      </c>
      <c r="L144" s="78">
        <f t="shared" si="63"/>
        <v>698.78610969766953</v>
      </c>
      <c r="M144" s="240">
        <f t="shared" si="81"/>
        <v>756.78535680257608</v>
      </c>
      <c r="N144" s="264">
        <v>1.8537543579160209E-2</v>
      </c>
      <c r="O144" s="78">
        <f t="shared" si="65"/>
        <v>1098.6155082840069</v>
      </c>
      <c r="P144" s="240">
        <f t="shared" si="80"/>
        <v>1189.8005954715793</v>
      </c>
      <c r="Q144" s="264">
        <v>1.9489938868409405E-2</v>
      </c>
      <c r="R144" s="78">
        <f t="shared" si="67"/>
        <v>1802.1001286418525</v>
      </c>
      <c r="S144" s="240">
        <f t="shared" si="76"/>
        <v>1951.6744393191261</v>
      </c>
      <c r="T144" s="264">
        <v>1.7785294041248893E-2</v>
      </c>
      <c r="U144" s="78">
        <f t="shared" si="69"/>
        <v>3964.663455408519</v>
      </c>
      <c r="V144" s="240">
        <f t="shared" si="77"/>
        <v>4293.7305222074256</v>
      </c>
      <c r="W144" s="264">
        <v>1.5983610235187923E-2</v>
      </c>
      <c r="X144" s="78">
        <f t="shared" si="71"/>
        <v>2800.5489714074702</v>
      </c>
      <c r="Y144" s="240">
        <f t="shared" si="78"/>
        <v>3032.9945360342899</v>
      </c>
      <c r="Z144" s="264">
        <v>1.7570618075332011E-2</v>
      </c>
      <c r="AA144" s="78">
        <f t="shared" si="73"/>
        <v>1305.0111762029028</v>
      </c>
      <c r="AB144" s="240">
        <f t="shared" si="79"/>
        <v>1413.3271038277437</v>
      </c>
    </row>
    <row r="145" spans="9:28">
      <c r="I145" s="5" t="s">
        <v>80</v>
      </c>
      <c r="J145" s="41" t="s">
        <v>252</v>
      </c>
      <c r="K145" s="264">
        <v>3.3417061952599296E-2</v>
      </c>
      <c r="L145" s="78">
        <f t="shared" si="63"/>
        <v>1537.6189603642708</v>
      </c>
      <c r="M145" s="240">
        <f t="shared" si="81"/>
        <v>1665.2413340745052</v>
      </c>
      <c r="N145" s="264">
        <v>1.5920735710896954E-2</v>
      </c>
      <c r="O145" s="78">
        <f t="shared" si="65"/>
        <v>943.53208560736209</v>
      </c>
      <c r="P145" s="240">
        <f t="shared" si="80"/>
        <v>1021.8452487127731</v>
      </c>
      <c r="Q145" s="264">
        <v>4.0616022997335292E-2</v>
      </c>
      <c r="R145" s="78">
        <f t="shared" si="67"/>
        <v>3755.4833169362232</v>
      </c>
      <c r="S145" s="240">
        <f t="shared" si="76"/>
        <v>4067.1884322419296</v>
      </c>
      <c r="T145" s="264">
        <v>2.4809235315509132E-2</v>
      </c>
      <c r="U145" s="78">
        <f t="shared" si="69"/>
        <v>5530.4269012311797</v>
      </c>
      <c r="V145" s="240">
        <f t="shared" si="77"/>
        <v>5989.4523340333672</v>
      </c>
      <c r="W145" s="264">
        <v>1.5549697567481469E-2</v>
      </c>
      <c r="X145" s="78">
        <f t="shared" si="71"/>
        <v>2724.5214871692265</v>
      </c>
      <c r="Y145" s="240">
        <f t="shared" si="78"/>
        <v>2950.656770604272</v>
      </c>
      <c r="Z145" s="264">
        <v>4.2660799220293769E-2</v>
      </c>
      <c r="AA145" s="78">
        <f t="shared" si="73"/>
        <v>3168.5180071378604</v>
      </c>
      <c r="AB145" s="240">
        <f t="shared" si="79"/>
        <v>3431.5050017303029</v>
      </c>
    </row>
    <row r="146" spans="9:28">
      <c r="I146" s="5" t="s">
        <v>81</v>
      </c>
      <c r="J146" s="41" t="s">
        <v>252</v>
      </c>
      <c r="K146" s="264">
        <v>3.5813774825875194E-2</v>
      </c>
      <c r="L146" s="78">
        <f t="shared" si="63"/>
        <v>1647.8988874783151</v>
      </c>
      <c r="M146" s="240">
        <f t="shared" si="81"/>
        <v>1784.6744951390153</v>
      </c>
      <c r="N146" s="264">
        <v>1.9130967739441892E-2</v>
      </c>
      <c r="O146" s="78">
        <f t="shared" si="65"/>
        <v>1133.7844066168357</v>
      </c>
      <c r="P146" s="240">
        <f t="shared" si="80"/>
        <v>1227.888512366033</v>
      </c>
      <c r="Q146" s="264">
        <v>4.088961485710995E-2</v>
      </c>
      <c r="R146" s="78">
        <f t="shared" si="67"/>
        <v>3780.780467893142</v>
      </c>
      <c r="S146" s="240">
        <f t="shared" si="76"/>
        <v>4094.5852467282725</v>
      </c>
      <c r="T146" s="264">
        <v>2.39164926061858E-2</v>
      </c>
      <c r="U146" s="78">
        <f t="shared" si="69"/>
        <v>5331.4184177881889</v>
      </c>
      <c r="V146" s="240">
        <f t="shared" si="77"/>
        <v>5773.9261464646088</v>
      </c>
      <c r="W146" s="264">
        <v>1.8683258157403248E-2</v>
      </c>
      <c r="X146" s="78">
        <f t="shared" si="71"/>
        <v>3273.5645229928064</v>
      </c>
      <c r="Y146" s="240">
        <f t="shared" si="78"/>
        <v>3545.2703784012092</v>
      </c>
      <c r="Z146" s="264">
        <v>4.43877084331896E-2</v>
      </c>
      <c r="AA146" s="78">
        <f t="shared" si="73"/>
        <v>3296.779620557184</v>
      </c>
      <c r="AB146" s="240">
        <f t="shared" si="79"/>
        <v>3570.4123290634302</v>
      </c>
    </row>
    <row r="147" spans="9:28">
      <c r="I147" s="5" t="s">
        <v>82</v>
      </c>
      <c r="J147" s="41" t="s">
        <v>252</v>
      </c>
      <c r="K147" s="264">
        <v>3.4713117354449888E-2</v>
      </c>
      <c r="L147" s="78">
        <f t="shared" si="63"/>
        <v>1597.2543454976128</v>
      </c>
      <c r="M147" s="240">
        <f t="shared" si="81"/>
        <v>1729.8264561739145</v>
      </c>
      <c r="N147" s="264">
        <v>5.4644187393754672E-2</v>
      </c>
      <c r="O147" s="78">
        <f t="shared" si="65"/>
        <v>3238.4523576168403</v>
      </c>
      <c r="P147" s="240">
        <f t="shared" si="80"/>
        <v>3507.2439032990378</v>
      </c>
      <c r="Q147" s="264">
        <v>3.8322080316321845E-2</v>
      </c>
      <c r="R147" s="78">
        <f t="shared" si="67"/>
        <v>3543.3782698931104</v>
      </c>
      <c r="S147" s="240">
        <f t="shared" si="76"/>
        <v>3837.4786662942383</v>
      </c>
      <c r="T147" s="264">
        <v>4.3950898518792421E-2</v>
      </c>
      <c r="U147" s="78">
        <f t="shared" si="69"/>
        <v>9797.4495549913736</v>
      </c>
      <c r="V147" s="240">
        <f t="shared" si="77"/>
        <v>10610.637868055657</v>
      </c>
      <c r="W147" s="264">
        <v>5.0508325710474276E-2</v>
      </c>
      <c r="X147" s="78">
        <f t="shared" si="71"/>
        <v>8849.7553140139571</v>
      </c>
      <c r="Y147" s="240">
        <f t="shared" si="78"/>
        <v>9584.2850050771158</v>
      </c>
      <c r="Z147" s="264">
        <v>4.2865224465159592E-2</v>
      </c>
      <c r="AA147" s="78">
        <f t="shared" si="73"/>
        <v>3183.7011514133856</v>
      </c>
      <c r="AB147" s="240">
        <f t="shared" si="79"/>
        <v>3447.9483469806964</v>
      </c>
    </row>
    <row r="148" spans="9:28">
      <c r="I148" s="5" t="s">
        <v>83</v>
      </c>
      <c r="J148" s="41" t="s">
        <v>252</v>
      </c>
      <c r="K148" s="264">
        <v>3.4590967045241949E-2</v>
      </c>
      <c r="L148" s="78">
        <f t="shared" si="63"/>
        <v>1591.6338444577877</v>
      </c>
      <c r="M148" s="240">
        <f t="shared" si="81"/>
        <v>1723.739453547784</v>
      </c>
      <c r="N148" s="264">
        <v>5.2539637295578395E-2</v>
      </c>
      <c r="O148" s="78">
        <f t="shared" si="65"/>
        <v>3113.7275597522344</v>
      </c>
      <c r="P148" s="240">
        <f t="shared" si="80"/>
        <v>3372.1669472116696</v>
      </c>
      <c r="Q148" s="264">
        <v>4.0149688306228233E-2</v>
      </c>
      <c r="R148" s="78">
        <f t="shared" si="67"/>
        <v>3712.3645666667526</v>
      </c>
      <c r="S148" s="240">
        <f t="shared" si="76"/>
        <v>4020.490825700093</v>
      </c>
      <c r="T148" s="264">
        <v>4.226285475486885E-2</v>
      </c>
      <c r="U148" s="78">
        <f t="shared" si="69"/>
        <v>9421.1540938965918</v>
      </c>
      <c r="V148" s="240">
        <f t="shared" si="77"/>
        <v>10203.109883690009</v>
      </c>
      <c r="W148" s="264">
        <v>4.8272132748138623E-2</v>
      </c>
      <c r="X148" s="78">
        <f t="shared" si="71"/>
        <v>8457.943463725549</v>
      </c>
      <c r="Y148" s="240">
        <f t="shared" si="78"/>
        <v>9159.9527712147701</v>
      </c>
      <c r="Z148" s="264">
        <v>3.8718036378036308E-2</v>
      </c>
      <c r="AA148" s="78">
        <f t="shared" si="73"/>
        <v>2875.6797272205908</v>
      </c>
      <c r="AB148" s="240">
        <f t="shared" si="79"/>
        <v>3114.3611445798997</v>
      </c>
    </row>
    <row r="149" spans="9:28">
      <c r="I149" s="5" t="s">
        <v>84</v>
      </c>
      <c r="J149" s="41" t="s">
        <v>253</v>
      </c>
      <c r="K149" s="247">
        <v>0.11544884584983521</v>
      </c>
      <c r="L149" s="78">
        <f t="shared" si="63"/>
        <v>5312.1466687489783</v>
      </c>
      <c r="M149" s="240">
        <f t="shared" ref="M149:M150" si="82">L149*$F$32</f>
        <v>14077.188672184791</v>
      </c>
      <c r="N149" s="247">
        <v>0.10578157795365088</v>
      </c>
      <c r="O149" s="78">
        <f t="shared" si="65"/>
        <v>6269.0766732050033</v>
      </c>
      <c r="P149" s="240">
        <f t="shared" ref="P149:P150" si="83">O149*$F$32</f>
        <v>16613.053183993259</v>
      </c>
      <c r="Q149" s="247">
        <v>0.10854046073465951</v>
      </c>
      <c r="R149" s="78">
        <f t="shared" si="67"/>
        <v>10035.987263655232</v>
      </c>
      <c r="S149" s="240">
        <f t="shared" ref="S149:S150" si="84">R149*$F$32</f>
        <v>26595.366248686365</v>
      </c>
      <c r="T149" s="247">
        <v>0.10882989108677914</v>
      </c>
      <c r="U149" s="78">
        <f t="shared" si="69"/>
        <v>24260.149483451791</v>
      </c>
      <c r="V149" s="240">
        <f t="shared" ref="V149:V150" si="85">U149*$F$32</f>
        <v>64289.396131147245</v>
      </c>
      <c r="W149" s="247">
        <v>0.10642068387348272</v>
      </c>
      <c r="X149" s="78">
        <f t="shared" si="71"/>
        <v>18646.371650269255</v>
      </c>
      <c r="Y149" s="240">
        <f t="shared" ref="Y149:Y150" si="86">X149*$F$32</f>
        <v>49412.884873213523</v>
      </c>
      <c r="Z149" s="247">
        <v>0.11218957345455371</v>
      </c>
      <c r="AA149" s="78">
        <f t="shared" si="73"/>
        <v>8332.583781852114</v>
      </c>
      <c r="AB149" s="240">
        <f t="shared" ref="AB149:AB150" si="87">AA149*$F$32</f>
        <v>22081.347021908103</v>
      </c>
    </row>
    <row r="150" spans="9:28">
      <c r="I150" s="5" t="s">
        <v>85</v>
      </c>
      <c r="J150" s="41" t="s">
        <v>253</v>
      </c>
      <c r="K150" s="247">
        <v>0.1150517208615323</v>
      </c>
      <c r="L150" s="78">
        <f t="shared" si="63"/>
        <v>5293.8737603611871</v>
      </c>
      <c r="M150" s="240">
        <f t="shared" si="82"/>
        <v>14028.765464957145</v>
      </c>
      <c r="N150" s="247">
        <v>0.10402059488311499</v>
      </c>
      <c r="O150" s="78">
        <f t="shared" si="65"/>
        <v>6164.7131526093599</v>
      </c>
      <c r="P150" s="240">
        <f t="shared" si="83"/>
        <v>16336.489854414804</v>
      </c>
      <c r="Q150" s="247">
        <v>0.10914536876338707</v>
      </c>
      <c r="R150" s="78">
        <f t="shared" si="67"/>
        <v>10091.918934028674</v>
      </c>
      <c r="S150" s="240">
        <f t="shared" si="84"/>
        <v>26743.585175175984</v>
      </c>
      <c r="T150" s="247">
        <v>0.10597680016990951</v>
      </c>
      <c r="U150" s="78">
        <f t="shared" si="69"/>
        <v>23624.143957378594</v>
      </c>
      <c r="V150" s="240">
        <f t="shared" si="85"/>
        <v>62603.981487053272</v>
      </c>
      <c r="W150" s="247">
        <v>0.10452713411605064</v>
      </c>
      <c r="X150" s="78">
        <f t="shared" si="71"/>
        <v>18314.59561547764</v>
      </c>
      <c r="Y150" s="240">
        <f t="shared" si="86"/>
        <v>48533.678381015743</v>
      </c>
      <c r="Z150" s="247">
        <v>0.11504198233729808</v>
      </c>
      <c r="AA150" s="78">
        <f t="shared" si="73"/>
        <v>8544.4389058507313</v>
      </c>
      <c r="AB150" s="240">
        <f t="shared" si="87"/>
        <v>22642.763100504439</v>
      </c>
    </row>
    <row r="151" spans="9:28">
      <c r="I151" s="5" t="s">
        <v>86</v>
      </c>
      <c r="J151" s="6" t="s">
        <v>252</v>
      </c>
      <c r="K151" s="264">
        <v>0.11355123649359342</v>
      </c>
      <c r="L151" s="78">
        <f t="shared" si="63"/>
        <v>5224.8319871153626</v>
      </c>
      <c r="M151" s="240">
        <f>L151*$G$31</f>
        <v>5658.4930420459377</v>
      </c>
      <c r="N151" s="264">
        <v>0.10384602033171376</v>
      </c>
      <c r="O151" s="78">
        <f t="shared" si="65"/>
        <v>6154.3671049411714</v>
      </c>
      <c r="P151" s="240">
        <f>O151*$G$31</f>
        <v>6665.179574651288</v>
      </c>
      <c r="Q151" s="264">
        <v>0.1061490645374169</v>
      </c>
      <c r="R151" s="78">
        <f t="shared" si="67"/>
        <v>9814.871362585387</v>
      </c>
      <c r="S151" s="240">
        <f>R151*$G$31</f>
        <v>10629.505685679973</v>
      </c>
      <c r="T151" s="264">
        <v>9.9887818847732332E-2</v>
      </c>
      <c r="U151" s="78">
        <f t="shared" si="69"/>
        <v>22266.799981354809</v>
      </c>
      <c r="V151" s="240">
        <f>U151*$G$31</f>
        <v>24114.944379807257</v>
      </c>
      <c r="W151" s="264">
        <v>0.10234803924216575</v>
      </c>
      <c r="X151" s="78">
        <f t="shared" si="71"/>
        <v>17932.788137826403</v>
      </c>
      <c r="Y151" s="240">
        <f>X151*$G$31</f>
        <v>19421.209553265995</v>
      </c>
      <c r="Z151" s="264">
        <v>0.11064880867258475</v>
      </c>
      <c r="AA151" s="78">
        <f t="shared" si="73"/>
        <v>8218.1475536130947</v>
      </c>
      <c r="AB151" s="240">
        <f>AA151*$G$31</f>
        <v>8900.2538005629813</v>
      </c>
    </row>
    <row r="152" spans="9:28" ht="15.75" thickBot="1">
      <c r="I152" s="259" t="s">
        <v>87</v>
      </c>
      <c r="J152" s="1" t="s">
        <v>252</v>
      </c>
      <c r="K152" s="264">
        <v>9.7697632764760234E-2</v>
      </c>
      <c r="L152" s="78">
        <f t="shared" si="63"/>
        <v>4495.3602664077471</v>
      </c>
      <c r="M152" s="240">
        <f>L152*$G$31</f>
        <v>4868.4751685195897</v>
      </c>
      <c r="N152" s="264">
        <v>6.698995598609167E-2</v>
      </c>
      <c r="O152" s="78">
        <f t="shared" si="65"/>
        <v>3970.1163334455887</v>
      </c>
      <c r="P152" s="240">
        <f>O152*$G$31</f>
        <v>4299.6359891215725</v>
      </c>
      <c r="Q152" s="264">
        <v>8.7888299814830942E-2</v>
      </c>
      <c r="R152" s="78">
        <f t="shared" si="67"/>
        <v>8126.4244835133441</v>
      </c>
      <c r="S152" s="240">
        <f>R152*$G$31</f>
        <v>8800.9177156449514</v>
      </c>
      <c r="T152" s="264">
        <v>8.0380311964257878E-2</v>
      </c>
      <c r="U152" s="78">
        <f t="shared" si="69"/>
        <v>17918.224159798676</v>
      </c>
      <c r="V152" s="240">
        <f>U152*$G$31</f>
        <v>19405.436765061964</v>
      </c>
      <c r="W152" s="264">
        <v>7.0079327013972792E-2</v>
      </c>
      <c r="X152" s="78">
        <f t="shared" si="71"/>
        <v>12278.864680636512</v>
      </c>
      <c r="Y152" s="240">
        <f>X152*$G$31</f>
        <v>13298.010449129342</v>
      </c>
      <c r="Z152" s="264">
        <v>9.1232404023911542E-2</v>
      </c>
      <c r="AA152" s="78">
        <f t="shared" si="73"/>
        <v>6776.0454625221555</v>
      </c>
      <c r="AB152" s="240">
        <f>AA152*$G$31</f>
        <v>7338.4572359114945</v>
      </c>
    </row>
    <row r="153" spans="9:28" ht="15.75" thickBot="1">
      <c r="I153" s="243" t="s">
        <v>320</v>
      </c>
      <c r="J153" s="244"/>
      <c r="K153" s="257"/>
      <c r="L153" s="78">
        <f>SUM(L129:L152)</f>
        <v>46012.9906855761</v>
      </c>
      <c r="M153" s="262">
        <f>SUM(M129:M152)</f>
        <v>65042.950127744029</v>
      </c>
      <c r="N153" s="257"/>
      <c r="O153" s="78">
        <f>SUM(O129:O152)</f>
        <v>59264.352021217273</v>
      </c>
      <c r="P153" s="262">
        <f>SUM(P129:P152)</f>
        <v>81998.928735420835</v>
      </c>
      <c r="Q153" s="257"/>
      <c r="R153" s="78">
        <f>SUM(R129:R152)</f>
        <v>92463.098053263588</v>
      </c>
      <c r="S153" s="262">
        <f>SUM(S129:S152)</f>
        <v>128515.45792413771</v>
      </c>
      <c r="T153" s="257"/>
      <c r="U153" s="78">
        <f>SUM(U129:U152)</f>
        <v>222918.07187519051</v>
      </c>
      <c r="V153" s="262">
        <f>SUM(V129:V152)</f>
        <v>310190.06085970032</v>
      </c>
      <c r="W153" s="257"/>
      <c r="X153" s="78">
        <f>SUM(X129:X152)</f>
        <v>175213.79276642148</v>
      </c>
      <c r="Y153" s="262">
        <f>SUM(Y129:Y152)</f>
        <v>243313.21192145158</v>
      </c>
      <c r="Z153" s="257"/>
      <c r="AA153" s="78">
        <f>SUM(AA129:AA152)</f>
        <v>74272.354598330974</v>
      </c>
      <c r="AB153" s="262">
        <f>SUM(AB129:AB152)</f>
        <v>104682.80722662897</v>
      </c>
    </row>
    <row r="154" spans="9:28">
      <c r="I154" s="260" t="s">
        <v>321</v>
      </c>
      <c r="J154" s="257"/>
      <c r="K154" s="257"/>
      <c r="L154" s="257"/>
      <c r="M154" s="14">
        <f>M153/$K$126</f>
        <v>0.99417238451298162</v>
      </c>
      <c r="N154" s="257"/>
      <c r="O154" s="257"/>
      <c r="P154" s="14">
        <f>P153/N126</f>
        <v>0.97309796514592728</v>
      </c>
      <c r="Q154" s="257"/>
      <c r="R154" s="257"/>
      <c r="S154" s="14">
        <f>S153/Q126</f>
        <v>0.97752720620509648</v>
      </c>
      <c r="T154" s="257"/>
      <c r="U154" s="257"/>
      <c r="V154" s="14">
        <f>V153/$T$126</f>
        <v>0.97864352290576229</v>
      </c>
      <c r="W154" s="257"/>
      <c r="X154" s="257"/>
      <c r="Y154" s="14">
        <f>Y153/$W$126</f>
        <v>0.97665083832191502</v>
      </c>
      <c r="Z154" s="257"/>
      <c r="AA154" s="257"/>
      <c r="AB154" s="14">
        <f>AB153/$Z$126</f>
        <v>0.99126573503482063</v>
      </c>
    </row>
    <row r="158" spans="9:28">
      <c r="N158" s="95">
        <v>1.5186713562540094E-2</v>
      </c>
      <c r="O158" s="95">
        <v>1.3595747524852556E-2</v>
      </c>
      <c r="P158" s="95">
        <v>1.6965725187604464E-2</v>
      </c>
      <c r="Q158" s="95">
        <v>1.3940496908930332E-2</v>
      </c>
      <c r="R158" s="95">
        <v>1.1903529912811931E-2</v>
      </c>
      <c r="S158" s="95">
        <v>1.4151916697577363E-2</v>
      </c>
    </row>
    <row r="159" spans="9:28">
      <c r="N159" s="95">
        <v>1.5186713562540094E-2</v>
      </c>
      <c r="O159" s="95">
        <v>1.3595747524852556E-2</v>
      </c>
      <c r="P159" s="95">
        <v>1.6965725187604464E-2</v>
      </c>
      <c r="Q159" s="95">
        <v>1.3940496908930332E-2</v>
      </c>
      <c r="R159" s="95">
        <v>1.1903529912811931E-2</v>
      </c>
      <c r="S159" s="95">
        <v>1.4151916697577363E-2</v>
      </c>
    </row>
    <row r="160" spans="9:28">
      <c r="N160" s="95">
        <v>1.5186713562540094E-2</v>
      </c>
      <c r="O160" s="95">
        <v>1.3595747524852556E-2</v>
      </c>
      <c r="P160" s="95">
        <v>1.6965725187604464E-2</v>
      </c>
      <c r="Q160" s="95">
        <v>1.3940496908930332E-2</v>
      </c>
      <c r="R160" s="95">
        <v>1.1903529912811931E-2</v>
      </c>
      <c r="S160" s="95">
        <v>1.4151916697577363E-2</v>
      </c>
    </row>
    <row r="161" spans="14:19">
      <c r="N161" s="95">
        <v>1.5186713562540094E-2</v>
      </c>
      <c r="O161" s="95">
        <v>1.3595747524852556E-2</v>
      </c>
      <c r="P161" s="95">
        <v>1.6965725187604464E-2</v>
      </c>
      <c r="Q161" s="95">
        <v>1.3940496908930332E-2</v>
      </c>
      <c r="R161" s="95">
        <v>1.1903529912811931E-2</v>
      </c>
      <c r="S161" s="95">
        <v>1.4151916697577363E-2</v>
      </c>
    </row>
    <row r="162" spans="14:19">
      <c r="N162" s="95">
        <v>1.5186713562540094E-2</v>
      </c>
      <c r="O162" s="95">
        <v>1.3595747524852556E-2</v>
      </c>
      <c r="P162" s="95">
        <v>1.6965725187604464E-2</v>
      </c>
      <c r="Q162" s="95">
        <v>1.3940496908930332E-2</v>
      </c>
      <c r="R162" s="95">
        <v>1.1903529912811931E-2</v>
      </c>
      <c r="S162" s="95">
        <v>1.4151916697577363E-2</v>
      </c>
    </row>
    <row r="163" spans="14:19">
      <c r="N163" s="95">
        <v>9.5197599661758087E-2</v>
      </c>
      <c r="O163" s="95">
        <v>6.698995598609167E-2</v>
      </c>
      <c r="P163" s="95">
        <v>8.4371436147842815E-2</v>
      </c>
      <c r="Q163" s="95">
        <v>8.1305359254720641E-2</v>
      </c>
      <c r="R163" s="95">
        <v>7.0079327013972792E-2</v>
      </c>
      <c r="S163" s="95">
        <v>8.771198588148682E-2</v>
      </c>
    </row>
    <row r="164" spans="14:19">
      <c r="N164" s="95">
        <v>0.11148135272959211</v>
      </c>
      <c r="O164" s="95">
        <v>6.8391056851775989E-2</v>
      </c>
      <c r="P164" s="95">
        <v>0.10388359721759986</v>
      </c>
      <c r="Q164" s="95">
        <v>0.10183876511537651</v>
      </c>
      <c r="R164" s="95">
        <v>7.1168036113197802E-2</v>
      </c>
      <c r="S164" s="95">
        <v>0.10704111383143924</v>
      </c>
    </row>
    <row r="165" spans="14:19">
      <c r="N165" s="95">
        <v>1.5609414147741026E-2</v>
      </c>
      <c r="O165" s="95">
        <v>1.5792067800790122E-2</v>
      </c>
      <c r="P165" s="95">
        <v>1.6965725187604464E-2</v>
      </c>
      <c r="Q165" s="95">
        <v>3.2955168412110027E-2</v>
      </c>
      <c r="R165" s="95">
        <v>1.4561260949155323E-2</v>
      </c>
      <c r="S165" s="95">
        <v>1.7415222558161341E-2</v>
      </c>
    </row>
    <row r="166" spans="14:19">
      <c r="N166" s="95">
        <v>1.5186713562540094E-2</v>
      </c>
      <c r="O166" s="95">
        <v>5.0451811870474643E-2</v>
      </c>
      <c r="P166" s="95">
        <v>1.6965725187604464E-2</v>
      </c>
      <c r="Q166" s="95">
        <v>2.5827625499261989E-2</v>
      </c>
      <c r="R166" s="95">
        <v>4.4172242141004896E-2</v>
      </c>
      <c r="S166" s="95">
        <v>1.6845438995202237E-2</v>
      </c>
    </row>
    <row r="167" spans="14:19">
      <c r="N167" s="95">
        <v>1.5186713562540094E-2</v>
      </c>
      <c r="O167" s="95">
        <v>1.4731775253785778E-2</v>
      </c>
      <c r="P167" s="95">
        <v>1.6965725187604464E-2</v>
      </c>
      <c r="Q167" s="95">
        <v>1.3940496908930332E-2</v>
      </c>
      <c r="R167" s="95">
        <v>4.5292972096089457E-2</v>
      </c>
      <c r="S167" s="95">
        <v>1.4151916697577363E-2</v>
      </c>
    </row>
    <row r="168" spans="14:19">
      <c r="N168" s="95">
        <v>1.5186713562540094E-2</v>
      </c>
      <c r="O168" s="95">
        <v>2.1996037861728705E-2</v>
      </c>
      <c r="P168" s="95">
        <v>1.6965725187604464E-2</v>
      </c>
      <c r="Q168" s="95">
        <v>1.3940496908930332E-2</v>
      </c>
      <c r="R168" s="95">
        <v>1.9769160647748127E-2</v>
      </c>
      <c r="S168" s="95">
        <v>1.4151916697577363E-2</v>
      </c>
    </row>
    <row r="169" spans="14:19">
      <c r="N169" s="95">
        <v>1.5186713562540094E-2</v>
      </c>
      <c r="O169" s="95">
        <v>1.6022851047259801E-2</v>
      </c>
      <c r="P169" s="95">
        <v>1.6965725187604464E-2</v>
      </c>
      <c r="Q169" s="95">
        <v>1.3940496908930332E-2</v>
      </c>
      <c r="R169" s="95">
        <v>1.6141928490652914E-2</v>
      </c>
      <c r="S169" s="95">
        <v>1.4151916697577363E-2</v>
      </c>
    </row>
    <row r="170" spans="14:19">
      <c r="N170" s="95">
        <v>1.5186713562540094E-2</v>
      </c>
      <c r="O170" s="95">
        <v>1.9057991266473423E-2</v>
      </c>
      <c r="P170" s="95">
        <v>1.6965725187604464E-2</v>
      </c>
      <c r="Q170" s="95">
        <v>1.3940496908930332E-2</v>
      </c>
      <c r="R170" s="95">
        <v>1.8782473603788808E-2</v>
      </c>
      <c r="S170" s="95">
        <v>1.4151916697577363E-2</v>
      </c>
    </row>
    <row r="171" spans="14:19">
      <c r="N171" s="95">
        <v>1.5186713562540094E-2</v>
      </c>
      <c r="O171" s="95">
        <v>5.8580778870611271E-2</v>
      </c>
      <c r="P171" s="95">
        <v>1.6965725187604464E-2</v>
      </c>
      <c r="Q171" s="95">
        <v>4.2767955287211244E-2</v>
      </c>
      <c r="R171" s="95">
        <v>5.4555847547367559E-2</v>
      </c>
      <c r="S171" s="95">
        <v>1.4151916697577363E-2</v>
      </c>
    </row>
    <row r="172" spans="14:19">
      <c r="N172" s="95">
        <v>1.5186713562540094E-2</v>
      </c>
      <c r="O172" s="95">
        <v>5.8595714693342259E-2</v>
      </c>
      <c r="P172" s="95">
        <v>1.6965725187604464E-2</v>
      </c>
      <c r="Q172" s="95">
        <v>4.2041056945662562E-2</v>
      </c>
      <c r="R172" s="95">
        <v>5.3586893168605383E-2</v>
      </c>
      <c r="S172" s="95">
        <v>1.4151916697577363E-2</v>
      </c>
    </row>
    <row r="173" spans="14:19">
      <c r="N173" s="95">
        <v>1.5186713562540094E-2</v>
      </c>
      <c r="O173" s="95">
        <v>1.8537543579160209E-2</v>
      </c>
      <c r="P173" s="95">
        <v>1.9489938868409405E-2</v>
      </c>
      <c r="Q173" s="95">
        <v>1.7785294041248893E-2</v>
      </c>
      <c r="R173" s="95">
        <v>1.5983610235187923E-2</v>
      </c>
      <c r="S173" s="95">
        <v>1.7570618075332011E-2</v>
      </c>
    </row>
    <row r="174" spans="14:19">
      <c r="N174" s="95">
        <v>3.3417061952599296E-2</v>
      </c>
      <c r="O174" s="95">
        <v>1.5920735710896954E-2</v>
      </c>
      <c r="P174" s="95">
        <v>4.0616022997335292E-2</v>
      </c>
      <c r="Q174" s="95">
        <v>2.4809235315509132E-2</v>
      </c>
      <c r="R174" s="95">
        <v>1.5549697567481469E-2</v>
      </c>
      <c r="S174" s="95">
        <v>4.2660799220293769E-2</v>
      </c>
    </row>
    <row r="175" spans="14:19">
      <c r="N175" s="95">
        <v>3.5813774825875194E-2</v>
      </c>
      <c r="O175" s="95">
        <v>1.9130967739441892E-2</v>
      </c>
      <c r="P175" s="95">
        <v>4.088961485710995E-2</v>
      </c>
      <c r="Q175" s="95">
        <v>2.39164926061858E-2</v>
      </c>
      <c r="R175" s="95">
        <v>1.8683258157403248E-2</v>
      </c>
      <c r="S175" s="95">
        <v>4.43877084331896E-2</v>
      </c>
    </row>
    <row r="176" spans="14:19">
      <c r="N176" s="95">
        <v>3.4713117354449888E-2</v>
      </c>
      <c r="O176" s="95">
        <v>5.4644187393754672E-2</v>
      </c>
      <c r="P176" s="95">
        <v>3.8322080316321845E-2</v>
      </c>
      <c r="Q176" s="95">
        <v>4.3950898518792421E-2</v>
      </c>
      <c r="R176" s="95">
        <v>5.0508325710474276E-2</v>
      </c>
      <c r="S176" s="95">
        <v>4.2865224465159592E-2</v>
      </c>
    </row>
    <row r="177" spans="14:19">
      <c r="N177" s="95">
        <v>3.4590967045241949E-2</v>
      </c>
      <c r="O177" s="95">
        <v>5.2539637295578395E-2</v>
      </c>
      <c r="P177" s="95">
        <v>4.0149688306228233E-2</v>
      </c>
      <c r="Q177" s="95">
        <v>4.226285475486885E-2</v>
      </c>
      <c r="R177" s="95">
        <v>4.8272132748138623E-2</v>
      </c>
      <c r="S177" s="95">
        <v>3.8718036378036308E-2</v>
      </c>
    </row>
    <row r="178" spans="14:19">
      <c r="N178" s="95">
        <v>0.11544884584983521</v>
      </c>
      <c r="O178" s="95">
        <v>0.10578157795365088</v>
      </c>
      <c r="P178" s="95">
        <v>0.10854046073465951</v>
      </c>
      <c r="Q178" s="95">
        <v>0.10882989108677914</v>
      </c>
      <c r="R178" s="95">
        <v>0.10642068387348272</v>
      </c>
      <c r="S178" s="95">
        <v>0.11218957345455371</v>
      </c>
    </row>
    <row r="179" spans="14:19">
      <c r="N179" s="95">
        <v>0.1150517208615323</v>
      </c>
      <c r="O179" s="95">
        <v>0.10402059488311499</v>
      </c>
      <c r="P179" s="95">
        <v>0.10914536876338707</v>
      </c>
      <c r="Q179" s="95">
        <v>0.10597680016990951</v>
      </c>
      <c r="R179" s="95">
        <v>0.10452713411605064</v>
      </c>
      <c r="S179" s="95">
        <v>0.11504198233729808</v>
      </c>
    </row>
    <row r="180" spans="14:19">
      <c r="N180" s="95">
        <v>0.11355123649359342</v>
      </c>
      <c r="O180" s="95">
        <v>0.10384602033171376</v>
      </c>
      <c r="P180" s="95">
        <v>0.1061490645374169</v>
      </c>
      <c r="Q180" s="95">
        <v>9.9887818847732332E-2</v>
      </c>
      <c r="R180" s="95">
        <v>0.10234803924216575</v>
      </c>
      <c r="S180" s="95">
        <v>0.11064880867258475</v>
      </c>
    </row>
    <row r="181" spans="14:19">
      <c r="N181" s="95">
        <v>9.7697632764760234E-2</v>
      </c>
      <c r="O181" s="95">
        <v>6.698995598609167E-2</v>
      </c>
      <c r="P181" s="95">
        <v>8.7888299814830942E-2</v>
      </c>
      <c r="Q181" s="95">
        <v>8.0380311964257878E-2</v>
      </c>
      <c r="R181" s="95">
        <v>7.0079327013972792E-2</v>
      </c>
      <c r="S181" s="95">
        <v>9.1232404023911542E-2</v>
      </c>
    </row>
  </sheetData>
  <mergeCells count="28">
    <mergeCell ref="W62:Y62"/>
    <mergeCell ref="K94:M94"/>
    <mergeCell ref="I88:J88"/>
    <mergeCell ref="I58:J58"/>
    <mergeCell ref="Q32:S32"/>
    <mergeCell ref="T32:V32"/>
    <mergeCell ref="K62:M62"/>
    <mergeCell ref="N62:P62"/>
    <mergeCell ref="Q62:S62"/>
    <mergeCell ref="T62:V62"/>
    <mergeCell ref="N94:P94"/>
    <mergeCell ref="Q94:S94"/>
    <mergeCell ref="T94:V94"/>
    <mergeCell ref="W94:Y94"/>
    <mergeCell ref="A3:A8"/>
    <mergeCell ref="B3:B5"/>
    <mergeCell ref="B6:B8"/>
    <mergeCell ref="K32:M32"/>
    <mergeCell ref="N32:P32"/>
    <mergeCell ref="F24:G24"/>
    <mergeCell ref="F20:G20"/>
    <mergeCell ref="Z94:AB94"/>
    <mergeCell ref="K127:M127"/>
    <mergeCell ref="N127:P127"/>
    <mergeCell ref="Q127:S127"/>
    <mergeCell ref="T127:V127"/>
    <mergeCell ref="W127:Y127"/>
    <mergeCell ref="Z127:AB127"/>
  </mergeCells>
  <pageMargins left="0.7" right="0.7" top="0.75" bottom="0.75" header="0.3" footer="0.3"/>
  <pageSetup paperSize="9" orientation="portrait" horizontalDpi="300" verticalDpi="0" copies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71"/>
  <sheetViews>
    <sheetView zoomScale="90" zoomScaleNormal="90" workbookViewId="0">
      <selection activeCell="D1" sqref="D1:I1"/>
    </sheetView>
  </sheetViews>
  <sheetFormatPr baseColWidth="10" defaultRowHeight="15"/>
  <cols>
    <col min="3" max="3" width="14.7109375" customWidth="1"/>
  </cols>
  <sheetData>
    <row r="1" spans="1:27" ht="15.75" thickBot="1">
      <c r="D1" s="430" t="s">
        <v>255</v>
      </c>
      <c r="E1" s="431"/>
      <c r="F1" s="431"/>
      <c r="G1" s="431"/>
      <c r="H1" s="431"/>
      <c r="I1" s="432"/>
      <c r="Q1" s="433" t="s">
        <v>256</v>
      </c>
      <c r="R1" s="434"/>
      <c r="S1" s="434"/>
      <c r="T1" s="434"/>
      <c r="U1" s="434"/>
      <c r="V1" s="434"/>
      <c r="W1" s="434"/>
      <c r="X1" s="435"/>
    </row>
    <row r="2" spans="1:27" ht="15.75" thickBot="1">
      <c r="K2" t="s">
        <v>257</v>
      </c>
      <c r="N2" s="17"/>
      <c r="O2" s="219">
        <v>1</v>
      </c>
      <c r="P2" s="436" t="s">
        <v>258</v>
      </c>
      <c r="Q2" s="429"/>
      <c r="R2" s="428" t="s">
        <v>259</v>
      </c>
      <c r="S2" s="428"/>
      <c r="T2" s="436" t="s">
        <v>260</v>
      </c>
      <c r="U2" s="429"/>
      <c r="V2" s="428" t="s">
        <v>261</v>
      </c>
      <c r="W2" s="428"/>
      <c r="X2" s="436" t="s">
        <v>262</v>
      </c>
      <c r="Y2" s="429"/>
      <c r="Z2" s="428" t="s">
        <v>263</v>
      </c>
      <c r="AA2" s="429"/>
    </row>
    <row r="3" spans="1:27" ht="31.5" customHeight="1" thickBot="1">
      <c r="B3" s="358" t="s">
        <v>311</v>
      </c>
      <c r="C3" s="359" t="s">
        <v>312</v>
      </c>
      <c r="D3" s="360" t="s">
        <v>266</v>
      </c>
      <c r="K3" s="8">
        <f>'COSTS '!B21</f>
        <v>104</v>
      </c>
      <c r="N3" s="6"/>
      <c r="O3" s="20">
        <v>140</v>
      </c>
      <c r="P3" s="220" t="s">
        <v>267</v>
      </c>
      <c r="Q3" s="8" t="s">
        <v>268</v>
      </c>
      <c r="R3" s="221" t="s">
        <v>269</v>
      </c>
      <c r="S3" s="8" t="s">
        <v>270</v>
      </c>
      <c r="T3" s="220" t="s">
        <v>271</v>
      </c>
      <c r="U3" s="8" t="s">
        <v>270</v>
      </c>
      <c r="V3" s="221" t="s">
        <v>272</v>
      </c>
      <c r="W3" s="8" t="s">
        <v>273</v>
      </c>
      <c r="X3" s="220" t="s">
        <v>274</v>
      </c>
      <c r="Y3" s="8" t="s">
        <v>275</v>
      </c>
      <c r="Z3" s="221" t="s">
        <v>276</v>
      </c>
      <c r="AA3" s="8" t="s">
        <v>275</v>
      </c>
    </row>
    <row r="4" spans="1:27" ht="15.75" thickBot="1">
      <c r="B4" s="1">
        <v>1</v>
      </c>
      <c r="C4" s="4">
        <v>300</v>
      </c>
      <c r="D4" s="40">
        <v>56</v>
      </c>
      <c r="N4" s="219" t="s">
        <v>277</v>
      </c>
      <c r="O4" s="60">
        <f>'[1]Tariff 1'!I12</f>
        <v>0.747</v>
      </c>
      <c r="P4" s="222">
        <f>'[1]Tariff 1A'!I14</f>
        <v>0.66700000000000004</v>
      </c>
      <c r="Q4" s="18">
        <f>'[1]Tariff 1A'!I27</f>
        <v>0.747</v>
      </c>
      <c r="R4" s="223">
        <f>'[1]Tariff 1B'!I14</f>
        <v>0.66700000000000004</v>
      </c>
      <c r="S4" s="60">
        <f>'[1]Tariff 1B'!I27</f>
        <v>0.747</v>
      </c>
      <c r="T4" s="222">
        <f>'[1]Tariff 1C'!I14</f>
        <v>0.66700000000000004</v>
      </c>
      <c r="U4" s="18">
        <f>'[1]Tariff 1C'!I27</f>
        <v>0.747</v>
      </c>
      <c r="V4" s="223">
        <f>'[1]Tariff 1D'!I14</f>
        <v>0.66700000000000004</v>
      </c>
      <c r="W4" s="60">
        <f>'[1]Tariff 1D'!I27</f>
        <v>0.747</v>
      </c>
      <c r="X4" s="222">
        <f>'[1]Tariff 1E'!I14</f>
        <v>0.54900000000000004</v>
      </c>
      <c r="Y4" s="18">
        <f>'[1]Tariff 1E'!I27</f>
        <v>0.747</v>
      </c>
      <c r="Z4" s="223">
        <f>'[1]Tariff 1F'!I14</f>
        <v>0.54900000000000004</v>
      </c>
      <c r="AA4" s="18">
        <f>'[1]Tariff 1F'!I29</f>
        <v>0.747</v>
      </c>
    </row>
    <row r="5" spans="1:27" ht="15.75" thickBot="1">
      <c r="N5" s="224" t="s">
        <v>278</v>
      </c>
      <c r="O5" s="16">
        <f>'[1]Tariff 1'!I13</f>
        <v>0.90900000000000003</v>
      </c>
      <c r="P5" s="225">
        <f>'[1]Tariff 1'!I13</f>
        <v>0.90900000000000003</v>
      </c>
      <c r="Q5" s="39">
        <f>'[1]Tariff 1A'!I28</f>
        <v>0.90900000000000003</v>
      </c>
      <c r="R5" s="226">
        <f>'[1]Tariff 1B'!I15</f>
        <v>0.76900000000000002</v>
      </c>
      <c r="S5" s="16">
        <f>'[1]Tariff 1B'!I28</f>
        <v>0.90900000000000003</v>
      </c>
      <c r="T5" s="225">
        <f>'[1]Tariff 1C'!I15</f>
        <v>0.76900000000000002</v>
      </c>
      <c r="U5" s="39">
        <f>'[1]Tariff 1C'!I28</f>
        <v>0.90900000000000003</v>
      </c>
      <c r="V5" s="226">
        <f>'[1]Tariff 1D'!I15</f>
        <v>0.76900000000000002</v>
      </c>
      <c r="W5" s="16">
        <f>'[1]Tariff 1D'!I28</f>
        <v>0.90900000000000003</v>
      </c>
      <c r="X5" s="225">
        <f>'[1]Tariff 1E'!I15</f>
        <v>0.69799999999999995</v>
      </c>
      <c r="Y5" s="39">
        <f>'[1]Tariff 1E'!I28</f>
        <v>0.90900000000000003</v>
      </c>
      <c r="Z5" s="226">
        <f>'[1]Tariff 1F'!I15</f>
        <v>0.69799999999999995</v>
      </c>
      <c r="AA5" s="39">
        <f>'[1]Tariff 1F'!I30</f>
        <v>0.90900000000000003</v>
      </c>
    </row>
    <row r="6" spans="1:27" ht="26.25" customHeight="1" thickBot="1">
      <c r="B6" s="7"/>
      <c r="C6" s="357" t="s">
        <v>2</v>
      </c>
      <c r="D6" s="356" t="s">
        <v>353</v>
      </c>
      <c r="E6" s="357" t="s">
        <v>354</v>
      </c>
      <c r="G6">
        <f>E10*0.16</f>
        <v>59.28</v>
      </c>
      <c r="H6" s="12" t="s">
        <v>281</v>
      </c>
      <c r="N6" s="228" t="s">
        <v>282</v>
      </c>
      <c r="O6" s="2"/>
      <c r="P6" s="229"/>
      <c r="Q6" s="40"/>
      <c r="R6" s="230"/>
      <c r="S6" s="2"/>
      <c r="T6" s="229"/>
      <c r="U6" s="40"/>
      <c r="V6" s="230"/>
      <c r="W6" s="2"/>
      <c r="X6" s="229"/>
      <c r="Y6" s="40">
        <f>'[1]Tariff 1E'!I29</f>
        <v>2.6549999999999998</v>
      </c>
      <c r="Z6" s="230"/>
      <c r="AA6" s="40">
        <f>'[1]Tariff 1F'!I31</f>
        <v>2.6549999999999998</v>
      </c>
    </row>
    <row r="7" spans="1:27" ht="15.75" thickBot="1">
      <c r="B7" s="231" t="s">
        <v>350</v>
      </c>
      <c r="C7" s="5">
        <f>IF(C4&lt;=150, C4,150)</f>
        <v>150</v>
      </c>
      <c r="D7" s="16">
        <f>IF(C7&lt;=150,O4)</f>
        <v>0.747</v>
      </c>
      <c r="E7" s="5">
        <f>C7*D7</f>
        <v>112.05</v>
      </c>
      <c r="G7">
        <f>E10*0.08</f>
        <v>29.64</v>
      </c>
      <c r="H7" t="s">
        <v>283</v>
      </c>
      <c r="N7" s="5"/>
      <c r="O7" s="232" t="s">
        <v>284</v>
      </c>
      <c r="P7" s="225" t="s">
        <v>285</v>
      </c>
      <c r="Q7" s="8" t="s">
        <v>286</v>
      </c>
      <c r="R7" s="226" t="s">
        <v>287</v>
      </c>
      <c r="S7" s="8" t="s">
        <v>288</v>
      </c>
      <c r="T7" s="225" t="s">
        <v>289</v>
      </c>
      <c r="U7" s="8" t="s">
        <v>288</v>
      </c>
      <c r="V7" s="226" t="s">
        <v>290</v>
      </c>
      <c r="W7" s="8" t="s">
        <v>291</v>
      </c>
      <c r="X7" s="225" t="s">
        <v>292</v>
      </c>
      <c r="Y7" s="8" t="s">
        <v>293</v>
      </c>
      <c r="Z7" s="226" t="s">
        <v>294</v>
      </c>
      <c r="AA7" s="8" t="s">
        <v>293</v>
      </c>
    </row>
    <row r="8" spans="1:27">
      <c r="B8" s="231" t="s">
        <v>351</v>
      </c>
      <c r="C8" s="5">
        <f>IF(C4&lt;=150,0,IF(C4&lt;=280,C4-150,100))</f>
        <v>100</v>
      </c>
      <c r="D8" s="16">
        <f>IF(C4&gt;280,O9,O5)</f>
        <v>1.2569999999999999</v>
      </c>
      <c r="E8" s="5">
        <f t="shared" ref="E8:E9" si="0">C8*D8</f>
        <v>125.69999999999999</v>
      </c>
      <c r="G8">
        <f>SUM(E10+G6+G7)</f>
        <v>459.41999999999996</v>
      </c>
      <c r="I8">
        <f>E10+G6</f>
        <v>429.78</v>
      </c>
      <c r="N8" s="219" t="s">
        <v>277</v>
      </c>
      <c r="O8" s="60">
        <f>'[1]Tariff 1'!I17</f>
        <v>0.747</v>
      </c>
      <c r="P8" s="222">
        <f>'[1]Tariff 1A'!I19</f>
        <v>0.66700000000000004</v>
      </c>
      <c r="Q8" s="18">
        <f>'[1]Tariff 1A'!I32</f>
        <v>0.747</v>
      </c>
      <c r="R8" s="223">
        <f>'[1]Tariff 1B'!I19</f>
        <v>0.66700000000000004</v>
      </c>
      <c r="S8" s="60">
        <f>'[1]Tariff 1B'!I32</f>
        <v>0.747</v>
      </c>
      <c r="T8" s="222">
        <f>'[1]Tariff 1C'!I19</f>
        <v>0.66700000000000004</v>
      </c>
      <c r="U8" s="18">
        <f>'[1]Tariff 1C'!I32</f>
        <v>0.747</v>
      </c>
      <c r="V8" s="223">
        <f>'[1]Tariff 1D'!I19</f>
        <v>0.66700000000000004</v>
      </c>
      <c r="W8" s="60">
        <f>'[1]Tariff 1D'!I32</f>
        <v>0.747</v>
      </c>
      <c r="X8" s="222">
        <f>'[1]Tariff 1E'!I19</f>
        <v>0.54900000000000004</v>
      </c>
      <c r="Y8" s="18">
        <f>'[1]Tariff 1E'!I34</f>
        <v>0.747</v>
      </c>
      <c r="Z8" s="223">
        <f>'[1]Tariff 1F'!I19</f>
        <v>0.54900000000000004</v>
      </c>
      <c r="AA8" s="18">
        <f>'[1]Tariff 1F'!I36</f>
        <v>0.747</v>
      </c>
    </row>
    <row r="9" spans="1:27">
      <c r="B9" s="231" t="s">
        <v>352</v>
      </c>
      <c r="C9" s="5">
        <f>IF((C4-(C7+C8))&lt;0,0,(C4-(C7+C8)))</f>
        <v>50</v>
      </c>
      <c r="D9" s="16">
        <f>IF(C9&gt;0,O11,0)</f>
        <v>2.6549999999999998</v>
      </c>
      <c r="E9" s="5">
        <f t="shared" si="0"/>
        <v>132.75</v>
      </c>
      <c r="N9" s="224" t="s">
        <v>278</v>
      </c>
      <c r="O9" s="16">
        <f>'[1]Tariff 1'!I18</f>
        <v>1.2569999999999999</v>
      </c>
      <c r="P9" s="225">
        <f>'[1]Tariff 1A'!I20</f>
        <v>1.0009999999999999</v>
      </c>
      <c r="Q9" s="39">
        <f>'[1]Tariff 1A'!I33</f>
        <v>1.2569999999999999</v>
      </c>
      <c r="R9" s="226">
        <f>'[1]Tariff 1B'!I20</f>
        <v>1.0009999999999999</v>
      </c>
      <c r="S9" s="16">
        <f>'[1]Tariff 1B'!I33</f>
        <v>1.2569999999999999</v>
      </c>
      <c r="T9" s="225">
        <f>'[1]Tariff 1C'!I20</f>
        <v>1.0009999999999999</v>
      </c>
      <c r="U9" s="39">
        <f>'[1]Tariff 1C'!I33</f>
        <v>1.2569999999999999</v>
      </c>
      <c r="V9" s="226">
        <f>'[1]Tariff 1D'!I20</f>
        <v>1.0009999999999999</v>
      </c>
      <c r="W9" s="16">
        <f>'[1]Tariff 1D'!I33</f>
        <v>1.2569999999999999</v>
      </c>
      <c r="X9" s="225">
        <f>'[1]Tariff 1E'!I20</f>
        <v>0.9</v>
      </c>
      <c r="Y9" s="39">
        <f>'[1]Tariff 1E'!I35</f>
        <v>1.2569999999999999</v>
      </c>
      <c r="Z9" s="226">
        <f>'[1]Tariff 1F'!I20</f>
        <v>0.9</v>
      </c>
      <c r="AA9" s="39">
        <f>'[1]Tariff 1F'!I37</f>
        <v>1.2569999999999999</v>
      </c>
    </row>
    <row r="10" spans="1:27" ht="15.75" thickBot="1">
      <c r="B10" s="233" t="s">
        <v>88</v>
      </c>
      <c r="C10" s="4">
        <f>SUM(C7:C9)</f>
        <v>300</v>
      </c>
      <c r="D10" s="2"/>
      <c r="E10" s="4">
        <f>SUM(E7:E9)</f>
        <v>370.5</v>
      </c>
      <c r="N10" s="224" t="s">
        <v>295</v>
      </c>
      <c r="O10" s="16"/>
      <c r="P10" s="225"/>
      <c r="Q10" s="39"/>
      <c r="R10" s="226"/>
      <c r="S10" s="16"/>
      <c r="T10" s="225"/>
      <c r="U10" s="39"/>
      <c r="V10" s="226"/>
      <c r="W10" s="16"/>
      <c r="X10" s="225"/>
      <c r="Y10" s="39"/>
      <c r="Z10" s="226">
        <f>'[1]Tariff 1F'!I21</f>
        <v>1.67</v>
      </c>
      <c r="AA10" s="39"/>
    </row>
    <row r="11" spans="1:27" ht="15.75" thickBot="1">
      <c r="A11" s="234"/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N11" s="228" t="s">
        <v>282</v>
      </c>
      <c r="O11" s="2">
        <f>'[1]Tariff 1'!I19</f>
        <v>2.6549999999999998</v>
      </c>
      <c r="P11" s="229">
        <f>'[1]Tariff 1A'!I21</f>
        <v>2.6549999999999998</v>
      </c>
      <c r="Q11" s="40">
        <f>'[1]Tariff 1A'!I34</f>
        <v>2.6549999999999998</v>
      </c>
      <c r="R11" s="230">
        <f>'[1]Tariff 1B'!I21</f>
        <v>2.6549999999999998</v>
      </c>
      <c r="S11" s="2">
        <f>'[1]Tariff 1B'!I34</f>
        <v>2.6549999999999998</v>
      </c>
      <c r="T11" s="229">
        <f>'[1]Tariff 1C'!I21</f>
        <v>2.6549999999999998</v>
      </c>
      <c r="U11" s="40">
        <f>'[1]Tariff 1C'!I34</f>
        <v>2.6549999999999998</v>
      </c>
      <c r="V11" s="230">
        <f>'[1]Tariff 1D'!I21</f>
        <v>2.6549999999999998</v>
      </c>
      <c r="W11" s="2">
        <f>'[1]Tariff 1D'!I34</f>
        <v>2.6549999999999998</v>
      </c>
      <c r="X11" s="229">
        <f>'[1]Tariff 1E'!I21</f>
        <v>2.6549999999999998</v>
      </c>
      <c r="Y11" s="40">
        <f>'[1]Tariff 1E'!I36</f>
        <v>2.6549999999999998</v>
      </c>
      <c r="Z11" s="230">
        <f>'[1]Tariff 1F'!I22</f>
        <v>2.6549999999999998</v>
      </c>
      <c r="AA11" s="40">
        <f>'[1]Tariff 1F'!I38</f>
        <v>2.6549999999999998</v>
      </c>
    </row>
    <row r="12" spans="1:27" ht="15.75" thickBot="1">
      <c r="B12" s="7" t="s">
        <v>264</v>
      </c>
      <c r="C12" s="8" t="s">
        <v>265</v>
      </c>
    </row>
    <row r="13" spans="1:27" ht="15.75" thickBot="1">
      <c r="B13" s="1" t="s">
        <v>258</v>
      </c>
      <c r="C13" s="4">
        <f>K3</f>
        <v>104</v>
      </c>
      <c r="Q13">
        <v>280</v>
      </c>
      <c r="R13">
        <v>300</v>
      </c>
      <c r="S13">
        <v>500</v>
      </c>
      <c r="T13">
        <v>700</v>
      </c>
      <c r="U13">
        <v>900</v>
      </c>
      <c r="V13">
        <v>1600</v>
      </c>
      <c r="W13">
        <v>2500</v>
      </c>
    </row>
    <row r="14" spans="1:27" ht="15.75" thickBot="1"/>
    <row r="15" spans="1:27" ht="15.75" thickBot="1">
      <c r="B15" s="396" t="s">
        <v>227</v>
      </c>
      <c r="C15" s="397"/>
      <c r="D15" s="397"/>
      <c r="E15" s="398"/>
      <c r="G15" s="396" t="s">
        <v>296</v>
      </c>
      <c r="H15" s="397"/>
      <c r="I15" s="397"/>
      <c r="J15" s="398"/>
      <c r="N15">
        <f>$E$10</f>
        <v>370.5</v>
      </c>
      <c r="P15" s="206">
        <v>1</v>
      </c>
      <c r="Q15">
        <v>230.22</v>
      </c>
      <c r="R15">
        <v>370.5</v>
      </c>
      <c r="S15">
        <v>901.5</v>
      </c>
      <c r="T15">
        <v>1432.5</v>
      </c>
      <c r="U15">
        <v>1963.4999999999998</v>
      </c>
      <c r="V15">
        <v>3821.9999999999995</v>
      </c>
      <c r="W15">
        <v>6211.5</v>
      </c>
    </row>
    <row r="16" spans="1:27" ht="15.75" thickBot="1">
      <c r="B16" s="8"/>
      <c r="C16" s="8" t="s">
        <v>2</v>
      </c>
      <c r="D16" s="85" t="s">
        <v>279</v>
      </c>
      <c r="E16" s="8" t="s">
        <v>280</v>
      </c>
      <c r="G16" s="8"/>
      <c r="H16" s="8" t="s">
        <v>2</v>
      </c>
      <c r="I16" s="85" t="s">
        <v>279</v>
      </c>
      <c r="J16" s="8" t="s">
        <v>280</v>
      </c>
      <c r="N16">
        <f>$E$20</f>
        <v>69.368000000000009</v>
      </c>
      <c r="P16" s="206" t="s">
        <v>297</v>
      </c>
      <c r="Q16">
        <v>206.12</v>
      </c>
      <c r="R16">
        <v>224.3</v>
      </c>
      <c r="S16">
        <v>764.5</v>
      </c>
      <c r="T16">
        <v>1295.5</v>
      </c>
      <c r="U16">
        <v>1826.4999999999998</v>
      </c>
      <c r="V16">
        <v>3684.9999999999995</v>
      </c>
      <c r="W16">
        <v>6074.5</v>
      </c>
    </row>
    <row r="17" spans="1:23">
      <c r="B17" s="6" t="s">
        <v>277</v>
      </c>
      <c r="C17" s="5">
        <f>IF(C13&lt;=200, C13,200)</f>
        <v>104</v>
      </c>
      <c r="D17" s="16">
        <f>IF(C17&lt;=200,P4)</f>
        <v>0.66700000000000004</v>
      </c>
      <c r="E17" s="5">
        <f>C17*D17</f>
        <v>69.368000000000009</v>
      </c>
      <c r="G17" s="6" t="s">
        <v>277</v>
      </c>
      <c r="H17" s="5">
        <f>IF(C13&lt;=150, C13,150)</f>
        <v>104</v>
      </c>
      <c r="I17" s="16">
        <f>IF(H17&lt;=150,Q4)</f>
        <v>0.747</v>
      </c>
      <c r="J17" s="5">
        <f>H17*I17</f>
        <v>77.688000000000002</v>
      </c>
      <c r="N17">
        <f>$J$20</f>
        <v>77.688000000000002</v>
      </c>
      <c r="P17" t="s">
        <v>298</v>
      </c>
      <c r="Q17">
        <v>230.22</v>
      </c>
      <c r="R17">
        <v>370.5</v>
      </c>
      <c r="S17">
        <v>901.5</v>
      </c>
      <c r="T17">
        <v>1432.5</v>
      </c>
      <c r="U17">
        <v>1963.4999999999998</v>
      </c>
      <c r="V17">
        <v>3821.9999999999995</v>
      </c>
      <c r="W17">
        <v>6211.5</v>
      </c>
    </row>
    <row r="18" spans="1:23">
      <c r="B18" s="6" t="s">
        <v>278</v>
      </c>
      <c r="C18" s="5">
        <f>IF(C13&lt;=200,0,IF(C13&lt;=300,C13-200,100))</f>
        <v>0</v>
      </c>
      <c r="D18" s="16">
        <f>IF(C13&gt;300,P9,P5)</f>
        <v>0.90900000000000003</v>
      </c>
      <c r="E18" s="5">
        <f t="shared" ref="E18:E19" si="1">C18*D18</f>
        <v>0</v>
      </c>
      <c r="G18" s="6" t="s">
        <v>278</v>
      </c>
      <c r="H18" s="5">
        <f>IF(C13&lt;=150,0,IF(C13&lt;=280,C13-150,100))</f>
        <v>0</v>
      </c>
      <c r="I18" s="16">
        <f>IF(H18=100,Q9,Q5)</f>
        <v>0.90900000000000003</v>
      </c>
      <c r="J18" s="5">
        <f t="shared" ref="J18:J19" si="2">H18*I18</f>
        <v>0</v>
      </c>
      <c r="N18">
        <f>$E$30</f>
        <v>69.368000000000009</v>
      </c>
      <c r="P18" s="206" t="s">
        <v>299</v>
      </c>
      <c r="Q18">
        <v>189.82</v>
      </c>
      <c r="R18">
        <v>205.2</v>
      </c>
      <c r="S18">
        <v>582.4</v>
      </c>
      <c r="T18">
        <v>1113.3999999999999</v>
      </c>
      <c r="U18">
        <v>1644.4</v>
      </c>
      <c r="V18">
        <v>3502.8999999999996</v>
      </c>
      <c r="W18">
        <v>5892.4</v>
      </c>
    </row>
    <row r="19" spans="1:23">
      <c r="B19" s="6" t="s">
        <v>282</v>
      </c>
      <c r="C19" s="5">
        <f>IF((C13-(C17+C18))&lt;0,0,(C13-(C17+C18)))</f>
        <v>0</v>
      </c>
      <c r="D19" s="16">
        <f>IF(C19&gt;0,P11,0)</f>
        <v>0</v>
      </c>
      <c r="E19" s="5">
        <f t="shared" si="1"/>
        <v>0</v>
      </c>
      <c r="G19" s="6" t="s">
        <v>282</v>
      </c>
      <c r="H19" s="5">
        <f>IF((C13-(H17+H18))&lt;0,0,(C13-(H17+H18)))</f>
        <v>0</v>
      </c>
      <c r="I19" s="16">
        <f>IF(H19&gt;0,Q11,0)</f>
        <v>0</v>
      </c>
      <c r="J19" s="5">
        <f t="shared" si="2"/>
        <v>0</v>
      </c>
      <c r="N19">
        <f>$J$30</f>
        <v>77.688000000000002</v>
      </c>
      <c r="P19" s="206" t="s">
        <v>300</v>
      </c>
      <c r="Q19">
        <v>230.22</v>
      </c>
      <c r="R19">
        <v>300.60000000000002</v>
      </c>
      <c r="S19">
        <v>831.6</v>
      </c>
      <c r="T19">
        <v>1362.6</v>
      </c>
      <c r="U19">
        <v>1893.5999999999997</v>
      </c>
      <c r="V19">
        <v>3752.0999999999995</v>
      </c>
      <c r="W19">
        <v>6141.6</v>
      </c>
    </row>
    <row r="20" spans="1:23" ht="15.75" thickBot="1">
      <c r="B20" s="1" t="s">
        <v>88</v>
      </c>
      <c r="C20" s="4">
        <f>SUM(C17:C19)</f>
        <v>104</v>
      </c>
      <c r="D20" s="2"/>
      <c r="E20" s="4">
        <f>SUM(E17:E19)</f>
        <v>69.368000000000009</v>
      </c>
      <c r="G20" s="1" t="s">
        <v>88</v>
      </c>
      <c r="H20" s="4">
        <f>SUM(H17:H19)</f>
        <v>104</v>
      </c>
      <c r="I20" s="2"/>
      <c r="J20" s="4">
        <f>SUM(J17:J19)</f>
        <v>77.688000000000002</v>
      </c>
      <c r="N20">
        <f>$E$40</f>
        <v>69.368000000000009</v>
      </c>
      <c r="P20" s="206" t="s">
        <v>301</v>
      </c>
      <c r="Q20">
        <v>186.76</v>
      </c>
      <c r="R20">
        <v>200.1</v>
      </c>
      <c r="S20">
        <v>353.9</v>
      </c>
      <c r="T20">
        <v>600.5</v>
      </c>
      <c r="U20">
        <v>800.69999999999993</v>
      </c>
      <c r="V20">
        <v>2659.2</v>
      </c>
      <c r="W20">
        <v>5048.7</v>
      </c>
    </row>
    <row r="21" spans="1:23">
      <c r="A21" s="234"/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N21">
        <f>$J$40</f>
        <v>77.688000000000002</v>
      </c>
      <c r="P21" s="206" t="s">
        <v>302</v>
      </c>
      <c r="Q21">
        <v>230.22</v>
      </c>
      <c r="R21">
        <v>300.60000000000002</v>
      </c>
      <c r="S21">
        <v>831.6</v>
      </c>
      <c r="T21">
        <v>1362.6</v>
      </c>
      <c r="U21">
        <v>1893.5999999999997</v>
      </c>
      <c r="V21">
        <v>3752.0999999999995</v>
      </c>
      <c r="W21">
        <v>6141.6</v>
      </c>
    </row>
    <row r="22" spans="1:23">
      <c r="B22" t="s">
        <v>264</v>
      </c>
      <c r="C22" t="s">
        <v>265</v>
      </c>
      <c r="N22">
        <f>$E$50</f>
        <v>69.368000000000009</v>
      </c>
      <c r="P22" s="206" t="s">
        <v>303</v>
      </c>
      <c r="Q22">
        <v>186.76</v>
      </c>
      <c r="R22">
        <v>200.1</v>
      </c>
      <c r="S22">
        <v>348.8</v>
      </c>
      <c r="T22">
        <v>502.6</v>
      </c>
      <c r="U22">
        <v>784</v>
      </c>
      <c r="V22">
        <v>2146.3000000000002</v>
      </c>
      <c r="W22">
        <v>4535.7999999999993</v>
      </c>
    </row>
    <row r="23" spans="1:23">
      <c r="B23" t="s">
        <v>259</v>
      </c>
      <c r="C23">
        <f>K3</f>
        <v>104</v>
      </c>
      <c r="N23">
        <f>$J$50</f>
        <v>77.688000000000002</v>
      </c>
      <c r="P23" s="206" t="s">
        <v>304</v>
      </c>
      <c r="Q23">
        <v>230.22</v>
      </c>
      <c r="R23">
        <v>248.4</v>
      </c>
      <c r="S23">
        <v>761.7</v>
      </c>
      <c r="T23">
        <v>1292.6999999999998</v>
      </c>
      <c r="U23">
        <v>1823.7</v>
      </c>
      <c r="V23">
        <v>3682.1999999999994</v>
      </c>
      <c r="W23">
        <v>6071.7</v>
      </c>
    </row>
    <row r="24" spans="1:23">
      <c r="N24">
        <f>$E$60</f>
        <v>57.096000000000004</v>
      </c>
      <c r="P24" s="206" t="s">
        <v>305</v>
      </c>
      <c r="Q24">
        <v>153.72</v>
      </c>
      <c r="R24">
        <v>164.7</v>
      </c>
      <c r="S24">
        <v>274.5</v>
      </c>
      <c r="T24">
        <v>399.20000000000005</v>
      </c>
      <c r="U24">
        <v>538.79999999999995</v>
      </c>
      <c r="V24">
        <v>1229.4000000000001</v>
      </c>
      <c r="W24">
        <v>3267.8999999999996</v>
      </c>
    </row>
    <row r="25" spans="1:23">
      <c r="C25" t="s">
        <v>227</v>
      </c>
      <c r="H25" t="s">
        <v>296</v>
      </c>
      <c r="N25">
        <f>$J$60</f>
        <v>77.688000000000002</v>
      </c>
      <c r="P25" s="206" t="s">
        <v>306</v>
      </c>
      <c r="Q25">
        <v>230.22</v>
      </c>
      <c r="R25">
        <v>248.4</v>
      </c>
      <c r="S25">
        <v>604.79999999999995</v>
      </c>
      <c r="T25">
        <v>1222.8</v>
      </c>
      <c r="U25">
        <v>1753.8</v>
      </c>
      <c r="V25">
        <v>3612.2999999999997</v>
      </c>
      <c r="W25">
        <v>6001.8</v>
      </c>
    </row>
    <row r="26" spans="1:23">
      <c r="C26" t="s">
        <v>2</v>
      </c>
      <c r="D26" t="s">
        <v>279</v>
      </c>
      <c r="E26" t="s">
        <v>280</v>
      </c>
      <c r="H26" t="s">
        <v>2</v>
      </c>
      <c r="I26" t="s">
        <v>279</v>
      </c>
      <c r="J26" t="s">
        <v>280</v>
      </c>
      <c r="N26">
        <f>$E$71</f>
        <v>5123.3</v>
      </c>
      <c r="P26" s="206" t="s">
        <v>307</v>
      </c>
      <c r="Q26">
        <v>153.72</v>
      </c>
      <c r="R26">
        <v>164.7</v>
      </c>
      <c r="S26">
        <v>274.5</v>
      </c>
      <c r="T26">
        <v>4912.7</v>
      </c>
      <c r="U26">
        <v>4521.2999999999993</v>
      </c>
      <c r="V26">
        <v>3151.4</v>
      </c>
      <c r="W26">
        <v>1949.4</v>
      </c>
    </row>
    <row r="27" spans="1:23">
      <c r="B27" t="s">
        <v>277</v>
      </c>
      <c r="C27">
        <f>IF(C23&lt;=250, C23,250)</f>
        <v>104</v>
      </c>
      <c r="D27">
        <f>IF(C27&lt;=250,R4)</f>
        <v>0.66700000000000004</v>
      </c>
      <c r="E27">
        <f>C27*D27</f>
        <v>69.368000000000009</v>
      </c>
      <c r="G27" t="s">
        <v>277</v>
      </c>
      <c r="H27">
        <f>IF(C23&lt;=150, C23,150)</f>
        <v>104</v>
      </c>
      <c r="I27">
        <f>IF(H27&lt;=150,S4)</f>
        <v>0.747</v>
      </c>
      <c r="J27">
        <f>H27*I27</f>
        <v>77.688000000000002</v>
      </c>
      <c r="N27">
        <f>$J$70</f>
        <v>1222.8</v>
      </c>
      <c r="P27" s="206" t="s">
        <v>308</v>
      </c>
      <c r="Q27">
        <v>230.22</v>
      </c>
      <c r="R27">
        <v>248.4</v>
      </c>
      <c r="S27">
        <v>604.79999999999995</v>
      </c>
      <c r="T27">
        <v>1222.8</v>
      </c>
      <c r="U27">
        <v>1753.8</v>
      </c>
      <c r="V27">
        <v>3612.2999999999997</v>
      </c>
      <c r="W27">
        <v>6001.8</v>
      </c>
    </row>
    <row r="28" spans="1:23">
      <c r="B28" t="s">
        <v>278</v>
      </c>
      <c r="C28">
        <f>IF(C23&lt;=250,0,IF(C23&lt;=450,C23-250,150))</f>
        <v>0</v>
      </c>
      <c r="D28">
        <f>IF(C23&gt;450,R9,R5)</f>
        <v>0.76900000000000002</v>
      </c>
      <c r="E28">
        <f t="shared" ref="E28:E29" si="3">C28*D28</f>
        <v>0</v>
      </c>
      <c r="G28" t="s">
        <v>278</v>
      </c>
      <c r="H28">
        <f>IF(C23&lt;=150,0,IF(C23&lt;=350,C23-150,150))</f>
        <v>0</v>
      </c>
      <c r="I28">
        <f>IF(H28=150,S9,S5)</f>
        <v>0.90900000000000003</v>
      </c>
      <c r="J28">
        <f t="shared" ref="J28:J29" si="4">H28*I28</f>
        <v>0</v>
      </c>
    </row>
    <row r="29" spans="1:23">
      <c r="B29" t="s">
        <v>282</v>
      </c>
      <c r="C29">
        <f>IF((C23-(C27+C28))&lt;0,0,(C23-(C27+C28)))</f>
        <v>0</v>
      </c>
      <c r="D29">
        <f>IF(C29&gt;0,R11,0)</f>
        <v>0</v>
      </c>
      <c r="E29">
        <f t="shared" si="3"/>
        <v>0</v>
      </c>
      <c r="G29" t="s">
        <v>282</v>
      </c>
      <c r="H29">
        <f>IF((C23-(H27+H28))&lt;0,0,(C23-(H27+H28)))</f>
        <v>0</v>
      </c>
      <c r="I29">
        <f>IF(H29&gt;0,S11,0)</f>
        <v>0</v>
      </c>
      <c r="J29">
        <f t="shared" si="4"/>
        <v>0</v>
      </c>
    </row>
    <row r="30" spans="1:23">
      <c r="B30" t="s">
        <v>88</v>
      </c>
      <c r="C30">
        <f>SUM(C27:C29)</f>
        <v>104</v>
      </c>
      <c r="E30">
        <f>SUM(E27:E29)</f>
        <v>69.368000000000009</v>
      </c>
      <c r="G30" t="s">
        <v>88</v>
      </c>
      <c r="H30">
        <f>SUM(H27:H29)</f>
        <v>104</v>
      </c>
      <c r="J30">
        <f>SUM(J27:J29)</f>
        <v>77.688000000000002</v>
      </c>
    </row>
    <row r="31" spans="1:23">
      <c r="A31" s="234"/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</row>
    <row r="32" spans="1:23">
      <c r="B32" t="s">
        <v>264</v>
      </c>
      <c r="C32" t="s">
        <v>265</v>
      </c>
    </row>
    <row r="33" spans="1:12">
      <c r="B33" t="s">
        <v>260</v>
      </c>
      <c r="C33">
        <f>K3</f>
        <v>104</v>
      </c>
    </row>
    <row r="35" spans="1:12">
      <c r="C35" t="s">
        <v>227</v>
      </c>
      <c r="H35" t="s">
        <v>296</v>
      </c>
    </row>
    <row r="36" spans="1:12">
      <c r="C36" t="s">
        <v>2</v>
      </c>
      <c r="D36" t="s">
        <v>279</v>
      </c>
      <c r="E36" t="s">
        <v>280</v>
      </c>
      <c r="H36" t="s">
        <v>2</v>
      </c>
      <c r="I36" t="s">
        <v>279</v>
      </c>
      <c r="J36" t="s">
        <v>280</v>
      </c>
    </row>
    <row r="37" spans="1:12">
      <c r="B37" t="s">
        <v>277</v>
      </c>
      <c r="C37">
        <f>IF(C33&lt;=300, C33,300)</f>
        <v>104</v>
      </c>
      <c r="D37">
        <f>IF(C37&lt;=300,T4)</f>
        <v>0.66700000000000004</v>
      </c>
      <c r="E37">
        <f>C37*D37</f>
        <v>69.368000000000009</v>
      </c>
      <c r="G37" t="s">
        <v>277</v>
      </c>
      <c r="H37">
        <f>IF(C33&lt;=150, C33,150)</f>
        <v>104</v>
      </c>
      <c r="I37">
        <f>IF(H37&lt;=150,U4)</f>
        <v>0.747</v>
      </c>
      <c r="J37">
        <f>H37*I37</f>
        <v>77.688000000000002</v>
      </c>
    </row>
    <row r="38" spans="1:12">
      <c r="B38" t="s">
        <v>278</v>
      </c>
      <c r="C38">
        <f>IF(C33&lt;=300,0,IF(C33&lt;=600,C33-300,IF(C33&gt;900,600,C33-300)))</f>
        <v>0</v>
      </c>
      <c r="D38">
        <f>IF(C33&gt;600,T9,T5)</f>
        <v>0.76900000000000002</v>
      </c>
      <c r="E38">
        <f t="shared" ref="E38:E39" si="5">C38*D38</f>
        <v>0</v>
      </c>
      <c r="G38" t="s">
        <v>278</v>
      </c>
      <c r="H38">
        <f>IF(C33&lt;=150,0,IF(C33&lt;=350,C33-150,150))</f>
        <v>0</v>
      </c>
      <c r="I38">
        <f>IF(H38=150,U9,U5)</f>
        <v>0.90900000000000003</v>
      </c>
      <c r="J38">
        <f t="shared" ref="J38:J39" si="6">H38*I38</f>
        <v>0</v>
      </c>
    </row>
    <row r="39" spans="1:12">
      <c r="B39" t="s">
        <v>282</v>
      </c>
      <c r="C39">
        <f>IF((C33-(C37+C38))&lt;0,0,(C33-(C37+C38)))</f>
        <v>0</v>
      </c>
      <c r="D39">
        <f>IF(C39&gt;0,T11,0)</f>
        <v>0</v>
      </c>
      <c r="E39">
        <f t="shared" si="5"/>
        <v>0</v>
      </c>
      <c r="G39" t="s">
        <v>282</v>
      </c>
      <c r="H39">
        <f>IF((C33-(H37+H38))&lt;0,0,(C33-(H37+H38)))</f>
        <v>0</v>
      </c>
      <c r="I39">
        <f>IF(H39&gt;0,U11,0)</f>
        <v>0</v>
      </c>
      <c r="J39">
        <f t="shared" si="6"/>
        <v>0</v>
      </c>
    </row>
    <row r="40" spans="1:12">
      <c r="B40" t="s">
        <v>88</v>
      </c>
      <c r="C40">
        <f>SUM(C37:C39)</f>
        <v>104</v>
      </c>
      <c r="E40">
        <f>SUM(E37:E39)</f>
        <v>69.368000000000009</v>
      </c>
      <c r="G40" t="s">
        <v>88</v>
      </c>
      <c r="H40">
        <f>SUM(H37:H39)</f>
        <v>104</v>
      </c>
      <c r="J40">
        <f>SUM(J37:J39)</f>
        <v>77.688000000000002</v>
      </c>
    </row>
    <row r="41" spans="1:12">
      <c r="A41" s="235"/>
      <c r="B41" s="235"/>
      <c r="C41" s="235"/>
      <c r="D41" s="235"/>
      <c r="E41" s="235"/>
      <c r="F41" s="235"/>
      <c r="G41" s="235"/>
      <c r="H41" s="235"/>
      <c r="I41" s="235"/>
      <c r="J41" s="235"/>
      <c r="K41" s="235"/>
      <c r="L41" s="235"/>
    </row>
    <row r="42" spans="1:12">
      <c r="B42" t="s">
        <v>264</v>
      </c>
      <c r="C42" t="s">
        <v>265</v>
      </c>
    </row>
    <row r="43" spans="1:12">
      <c r="B43" t="s">
        <v>261</v>
      </c>
      <c r="C43">
        <f>K3</f>
        <v>104</v>
      </c>
    </row>
    <row r="45" spans="1:12">
      <c r="C45" t="s">
        <v>227</v>
      </c>
      <c r="H45" t="s">
        <v>296</v>
      </c>
    </row>
    <row r="46" spans="1:12">
      <c r="C46" t="s">
        <v>2</v>
      </c>
      <c r="D46" t="s">
        <v>279</v>
      </c>
      <c r="E46" t="s">
        <v>280</v>
      </c>
      <c r="H46" t="s">
        <v>2</v>
      </c>
      <c r="I46" t="s">
        <v>279</v>
      </c>
      <c r="J46" t="s">
        <v>280</v>
      </c>
    </row>
    <row r="47" spans="1:12">
      <c r="B47" t="s">
        <v>277</v>
      </c>
      <c r="C47">
        <f>IF(C43&lt;=350, C43,350)</f>
        <v>104</v>
      </c>
      <c r="D47">
        <f>IF(C47&lt;=350,V4)</f>
        <v>0.66700000000000004</v>
      </c>
      <c r="E47">
        <f>C47*D47</f>
        <v>69.368000000000009</v>
      </c>
      <c r="G47" t="s">
        <v>277</v>
      </c>
      <c r="H47">
        <f>IF(C43&lt;=150, C43,150)</f>
        <v>104</v>
      </c>
      <c r="I47">
        <f>IF(H47&lt;=150,W4)</f>
        <v>0.747</v>
      </c>
      <c r="J47">
        <f>H47*I47</f>
        <v>77.688000000000002</v>
      </c>
    </row>
    <row r="48" spans="1:12">
      <c r="B48" t="s">
        <v>278</v>
      </c>
      <c r="C48">
        <f>IF(C43&lt;=350,0,IF(C43&lt;=800,C43-350,IF(C43&gt;1200,850,C43-350)))</f>
        <v>0</v>
      </c>
      <c r="D48">
        <f>IF(C43&gt;800,V9,V5)</f>
        <v>0.76900000000000002</v>
      </c>
      <c r="E48">
        <f t="shared" ref="E48:E49" si="7">C48*D48</f>
        <v>0</v>
      </c>
      <c r="G48" t="s">
        <v>278</v>
      </c>
      <c r="H48">
        <f>IF(C43&lt;=150,0,IF(C43&lt;=400,C43-150,200))</f>
        <v>0</v>
      </c>
      <c r="I48">
        <f>IF(C43&gt;400,W9,W5)</f>
        <v>0.90900000000000003</v>
      </c>
      <c r="J48">
        <f t="shared" ref="J48:J49" si="8">H48*I48</f>
        <v>0</v>
      </c>
    </row>
    <row r="49" spans="1:12">
      <c r="B49" t="s">
        <v>282</v>
      </c>
      <c r="C49">
        <f>IF((C43-(C47+C48))&lt;0,0,(C43-(C47+C48)))</f>
        <v>0</v>
      </c>
      <c r="D49">
        <f>IF(C49&gt;0,V11,0)</f>
        <v>0</v>
      </c>
      <c r="E49">
        <f t="shared" si="7"/>
        <v>0</v>
      </c>
      <c r="G49" t="s">
        <v>282</v>
      </c>
      <c r="H49">
        <f>IF((C43-(H47+H48))&lt;0,0,(C43-(H47+H48)))</f>
        <v>0</v>
      </c>
      <c r="I49">
        <f>IF(H49&gt;0,W11,0)</f>
        <v>0</v>
      </c>
      <c r="J49">
        <f t="shared" si="8"/>
        <v>0</v>
      </c>
    </row>
    <row r="50" spans="1:12">
      <c r="B50" t="s">
        <v>88</v>
      </c>
      <c r="C50">
        <f>SUM(C47:C49)</f>
        <v>104</v>
      </c>
      <c r="E50">
        <f>SUM(E47:E49)</f>
        <v>69.368000000000009</v>
      </c>
      <c r="G50" t="s">
        <v>88</v>
      </c>
      <c r="H50">
        <f>SUM(H47:H49)</f>
        <v>104</v>
      </c>
      <c r="J50">
        <f>SUM(J47:J49)</f>
        <v>77.688000000000002</v>
      </c>
    </row>
    <row r="51" spans="1:12">
      <c r="A51" s="235"/>
      <c r="B51" s="235"/>
      <c r="C51" s="235"/>
      <c r="D51" s="235"/>
      <c r="E51" s="235"/>
      <c r="F51" s="235"/>
      <c r="G51" s="235"/>
      <c r="H51" s="235"/>
      <c r="I51" s="235"/>
      <c r="J51" s="235"/>
      <c r="K51" s="235"/>
      <c r="L51" s="235"/>
    </row>
    <row r="52" spans="1:12">
      <c r="B52" t="s">
        <v>264</v>
      </c>
      <c r="C52" t="s">
        <v>265</v>
      </c>
    </row>
    <row r="53" spans="1:12">
      <c r="B53" t="s">
        <v>262</v>
      </c>
      <c r="C53">
        <f>K3</f>
        <v>104</v>
      </c>
    </row>
    <row r="55" spans="1:12">
      <c r="C55" t="s">
        <v>227</v>
      </c>
      <c r="H55" t="s">
        <v>296</v>
      </c>
    </row>
    <row r="56" spans="1:12">
      <c r="C56" t="s">
        <v>2</v>
      </c>
      <c r="D56" t="s">
        <v>279</v>
      </c>
      <c r="E56" t="s">
        <v>280</v>
      </c>
      <c r="H56" t="s">
        <v>2</v>
      </c>
      <c r="I56" t="s">
        <v>279</v>
      </c>
      <c r="J56" t="s">
        <v>280</v>
      </c>
    </row>
    <row r="57" spans="1:12">
      <c r="B57" t="s">
        <v>277</v>
      </c>
      <c r="C57">
        <f>IF(C53&lt;=600, C53,600)</f>
        <v>104</v>
      </c>
      <c r="D57">
        <f>IF(C57&lt;=600,X4)</f>
        <v>0.54900000000000004</v>
      </c>
      <c r="E57">
        <f>C57*D57</f>
        <v>57.096000000000004</v>
      </c>
      <c r="G57" t="s">
        <v>277</v>
      </c>
      <c r="H57">
        <f>IF(C53&lt;=150, C53,150)</f>
        <v>104</v>
      </c>
      <c r="I57">
        <f>IF(H57&lt;=150,Y4)</f>
        <v>0.747</v>
      </c>
      <c r="J57">
        <f>H57*I57</f>
        <v>77.688000000000002</v>
      </c>
    </row>
    <row r="58" spans="1:12">
      <c r="B58" t="s">
        <v>278</v>
      </c>
      <c r="C58">
        <f>IF(C53&lt;=600,0,IF(C53&lt;=1500,C53-600,IF(C53&gt;1800,1200,C53-600)))</f>
        <v>0</v>
      </c>
      <c r="D58">
        <f>IF(C53&gt;1500,X9,X5)</f>
        <v>0.69799999999999995</v>
      </c>
      <c r="E58">
        <f t="shared" ref="E58:E59" si="9">C58*D58</f>
        <v>0</v>
      </c>
      <c r="G58" t="s">
        <v>278</v>
      </c>
      <c r="H58">
        <f>IF(C53&lt;=150,0,IF(C53&lt;=400,C53-150,250))</f>
        <v>0</v>
      </c>
      <c r="I58">
        <f>IF(C53&gt;500,Y9,Y5)</f>
        <v>0.90900000000000003</v>
      </c>
      <c r="J58">
        <f t="shared" ref="J58:J59" si="10">H58*I58</f>
        <v>0</v>
      </c>
    </row>
    <row r="59" spans="1:12">
      <c r="B59" t="s">
        <v>282</v>
      </c>
      <c r="C59">
        <f>IF((C53-(C57+C58))&lt;0,0,(C53-(C57+C58)))</f>
        <v>0</v>
      </c>
      <c r="D59">
        <f>IF(C59&gt;0,X11,0)</f>
        <v>0</v>
      </c>
      <c r="E59">
        <f t="shared" si="9"/>
        <v>0</v>
      </c>
      <c r="G59" t="s">
        <v>282</v>
      </c>
      <c r="H59">
        <f>IF((C53-(H57+H58))&lt;0,0,(C53-(H57+H58)))</f>
        <v>0</v>
      </c>
      <c r="I59">
        <f>IF(C53&gt;250,Y11,Y11)</f>
        <v>2.6549999999999998</v>
      </c>
      <c r="J59">
        <f t="shared" si="10"/>
        <v>0</v>
      </c>
    </row>
    <row r="60" spans="1:12">
      <c r="B60" t="s">
        <v>88</v>
      </c>
      <c r="C60">
        <f>SUM(C57:C59)</f>
        <v>104</v>
      </c>
      <c r="E60">
        <f>SUM(E57:E59)</f>
        <v>57.096000000000004</v>
      </c>
      <c r="G60" t="s">
        <v>88</v>
      </c>
      <c r="H60">
        <f>SUM(H57:H59)</f>
        <v>104</v>
      </c>
      <c r="J60">
        <f>SUM(J57:J59)</f>
        <v>77.688000000000002</v>
      </c>
    </row>
    <row r="61" spans="1:12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235"/>
    </row>
    <row r="62" spans="1:12">
      <c r="B62" t="s">
        <v>264</v>
      </c>
      <c r="C62" t="s">
        <v>265</v>
      </c>
    </row>
    <row r="63" spans="1:12">
      <c r="B63" t="s">
        <v>263</v>
      </c>
      <c r="C63">
        <v>700</v>
      </c>
    </row>
    <row r="65" spans="2:10">
      <c r="C65" t="s">
        <v>227</v>
      </c>
      <c r="H65" t="s">
        <v>296</v>
      </c>
    </row>
    <row r="66" spans="2:10">
      <c r="C66" t="s">
        <v>2</v>
      </c>
      <c r="D66" t="s">
        <v>279</v>
      </c>
      <c r="E66" t="s">
        <v>280</v>
      </c>
      <c r="H66" t="s">
        <v>2</v>
      </c>
      <c r="I66" t="s">
        <v>279</v>
      </c>
      <c r="J66" t="s">
        <v>280</v>
      </c>
    </row>
    <row r="67" spans="2:10">
      <c r="B67" t="s">
        <v>277</v>
      </c>
      <c r="C67">
        <v>500</v>
      </c>
      <c r="D67">
        <f>IF(C67&lt;=600,Z4)</f>
        <v>0.54900000000000004</v>
      </c>
      <c r="E67">
        <f>C67*D67</f>
        <v>274.5</v>
      </c>
      <c r="G67" t="s">
        <v>277</v>
      </c>
      <c r="H67">
        <f>IF(C63&lt;=150, C63,150)</f>
        <v>150</v>
      </c>
      <c r="I67">
        <f>IF(H67&lt;=150,AA4)</f>
        <v>0.747</v>
      </c>
      <c r="J67">
        <f>H67*I67</f>
        <v>112.05</v>
      </c>
    </row>
    <row r="68" spans="2:10">
      <c r="B68" t="s">
        <v>309</v>
      </c>
      <c r="C68">
        <f>IF(C63&lt;=600,0,IF(C63&lt;=2400,C63-600,IF(C63&gt;2400,1800,C63-600)))</f>
        <v>100</v>
      </c>
      <c r="D68">
        <f>IF(C63&gt;2400,Z9,Z5)</f>
        <v>0.69799999999999995</v>
      </c>
      <c r="E68">
        <f t="shared" ref="E68" si="11">C68*D68</f>
        <v>69.8</v>
      </c>
      <c r="G68" t="s">
        <v>278</v>
      </c>
      <c r="H68">
        <f>IF(C63&lt;=150,0,IF(C63&lt;=400,C63-150,250))</f>
        <v>250</v>
      </c>
      <c r="I68">
        <f>IF(C63&gt;500,AA9,AA5)</f>
        <v>1.2569999999999999</v>
      </c>
      <c r="J68">
        <f t="shared" ref="J68" si="12">H68*I68</f>
        <v>314.25</v>
      </c>
    </row>
    <row r="69" spans="2:10">
      <c r="B69" t="s">
        <v>310</v>
      </c>
      <c r="C69">
        <f>IF(C63&lt;=600,0,IF(C63&gt;5000,2600,C63-2400))</f>
        <v>-1700</v>
      </c>
      <c r="D69">
        <f>IF(C63&gt;2400,Z10,0)</f>
        <v>0</v>
      </c>
      <c r="G69" t="s">
        <v>282</v>
      </c>
      <c r="H69">
        <f>IF((C63-(H67+H68))&lt;0,0,(C63-(H67+H68)))</f>
        <v>300</v>
      </c>
      <c r="I69">
        <f>IF(C63&gt;500,AA11,AA11)</f>
        <v>2.6549999999999998</v>
      </c>
      <c r="J69">
        <f>H69*I69</f>
        <v>796.49999999999989</v>
      </c>
    </row>
    <row r="70" spans="2:10">
      <c r="B70" t="s">
        <v>282</v>
      </c>
      <c r="C70">
        <f>IF((C63-(C67+C68+C69))&lt;0,0,(C63-(C67+C68+C69)))</f>
        <v>1800</v>
      </c>
      <c r="D70">
        <f>IF(C70&gt;0,AA6,0)</f>
        <v>2.6549999999999998</v>
      </c>
      <c r="E70">
        <f>C70*D70</f>
        <v>4779</v>
      </c>
      <c r="G70" t="s">
        <v>88</v>
      </c>
      <c r="H70">
        <f>SUM(H67:H69)</f>
        <v>700</v>
      </c>
      <c r="J70">
        <f>SUM(J67:J69)</f>
        <v>1222.8</v>
      </c>
    </row>
    <row r="71" spans="2:10">
      <c r="B71" t="s">
        <v>88</v>
      </c>
      <c r="C71">
        <f>SUM(C67:C70)</f>
        <v>700</v>
      </c>
      <c r="E71">
        <f>SUM(E67:E70)</f>
        <v>5123.3</v>
      </c>
    </row>
  </sheetData>
  <mergeCells count="10">
    <mergeCell ref="Z2:AA2"/>
    <mergeCell ref="B15:E15"/>
    <mergeCell ref="G15:J15"/>
    <mergeCell ref="D1:I1"/>
    <mergeCell ref="Q1:X1"/>
    <mergeCell ref="P2:Q2"/>
    <mergeCell ref="R2:S2"/>
    <mergeCell ref="T2:U2"/>
    <mergeCell ref="V2:W2"/>
    <mergeCell ref="X2:Y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4"/>
  <dimension ref="B2:Q111"/>
  <sheetViews>
    <sheetView zoomScale="80" zoomScaleNormal="80" workbookViewId="0"/>
  </sheetViews>
  <sheetFormatPr baseColWidth="10" defaultRowHeight="15"/>
  <cols>
    <col min="2" max="2" width="14.28515625" customWidth="1"/>
    <col min="4" max="4" width="14" customWidth="1"/>
    <col min="5" max="5" width="17.42578125" customWidth="1"/>
    <col min="6" max="6" width="12.42578125" bestFit="1" customWidth="1"/>
    <col min="9" max="9" width="12.42578125" bestFit="1" customWidth="1"/>
  </cols>
  <sheetData>
    <row r="2" spans="2:9">
      <c r="B2" t="s">
        <v>171</v>
      </c>
    </row>
    <row r="4" spans="2:9">
      <c r="B4" s="381" t="s">
        <v>168</v>
      </c>
      <c r="C4" s="381"/>
      <c r="D4" s="381"/>
      <c r="E4" s="381"/>
      <c r="F4" s="173">
        <f ca="1">I35*365</f>
        <v>961951.94275679614</v>
      </c>
      <c r="G4" t="s">
        <v>2</v>
      </c>
    </row>
    <row r="5" spans="2:9">
      <c r="B5" s="381" t="s">
        <v>167</v>
      </c>
      <c r="C5" s="381"/>
      <c r="D5" s="381"/>
      <c r="E5" s="381"/>
      <c r="F5" s="173">
        <f ca="1">SUM(F6:F7)</f>
        <v>1669393.0979821202</v>
      </c>
      <c r="G5" t="s">
        <v>2</v>
      </c>
      <c r="I5" s="173"/>
    </row>
    <row r="6" spans="2:9">
      <c r="B6" s="162" t="s">
        <v>169</v>
      </c>
      <c r="C6" s="162"/>
      <c r="D6" s="162"/>
      <c r="E6" s="162"/>
      <c r="F6" s="173">
        <f ca="1">I65*182</f>
        <v>885416.30899106001</v>
      </c>
      <c r="G6" t="s">
        <v>2</v>
      </c>
    </row>
    <row r="7" spans="2:9">
      <c r="B7" s="162" t="s">
        <v>170</v>
      </c>
      <c r="C7" s="162"/>
      <c r="D7" s="162"/>
      <c r="E7" s="162"/>
      <c r="F7" s="173">
        <f ca="1">I95*182</f>
        <v>783976.78899106011</v>
      </c>
      <c r="G7" t="s">
        <v>2</v>
      </c>
    </row>
    <row r="9" spans="2:9" ht="15.75" thickBot="1">
      <c r="B9" t="s">
        <v>180</v>
      </c>
    </row>
    <row r="10" spans="2:9" ht="30.75" thickBot="1">
      <c r="B10" s="84"/>
      <c r="C10" s="168" t="s">
        <v>172</v>
      </c>
      <c r="D10" s="163" t="s">
        <v>173</v>
      </c>
      <c r="E10" s="169" t="s">
        <v>174</v>
      </c>
      <c r="F10" s="163" t="s">
        <v>175</v>
      </c>
      <c r="G10" s="169" t="s">
        <v>176</v>
      </c>
      <c r="H10" s="163" t="s">
        <v>177</v>
      </c>
      <c r="I10" s="165" t="s">
        <v>88</v>
      </c>
    </row>
    <row r="11" spans="2:9">
      <c r="B11" s="17" t="s">
        <v>64</v>
      </c>
      <c r="C11" s="86">
        <f>'Single Adult'!K77</f>
        <v>4.4916666666666671</v>
      </c>
      <c r="D11" s="71">
        <f>'Over 60s adults'!K77</f>
        <v>5.1791666666666671</v>
      </c>
      <c r="E11" s="59">
        <f>'Two adults'!K77</f>
        <v>10.083333333333334</v>
      </c>
      <c r="F11" s="71">
        <f>'Two adults+children'!K77</f>
        <v>19.974999999999998</v>
      </c>
      <c r="G11" s="72">
        <f>'1 adult+children'!K77</f>
        <v>13.40625</v>
      </c>
      <c r="H11" s="73">
        <f>'Three adults'!K77</f>
        <v>6.7562499999999996</v>
      </c>
      <c r="I11" s="71">
        <f>SUM(C11:H11)</f>
        <v>59.891666666666673</v>
      </c>
    </row>
    <row r="12" spans="2:9">
      <c r="B12" s="6" t="s">
        <v>65</v>
      </c>
      <c r="C12" s="65">
        <f>'Single Adult'!K78</f>
        <v>4.4916666666666671</v>
      </c>
      <c r="D12" s="34">
        <f>'Over 60s adults'!K78</f>
        <v>5.1791666666666671</v>
      </c>
      <c r="E12" s="53">
        <f>'Two adults'!K78</f>
        <v>10.083333333333334</v>
      </c>
      <c r="F12" s="34">
        <f>'Two adults+children'!K78</f>
        <v>19.974999999999998</v>
      </c>
      <c r="G12" s="52">
        <f>'1 adult+children'!K78</f>
        <v>13.40625</v>
      </c>
      <c r="H12" s="54">
        <f>'Three adults'!K78</f>
        <v>6.7562499999999996</v>
      </c>
      <c r="I12" s="34">
        <f t="shared" ref="I12:I34" si="0">SUM(C12:H12)</f>
        <v>59.891666666666673</v>
      </c>
    </row>
    <row r="13" spans="2:9">
      <c r="B13" s="6" t="s">
        <v>66</v>
      </c>
      <c r="C13" s="65">
        <f>'Single Adult'!K79</f>
        <v>4.4916666666666671</v>
      </c>
      <c r="D13" s="34">
        <f>'Over 60s adults'!K79</f>
        <v>5.1791666666666671</v>
      </c>
      <c r="E13" s="53">
        <f>'Two adults'!K79</f>
        <v>10.083333333333334</v>
      </c>
      <c r="F13" s="34">
        <f>'Two adults+children'!K79</f>
        <v>19.974999999999998</v>
      </c>
      <c r="G13" s="52">
        <f>'1 adult+children'!K79</f>
        <v>13.40625</v>
      </c>
      <c r="H13" s="54">
        <f>'Three adults'!K79</f>
        <v>6.7562499999999996</v>
      </c>
      <c r="I13" s="34">
        <f t="shared" si="0"/>
        <v>59.891666666666673</v>
      </c>
    </row>
    <row r="14" spans="2:9">
      <c r="B14" s="6" t="s">
        <v>67</v>
      </c>
      <c r="C14" s="65">
        <f>'Single Adult'!K80</f>
        <v>4.4916666666666671</v>
      </c>
      <c r="D14" s="34">
        <f>'Over 60s adults'!K80</f>
        <v>5.1791666666666671</v>
      </c>
      <c r="E14" s="53">
        <f>'Two adults'!K80</f>
        <v>10.083333333333334</v>
      </c>
      <c r="F14" s="34">
        <f>'Two adults+children'!K80</f>
        <v>19.974999999999998</v>
      </c>
      <c r="G14" s="52">
        <f>'1 adult+children'!K80</f>
        <v>13.40625</v>
      </c>
      <c r="H14" s="54">
        <f>'Three adults'!K80</f>
        <v>6.7562499999999996</v>
      </c>
      <c r="I14" s="34">
        <f t="shared" si="0"/>
        <v>59.891666666666673</v>
      </c>
    </row>
    <row r="15" spans="2:9">
      <c r="B15" s="6" t="s">
        <v>68</v>
      </c>
      <c r="C15" s="65">
        <f>'Single Adult'!K81</f>
        <v>4.4916666666666671</v>
      </c>
      <c r="D15" s="34">
        <f>'Over 60s adults'!K81</f>
        <v>5.1791666666666671</v>
      </c>
      <c r="E15" s="53">
        <f>'Two adults'!K81</f>
        <v>10.083333333333334</v>
      </c>
      <c r="F15" s="34">
        <f>'Two adults+children'!K81</f>
        <v>19.974999999999998</v>
      </c>
      <c r="G15" s="52">
        <f>'1 adult+children'!K81</f>
        <v>13.40625</v>
      </c>
      <c r="H15" s="54">
        <f>'Three adults'!K81</f>
        <v>6.7562499999999996</v>
      </c>
      <c r="I15" s="34">
        <f t="shared" si="0"/>
        <v>59.891666666666673</v>
      </c>
    </row>
    <row r="16" spans="2:9">
      <c r="B16" s="6" t="s">
        <v>69</v>
      </c>
      <c r="C16" s="65">
        <f ca="1">'Single Adult'!K82</f>
        <v>4.6166858237547901</v>
      </c>
      <c r="D16" s="34">
        <f>'Over 60s adults'!K82</f>
        <v>5.1791666666666671</v>
      </c>
      <c r="E16" s="53">
        <f ca="1">'Two adults'!K82</f>
        <v>10.448773946360154</v>
      </c>
      <c r="F16" s="34">
        <f ca="1">'Two adults+children'!K82</f>
        <v>21.221344827586204</v>
      </c>
      <c r="G16" s="52">
        <f>'1 adult+children'!K82</f>
        <v>13.40625</v>
      </c>
      <c r="H16" s="54">
        <f ca="1">'Three adults'!K82</f>
        <v>7.4733928571428567</v>
      </c>
      <c r="I16" s="34">
        <f t="shared" ca="1" si="0"/>
        <v>62.345614121510664</v>
      </c>
    </row>
    <row r="17" spans="2:9">
      <c r="B17" s="6" t="s">
        <v>70</v>
      </c>
      <c r="C17" s="65">
        <f ca="1">'Single Adult'!K83</f>
        <v>9.4712835249042158</v>
      </c>
      <c r="D17" s="34">
        <f ca="1">'Over 60s adults'!K83</f>
        <v>5.4965229885057472</v>
      </c>
      <c r="E17" s="53">
        <f ca="1">'Two adults'!K83</f>
        <v>22.237881773399014</v>
      </c>
      <c r="F17" s="34">
        <f ca="1">'Two adults+children'!K83</f>
        <v>50.801430213464698</v>
      </c>
      <c r="G17" s="52">
        <f ca="1">'1 adult+children'!K83</f>
        <v>14.560272988505748</v>
      </c>
      <c r="H17" s="54">
        <f ca="1">'Three adults'!K83</f>
        <v>16.503456714103265</v>
      </c>
      <c r="I17" s="34">
        <f t="shared" ca="1" si="0"/>
        <v>119.07084820288269</v>
      </c>
    </row>
    <row r="18" spans="2:9">
      <c r="B18" s="41" t="s">
        <v>71</v>
      </c>
      <c r="C18" s="65">
        <f ca="1">'Single Adult'!K84</f>
        <v>4.6166858237547901</v>
      </c>
      <c r="D18" s="34">
        <f ca="1">'Over 60s adults'!K84</f>
        <v>6.2322126436781611</v>
      </c>
      <c r="E18" s="53">
        <f>'Two adults'!K84</f>
        <v>10.083333333333334</v>
      </c>
      <c r="F18" s="34">
        <f ca="1">'Two adults+children'!K84</f>
        <v>47.299794745484405</v>
      </c>
      <c r="G18" s="52">
        <f ca="1">'1 adult+children'!K84</f>
        <v>16.47162356321839</v>
      </c>
      <c r="H18" s="54">
        <f ca="1">'Three adults'!K84</f>
        <v>8.3883682266009849</v>
      </c>
      <c r="I18" s="34">
        <f t="shared" ca="1" si="0"/>
        <v>93.092018336070069</v>
      </c>
    </row>
    <row r="19" spans="2:9">
      <c r="B19" s="41" t="s">
        <v>72</v>
      </c>
      <c r="C19" s="65">
        <f>'Single Adult'!K85</f>
        <v>4.4916666666666671</v>
      </c>
      <c r="D19" s="34">
        <f>'Over 60s adults'!K85</f>
        <v>19.219122879036671</v>
      </c>
      <c r="E19" s="53">
        <f>'Two adults'!K85</f>
        <v>10.083333333333334</v>
      </c>
      <c r="F19" s="34">
        <f ca="1">'Two adults+children'!K85</f>
        <v>36.928645320197042</v>
      </c>
      <c r="G19" s="52">
        <f>'1 adult+children'!K85</f>
        <v>49.748614532019701</v>
      </c>
      <c r="H19" s="54">
        <f ca="1">'Three adults'!K85</f>
        <v>7.9679741379310336</v>
      </c>
      <c r="I19" s="34">
        <f t="shared" ca="1" si="0"/>
        <v>128.43935686918445</v>
      </c>
    </row>
    <row r="20" spans="2:9">
      <c r="B20" s="41" t="s">
        <v>73</v>
      </c>
      <c r="C20" s="65">
        <f>'Single Adult'!K86</f>
        <v>4.4916666666666671</v>
      </c>
      <c r="D20" s="34">
        <f ca="1">'Over 60s adults'!K86</f>
        <v>5.6263505747126441</v>
      </c>
      <c r="E20" s="53">
        <f>'Two adults'!K86</f>
        <v>10.083333333333334</v>
      </c>
      <c r="F20" s="34">
        <f>'Two adults+children'!K86</f>
        <v>19.974999999999998</v>
      </c>
      <c r="G20" s="52">
        <f ca="1">'1 adult+children'!K86</f>
        <v>50.812479474548439</v>
      </c>
      <c r="H20" s="54">
        <f>'Three adults'!K86</f>
        <v>6.7562499999999996</v>
      </c>
      <c r="I20" s="34">
        <f t="shared" ca="1" si="0"/>
        <v>97.745080049261077</v>
      </c>
    </row>
    <row r="21" spans="2:9">
      <c r="B21" s="41" t="s">
        <v>74</v>
      </c>
      <c r="C21" s="65">
        <f>'Single Adult'!K87</f>
        <v>4.4916666666666671</v>
      </c>
      <c r="D21" s="34">
        <f ca="1">'Over 60s adults'!K87</f>
        <v>8.3554885057471271</v>
      </c>
      <c r="E21" s="53">
        <f>'Two adults'!K87</f>
        <v>10.083333333333334</v>
      </c>
      <c r="F21" s="34">
        <f>'Two adults+children'!K87</f>
        <v>19.974999999999998</v>
      </c>
      <c r="G21" s="52">
        <f ca="1">'1 adult+children'!K87</f>
        <v>23.841276683087031</v>
      </c>
      <c r="H21" s="54">
        <f>'Three adults'!K87</f>
        <v>6.7562499999999996</v>
      </c>
      <c r="I21" s="34">
        <f t="shared" ca="1" si="0"/>
        <v>73.503015188834155</v>
      </c>
    </row>
    <row r="22" spans="2:9">
      <c r="B22" s="41" t="s">
        <v>75</v>
      </c>
      <c r="C22" s="65">
        <f>'Single Adult'!K88</f>
        <v>4.4916666666666671</v>
      </c>
      <c r="D22" s="34">
        <f ca="1">'Over 60s adults'!K88</f>
        <v>6.5113834154351391</v>
      </c>
      <c r="E22" s="53">
        <f>'Two adults'!K88</f>
        <v>10.083333333333334</v>
      </c>
      <c r="F22" s="34">
        <f>'Two adults+children'!K88</f>
        <v>19.974999999999998</v>
      </c>
      <c r="G22" s="52">
        <f ca="1">'1 adult+children'!K88</f>
        <v>18.527124384236455</v>
      </c>
      <c r="H22" s="54">
        <f>'Three adults'!K88</f>
        <v>6.7562499999999996</v>
      </c>
      <c r="I22" s="34">
        <f t="shared" ca="1" si="0"/>
        <v>66.344757799671584</v>
      </c>
    </row>
    <row r="23" spans="2:9">
      <c r="B23" s="41" t="s">
        <v>76</v>
      </c>
      <c r="C23" s="65">
        <f>'Single Adult'!K89</f>
        <v>4.4916666666666671</v>
      </c>
      <c r="D23" s="34">
        <f ca="1">'Over 60s adults'!K89</f>
        <v>7.5212027914614126</v>
      </c>
      <c r="E23" s="53">
        <f>'Two adults'!K89</f>
        <v>10.083333333333334</v>
      </c>
      <c r="F23" s="34">
        <f>'Two adults+children'!K89</f>
        <v>19.974999999999998</v>
      </c>
      <c r="G23" s="52">
        <f ca="1">'1 adult+children'!K89</f>
        <v>21.09338054187192</v>
      </c>
      <c r="H23" s="54">
        <f>'Three adults'!K89</f>
        <v>6.7562499999999996</v>
      </c>
      <c r="I23" s="34">
        <f t="shared" ca="1" si="0"/>
        <v>69.920833333333334</v>
      </c>
    </row>
    <row r="24" spans="2:9">
      <c r="B24" s="6" t="s">
        <v>77</v>
      </c>
      <c r="C24" s="65">
        <f>'Single Adult'!K90</f>
        <v>4.4916666666666671</v>
      </c>
      <c r="D24" s="34">
        <f ca="1">'Over 60s adults'!K90</f>
        <v>22.654467706622878</v>
      </c>
      <c r="E24" s="53">
        <f>'Two adults'!K90</f>
        <v>10.083333333333334</v>
      </c>
      <c r="F24" s="34">
        <f ca="1">'Two adults+children'!K90</f>
        <v>60.720964969895995</v>
      </c>
      <c r="G24" s="52">
        <f ca="1">'1 adult+children'!K90</f>
        <v>60.385457717569778</v>
      </c>
      <c r="H24" s="54">
        <f>'Three adults'!K90</f>
        <v>6.7562499999999996</v>
      </c>
      <c r="I24" s="34">
        <f t="shared" ca="1" si="0"/>
        <v>165.09214039408866</v>
      </c>
    </row>
    <row r="25" spans="2:9">
      <c r="B25" s="6" t="s">
        <v>78</v>
      </c>
      <c r="C25" s="65">
        <f>'Single Adult'!K91</f>
        <v>4.4916666666666671</v>
      </c>
      <c r="D25" s="34">
        <f ca="1">'Over 60s adults'!K91</f>
        <v>21.971651614668851</v>
      </c>
      <c r="E25" s="53">
        <f>'Two adults'!K91</f>
        <v>10.083333333333334</v>
      </c>
      <c r="F25" s="34">
        <f ca="1">'Two adults+children'!K91</f>
        <v>60.580559386973178</v>
      </c>
      <c r="G25" s="52">
        <f ca="1">'1 adult+children'!K91</f>
        <v>60.955449507389154</v>
      </c>
      <c r="H25" s="54">
        <f>'Three adults'!K91</f>
        <v>6.7562499999999996</v>
      </c>
      <c r="I25" s="34">
        <f t="shared" ca="1" si="0"/>
        <v>164.83891050903117</v>
      </c>
    </row>
    <row r="26" spans="2:9">
      <c r="B26" s="6" t="s">
        <v>79</v>
      </c>
      <c r="C26" s="65">
        <f>'Single Adult'!K92</f>
        <v>4.4916666666666671</v>
      </c>
      <c r="D26" s="34">
        <f ca="1">'Over 60s adults'!K92</f>
        <v>6.6318267651888343</v>
      </c>
      <c r="E26" s="53">
        <f ca="1">'Two adults'!K92</f>
        <v>11.448927203065136</v>
      </c>
      <c r="F26" s="34">
        <f ca="1">'Two adults+children'!K92</f>
        <v>26.911701149425287</v>
      </c>
      <c r="G26" s="52">
        <f ca="1">'1 adult+children'!K92</f>
        <v>17.653992200328403</v>
      </c>
      <c r="H26" s="54">
        <f ca="1">'Three adults'!K92</f>
        <v>8.5367426108374378</v>
      </c>
      <c r="I26" s="34">
        <f t="shared" ca="1" si="0"/>
        <v>75.67485659551177</v>
      </c>
    </row>
    <row r="27" spans="2:9">
      <c r="B27" s="6" t="s">
        <v>80</v>
      </c>
      <c r="C27" s="65">
        <f ca="1">'Single Adult'!K93</f>
        <v>9.8752079912424744</v>
      </c>
      <c r="D27" s="34">
        <f ca="1">'Over 60s adults'!K93</f>
        <v>6.6336822660098527</v>
      </c>
      <c r="E27" s="53">
        <f ca="1">'Two adults'!K93</f>
        <v>24.236053639846745</v>
      </c>
      <c r="F27" s="34">
        <f ca="1">'Two adults+children'!K93</f>
        <v>34.327576354679799</v>
      </c>
      <c r="G27" s="52">
        <f ca="1">'1 adult+children'!K93</f>
        <v>17.026323891625616</v>
      </c>
      <c r="H27" s="54">
        <f ca="1">'Three adults'!K93</f>
        <v>21.628694809341361</v>
      </c>
      <c r="I27" s="34">
        <f t="shared" ca="1" si="0"/>
        <v>113.72753895274585</v>
      </c>
    </row>
    <row r="28" spans="2:9">
      <c r="B28" s="6" t="s">
        <v>81</v>
      </c>
      <c r="C28" s="65">
        <f ca="1">'Single Adult'!K94</f>
        <v>10.322643678160919</v>
      </c>
      <c r="D28" s="34">
        <f ca="1">'Over 60s adults'!K94</f>
        <v>7.3489039408867001</v>
      </c>
      <c r="E28" s="53">
        <f ca="1">'Two adults'!K94</f>
        <v>23.525484400656811</v>
      </c>
      <c r="F28" s="34">
        <f ca="1">'Two adults+children'!K94</f>
        <v>33.565462506841811</v>
      </c>
      <c r="G28" s="52">
        <f ca="1">'1 adult+children'!K94</f>
        <v>21.171561986863711</v>
      </c>
      <c r="H28" s="54">
        <f ca="1">'Three adults'!K94</f>
        <v>20.430821246122974</v>
      </c>
      <c r="I28" s="34">
        <f t="shared" ca="1" si="0"/>
        <v>116.36487775953293</v>
      </c>
    </row>
    <row r="29" spans="2:9">
      <c r="B29" s="6" t="s">
        <v>82</v>
      </c>
      <c r="C29" s="65">
        <f ca="1">'Single Adult'!K95</f>
        <v>10.39946360153257</v>
      </c>
      <c r="D29" s="34">
        <f ca="1">'Over 60s adults'!K95</f>
        <v>19.972866721401207</v>
      </c>
      <c r="E29" s="53">
        <f ca="1">'Two adults'!K95</f>
        <v>23.790032840722493</v>
      </c>
      <c r="F29" s="34">
        <f ca="1">'Two adults+children'!K95</f>
        <v>63.412424740010941</v>
      </c>
      <c r="G29" s="52">
        <f ca="1">'1 adult+children'!K95</f>
        <v>56.400626026272576</v>
      </c>
      <c r="H29" s="54">
        <f ca="1">'Three adults'!K95</f>
        <v>20.870969029374201</v>
      </c>
      <c r="I29" s="34">
        <f t="shared" ca="1" si="0"/>
        <v>194.84638295931401</v>
      </c>
    </row>
    <row r="30" spans="2:9">
      <c r="B30" s="6" t="s">
        <v>83</v>
      </c>
      <c r="C30" s="65">
        <f ca="1">'Single Adult'!K96</f>
        <v>10.510041050903121</v>
      </c>
      <c r="D30" s="34">
        <f ca="1">'Over 60s adults'!K96</f>
        <v>19.962078544061303</v>
      </c>
      <c r="E30" s="53">
        <f ca="1">'Two adults'!K96</f>
        <v>23.749704433497538</v>
      </c>
      <c r="F30" s="34">
        <f ca="1">'Two adults+children'!K96</f>
        <v>60.92794362342638</v>
      </c>
      <c r="G30" s="52">
        <f ca="1">'1 adult+children'!K96</f>
        <v>54.262623152709359</v>
      </c>
      <c r="H30" s="54">
        <f ca="1">'Three adults'!K96</f>
        <v>18.100941662105459</v>
      </c>
      <c r="I30" s="34">
        <f t="shared" ca="1" si="0"/>
        <v>187.51333246670316</v>
      </c>
    </row>
    <row r="31" spans="2:9">
      <c r="B31" s="6" t="s">
        <v>84</v>
      </c>
      <c r="C31" s="65">
        <f ca="1">'Single Adult'!K97</f>
        <v>10.931403940886701</v>
      </c>
      <c r="D31" s="34">
        <f ca="1">'Over 60s adults'!K97</f>
        <v>20.011495621237</v>
      </c>
      <c r="E31" s="53">
        <f ca="1">'Two adults'!K97</f>
        <v>25.381713191023533</v>
      </c>
      <c r="F31" s="34">
        <f ca="1">'Two adults+children'!K97</f>
        <v>58.965575807334417</v>
      </c>
      <c r="G31" s="52">
        <f ca="1">'1 adult+children'!K97</f>
        <v>54.435529556650245</v>
      </c>
      <c r="H31" s="54">
        <f ca="1">'Three adults'!K97</f>
        <v>19.759439199051272</v>
      </c>
      <c r="I31" s="34">
        <f t="shared" ca="1" si="0"/>
        <v>189.48515731618318</v>
      </c>
    </row>
    <row r="32" spans="2:9">
      <c r="B32" s="6" t="s">
        <v>85</v>
      </c>
      <c r="C32" s="65">
        <f ca="1">'Single Adult'!K98</f>
        <v>10.255270935960592</v>
      </c>
      <c r="D32" s="34">
        <f ca="1">'Over 60s adults'!K98</f>
        <v>19.277645046524356</v>
      </c>
      <c r="E32" s="53">
        <f ca="1">'Two adults'!K98</f>
        <v>24.819080459770113</v>
      </c>
      <c r="F32" s="34">
        <f ca="1">'Two adults+children'!K98</f>
        <v>58.335495347564304</v>
      </c>
      <c r="G32" s="52">
        <f ca="1">'1 adult+children'!K98</f>
        <v>52.18285098522167</v>
      </c>
      <c r="H32" s="54">
        <f ca="1">'Three adults'!K98</f>
        <v>19.627156768837803</v>
      </c>
      <c r="I32" s="34">
        <f t="shared" ca="1" si="0"/>
        <v>184.49749954387883</v>
      </c>
    </row>
    <row r="33" spans="2:9">
      <c r="B33" s="6" t="s">
        <v>86</v>
      </c>
      <c r="C33" s="65">
        <f ca="1">'Single Adult'!K99</f>
        <v>9.9811494252873558</v>
      </c>
      <c r="D33" s="34">
        <f>'Over 60s adults'!K99</f>
        <v>19.219122879036671</v>
      </c>
      <c r="E33" s="53">
        <f ca="1">'Two adults'!K99</f>
        <v>23.285155993431857</v>
      </c>
      <c r="F33" s="34">
        <f>'Two adults+children'!K99</f>
        <v>47.926833607006017</v>
      </c>
      <c r="G33" s="52">
        <f>'1 adult+children'!K99</f>
        <v>49.748614532019701</v>
      </c>
      <c r="H33" s="54">
        <f ca="1">'Three adults'!K99</f>
        <v>18.056286489691662</v>
      </c>
      <c r="I33" s="34">
        <f t="shared" ca="1" si="0"/>
        <v>168.21716292647329</v>
      </c>
    </row>
    <row r="34" spans="2:9" ht="15.75" thickBot="1">
      <c r="B34" s="1" t="s">
        <v>87</v>
      </c>
      <c r="C34" s="87">
        <f ca="1">'Single Adult'!K100</f>
        <v>5.2714121510673229</v>
      </c>
      <c r="D34" s="82">
        <f>'Over 60s adults'!K100</f>
        <v>5.1791666666666671</v>
      </c>
      <c r="E34" s="76">
        <f ca="1">'Two adults'!K100</f>
        <v>12.729392446633824</v>
      </c>
      <c r="F34" s="82">
        <f>'Two adults+children'!K100</f>
        <v>19.974999999999998</v>
      </c>
      <c r="G34" s="166">
        <f>'1 adult+children'!K100</f>
        <v>13.40625</v>
      </c>
      <c r="H34" s="164">
        <f ca="1">'Three adults'!K100</f>
        <v>8.7458367542419264</v>
      </c>
      <c r="I34" s="82">
        <f t="shared" ca="1" si="0"/>
        <v>65.307058018609737</v>
      </c>
    </row>
    <row r="35" spans="2:9" ht="15.75" thickBot="1">
      <c r="B35" s="23" t="s">
        <v>178</v>
      </c>
      <c r="C35" s="59">
        <f ca="1">SUM(C11:C34)</f>
        <v>154.64291461412154</v>
      </c>
      <c r="D35" s="59">
        <f t="shared" ref="D35:H35" ca="1" si="1">SUM(D11:D34)</f>
        <v>258.90019157088125</v>
      </c>
      <c r="E35" s="59">
        <f t="shared" ca="1" si="1"/>
        <v>356.73553366174065</v>
      </c>
      <c r="F35" s="59">
        <f t="shared" ca="1" si="1"/>
        <v>861.67575259989064</v>
      </c>
      <c r="G35" s="59">
        <f t="shared" ca="1" si="1"/>
        <v>733.12155172413793</v>
      </c>
      <c r="H35" s="59">
        <f t="shared" ca="1" si="1"/>
        <v>270.40883050538218</v>
      </c>
      <c r="I35" s="70">
        <f ca="1">SUM(I11:I34)</f>
        <v>2635.4847746761538</v>
      </c>
    </row>
    <row r="36" spans="2:9" ht="15.75" thickBot="1">
      <c r="B36" s="171" t="s">
        <v>179</v>
      </c>
      <c r="C36" s="170">
        <f t="shared" ref="C36:I36" ca="1" si="2">C35/$I$35</f>
        <v>5.8677217982837301E-2</v>
      </c>
      <c r="D36" s="170">
        <f t="shared" ca="1" si="2"/>
        <v>9.8236269113979105E-2</v>
      </c>
      <c r="E36" s="170">
        <f t="shared" ca="1" si="2"/>
        <v>0.13535860160891122</v>
      </c>
      <c r="F36" s="170">
        <f t="shared" ca="1" si="2"/>
        <v>0.32695151984164761</v>
      </c>
      <c r="G36" s="170">
        <f t="shared" ca="1" si="2"/>
        <v>0.27817332081314083</v>
      </c>
      <c r="H36" s="170">
        <f t="shared" ca="1" si="2"/>
        <v>0.10260307063948408</v>
      </c>
      <c r="I36" s="19">
        <f t="shared" ca="1" si="2"/>
        <v>1</v>
      </c>
    </row>
    <row r="39" spans="2:9" ht="15.75" thickBot="1">
      <c r="B39" t="s">
        <v>181</v>
      </c>
    </row>
    <row r="40" spans="2:9" ht="30.75" thickBot="1">
      <c r="B40" s="84"/>
      <c r="C40" s="168" t="s">
        <v>172</v>
      </c>
      <c r="D40" s="163" t="s">
        <v>173</v>
      </c>
      <c r="E40" s="169" t="s">
        <v>174</v>
      </c>
      <c r="F40" s="163" t="s">
        <v>175</v>
      </c>
      <c r="G40" s="169" t="s">
        <v>176</v>
      </c>
      <c r="H40" s="163" t="s">
        <v>177</v>
      </c>
      <c r="I40" s="172" t="s">
        <v>88</v>
      </c>
    </row>
    <row r="41" spans="2:9">
      <c r="B41" s="17" t="s">
        <v>64</v>
      </c>
      <c r="C41" s="86">
        <f>'Single Adult'!H124</f>
        <v>4.4916666666666671</v>
      </c>
      <c r="D41" s="71">
        <f>'Over 60s adults'!H124</f>
        <v>5.1791666666666671</v>
      </c>
      <c r="E41" s="59">
        <f>'Two adults'!H124</f>
        <v>10.083333333333334</v>
      </c>
      <c r="F41" s="71">
        <f>'Two adults+children'!H124</f>
        <v>19.974999999999998</v>
      </c>
      <c r="G41" s="72">
        <f>'1 adult+children'!H124</f>
        <v>13.40625</v>
      </c>
      <c r="H41" s="73">
        <f>'Three adults'!H124</f>
        <v>6.7562499999999996</v>
      </c>
      <c r="I41" s="70">
        <f>SUM(C41:H41)</f>
        <v>59.891666666666673</v>
      </c>
    </row>
    <row r="42" spans="2:9">
      <c r="B42" s="6" t="s">
        <v>65</v>
      </c>
      <c r="C42" s="65">
        <f>'Single Adult'!H125</f>
        <v>4.4916666666666671</v>
      </c>
      <c r="D42" s="34">
        <f>'Over 60s adults'!H125</f>
        <v>5.1791666666666671</v>
      </c>
      <c r="E42" s="53">
        <f>'Two adults'!H125</f>
        <v>10.083333333333334</v>
      </c>
      <c r="F42" s="34">
        <f>'Two adults+children'!H125</f>
        <v>19.974999999999998</v>
      </c>
      <c r="G42" s="52">
        <f>'1 adult+children'!H125</f>
        <v>13.40625</v>
      </c>
      <c r="H42" s="54">
        <f>'Three adults'!H125</f>
        <v>6.7562499999999996</v>
      </c>
      <c r="I42" s="56">
        <f t="shared" ref="I42:I64" si="3">SUM(C42:H42)</f>
        <v>59.891666666666673</v>
      </c>
    </row>
    <row r="43" spans="2:9">
      <c r="B43" s="6" t="s">
        <v>66</v>
      </c>
      <c r="C43" s="65">
        <f>'Single Adult'!H126</f>
        <v>4.4916666666666671</v>
      </c>
      <c r="D43" s="34">
        <f>'Over 60s adults'!H126</f>
        <v>5.1791666666666671</v>
      </c>
      <c r="E43" s="53">
        <f>'Two adults'!H126</f>
        <v>10.083333333333334</v>
      </c>
      <c r="F43" s="34">
        <f>'Two adults+children'!H126</f>
        <v>19.974999999999998</v>
      </c>
      <c r="G43" s="52">
        <f>'1 adult+children'!H126</f>
        <v>13.40625</v>
      </c>
      <c r="H43" s="54">
        <f>'Three adults'!H126</f>
        <v>6.7562499999999996</v>
      </c>
      <c r="I43" s="56">
        <f t="shared" si="3"/>
        <v>59.891666666666673</v>
      </c>
    </row>
    <row r="44" spans="2:9">
      <c r="B44" s="6" t="s">
        <v>67</v>
      </c>
      <c r="C44" s="65">
        <f>'Single Adult'!H127</f>
        <v>4.4916666666666671</v>
      </c>
      <c r="D44" s="34">
        <f>'Over 60s adults'!H127</f>
        <v>5.1791666666666671</v>
      </c>
      <c r="E44" s="53">
        <f>'Two adults'!H127</f>
        <v>10.083333333333334</v>
      </c>
      <c r="F44" s="34">
        <f>'Two adults+children'!H127</f>
        <v>19.974999999999998</v>
      </c>
      <c r="G44" s="52">
        <f>'1 adult+children'!H127</f>
        <v>13.40625</v>
      </c>
      <c r="H44" s="54">
        <f>'Three adults'!H127</f>
        <v>6.7562499999999996</v>
      </c>
      <c r="I44" s="56">
        <f t="shared" si="3"/>
        <v>59.891666666666673</v>
      </c>
    </row>
    <row r="45" spans="2:9">
      <c r="B45" s="6" t="s">
        <v>68</v>
      </c>
      <c r="C45" s="65">
        <f>'Single Adult'!H128</f>
        <v>4.4916666666666671</v>
      </c>
      <c r="D45" s="34">
        <f>'Over 60s adults'!H128</f>
        <v>5.1791666666666671</v>
      </c>
      <c r="E45" s="53">
        <f>'Two adults'!H128</f>
        <v>10.083333333333334</v>
      </c>
      <c r="F45" s="34">
        <f>'Two adults+children'!H128</f>
        <v>19.974999999999998</v>
      </c>
      <c r="G45" s="52">
        <f>'1 adult+children'!H128</f>
        <v>13.40625</v>
      </c>
      <c r="H45" s="54">
        <f>'Three adults'!H128</f>
        <v>6.7562499999999996</v>
      </c>
      <c r="I45" s="56">
        <f t="shared" si="3"/>
        <v>59.891666666666673</v>
      </c>
    </row>
    <row r="46" spans="2:9">
      <c r="B46" s="6" t="s">
        <v>69</v>
      </c>
      <c r="C46" s="65">
        <f ca="1">'Single Adult'!H129</f>
        <v>28.136685823754789</v>
      </c>
      <c r="D46" s="34">
        <f>'Over 60s adults'!H129</f>
        <v>25.519166666666667</v>
      </c>
      <c r="E46" s="53">
        <f ca="1">'Two adults'!H129</f>
        <v>50.048773946360157</v>
      </c>
      <c r="F46" s="34">
        <f ca="1">'Two adults+children'!H129</f>
        <v>116.42134482758621</v>
      </c>
      <c r="G46" s="52">
        <f>'1 adult+children'!H129</f>
        <v>78.926249999999996</v>
      </c>
      <c r="H46" s="54">
        <f ca="1">'Three adults'!H129</f>
        <v>41.973392857142855</v>
      </c>
      <c r="I46" s="56">
        <f t="shared" ca="1" si="3"/>
        <v>341.02561412151067</v>
      </c>
    </row>
    <row r="47" spans="2:9">
      <c r="B47" s="6" t="s">
        <v>70</v>
      </c>
      <c r="C47" s="65">
        <f ca="1">'Single Adult'!H130</f>
        <v>32.991283524904219</v>
      </c>
      <c r="D47" s="34">
        <f ca="1">'Over 60s adults'!H130</f>
        <v>25.836522988505749</v>
      </c>
      <c r="E47" s="53">
        <f ca="1">'Two adults'!H130</f>
        <v>61.837881773399019</v>
      </c>
      <c r="F47" s="34">
        <f ca="1">'Two adults+children'!H130</f>
        <v>146.00143021346469</v>
      </c>
      <c r="G47" s="52">
        <f ca="1">'1 adult+children'!H130</f>
        <v>80.08027298850574</v>
      </c>
      <c r="H47" s="54">
        <f ca="1">'Three adults'!H130</f>
        <v>51.003456714103265</v>
      </c>
      <c r="I47" s="56">
        <f t="shared" ca="1" si="3"/>
        <v>397.75084820288265</v>
      </c>
    </row>
    <row r="48" spans="2:9">
      <c r="B48" s="41" t="s">
        <v>71</v>
      </c>
      <c r="C48" s="65">
        <f ca="1">'Single Adult'!H131</f>
        <v>4.6166858237547901</v>
      </c>
      <c r="D48" s="34">
        <f ca="1">'Over 60s adults'!H131</f>
        <v>6.2322126436781611</v>
      </c>
      <c r="E48" s="53">
        <f>'Two adults'!H131</f>
        <v>10.083333333333334</v>
      </c>
      <c r="F48" s="34">
        <f ca="1">'Two adults+children'!H131</f>
        <v>47.299794745484405</v>
      </c>
      <c r="G48" s="52">
        <f ca="1">'1 adult+children'!H131</f>
        <v>16.47162356321839</v>
      </c>
      <c r="H48" s="54">
        <f ca="1">'Three adults'!H131</f>
        <v>8.3883682266009849</v>
      </c>
      <c r="I48" s="56">
        <f t="shared" ca="1" si="3"/>
        <v>93.092018336070069</v>
      </c>
    </row>
    <row r="49" spans="2:9">
      <c r="B49" s="41" t="s">
        <v>72</v>
      </c>
      <c r="C49" s="65">
        <f>'Single Adult'!H132</f>
        <v>4.4916666666666671</v>
      </c>
      <c r="D49" s="34">
        <f>'Over 60s adults'!H132</f>
        <v>19.219122879036671</v>
      </c>
      <c r="E49" s="53">
        <f>'Two adults'!H132</f>
        <v>10.083333333333334</v>
      </c>
      <c r="F49" s="34">
        <f ca="1">'Two adults+children'!H132</f>
        <v>36.928645320197042</v>
      </c>
      <c r="G49" s="52">
        <f>'1 adult+children'!H132</f>
        <v>49.748614532019701</v>
      </c>
      <c r="H49" s="54">
        <f ca="1">'Three adults'!H132</f>
        <v>7.9679741379310336</v>
      </c>
      <c r="I49" s="56">
        <f t="shared" ca="1" si="3"/>
        <v>128.43935686918445</v>
      </c>
    </row>
    <row r="50" spans="2:9">
      <c r="B50" s="41" t="s">
        <v>73</v>
      </c>
      <c r="C50" s="65">
        <f>'Single Adult'!H133</f>
        <v>4.4916666666666671</v>
      </c>
      <c r="D50" s="34">
        <f ca="1">'Over 60s adults'!H133</f>
        <v>5.6263505747126441</v>
      </c>
      <c r="E50" s="53">
        <f>'Two adults'!H133</f>
        <v>10.083333333333334</v>
      </c>
      <c r="F50" s="34">
        <f>'Two adults+children'!H133</f>
        <v>19.974999999999998</v>
      </c>
      <c r="G50" s="52">
        <f ca="1">'1 adult+children'!H133</f>
        <v>50.812479474548439</v>
      </c>
      <c r="H50" s="54">
        <f>'Three adults'!H133</f>
        <v>6.7562499999999996</v>
      </c>
      <c r="I50" s="56">
        <f t="shared" ca="1" si="3"/>
        <v>97.745080049261077</v>
      </c>
    </row>
    <row r="51" spans="2:9">
      <c r="B51" s="41" t="s">
        <v>74</v>
      </c>
      <c r="C51" s="65">
        <f>'Single Adult'!H134</f>
        <v>4.4916666666666671</v>
      </c>
      <c r="D51" s="34">
        <f ca="1">'Over 60s adults'!H134</f>
        <v>8.3554885057471271</v>
      </c>
      <c r="E51" s="53">
        <f>'Two adults'!H134</f>
        <v>10.083333333333334</v>
      </c>
      <c r="F51" s="34">
        <f>'Two adults+children'!H134</f>
        <v>19.974999999999998</v>
      </c>
      <c r="G51" s="52">
        <f ca="1">'1 adult+children'!H134</f>
        <v>23.841276683087031</v>
      </c>
      <c r="H51" s="54">
        <f>'Three adults'!H134</f>
        <v>6.7562499999999996</v>
      </c>
      <c r="I51" s="56">
        <f t="shared" ca="1" si="3"/>
        <v>73.503015188834155</v>
      </c>
    </row>
    <row r="52" spans="2:9">
      <c r="B52" s="41" t="s">
        <v>75</v>
      </c>
      <c r="C52" s="65">
        <f>'Single Adult'!H135</f>
        <v>4.4916666666666671</v>
      </c>
      <c r="D52" s="34">
        <f ca="1">'Over 60s adults'!H135</f>
        <v>6.5113834154351391</v>
      </c>
      <c r="E52" s="53">
        <f>'Two adults'!H135</f>
        <v>10.083333333333334</v>
      </c>
      <c r="F52" s="34">
        <f>'Two adults+children'!H135</f>
        <v>19.974999999999998</v>
      </c>
      <c r="G52" s="52">
        <f ca="1">'1 adult+children'!H135</f>
        <v>18.527124384236455</v>
      </c>
      <c r="H52" s="54">
        <f>'Three adults'!H135</f>
        <v>6.7562499999999996</v>
      </c>
      <c r="I52" s="56">
        <f t="shared" ca="1" si="3"/>
        <v>66.344757799671584</v>
      </c>
    </row>
    <row r="53" spans="2:9">
      <c r="B53" s="41" t="s">
        <v>76</v>
      </c>
      <c r="C53" s="65">
        <f>'Single Adult'!H136</f>
        <v>4.4916666666666671</v>
      </c>
      <c r="D53" s="34">
        <f ca="1">'Over 60s adults'!H136</f>
        <v>7.5212027914614126</v>
      </c>
      <c r="E53" s="53">
        <f>'Two adults'!H136</f>
        <v>10.083333333333334</v>
      </c>
      <c r="F53" s="34">
        <f>'Two adults+children'!H136</f>
        <v>19.974999999999998</v>
      </c>
      <c r="G53" s="52">
        <f ca="1">'1 adult+children'!H136</f>
        <v>21.09338054187192</v>
      </c>
      <c r="H53" s="54">
        <f>'Three adults'!H136</f>
        <v>6.7562499999999996</v>
      </c>
      <c r="I53" s="56">
        <f t="shared" ca="1" si="3"/>
        <v>69.920833333333334</v>
      </c>
    </row>
    <row r="54" spans="2:9">
      <c r="B54" s="6" t="s">
        <v>77</v>
      </c>
      <c r="C54" s="65">
        <f>'Single Adult'!H137</f>
        <v>4.4916666666666671</v>
      </c>
      <c r="D54" s="34">
        <f ca="1">'Over 60s adults'!H137</f>
        <v>22.654467706622878</v>
      </c>
      <c r="E54" s="53">
        <f>'Two adults'!H137</f>
        <v>10.083333333333334</v>
      </c>
      <c r="F54" s="34">
        <f ca="1">'Two adults+children'!H137</f>
        <v>60.720964969895995</v>
      </c>
      <c r="G54" s="52">
        <f ca="1">'1 adult+children'!H137</f>
        <v>60.385457717569778</v>
      </c>
      <c r="H54" s="54">
        <f>'Three adults'!H137</f>
        <v>6.7562499999999996</v>
      </c>
      <c r="I54" s="56">
        <f t="shared" ca="1" si="3"/>
        <v>165.09214039408866</v>
      </c>
    </row>
    <row r="55" spans="2:9">
      <c r="B55" s="6" t="s">
        <v>78</v>
      </c>
      <c r="C55" s="65">
        <f>'Single Adult'!H138</f>
        <v>4.4916666666666671</v>
      </c>
      <c r="D55" s="34">
        <f ca="1">'Over 60s adults'!H138</f>
        <v>21.971651614668851</v>
      </c>
      <c r="E55" s="53">
        <f>'Two adults'!H138</f>
        <v>10.083333333333334</v>
      </c>
      <c r="F55" s="34">
        <f ca="1">'Two adults+children'!H138</f>
        <v>60.580559386973178</v>
      </c>
      <c r="G55" s="52">
        <f ca="1">'1 adult+children'!H138</f>
        <v>60.955449507389154</v>
      </c>
      <c r="H55" s="54">
        <f>'Three adults'!H138</f>
        <v>6.7562499999999996</v>
      </c>
      <c r="I55" s="56">
        <f t="shared" ca="1" si="3"/>
        <v>164.83891050903117</v>
      </c>
    </row>
    <row r="56" spans="2:9">
      <c r="B56" s="6" t="s">
        <v>79</v>
      </c>
      <c r="C56" s="65">
        <f>'Single Adult'!H139</f>
        <v>4.4916666666666671</v>
      </c>
      <c r="D56" s="34">
        <f ca="1">'Over 60s adults'!H139</f>
        <v>6.6318267651888343</v>
      </c>
      <c r="E56" s="53">
        <f ca="1">'Two adults'!H139</f>
        <v>11.448927203065136</v>
      </c>
      <c r="F56" s="34">
        <f ca="1">'Two adults+children'!H139</f>
        <v>26.911701149425287</v>
      </c>
      <c r="G56" s="52">
        <f ca="1">'1 adult+children'!H139</f>
        <v>17.653992200328403</v>
      </c>
      <c r="H56" s="54">
        <f ca="1">'Three adults'!H139</f>
        <v>8.5367426108374378</v>
      </c>
      <c r="I56" s="56">
        <f t="shared" ca="1" si="3"/>
        <v>75.67485659551177</v>
      </c>
    </row>
    <row r="57" spans="2:9">
      <c r="B57" s="6" t="s">
        <v>80</v>
      </c>
      <c r="C57" s="65">
        <f ca="1">'Single Adult'!H140</f>
        <v>9.8752079912424744</v>
      </c>
      <c r="D57" s="34">
        <f ca="1">'Over 60s adults'!H140</f>
        <v>6.6336822660098527</v>
      </c>
      <c r="E57" s="53">
        <f ca="1">'Two adults'!H140</f>
        <v>24.236053639846745</v>
      </c>
      <c r="F57" s="34">
        <f ca="1">'Two adults+children'!H140</f>
        <v>34.327576354679799</v>
      </c>
      <c r="G57" s="52">
        <f ca="1">'1 adult+children'!H140</f>
        <v>17.026323891625616</v>
      </c>
      <c r="H57" s="54">
        <f ca="1">'Three adults'!H140</f>
        <v>21.628694809341361</v>
      </c>
      <c r="I57" s="56">
        <f t="shared" ca="1" si="3"/>
        <v>113.72753895274585</v>
      </c>
    </row>
    <row r="58" spans="2:9">
      <c r="B58" s="6" t="s">
        <v>81</v>
      </c>
      <c r="C58" s="65">
        <f ca="1">'Single Adult'!H141</f>
        <v>10.322643678160919</v>
      </c>
      <c r="D58" s="34">
        <f ca="1">'Over 60s adults'!H141</f>
        <v>7.3489039408867001</v>
      </c>
      <c r="E58" s="53">
        <f ca="1">'Two adults'!H141</f>
        <v>23.525484400656811</v>
      </c>
      <c r="F58" s="34">
        <f ca="1">'Two adults+children'!H141</f>
        <v>33.565462506841811</v>
      </c>
      <c r="G58" s="52">
        <f ca="1">'1 adult+children'!H141</f>
        <v>21.171561986863711</v>
      </c>
      <c r="H58" s="54">
        <f ca="1">'Three adults'!H141</f>
        <v>20.430821246122974</v>
      </c>
      <c r="I58" s="56">
        <f t="shared" ca="1" si="3"/>
        <v>116.36487775953293</v>
      </c>
    </row>
    <row r="59" spans="2:9">
      <c r="B59" s="6" t="s">
        <v>82</v>
      </c>
      <c r="C59" s="65">
        <f ca="1">'Single Adult'!H142</f>
        <v>33.91946360153257</v>
      </c>
      <c r="D59" s="34">
        <f ca="1">'Over 60s adults'!H142</f>
        <v>40.312866721401207</v>
      </c>
      <c r="E59" s="53">
        <f ca="1">'Two adults'!H142</f>
        <v>63.390032840722498</v>
      </c>
      <c r="F59" s="34">
        <f ca="1">'Two adults+children'!H142</f>
        <v>158.61242474001094</v>
      </c>
      <c r="G59" s="52">
        <f ca="1">'1 adult+children'!H142</f>
        <v>121.92062602627257</v>
      </c>
      <c r="H59" s="54">
        <f ca="1">'Three adults'!H142</f>
        <v>55.370969029374201</v>
      </c>
      <c r="I59" s="56">
        <f t="shared" ca="1" si="3"/>
        <v>473.52638295931393</v>
      </c>
    </row>
    <row r="60" spans="2:9">
      <c r="B60" s="6" t="s">
        <v>83</v>
      </c>
      <c r="C60" s="65">
        <f ca="1">'Single Adult'!H143</f>
        <v>34.030041050903122</v>
      </c>
      <c r="D60" s="34">
        <f ca="1">'Over 60s adults'!H143</f>
        <v>40.302078544061303</v>
      </c>
      <c r="E60" s="53">
        <f ca="1">'Two adults'!H143</f>
        <v>63.349704433497536</v>
      </c>
      <c r="F60" s="34">
        <f ca="1">'Two adults+children'!H143</f>
        <v>156.12794362342638</v>
      </c>
      <c r="G60" s="52">
        <f ca="1">'1 adult+children'!H143</f>
        <v>119.78262315270936</v>
      </c>
      <c r="H60" s="54">
        <f ca="1">'Three adults'!H143</f>
        <v>52.600941662105456</v>
      </c>
      <c r="I60" s="56">
        <f t="shared" ca="1" si="3"/>
        <v>466.19333246670317</v>
      </c>
    </row>
    <row r="61" spans="2:9">
      <c r="B61" s="6" t="s">
        <v>84</v>
      </c>
      <c r="C61" s="65">
        <f ca="1">'Single Adult'!H144</f>
        <v>34.451403940886699</v>
      </c>
      <c r="D61" s="34">
        <f ca="1">'Over 60s adults'!H144</f>
        <v>40.351495621237</v>
      </c>
      <c r="E61" s="53">
        <f ca="1">'Two adults'!H144</f>
        <v>64.98171319102353</v>
      </c>
      <c r="F61" s="34">
        <f ca="1">'Two adults+children'!H144</f>
        <v>154.16557580733442</v>
      </c>
      <c r="G61" s="52">
        <f ca="1">'1 adult+children'!H144</f>
        <v>119.95552955665025</v>
      </c>
      <c r="H61" s="54">
        <f ca="1">'Three adults'!H144</f>
        <v>54.259439199051272</v>
      </c>
      <c r="I61" s="56">
        <f t="shared" ca="1" si="3"/>
        <v>468.16515731618313</v>
      </c>
    </row>
    <row r="62" spans="2:9">
      <c r="B62" s="6" t="s">
        <v>85</v>
      </c>
      <c r="C62" s="65">
        <f ca="1">'Single Adult'!H145</f>
        <v>33.775270935960592</v>
      </c>
      <c r="D62" s="34">
        <f ca="1">'Over 60s adults'!H145</f>
        <v>39.617645046524359</v>
      </c>
      <c r="E62" s="53">
        <f ca="1">'Two adults'!H145</f>
        <v>64.419080459770115</v>
      </c>
      <c r="F62" s="34">
        <f ca="1">'Two adults+children'!H145</f>
        <v>153.53549534756431</v>
      </c>
      <c r="G62" s="52">
        <f ca="1">'1 adult+children'!H145</f>
        <v>117.70285098522166</v>
      </c>
      <c r="H62" s="54">
        <f ca="1">'Three adults'!H145</f>
        <v>54.127156768837807</v>
      </c>
      <c r="I62" s="56">
        <f t="shared" ca="1" si="3"/>
        <v>463.17749954387887</v>
      </c>
    </row>
    <row r="63" spans="2:9">
      <c r="B63" s="6" t="s">
        <v>86</v>
      </c>
      <c r="C63" s="65">
        <f ca="1">'Single Adult'!H146</f>
        <v>33.501149425287352</v>
      </c>
      <c r="D63" s="34">
        <f>'Over 60s adults'!H146</f>
        <v>39.559122879036671</v>
      </c>
      <c r="E63" s="53">
        <f ca="1">'Two adults'!H146</f>
        <v>62.885155993431859</v>
      </c>
      <c r="F63" s="34">
        <f>'Two adults+children'!H146</f>
        <v>143.12683360700601</v>
      </c>
      <c r="G63" s="52">
        <f>'1 adult+children'!H146</f>
        <v>115.2686145320197</v>
      </c>
      <c r="H63" s="54">
        <f ca="1">'Three adults'!H146</f>
        <v>52.556286489691658</v>
      </c>
      <c r="I63" s="56">
        <f t="shared" ca="1" si="3"/>
        <v>446.89716292647324</v>
      </c>
    </row>
    <row r="64" spans="2:9" ht="15.75" thickBot="1">
      <c r="B64" s="1" t="s">
        <v>87</v>
      </c>
      <c r="C64" s="87">
        <f ca="1">'Single Adult'!H147</f>
        <v>28.791412151067323</v>
      </c>
      <c r="D64" s="82">
        <f>'Over 60s adults'!H147</f>
        <v>25.519166666666667</v>
      </c>
      <c r="E64" s="76">
        <f ca="1">'Two adults'!H147</f>
        <v>52.329392446633825</v>
      </c>
      <c r="F64" s="82">
        <f>'Two adults+children'!H147</f>
        <v>115.175</v>
      </c>
      <c r="G64" s="166">
        <f>'1 adult+children'!H147</f>
        <v>78.926249999999996</v>
      </c>
      <c r="H64" s="164">
        <f ca="1">'Three adults'!H147</f>
        <v>43.245836754241928</v>
      </c>
      <c r="I64" s="75">
        <f t="shared" ca="1" si="3"/>
        <v>343.98705801860973</v>
      </c>
    </row>
    <row r="65" spans="2:9" ht="15.75" thickBot="1">
      <c r="B65" s="23" t="s">
        <v>178</v>
      </c>
      <c r="C65" s="53">
        <f ca="1">SUM(C41:C64)</f>
        <v>342.80291461412156</v>
      </c>
      <c r="D65" s="53">
        <f t="shared" ref="D65" ca="1" si="4">SUM(D41:D64)</f>
        <v>421.62019157088127</v>
      </c>
      <c r="E65" s="53">
        <f t="shared" ref="E65" ca="1" si="5">SUM(E41:E64)</f>
        <v>673.53553366174071</v>
      </c>
      <c r="F65" s="53">
        <f t="shared" ref="F65" ca="1" si="6">SUM(F41:F64)</f>
        <v>1623.2757525998907</v>
      </c>
      <c r="G65" s="53">
        <f t="shared" ref="G65" ca="1" si="7">SUM(G41:G64)</f>
        <v>1257.2815517241377</v>
      </c>
      <c r="H65" s="53">
        <f t="shared" ref="H65" ca="1" si="8">SUM(H41:H64)</f>
        <v>546.40883050538218</v>
      </c>
      <c r="I65" s="56">
        <f ca="1">SUM(I41:I64)</f>
        <v>4864.9247746761539</v>
      </c>
    </row>
    <row r="66" spans="2:9" ht="15.75" thickBot="1">
      <c r="B66" s="171" t="s">
        <v>179</v>
      </c>
      <c r="C66" s="170">
        <f t="shared" ref="C66:I66" ca="1" si="9">C65/$I$35</f>
        <v>0.13007205274264766</v>
      </c>
      <c r="D66" s="170">
        <f t="shared" ca="1" si="9"/>
        <v>0.15997823080677429</v>
      </c>
      <c r="E66" s="170">
        <f t="shared" ca="1" si="9"/>
        <v>0.2555641907453266</v>
      </c>
      <c r="F66" s="170">
        <f t="shared" ca="1" si="9"/>
        <v>0.61593061291707041</v>
      </c>
      <c r="G66" s="170">
        <f t="shared" ca="1" si="9"/>
        <v>0.47705893192975529</v>
      </c>
      <c r="H66" s="170">
        <f t="shared" ca="1" si="9"/>
        <v>0.20732763693257322</v>
      </c>
      <c r="I66" s="19">
        <f t="shared" ca="1" si="9"/>
        <v>1.8459316560741474</v>
      </c>
    </row>
    <row r="69" spans="2:9" ht="15.75" thickBot="1">
      <c r="B69" t="s">
        <v>199</v>
      </c>
    </row>
    <row r="70" spans="2:9" ht="30.75" thickBot="1">
      <c r="B70" s="84"/>
      <c r="C70" s="168" t="s">
        <v>172</v>
      </c>
      <c r="D70" s="163" t="s">
        <v>173</v>
      </c>
      <c r="E70" s="169" t="s">
        <v>174</v>
      </c>
      <c r="F70" s="163" t="s">
        <v>175</v>
      </c>
      <c r="G70" s="169" t="s">
        <v>176</v>
      </c>
      <c r="H70" s="163" t="s">
        <v>177</v>
      </c>
      <c r="I70" s="172" t="s">
        <v>88</v>
      </c>
    </row>
    <row r="71" spans="2:9">
      <c r="B71" s="17" t="s">
        <v>64</v>
      </c>
      <c r="C71" s="86">
        <f>'Single Adult'!I124</f>
        <v>4.4916666666666671</v>
      </c>
      <c r="D71" s="71">
        <f>'Over 60s adults'!I124</f>
        <v>5.1791666666666671</v>
      </c>
      <c r="E71" s="59">
        <f>'Two adults'!I124</f>
        <v>10.083333333333334</v>
      </c>
      <c r="F71" s="71">
        <f>'Two adults+children'!I124</f>
        <v>19.974999999999998</v>
      </c>
      <c r="G71" s="72">
        <f>'1 adult+children'!I124</f>
        <v>13.40625</v>
      </c>
      <c r="H71" s="73">
        <f>'Three adults'!I124</f>
        <v>6.7562499999999996</v>
      </c>
      <c r="I71" s="70">
        <f>SUM(C71:H71)</f>
        <v>59.891666666666673</v>
      </c>
    </row>
    <row r="72" spans="2:9">
      <c r="B72" s="6" t="s">
        <v>65</v>
      </c>
      <c r="C72" s="65">
        <f>'Single Adult'!I125</f>
        <v>4.4916666666666671</v>
      </c>
      <c r="D72" s="34">
        <f>'Over 60s adults'!I125</f>
        <v>5.1791666666666671</v>
      </c>
      <c r="E72" s="53">
        <f>'Two adults'!I125</f>
        <v>10.083333333333334</v>
      </c>
      <c r="F72" s="34">
        <f>'Two adults+children'!I125</f>
        <v>19.974999999999998</v>
      </c>
      <c r="G72" s="52">
        <f>'1 adult+children'!I125</f>
        <v>13.40625</v>
      </c>
      <c r="H72" s="54">
        <f>'Three adults'!I125</f>
        <v>6.7562499999999996</v>
      </c>
      <c r="I72" s="56">
        <f t="shared" ref="I72:I94" si="10">SUM(C72:H72)</f>
        <v>59.891666666666673</v>
      </c>
    </row>
    <row r="73" spans="2:9">
      <c r="B73" s="6" t="s">
        <v>66</v>
      </c>
      <c r="C73" s="65">
        <f>'Single Adult'!I126</f>
        <v>4.4916666666666671</v>
      </c>
      <c r="D73" s="34">
        <f>'Over 60s adults'!I126</f>
        <v>5.1791666666666671</v>
      </c>
      <c r="E73" s="53">
        <f>'Two adults'!I126</f>
        <v>10.083333333333334</v>
      </c>
      <c r="F73" s="34">
        <f>'Two adults+children'!I126</f>
        <v>19.974999999999998</v>
      </c>
      <c r="G73" s="52">
        <f>'1 adult+children'!I126</f>
        <v>13.40625</v>
      </c>
      <c r="H73" s="54">
        <f>'Three adults'!I126</f>
        <v>6.7562499999999996</v>
      </c>
      <c r="I73" s="56">
        <f t="shared" si="10"/>
        <v>59.891666666666673</v>
      </c>
    </row>
    <row r="74" spans="2:9">
      <c r="B74" s="6" t="s">
        <v>67</v>
      </c>
      <c r="C74" s="65">
        <f>'Single Adult'!I127</f>
        <v>4.4916666666666671</v>
      </c>
      <c r="D74" s="34">
        <f>'Over 60s adults'!I127</f>
        <v>5.1791666666666671</v>
      </c>
      <c r="E74" s="53">
        <f>'Two adults'!I127</f>
        <v>10.083333333333334</v>
      </c>
      <c r="F74" s="34">
        <f>'Two adults+children'!I127</f>
        <v>19.974999999999998</v>
      </c>
      <c r="G74" s="52">
        <f>'1 adult+children'!I127</f>
        <v>13.40625</v>
      </c>
      <c r="H74" s="54">
        <f>'Three adults'!I127</f>
        <v>6.7562499999999996</v>
      </c>
      <c r="I74" s="56">
        <f t="shared" si="10"/>
        <v>59.891666666666673</v>
      </c>
    </row>
    <row r="75" spans="2:9">
      <c r="B75" s="6" t="s">
        <v>68</v>
      </c>
      <c r="C75" s="65">
        <f>'Single Adult'!I128</f>
        <v>4.4916666666666671</v>
      </c>
      <c r="D75" s="34">
        <f>'Over 60s adults'!I128</f>
        <v>5.1791666666666671</v>
      </c>
      <c r="E75" s="53">
        <f>'Two adults'!I128</f>
        <v>10.083333333333334</v>
      </c>
      <c r="F75" s="34">
        <f>'Two adults+children'!I128</f>
        <v>19.974999999999998</v>
      </c>
      <c r="G75" s="52">
        <f>'1 adult+children'!I128</f>
        <v>13.40625</v>
      </c>
      <c r="H75" s="54">
        <f>'Three adults'!I128</f>
        <v>6.7562499999999996</v>
      </c>
      <c r="I75" s="56">
        <f t="shared" si="10"/>
        <v>59.891666666666673</v>
      </c>
    </row>
    <row r="76" spans="2:9">
      <c r="B76" s="6" t="s">
        <v>69</v>
      </c>
      <c r="C76" s="65">
        <f ca="1">'Single Adult'!I129</f>
        <v>28.136685823754789</v>
      </c>
      <c r="D76" s="34">
        <f>'Over 60s adults'!I129</f>
        <v>25.519166666666667</v>
      </c>
      <c r="E76" s="53">
        <f ca="1">'Two adults'!I129</f>
        <v>50.048773946360157</v>
      </c>
      <c r="F76" s="34">
        <f ca="1">'Two adults+children'!I129</f>
        <v>116.42134482758621</v>
      </c>
      <c r="G76" s="52">
        <f>'1 adult+children'!I129</f>
        <v>78.926249999999996</v>
      </c>
      <c r="H76" s="54">
        <f ca="1">'Three adults'!I129</f>
        <v>41.973392857142855</v>
      </c>
      <c r="I76" s="56">
        <f t="shared" ca="1" si="10"/>
        <v>341.02561412151067</v>
      </c>
    </row>
    <row r="77" spans="2:9">
      <c r="B77" s="6" t="s">
        <v>70</v>
      </c>
      <c r="C77" s="65">
        <f ca="1">'Single Adult'!I130</f>
        <v>32.991283524904219</v>
      </c>
      <c r="D77" s="34">
        <f ca="1">'Over 60s adults'!I130</f>
        <v>25.836522988505749</v>
      </c>
      <c r="E77" s="53">
        <f ca="1">'Two adults'!I130</f>
        <v>61.837881773399019</v>
      </c>
      <c r="F77" s="34">
        <f ca="1">'Two adults+children'!I130</f>
        <v>146.00143021346469</v>
      </c>
      <c r="G77" s="52">
        <f ca="1">'1 adult+children'!I130</f>
        <v>80.08027298850574</v>
      </c>
      <c r="H77" s="54">
        <f ca="1">'Three adults'!I130</f>
        <v>51.003456714103265</v>
      </c>
      <c r="I77" s="56">
        <f t="shared" ca="1" si="10"/>
        <v>397.75084820288265</v>
      </c>
    </row>
    <row r="78" spans="2:9">
      <c r="B78" s="41" t="s">
        <v>71</v>
      </c>
      <c r="C78" s="65">
        <f ca="1">'Single Adult'!I131</f>
        <v>4.6166858237547901</v>
      </c>
      <c r="D78" s="34">
        <f ca="1">'Over 60s adults'!I131</f>
        <v>6.2322126436781611</v>
      </c>
      <c r="E78" s="53">
        <f>'Two adults'!I131</f>
        <v>10.083333333333334</v>
      </c>
      <c r="F78" s="34">
        <f ca="1">'Two adults+children'!I131</f>
        <v>47.299794745484405</v>
      </c>
      <c r="G78" s="52">
        <f ca="1">'1 adult+children'!I131</f>
        <v>16.47162356321839</v>
      </c>
      <c r="H78" s="54">
        <f ca="1">'Three adults'!I131</f>
        <v>8.3883682266009849</v>
      </c>
      <c r="I78" s="56">
        <f t="shared" ca="1" si="10"/>
        <v>93.092018336070069</v>
      </c>
    </row>
    <row r="79" spans="2:9">
      <c r="B79" s="41" t="s">
        <v>72</v>
      </c>
      <c r="C79" s="65">
        <f>'Single Adult'!I132</f>
        <v>4.4916666666666671</v>
      </c>
      <c r="D79" s="34">
        <f>'Over 60s adults'!I132</f>
        <v>19.219122879036671</v>
      </c>
      <c r="E79" s="53">
        <f>'Two adults'!I132</f>
        <v>10.083333333333334</v>
      </c>
      <c r="F79" s="34">
        <f ca="1">'Two adults+children'!I132</f>
        <v>36.928645320197042</v>
      </c>
      <c r="G79" s="52">
        <f>'1 adult+children'!I132</f>
        <v>49.748614532019701</v>
      </c>
      <c r="H79" s="54">
        <f ca="1">'Three adults'!I132</f>
        <v>7.9679741379310336</v>
      </c>
      <c r="I79" s="56">
        <f t="shared" ca="1" si="10"/>
        <v>128.43935686918445</v>
      </c>
    </row>
    <row r="80" spans="2:9">
      <c r="B80" s="41" t="s">
        <v>73</v>
      </c>
      <c r="C80" s="65">
        <f>'Single Adult'!I133</f>
        <v>4.4916666666666671</v>
      </c>
      <c r="D80" s="34">
        <f ca="1">'Over 60s adults'!I133</f>
        <v>5.6263505747126441</v>
      </c>
      <c r="E80" s="53">
        <f>'Two adults'!I133</f>
        <v>10.083333333333334</v>
      </c>
      <c r="F80" s="34">
        <f>'Two adults+children'!I133</f>
        <v>19.974999999999998</v>
      </c>
      <c r="G80" s="52">
        <f ca="1">'1 adult+children'!I133</f>
        <v>50.812479474548439</v>
      </c>
      <c r="H80" s="54">
        <f>'Three adults'!I133</f>
        <v>6.7562499999999996</v>
      </c>
      <c r="I80" s="56">
        <f t="shared" ca="1" si="10"/>
        <v>97.745080049261077</v>
      </c>
    </row>
    <row r="81" spans="2:17">
      <c r="B81" s="41" t="s">
        <v>74</v>
      </c>
      <c r="C81" s="65">
        <f>'Single Adult'!I134</f>
        <v>4.4916666666666671</v>
      </c>
      <c r="D81" s="34">
        <f ca="1">'Over 60s adults'!I134</f>
        <v>8.3554885057471271</v>
      </c>
      <c r="E81" s="53">
        <f>'Two adults'!I134</f>
        <v>10.083333333333334</v>
      </c>
      <c r="F81" s="34">
        <f>'Two adults+children'!I134</f>
        <v>19.974999999999998</v>
      </c>
      <c r="G81" s="52">
        <f ca="1">'1 adult+children'!I134</f>
        <v>23.841276683087031</v>
      </c>
      <c r="H81" s="54">
        <f>'Three adults'!I134</f>
        <v>6.7562499999999996</v>
      </c>
      <c r="I81" s="56">
        <f t="shared" ca="1" si="10"/>
        <v>73.503015188834155</v>
      </c>
    </row>
    <row r="82" spans="2:17">
      <c r="B82" s="41" t="s">
        <v>75</v>
      </c>
      <c r="C82" s="65">
        <f>'Single Adult'!I135</f>
        <v>4.4916666666666671</v>
      </c>
      <c r="D82" s="34">
        <f ca="1">'Over 60s adults'!I135</f>
        <v>6.5113834154351391</v>
      </c>
      <c r="E82" s="53">
        <f>'Two adults'!I135</f>
        <v>10.083333333333334</v>
      </c>
      <c r="F82" s="34">
        <f>'Two adults+children'!I135</f>
        <v>19.974999999999998</v>
      </c>
      <c r="G82" s="52">
        <f ca="1">'1 adult+children'!I135</f>
        <v>18.527124384236455</v>
      </c>
      <c r="H82" s="54">
        <f>'Three adults'!I135</f>
        <v>6.7562499999999996</v>
      </c>
      <c r="I82" s="56">
        <f t="shared" ca="1" si="10"/>
        <v>66.344757799671584</v>
      </c>
    </row>
    <row r="83" spans="2:17">
      <c r="B83" s="41" t="s">
        <v>76</v>
      </c>
      <c r="C83" s="65">
        <f>'Single Adult'!I136</f>
        <v>4.4916666666666671</v>
      </c>
      <c r="D83" s="34">
        <f ca="1">'Over 60s adults'!I136</f>
        <v>7.5212027914614126</v>
      </c>
      <c r="E83" s="53">
        <f>'Two adults'!I136</f>
        <v>10.083333333333334</v>
      </c>
      <c r="F83" s="34">
        <f>'Two adults+children'!I136</f>
        <v>19.974999999999998</v>
      </c>
      <c r="G83" s="52">
        <f ca="1">'1 adult+children'!I136</f>
        <v>21.09338054187192</v>
      </c>
      <c r="H83" s="54">
        <f>'Three adults'!I136</f>
        <v>6.7562499999999996</v>
      </c>
      <c r="I83" s="56">
        <f t="shared" ca="1" si="10"/>
        <v>69.920833333333334</v>
      </c>
    </row>
    <row r="84" spans="2:17">
      <c r="B84" s="6" t="s">
        <v>77</v>
      </c>
      <c r="C84" s="65">
        <f>'Single Adult'!I137</f>
        <v>4.4916666666666671</v>
      </c>
      <c r="D84" s="34">
        <f ca="1">'Over 60s adults'!I137</f>
        <v>22.654467706622878</v>
      </c>
      <c r="E84" s="53">
        <f>'Two adults'!I137</f>
        <v>10.083333333333334</v>
      </c>
      <c r="F84" s="34">
        <f ca="1">'Two adults+children'!I137</f>
        <v>60.720964969895995</v>
      </c>
      <c r="G84" s="52">
        <f ca="1">'1 adult+children'!I137</f>
        <v>60.385457717569778</v>
      </c>
      <c r="H84" s="54">
        <f>'Three adults'!I137</f>
        <v>6.7562499999999996</v>
      </c>
      <c r="I84" s="56">
        <f t="shared" ca="1" si="10"/>
        <v>165.09214039408866</v>
      </c>
    </row>
    <row r="85" spans="2:17">
      <c r="B85" s="6" t="s">
        <v>78</v>
      </c>
      <c r="C85" s="65">
        <f>'Single Adult'!I138</f>
        <v>4.4916666666666671</v>
      </c>
      <c r="D85" s="34">
        <f ca="1">'Over 60s adults'!I138</f>
        <v>21.971651614668851</v>
      </c>
      <c r="E85" s="53">
        <f>'Two adults'!I138</f>
        <v>10.083333333333334</v>
      </c>
      <c r="F85" s="34">
        <f ca="1">'Two adults+children'!I138</f>
        <v>60.580559386973178</v>
      </c>
      <c r="G85" s="52">
        <f ca="1">'1 adult+children'!I138</f>
        <v>60.955449507389154</v>
      </c>
      <c r="H85" s="54">
        <f>'Three adults'!I138</f>
        <v>6.7562499999999996</v>
      </c>
      <c r="I85" s="56">
        <f t="shared" ca="1" si="10"/>
        <v>164.83891050903117</v>
      </c>
    </row>
    <row r="86" spans="2:17">
      <c r="B86" s="6" t="s">
        <v>79</v>
      </c>
      <c r="C86" s="65">
        <f>'Single Adult'!I139</f>
        <v>4.4916666666666671</v>
      </c>
      <c r="D86" s="34">
        <f ca="1">'Over 60s adults'!I139</f>
        <v>6.6318267651888343</v>
      </c>
      <c r="E86" s="53">
        <f ca="1">'Two adults'!I139</f>
        <v>11.448927203065136</v>
      </c>
      <c r="F86" s="34">
        <f ca="1">'Two adults+children'!I139</f>
        <v>26.911701149425287</v>
      </c>
      <c r="G86" s="52">
        <f ca="1">'1 adult+children'!I139</f>
        <v>17.653992200328403</v>
      </c>
      <c r="H86" s="54">
        <f ca="1">'Three adults'!I139</f>
        <v>8.5367426108374378</v>
      </c>
      <c r="I86" s="56">
        <f t="shared" ca="1" si="10"/>
        <v>75.67485659551177</v>
      </c>
    </row>
    <row r="87" spans="2:17">
      <c r="B87" s="6" t="s">
        <v>80</v>
      </c>
      <c r="C87" s="65">
        <f ca="1">'Single Adult'!I140</f>
        <v>9.8752079912424744</v>
      </c>
      <c r="D87" s="34">
        <f ca="1">'Over 60s adults'!I140</f>
        <v>6.6336822660098527</v>
      </c>
      <c r="E87" s="53">
        <f ca="1">'Two adults'!I140</f>
        <v>24.236053639846745</v>
      </c>
      <c r="F87" s="34">
        <f ca="1">'Two adults+children'!I140</f>
        <v>34.327576354679799</v>
      </c>
      <c r="G87" s="52">
        <f ca="1">'1 adult+children'!I140</f>
        <v>17.026323891625616</v>
      </c>
      <c r="H87" s="54">
        <f ca="1">'Three adults'!I140</f>
        <v>21.628694809341361</v>
      </c>
      <c r="I87" s="56">
        <f t="shared" ca="1" si="10"/>
        <v>113.72753895274585</v>
      </c>
    </row>
    <row r="88" spans="2:17">
      <c r="B88" s="6" t="s">
        <v>81</v>
      </c>
      <c r="C88" s="65">
        <f ca="1">'Single Adult'!I141</f>
        <v>10.322643678160919</v>
      </c>
      <c r="D88" s="34">
        <f ca="1">'Over 60s adults'!I141</f>
        <v>7.3489039408867001</v>
      </c>
      <c r="E88" s="53">
        <f ca="1">'Two adults'!I141</f>
        <v>23.525484400656811</v>
      </c>
      <c r="F88" s="34">
        <f ca="1">'Two adults+children'!I141</f>
        <v>33.565462506841811</v>
      </c>
      <c r="G88" s="52">
        <f ca="1">'1 adult+children'!I141</f>
        <v>21.171561986863711</v>
      </c>
      <c r="H88" s="54">
        <f ca="1">'Three adults'!I141</f>
        <v>20.430821246122974</v>
      </c>
      <c r="I88" s="56">
        <f t="shared" ca="1" si="10"/>
        <v>116.36487775953293</v>
      </c>
      <c r="L88">
        <f t="shared" ref="L88:L111" ca="1" si="11">C71/$C$95</f>
        <v>1.5186713562540094E-2</v>
      </c>
      <c r="M88">
        <f ca="1">D71/$D$95</f>
        <v>1.3595747524852557E-2</v>
      </c>
      <c r="N88">
        <f ca="1">E71/$E$95</f>
        <v>1.6965725187604464E-2</v>
      </c>
      <c r="O88">
        <f ca="1">F71/$F$95</f>
        <v>1.3940496908930332E-2</v>
      </c>
      <c r="P88">
        <f ca="1">G71/$G$95</f>
        <v>1.1903529912811931E-2</v>
      </c>
      <c r="Q88">
        <f ca="1">H71/$H$95</f>
        <v>1.4151916697577364E-2</v>
      </c>
    </row>
    <row r="89" spans="2:17">
      <c r="B89" s="6" t="s">
        <v>82</v>
      </c>
      <c r="C89" s="65">
        <f ca="1">'Single Adult'!I142</f>
        <v>10.39946360153257</v>
      </c>
      <c r="D89" s="34">
        <f ca="1">'Over 60s adults'!I142</f>
        <v>19.972866721401207</v>
      </c>
      <c r="E89" s="53">
        <f ca="1">'Two adults'!I142</f>
        <v>23.790032840722493</v>
      </c>
      <c r="F89" s="34">
        <f ca="1">'Two adults+children'!I142</f>
        <v>63.412424740010941</v>
      </c>
      <c r="G89" s="52">
        <f ca="1">'1 adult+children'!I142</f>
        <v>56.400626026272576</v>
      </c>
      <c r="H89" s="54">
        <f ca="1">'Three adults'!I142</f>
        <v>20.870969029374201</v>
      </c>
      <c r="I89" s="56">
        <f t="shared" ca="1" si="10"/>
        <v>194.84638295931401</v>
      </c>
      <c r="L89" s="257">
        <f t="shared" ca="1" si="11"/>
        <v>1.5186713562540094E-2</v>
      </c>
      <c r="M89" s="257">
        <f t="shared" ref="M89:M111" ca="1" si="12">D72/$D$95</f>
        <v>1.3595747524852557E-2</v>
      </c>
      <c r="N89" s="257">
        <f t="shared" ref="N89:N111" ca="1" si="13">E72/$E$95</f>
        <v>1.6965725187604464E-2</v>
      </c>
      <c r="O89" s="257">
        <f t="shared" ref="O89:O111" ca="1" si="14">F72/$F$95</f>
        <v>1.3940496908930332E-2</v>
      </c>
      <c r="P89" s="257">
        <f t="shared" ref="P89:P111" ca="1" si="15">G72/$G$95</f>
        <v>1.1903529912811931E-2</v>
      </c>
      <c r="Q89" s="257">
        <f t="shared" ref="Q89:Q111" ca="1" si="16">H72/$H$95</f>
        <v>1.4151916697577364E-2</v>
      </c>
    </row>
    <row r="90" spans="2:17">
      <c r="B90" s="6" t="s">
        <v>83</v>
      </c>
      <c r="C90" s="65">
        <f ca="1">'Single Adult'!I143</f>
        <v>10.510041050903121</v>
      </c>
      <c r="D90" s="34">
        <f ca="1">'Over 60s adults'!I143</f>
        <v>19.962078544061303</v>
      </c>
      <c r="E90" s="53">
        <f ca="1">'Two adults'!I143</f>
        <v>23.749704433497538</v>
      </c>
      <c r="F90" s="34">
        <f ca="1">'Two adults+children'!I143</f>
        <v>60.92794362342638</v>
      </c>
      <c r="G90" s="52">
        <f ca="1">'1 adult+children'!I143</f>
        <v>54.262623152709359</v>
      </c>
      <c r="H90" s="54">
        <f ca="1">'Three adults'!I143</f>
        <v>18.100941662105459</v>
      </c>
      <c r="I90" s="56">
        <f t="shared" ca="1" si="10"/>
        <v>187.51333246670316</v>
      </c>
      <c r="L90" s="257">
        <f t="shared" ca="1" si="11"/>
        <v>1.5186713562540094E-2</v>
      </c>
      <c r="M90" s="257">
        <f t="shared" ca="1" si="12"/>
        <v>1.3595747524852557E-2</v>
      </c>
      <c r="N90" s="257">
        <f t="shared" ca="1" si="13"/>
        <v>1.6965725187604464E-2</v>
      </c>
      <c r="O90" s="257">
        <f t="shared" ca="1" si="14"/>
        <v>1.3940496908930332E-2</v>
      </c>
      <c r="P90" s="257">
        <f t="shared" ca="1" si="15"/>
        <v>1.1903529912811931E-2</v>
      </c>
      <c r="Q90" s="257">
        <f t="shared" ca="1" si="16"/>
        <v>1.4151916697577364E-2</v>
      </c>
    </row>
    <row r="91" spans="2:17">
      <c r="B91" s="6" t="s">
        <v>84</v>
      </c>
      <c r="C91" s="65">
        <f ca="1">'Single Adult'!I144</f>
        <v>34.451403940886699</v>
      </c>
      <c r="D91" s="34">
        <f ca="1">'Over 60s adults'!I144</f>
        <v>40.351495621237</v>
      </c>
      <c r="E91" s="53">
        <f ca="1">'Two adults'!I144</f>
        <v>64.98171319102353</v>
      </c>
      <c r="F91" s="34">
        <f ca="1">'Two adults+children'!I144</f>
        <v>154.16557580733442</v>
      </c>
      <c r="G91" s="52">
        <f ca="1">'1 adult+children'!I144</f>
        <v>119.95552955665025</v>
      </c>
      <c r="H91" s="54">
        <f ca="1">'Three adults'!I144</f>
        <v>54.259439199051272</v>
      </c>
      <c r="I91" s="56">
        <f t="shared" ca="1" si="10"/>
        <v>468.16515731618313</v>
      </c>
      <c r="L91" s="257">
        <f t="shared" ca="1" si="11"/>
        <v>1.5186713562540094E-2</v>
      </c>
      <c r="M91" s="257">
        <f t="shared" ca="1" si="12"/>
        <v>1.3595747524852557E-2</v>
      </c>
      <c r="N91" s="257">
        <f t="shared" ca="1" si="13"/>
        <v>1.6965725187604464E-2</v>
      </c>
      <c r="O91" s="257">
        <f t="shared" ca="1" si="14"/>
        <v>1.3940496908930332E-2</v>
      </c>
      <c r="P91" s="257">
        <f t="shared" ca="1" si="15"/>
        <v>1.1903529912811931E-2</v>
      </c>
      <c r="Q91" s="257">
        <f t="shared" ca="1" si="16"/>
        <v>1.4151916697577364E-2</v>
      </c>
    </row>
    <row r="92" spans="2:17">
      <c r="B92" s="6" t="s">
        <v>85</v>
      </c>
      <c r="C92" s="65">
        <f ca="1">'Single Adult'!I145</f>
        <v>33.775270935960592</v>
      </c>
      <c r="D92" s="34">
        <f ca="1">'Over 60s adults'!I145</f>
        <v>39.617645046524359</v>
      </c>
      <c r="E92" s="53">
        <f ca="1">'Two adults'!I145</f>
        <v>64.419080459770115</v>
      </c>
      <c r="F92" s="34">
        <f ca="1">'Two adults+children'!I145</f>
        <v>153.53549534756431</v>
      </c>
      <c r="G92" s="52">
        <f ca="1">'1 adult+children'!I145</f>
        <v>117.70285098522166</v>
      </c>
      <c r="H92" s="54">
        <f ca="1">'Three adults'!I145</f>
        <v>54.127156768837807</v>
      </c>
      <c r="I92" s="56">
        <f t="shared" ca="1" si="10"/>
        <v>463.17749954387887</v>
      </c>
      <c r="L92" s="257">
        <f t="shared" ca="1" si="11"/>
        <v>1.5186713562540094E-2</v>
      </c>
      <c r="M92" s="257">
        <f t="shared" ca="1" si="12"/>
        <v>1.3595747524852557E-2</v>
      </c>
      <c r="N92" s="257">
        <f t="shared" ca="1" si="13"/>
        <v>1.6965725187604464E-2</v>
      </c>
      <c r="O92" s="257">
        <f t="shared" ca="1" si="14"/>
        <v>1.3940496908930332E-2</v>
      </c>
      <c r="P92" s="257">
        <f t="shared" ca="1" si="15"/>
        <v>1.1903529912811931E-2</v>
      </c>
      <c r="Q92" s="257">
        <f t="shared" ca="1" si="16"/>
        <v>1.4151916697577364E-2</v>
      </c>
    </row>
    <row r="93" spans="2:17">
      <c r="B93" s="6" t="s">
        <v>86</v>
      </c>
      <c r="C93" s="65">
        <f ca="1">'Single Adult'!I146</f>
        <v>33.501149425287352</v>
      </c>
      <c r="D93" s="34">
        <f>'Over 60s adults'!I146</f>
        <v>39.559122879036671</v>
      </c>
      <c r="E93" s="53">
        <f ca="1">'Two adults'!I146</f>
        <v>62.885155993431859</v>
      </c>
      <c r="F93" s="34">
        <f>'Two adults+children'!I146</f>
        <v>143.12683360700601</v>
      </c>
      <c r="G93" s="52">
        <f>'1 adult+children'!I146</f>
        <v>115.2686145320197</v>
      </c>
      <c r="H93" s="54">
        <f ca="1">'Three adults'!I146</f>
        <v>52.556286489691658</v>
      </c>
      <c r="I93" s="56">
        <f t="shared" ca="1" si="10"/>
        <v>446.89716292647324</v>
      </c>
      <c r="L93" s="257">
        <f t="shared" ca="1" si="11"/>
        <v>9.5132568802496417E-2</v>
      </c>
      <c r="M93" s="257">
        <f t="shared" ca="1" si="12"/>
        <v>6.6989955986091684E-2</v>
      </c>
      <c r="N93" s="257">
        <f t="shared" ca="1" si="13"/>
        <v>8.4209627578560445E-2</v>
      </c>
      <c r="O93" s="257">
        <f t="shared" ca="1" si="14"/>
        <v>8.1250132550812412E-2</v>
      </c>
      <c r="P93" s="257">
        <f t="shared" ca="1" si="15"/>
        <v>7.0079327013972792E-2</v>
      </c>
      <c r="Q93" s="257">
        <f t="shared" ca="1" si="16"/>
        <v>8.7919179904381042E-2</v>
      </c>
    </row>
    <row r="94" spans="2:17" ht="15.75" thickBot="1">
      <c r="B94" s="1" t="s">
        <v>87</v>
      </c>
      <c r="C94" s="87">
        <f ca="1">'Single Adult'!I147</f>
        <v>28.791412151067323</v>
      </c>
      <c r="D94" s="82">
        <f>'Over 60s adults'!I147</f>
        <v>25.519166666666667</v>
      </c>
      <c r="E94" s="76">
        <f ca="1">'Two adults'!I147</f>
        <v>52.329392446633825</v>
      </c>
      <c r="F94" s="82">
        <f>'Two adults+children'!I147</f>
        <v>115.175</v>
      </c>
      <c r="G94" s="166">
        <f>'1 adult+children'!I147</f>
        <v>78.926249999999996</v>
      </c>
      <c r="H94" s="164">
        <f ca="1">'Three adults'!I147</f>
        <v>43.245836754241928</v>
      </c>
      <c r="I94" s="75">
        <f t="shared" ca="1" si="10"/>
        <v>343.98705801860973</v>
      </c>
      <c r="L94" s="257">
        <f t="shared" ca="1" si="11"/>
        <v>0.11154638358885381</v>
      </c>
      <c r="M94" s="257">
        <f t="shared" ca="1" si="12"/>
        <v>6.7823042987309387E-2</v>
      </c>
      <c r="N94" s="257">
        <f t="shared" ca="1" si="13"/>
        <v>0.10404540578688225</v>
      </c>
      <c r="O94" s="257">
        <f t="shared" ca="1" si="14"/>
        <v>0.10189399181928473</v>
      </c>
      <c r="P94" s="257">
        <f t="shared" ca="1" si="15"/>
        <v>7.1103994401478673E-2</v>
      </c>
      <c r="Q94" s="257">
        <f t="shared" ca="1" si="16"/>
        <v>0.10683391980854502</v>
      </c>
    </row>
    <row r="95" spans="2:17" ht="15.75" thickBot="1">
      <c r="B95" s="23" t="s">
        <v>178</v>
      </c>
      <c r="C95" s="53">
        <f ca="1">SUM(C71:C94)</f>
        <v>295.76291461412154</v>
      </c>
      <c r="D95" s="53">
        <f t="shared" ref="D95" ca="1" si="17">SUM(D71:D94)</f>
        <v>380.94019157088121</v>
      </c>
      <c r="E95" s="53">
        <f t="shared" ref="E95" ca="1" si="18">SUM(E71:E94)</f>
        <v>594.33553366174067</v>
      </c>
      <c r="F95" s="53">
        <f t="shared" ref="F95" ca="1" si="19">SUM(F71:F94)</f>
        <v>1432.8757525998906</v>
      </c>
      <c r="G95" s="53">
        <f t="shared" ref="G95" ca="1" si="20">SUM(G71:G94)</f>
        <v>1126.2415517241377</v>
      </c>
      <c r="H95" s="53">
        <f t="shared" ref="H95" ca="1" si="21">SUM(H71:H94)</f>
        <v>477.40883050538218</v>
      </c>
      <c r="I95" s="56">
        <f ca="1">SUM(I71:I94)</f>
        <v>4307.5647746761542</v>
      </c>
      <c r="L95" s="257">
        <f t="shared" ca="1" si="11"/>
        <v>1.5609414147741026E-2</v>
      </c>
      <c r="M95" s="257">
        <f t="shared" ca="1" si="12"/>
        <v>1.6360081665256734E-2</v>
      </c>
      <c r="N95" s="257">
        <f t="shared" ca="1" si="13"/>
        <v>1.6965725187604464E-2</v>
      </c>
      <c r="O95" s="257">
        <f t="shared" ca="1" si="14"/>
        <v>3.3010395116018255E-2</v>
      </c>
      <c r="P95" s="257">
        <f t="shared" ca="1" si="15"/>
        <v>1.462530266087444E-2</v>
      </c>
      <c r="Q95" s="257">
        <f t="shared" ca="1" si="16"/>
        <v>1.7570618075332011E-2</v>
      </c>
    </row>
    <row r="96" spans="2:17" ht="15.75" thickBot="1">
      <c r="B96" s="171" t="s">
        <v>179</v>
      </c>
      <c r="C96" s="170">
        <f t="shared" ref="C96:I96" ca="1" si="22">C95/$I$35</f>
        <v>0.11222334405269506</v>
      </c>
      <c r="D96" s="170">
        <f t="shared" ca="1" si="22"/>
        <v>0.14454274038357548</v>
      </c>
      <c r="E96" s="170">
        <f t="shared" ca="1" si="22"/>
        <v>0.22551279346122274</v>
      </c>
      <c r="F96" s="170">
        <f t="shared" ca="1" si="22"/>
        <v>0.54368583964821471</v>
      </c>
      <c r="G96" s="170">
        <f t="shared" ca="1" si="22"/>
        <v>0.42733752915060164</v>
      </c>
      <c r="H96" s="170">
        <f t="shared" ca="1" si="22"/>
        <v>0.18114649535930094</v>
      </c>
      <c r="I96" s="19">
        <f t="shared" ca="1" si="22"/>
        <v>1.6344487420556106</v>
      </c>
      <c r="L96" s="257">
        <f t="shared" ca="1" si="11"/>
        <v>1.5186713562540094E-2</v>
      </c>
      <c r="M96" s="257">
        <f t="shared" ca="1" si="12"/>
        <v>5.045181187047465E-2</v>
      </c>
      <c r="N96" s="257">
        <f t="shared" ca="1" si="13"/>
        <v>1.6965725187604464E-2</v>
      </c>
      <c r="O96" s="257">
        <f t="shared" ca="1" si="14"/>
        <v>2.5772398795353767E-2</v>
      </c>
      <c r="P96" s="257">
        <f t="shared" ca="1" si="15"/>
        <v>4.4172242141004896E-2</v>
      </c>
      <c r="Q96" s="257">
        <f t="shared" ca="1" si="16"/>
        <v>1.6690043478031571E-2</v>
      </c>
    </row>
    <row r="97" spans="2:17" ht="15.75" thickBot="1">
      <c r="L97" s="257">
        <f t="shared" ca="1" si="11"/>
        <v>1.5186713562540094E-2</v>
      </c>
      <c r="M97" s="257">
        <f t="shared" ca="1" si="12"/>
        <v>1.4769642844750221E-2</v>
      </c>
      <c r="N97" s="257">
        <f t="shared" ca="1" si="13"/>
        <v>1.6965725187604464E-2</v>
      </c>
      <c r="O97" s="257">
        <f t="shared" ca="1" si="14"/>
        <v>1.3940496908930332E-2</v>
      </c>
      <c r="P97" s="257">
        <f t="shared" ca="1" si="15"/>
        <v>4.511685738886189E-2</v>
      </c>
      <c r="Q97" s="257">
        <f t="shared" ca="1" si="16"/>
        <v>1.4151916697577364E-2</v>
      </c>
    </row>
    <row r="98" spans="2:17" ht="30" customHeight="1">
      <c r="B98" s="445" t="s">
        <v>4</v>
      </c>
      <c r="C98" s="446"/>
      <c r="D98" s="437" t="s">
        <v>206</v>
      </c>
      <c r="E98" s="437" t="s">
        <v>207</v>
      </c>
      <c r="L98" s="257">
        <f t="shared" ca="1" si="11"/>
        <v>1.5186713562540094E-2</v>
      </c>
      <c r="M98" s="257">
        <f t="shared" ca="1" si="12"/>
        <v>2.1933859148050617E-2</v>
      </c>
      <c r="N98" s="257">
        <f t="shared" ca="1" si="13"/>
        <v>1.6965725187604464E-2</v>
      </c>
      <c r="O98" s="257">
        <f t="shared" ca="1" si="14"/>
        <v>1.3940496908930332E-2</v>
      </c>
      <c r="P98" s="257">
        <f t="shared" ca="1" si="15"/>
        <v>2.1168883927776383E-2</v>
      </c>
      <c r="Q98" s="257">
        <f t="shared" ca="1" si="16"/>
        <v>1.4151916697577364E-2</v>
      </c>
    </row>
    <row r="99" spans="2:17">
      <c r="B99" s="411"/>
      <c r="C99" s="447"/>
      <c r="D99" s="438"/>
      <c r="E99" s="438"/>
      <c r="L99" s="257">
        <f t="shared" ca="1" si="11"/>
        <v>1.5186713562540094E-2</v>
      </c>
      <c r="M99" s="257">
        <f t="shared" ca="1" si="12"/>
        <v>1.7092928390108113E-2</v>
      </c>
      <c r="N99" s="257">
        <f t="shared" ca="1" si="13"/>
        <v>1.6965725187604464E-2</v>
      </c>
      <c r="O99" s="257">
        <f t="shared" ca="1" si="14"/>
        <v>1.3940496908930332E-2</v>
      </c>
      <c r="P99" s="257">
        <f t="shared" ca="1" si="15"/>
        <v>1.6450400321204362E-2</v>
      </c>
      <c r="Q99" s="257">
        <f t="shared" ca="1" si="16"/>
        <v>1.4151916697577364E-2</v>
      </c>
    </row>
    <row r="100" spans="2:17" ht="15.75" thickBot="1">
      <c r="B100" s="412"/>
      <c r="C100" s="448"/>
      <c r="D100" s="439"/>
      <c r="E100" s="439"/>
      <c r="L100" s="257">
        <f t="shared" ca="1" si="11"/>
        <v>1.5186713562540094E-2</v>
      </c>
      <c r="M100" s="257">
        <f t="shared" ca="1" si="12"/>
        <v>1.9743789072101489E-2</v>
      </c>
      <c r="N100" s="257">
        <f t="shared" ca="1" si="13"/>
        <v>1.6965725187604464E-2</v>
      </c>
      <c r="O100" s="257">
        <f t="shared" ca="1" si="14"/>
        <v>1.3940496908930332E-2</v>
      </c>
      <c r="P100" s="257">
        <f t="shared" ca="1" si="15"/>
        <v>1.8729002237202613E-2</v>
      </c>
      <c r="Q100" s="257">
        <f t="shared" ca="1" si="16"/>
        <v>1.4151916697577364E-2</v>
      </c>
    </row>
    <row r="101" spans="2:17">
      <c r="B101" s="442" t="s">
        <v>202</v>
      </c>
      <c r="C101" s="443"/>
      <c r="D101" s="182">
        <f ca="1">'Single Adult'!$D$106</f>
        <v>56444.663834154358</v>
      </c>
      <c r="E101" s="179">
        <f ca="1">'Single Adult'!$E$165</f>
        <v>116514.74383415436</v>
      </c>
      <c r="L101" s="257">
        <f t="shared" ca="1" si="11"/>
        <v>1.5186713562540094E-2</v>
      </c>
      <c r="M101" s="257">
        <f t="shared" ca="1" si="12"/>
        <v>5.9469880595173642E-2</v>
      </c>
      <c r="N101" s="257">
        <f t="shared" ca="1" si="13"/>
        <v>1.6965725187604464E-2</v>
      </c>
      <c r="O101" s="257">
        <f t="shared" ca="1" si="14"/>
        <v>4.2376992464085217E-2</v>
      </c>
      <c r="P101" s="257">
        <f t="shared" ca="1" si="15"/>
        <v>5.3616790843071853E-2</v>
      </c>
      <c r="Q101" s="257">
        <f t="shared" ca="1" si="16"/>
        <v>1.4151916697577364E-2</v>
      </c>
    </row>
    <row r="102" spans="2:17">
      <c r="B102" s="405" t="s">
        <v>173</v>
      </c>
      <c r="C102" s="444"/>
      <c r="D102" s="183">
        <f ca="1">'Over 60s adults'!$D$106</f>
        <v>94498.569923371659</v>
      </c>
      <c r="E102" s="181">
        <f ca="1">'Over 60s adults'!$E$164</f>
        <v>146446.92992337164</v>
      </c>
      <c r="L102" s="257">
        <f t="shared" ca="1" si="11"/>
        <v>1.5186713562540094E-2</v>
      </c>
      <c r="M102" s="257">
        <f t="shared" ca="1" si="12"/>
        <v>5.7677431000558006E-2</v>
      </c>
      <c r="N102" s="257">
        <f t="shared" ca="1" si="13"/>
        <v>1.6965725187604464E-2</v>
      </c>
      <c r="O102" s="257">
        <f t="shared" ca="1" si="14"/>
        <v>4.2279003798516651E-2</v>
      </c>
      <c r="P102" s="257">
        <f t="shared" ca="1" si="15"/>
        <v>5.4122891678142965E-2</v>
      </c>
      <c r="Q102" s="257">
        <f t="shared" ca="1" si="16"/>
        <v>1.4151916697577364E-2</v>
      </c>
    </row>
    <row r="103" spans="2:17">
      <c r="B103" s="405" t="s">
        <v>9</v>
      </c>
      <c r="C103" s="444"/>
      <c r="D103" s="183">
        <f ca="1">'Two adults'!$D$106</f>
        <v>130208.46978653534</v>
      </c>
      <c r="E103" s="181">
        <f ca="1">'Two adults'!$D$164</f>
        <v>231346.86978653533</v>
      </c>
      <c r="L103" s="257">
        <f t="shared" ca="1" si="11"/>
        <v>1.5186713562540094E-2</v>
      </c>
      <c r="M103" s="257">
        <f t="shared" ca="1" si="12"/>
        <v>1.740910229986813E-2</v>
      </c>
      <c r="N103" s="257">
        <f t="shared" ca="1" si="13"/>
        <v>1.926340687141409E-2</v>
      </c>
      <c r="O103" s="257">
        <f t="shared" ca="1" si="14"/>
        <v>1.8781601336051071E-2</v>
      </c>
      <c r="P103" s="257">
        <f t="shared" ca="1" si="15"/>
        <v>1.5675138404636472E-2</v>
      </c>
      <c r="Q103" s="257">
        <f t="shared" ca="1" si="16"/>
        <v>1.7881409109673344E-2</v>
      </c>
    </row>
    <row r="104" spans="2:17">
      <c r="B104" s="405" t="s">
        <v>204</v>
      </c>
      <c r="C104" s="444"/>
      <c r="D104" s="183">
        <f ca="1">'Two adults+children'!$D$106</f>
        <v>314511.64969896007</v>
      </c>
      <c r="E104" s="181">
        <f ca="1">'Two adults+children'!$D$163</f>
        <v>557652.44969896006</v>
      </c>
      <c r="L104" s="257">
        <f t="shared" ca="1" si="11"/>
        <v>3.3388932497255594E-2</v>
      </c>
      <c r="M104" s="257">
        <f t="shared" ca="1" si="12"/>
        <v>1.7413973145376363E-2</v>
      </c>
      <c r="N104" s="257">
        <f t="shared" ca="1" si="13"/>
        <v>4.0778402547340234E-2</v>
      </c>
      <c r="O104" s="257">
        <f t="shared" ca="1" si="14"/>
        <v>2.3957120003178161E-2</v>
      </c>
      <c r="P104" s="257">
        <f t="shared" ca="1" si="15"/>
        <v>1.5117826069869649E-2</v>
      </c>
      <c r="Q104" s="257">
        <f t="shared" ca="1" si="16"/>
        <v>4.5304345934375267E-2</v>
      </c>
    </row>
    <row r="105" spans="2:17">
      <c r="B105" s="405" t="s">
        <v>176</v>
      </c>
      <c r="C105" s="444"/>
      <c r="D105" s="183">
        <f ca="1">'1 adult+children'!$D$106</f>
        <v>267589.36637931032</v>
      </c>
      <c r="E105" s="181">
        <f ca="1">'1 adult+children'!$E$164</f>
        <v>434927.44637931022</v>
      </c>
      <c r="L105" s="257">
        <f t="shared" ca="1" si="11"/>
        <v>3.4901751261238255E-2</v>
      </c>
      <c r="M105" s="257">
        <f t="shared" ca="1" si="12"/>
        <v>1.9291490117076017E-2</v>
      </c>
      <c r="N105" s="257">
        <f t="shared" ca="1" si="13"/>
        <v>3.958283337984983E-2</v>
      </c>
      <c r="O105" s="257">
        <f t="shared" ca="1" si="14"/>
        <v>2.3425242869759465E-2</v>
      </c>
      <c r="P105" s="257">
        <f t="shared" ca="1" si="15"/>
        <v>1.8798420245153134E-2</v>
      </c>
      <c r="Q105" s="257">
        <f t="shared" ca="1" si="16"/>
        <v>4.2795231132392392E-2</v>
      </c>
    </row>
    <row r="106" spans="2:17" ht="15.75" thickBot="1">
      <c r="B106" s="405" t="s">
        <v>177</v>
      </c>
      <c r="C106" s="444"/>
      <c r="D106" s="183">
        <f ca="1">'Three adults'!$D$106</f>
        <v>98699.223134464497</v>
      </c>
      <c r="E106" s="181">
        <f ca="1">'Three adults'!$D$164</f>
        <v>186812.2231344645</v>
      </c>
      <c r="L106" s="257">
        <f t="shared" ca="1" si="11"/>
        <v>3.5161486067651959E-2</v>
      </c>
      <c r="M106" s="257">
        <f t="shared" ca="1" si="12"/>
        <v>5.2430452767504507E-2</v>
      </c>
      <c r="N106" s="257">
        <f t="shared" ca="1" si="13"/>
        <v>4.0027949690556987E-2</v>
      </c>
      <c r="O106" s="257">
        <f t="shared" ca="1" si="14"/>
        <v>4.4255354747229032E-2</v>
      </c>
      <c r="P106" s="257">
        <f t="shared" ca="1" si="15"/>
        <v>5.0078622956088004E-2</v>
      </c>
      <c r="Q106" s="257">
        <f t="shared" ca="1" si="16"/>
        <v>4.3717182623707058E-2</v>
      </c>
    </row>
    <row r="107" spans="2:17">
      <c r="B107" s="17" t="s">
        <v>205</v>
      </c>
      <c r="C107" s="60"/>
      <c r="D107" s="178">
        <f ca="1">SUM(D101:D106)</f>
        <v>961951.94275679637</v>
      </c>
      <c r="E107" s="179">
        <f ca="1">SUM(E101:E106)</f>
        <v>1673700.6627567962</v>
      </c>
      <c r="L107" s="257">
        <f t="shared" ca="1" si="11"/>
        <v>3.5535357989744762E-2</v>
      </c>
      <c r="M107" s="257">
        <f t="shared" ca="1" si="12"/>
        <v>5.2402132895832745E-2</v>
      </c>
      <c r="N107" s="257">
        <f t="shared" ca="1" si="13"/>
        <v>3.9960095078236418E-2</v>
      </c>
      <c r="O107" s="257">
        <f t="shared" ca="1" si="14"/>
        <v>4.2521442290355801E-2</v>
      </c>
      <c r="P107" s="257">
        <f t="shared" ca="1" si="15"/>
        <v>4.8180270981513632E-2</v>
      </c>
      <c r="Q107" s="257">
        <f t="shared" ca="1" si="16"/>
        <v>3.7914970368151564E-2</v>
      </c>
    </row>
    <row r="108" spans="2:17">
      <c r="B108" s="6" t="s">
        <v>203</v>
      </c>
      <c r="C108" s="16"/>
      <c r="D108" s="180">
        <f ca="1">D107/'Demand profile generator'!$F$31</f>
        <v>789.77992016157339</v>
      </c>
      <c r="E108" s="181">
        <f ca="1">E107/'Demand profile generator'!$F$31</f>
        <v>1374.1384751697835</v>
      </c>
      <c r="L108" s="257">
        <f t="shared" ca="1" si="11"/>
        <v>0.11648317702655536</v>
      </c>
      <c r="M108" s="257">
        <f t="shared" ca="1" si="12"/>
        <v>0.10592606533545262</v>
      </c>
      <c r="N108" s="257">
        <f t="shared" ca="1" si="13"/>
        <v>0.10933506329441028</v>
      </c>
      <c r="O108" s="257">
        <f t="shared" ca="1" si="14"/>
        <v>0.10759172630816573</v>
      </c>
      <c r="P108" s="257">
        <f t="shared" ca="1" si="15"/>
        <v>0.1065095932333637</v>
      </c>
      <c r="Q108" s="257">
        <f t="shared" ca="1" si="16"/>
        <v>0.11365403346564107</v>
      </c>
    </row>
    <row r="109" spans="2:17" ht="34.5" customHeight="1" thickBot="1">
      <c r="B109" s="440" t="s">
        <v>208</v>
      </c>
      <c r="C109" s="441"/>
      <c r="D109" s="76">
        <f ca="1">D108/365</f>
        <v>2.163780603182393</v>
      </c>
      <c r="E109" s="75">
        <f ca="1">E108/365</f>
        <v>3.7647629456706397</v>
      </c>
      <c r="L109" s="257">
        <f t="shared" ca="1" si="11"/>
        <v>0.11419711284637155</v>
      </c>
      <c r="M109" s="257">
        <f t="shared" ca="1" si="12"/>
        <v>0.10399964593694687</v>
      </c>
      <c r="N109" s="257">
        <f t="shared" ca="1" si="13"/>
        <v>0.10838840488449325</v>
      </c>
      <c r="O109" s="257">
        <f t="shared" ca="1" si="14"/>
        <v>0.10715199490882643</v>
      </c>
      <c r="P109" s="257">
        <f t="shared" ca="1" si="15"/>
        <v>0.1045094196755865</v>
      </c>
      <c r="Q109" s="257">
        <f t="shared" ca="1" si="16"/>
        <v>0.11337694929425397</v>
      </c>
    </row>
    <row r="110" spans="2:17">
      <c r="L110" s="257">
        <f t="shared" ca="1" si="11"/>
        <v>0.11327028430523792</v>
      </c>
      <c r="M110" s="257">
        <f t="shared" ca="1" si="12"/>
        <v>0.10384602033171378</v>
      </c>
      <c r="N110" s="257">
        <f t="shared" ca="1" si="13"/>
        <v>0.10580749834355728</v>
      </c>
      <c r="O110" s="257">
        <f t="shared" ca="1" si="14"/>
        <v>9.9887818847732332E-2</v>
      </c>
      <c r="P110" s="257">
        <f t="shared" ca="1" si="15"/>
        <v>0.10234803924216575</v>
      </c>
      <c r="Q110" s="257">
        <f t="shared" ca="1" si="16"/>
        <v>0.11008654036427412</v>
      </c>
    </row>
    <row r="111" spans="2:17">
      <c r="L111" s="257">
        <f t="shared" ca="1" si="11"/>
        <v>9.7346255153832065E-2</v>
      </c>
      <c r="M111" s="257">
        <f t="shared" ca="1" si="12"/>
        <v>6.6989955986091684E-2</v>
      </c>
      <c r="N111" s="257">
        <f t="shared" ca="1" si="13"/>
        <v>8.8046885105840744E-2</v>
      </c>
      <c r="O111" s="257">
        <f t="shared" ca="1" si="14"/>
        <v>8.0380311964257878E-2</v>
      </c>
      <c r="P111" s="257">
        <f t="shared" ca="1" si="15"/>
        <v>7.0079327013972792E-2</v>
      </c>
      <c r="Q111" s="257">
        <f t="shared" ca="1" si="16"/>
        <v>9.0584492767890656E-2</v>
      </c>
    </row>
  </sheetData>
  <mergeCells count="12">
    <mergeCell ref="B4:E4"/>
    <mergeCell ref="B5:E5"/>
    <mergeCell ref="E98:E100"/>
    <mergeCell ref="B109:C109"/>
    <mergeCell ref="B101:C101"/>
    <mergeCell ref="B102:C102"/>
    <mergeCell ref="B103:C103"/>
    <mergeCell ref="B104:C104"/>
    <mergeCell ref="B105:C105"/>
    <mergeCell ref="B106:C106"/>
    <mergeCell ref="B98:C100"/>
    <mergeCell ref="D98:D10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5"/>
  <dimension ref="A1:AF258"/>
  <sheetViews>
    <sheetView topLeftCell="A129" zoomScale="80" zoomScaleNormal="80" workbookViewId="0">
      <selection activeCell="A157" sqref="A157"/>
    </sheetView>
  </sheetViews>
  <sheetFormatPr baseColWidth="10" defaultRowHeight="15"/>
  <cols>
    <col min="2" max="2" width="21.140625" customWidth="1"/>
    <col min="3" max="3" width="26.85546875" customWidth="1"/>
    <col min="4" max="4" width="24.140625" customWidth="1"/>
    <col min="5" max="5" width="20.140625" customWidth="1"/>
    <col min="6" max="6" width="44.5703125" customWidth="1"/>
    <col min="7" max="7" width="12" customWidth="1"/>
    <col min="8" max="8" width="14.85546875" customWidth="1"/>
    <col min="12" max="12" width="31.85546875" customWidth="1"/>
    <col min="13" max="13" width="14.140625" customWidth="1"/>
    <col min="14" max="14" width="12" customWidth="1"/>
  </cols>
  <sheetData>
    <row r="1" spans="1:32">
      <c r="A1" t="s">
        <v>96</v>
      </c>
    </row>
    <row r="3" spans="1:32">
      <c r="B3" t="s">
        <v>97</v>
      </c>
      <c r="E3">
        <f>'Demand profile generator'!F25</f>
        <v>196</v>
      </c>
    </row>
    <row r="4" spans="1:32">
      <c r="B4" t="s">
        <v>98</v>
      </c>
      <c r="E4">
        <f>'Demand profile generator'!G25</f>
        <v>1</v>
      </c>
      <c r="M4" t="s">
        <v>113</v>
      </c>
    </row>
    <row r="5" spans="1:32" ht="15.75" thickBot="1"/>
    <row r="6" spans="1:32" ht="72" customHeight="1" thickBot="1">
      <c r="B6" s="355" t="s">
        <v>15</v>
      </c>
      <c r="C6" s="355" t="s">
        <v>16</v>
      </c>
      <c r="D6" s="319" t="s">
        <v>102</v>
      </c>
      <c r="E6" s="319" t="s">
        <v>101</v>
      </c>
      <c r="F6" s="528" t="s">
        <v>52</v>
      </c>
      <c r="G6" s="529" t="s">
        <v>99</v>
      </c>
      <c r="H6" s="530" t="s">
        <v>100</v>
      </c>
      <c r="M6" s="370" t="s">
        <v>53</v>
      </c>
      <c r="N6" s="453" t="s">
        <v>63</v>
      </c>
      <c r="O6" s="453"/>
      <c r="P6" s="454" t="s">
        <v>115</v>
      </c>
      <c r="Q6" s="455"/>
      <c r="R6" s="453" t="s">
        <v>116</v>
      </c>
      <c r="S6" s="453"/>
      <c r="T6" s="454" t="s">
        <v>110</v>
      </c>
      <c r="U6" s="455"/>
      <c r="V6" s="454" t="s">
        <v>54</v>
      </c>
      <c r="W6" s="453"/>
      <c r="X6" s="454" t="s">
        <v>34</v>
      </c>
      <c r="Y6" s="455"/>
      <c r="Z6" s="453" t="s">
        <v>112</v>
      </c>
      <c r="AA6" s="455"/>
      <c r="AB6" s="452"/>
      <c r="AC6" s="452"/>
      <c r="AD6" s="49"/>
      <c r="AE6" s="35"/>
      <c r="AF6" s="16"/>
    </row>
    <row r="7" spans="1:32" ht="16.5" thickBot="1">
      <c r="B7" s="335" t="s">
        <v>32</v>
      </c>
      <c r="C7" s="333" t="s">
        <v>63</v>
      </c>
      <c r="D7" s="303">
        <v>7.0000000000000007E-2</v>
      </c>
      <c r="E7" s="303">
        <v>0.24</v>
      </c>
      <c r="F7" s="10" t="s">
        <v>146</v>
      </c>
      <c r="G7" s="21">
        <v>3</v>
      </c>
      <c r="H7" s="34">
        <f>D7/G7</f>
        <v>2.3333333333333334E-2</v>
      </c>
      <c r="M7" s="17"/>
      <c r="N7" s="325" t="s">
        <v>55</v>
      </c>
      <c r="O7" s="372" t="s">
        <v>114</v>
      </c>
      <c r="P7" s="325" t="s">
        <v>55</v>
      </c>
      <c r="Q7" s="325" t="s">
        <v>114</v>
      </c>
      <c r="R7" s="531" t="s">
        <v>55</v>
      </c>
      <c r="S7" s="372" t="s">
        <v>114</v>
      </c>
      <c r="T7" s="325" t="s">
        <v>55</v>
      </c>
      <c r="U7" s="325" t="s">
        <v>114</v>
      </c>
      <c r="V7" s="325" t="s">
        <v>55</v>
      </c>
      <c r="W7" s="372" t="s">
        <v>114</v>
      </c>
      <c r="X7" s="325" t="s">
        <v>55</v>
      </c>
      <c r="Y7" s="325" t="s">
        <v>114</v>
      </c>
      <c r="Z7" s="362" t="s">
        <v>55</v>
      </c>
      <c r="AA7" s="352" t="s">
        <v>114</v>
      </c>
      <c r="AB7" s="16"/>
      <c r="AC7" s="16"/>
      <c r="AD7" s="16"/>
    </row>
    <row r="8" spans="1:32" ht="15.75">
      <c r="B8" s="335" t="s">
        <v>24</v>
      </c>
      <c r="C8" s="333" t="s">
        <v>108</v>
      </c>
      <c r="D8" s="333">
        <v>1.1000000000000001</v>
      </c>
      <c r="E8" s="333">
        <v>2.82</v>
      </c>
      <c r="F8" s="10" t="s">
        <v>56</v>
      </c>
      <c r="G8" s="21">
        <v>24</v>
      </c>
      <c r="H8" s="34">
        <f t="shared" ref="H8:H14" si="0">D8/G8</f>
        <v>4.5833333333333337E-2</v>
      </c>
      <c r="M8" s="6"/>
      <c r="N8" s="17">
        <v>0</v>
      </c>
      <c r="O8" s="60">
        <v>1</v>
      </c>
      <c r="P8" s="17">
        <v>0</v>
      </c>
      <c r="Q8" s="18">
        <v>1</v>
      </c>
      <c r="R8" s="64">
        <v>0</v>
      </c>
      <c r="S8" s="60">
        <v>1</v>
      </c>
      <c r="T8" s="67">
        <v>0</v>
      </c>
      <c r="U8" s="18">
        <v>1</v>
      </c>
      <c r="V8" s="17">
        <v>0</v>
      </c>
      <c r="W8" s="60">
        <v>1</v>
      </c>
      <c r="X8" s="17">
        <v>0</v>
      </c>
      <c r="Y8" s="18">
        <v>1</v>
      </c>
      <c r="Z8" s="60">
        <v>0</v>
      </c>
      <c r="AA8" s="18">
        <v>1</v>
      </c>
      <c r="AB8" s="16"/>
      <c r="AC8" s="16"/>
      <c r="AD8" s="16"/>
    </row>
    <row r="9" spans="1:32" ht="45">
      <c r="B9" s="335" t="s">
        <v>26</v>
      </c>
      <c r="C9" s="333" t="s">
        <v>27</v>
      </c>
      <c r="D9" s="333">
        <v>0.25</v>
      </c>
      <c r="E9" s="333">
        <v>0.8</v>
      </c>
      <c r="F9" s="32" t="s">
        <v>104</v>
      </c>
      <c r="G9" s="21">
        <v>8</v>
      </c>
      <c r="H9" s="34">
        <f t="shared" si="0"/>
        <v>3.125E-2</v>
      </c>
      <c r="M9" s="6"/>
      <c r="N9" s="6">
        <f>N8+O17</f>
        <v>0.2</v>
      </c>
      <c r="O9" s="16">
        <v>2</v>
      </c>
      <c r="P9" s="65">
        <f>P8+Q17</f>
        <v>0.6</v>
      </c>
      <c r="Q9" s="39">
        <v>2</v>
      </c>
      <c r="R9" s="52">
        <f>R8+S17</f>
        <v>0.2</v>
      </c>
      <c r="S9" s="16">
        <v>2</v>
      </c>
      <c r="T9" s="68">
        <f>T8+U17</f>
        <v>0.1</v>
      </c>
      <c r="U9" s="39">
        <v>2</v>
      </c>
      <c r="V9" s="6">
        <f>V8+W17</f>
        <v>0.05</v>
      </c>
      <c r="W9" s="16">
        <v>2</v>
      </c>
      <c r="X9" s="6">
        <f>X8+Y17</f>
        <v>0.2</v>
      </c>
      <c r="Y9" s="39">
        <v>2</v>
      </c>
      <c r="Z9" s="16">
        <f>Z8+AA17</f>
        <v>0.05</v>
      </c>
      <c r="AA9" s="39">
        <v>2</v>
      </c>
      <c r="AB9" s="16"/>
      <c r="AC9" s="16"/>
      <c r="AD9" s="16"/>
    </row>
    <row r="10" spans="1:32" ht="15.75">
      <c r="B10" s="335" t="s">
        <v>28</v>
      </c>
      <c r="C10" s="333" t="s">
        <v>29</v>
      </c>
      <c r="D10" s="333">
        <v>0.15</v>
      </c>
      <c r="E10" s="333">
        <v>0.6</v>
      </c>
      <c r="F10" s="10" t="s">
        <v>105</v>
      </c>
      <c r="G10" s="21">
        <v>1</v>
      </c>
      <c r="H10" s="34">
        <f t="shared" si="0"/>
        <v>0.15</v>
      </c>
      <c r="M10" s="6"/>
      <c r="N10" s="6">
        <f>N9+O18</f>
        <v>0.8</v>
      </c>
      <c r="O10" s="16">
        <v>3</v>
      </c>
      <c r="P10" s="65">
        <f>P9+Q18</f>
        <v>0.85</v>
      </c>
      <c r="Q10" s="39">
        <v>3</v>
      </c>
      <c r="R10" s="52">
        <f>R9+S18</f>
        <v>0.7</v>
      </c>
      <c r="S10" s="16">
        <v>3</v>
      </c>
      <c r="T10" s="68">
        <f t="shared" ref="T10:T15" si="1">T9+U18</f>
        <v>0.25</v>
      </c>
      <c r="U10" s="39">
        <v>3</v>
      </c>
      <c r="V10" s="6">
        <f t="shared" ref="V10:V15" si="2">V9+W18</f>
        <v>0.1</v>
      </c>
      <c r="W10" s="16">
        <v>3</v>
      </c>
      <c r="X10" s="6">
        <f t="shared" ref="X10:X15" si="3">X9+Y18</f>
        <v>0.4</v>
      </c>
      <c r="Y10" s="39">
        <v>3</v>
      </c>
      <c r="Z10" s="16">
        <f t="shared" ref="Z10:Z15" si="4">Z9+AA18</f>
        <v>0.1</v>
      </c>
      <c r="AA10" s="39">
        <v>3</v>
      </c>
      <c r="AB10" s="16"/>
      <c r="AC10" s="16"/>
      <c r="AD10" s="16"/>
    </row>
    <row r="11" spans="1:32" ht="30">
      <c r="B11" s="335" t="s">
        <v>33</v>
      </c>
      <c r="C11" s="333" t="s">
        <v>30</v>
      </c>
      <c r="D11" s="333">
        <v>0.25</v>
      </c>
      <c r="E11" s="333">
        <v>0.5</v>
      </c>
      <c r="F11" s="33" t="s">
        <v>106</v>
      </c>
      <c r="G11" s="21">
        <v>5</v>
      </c>
      <c r="H11" s="34">
        <f t="shared" si="0"/>
        <v>0.05</v>
      </c>
      <c r="M11" s="6"/>
      <c r="N11" s="6"/>
      <c r="O11" s="16"/>
      <c r="P11" s="6"/>
      <c r="Q11" s="66"/>
      <c r="R11" s="12"/>
      <c r="S11" s="13"/>
      <c r="T11" s="68">
        <f t="shared" si="1"/>
        <v>0.45</v>
      </c>
      <c r="U11" s="39">
        <v>4</v>
      </c>
      <c r="V11" s="6">
        <f t="shared" si="2"/>
        <v>0.2</v>
      </c>
      <c r="W11" s="12">
        <v>4</v>
      </c>
      <c r="X11" s="6">
        <f t="shared" si="3"/>
        <v>0.5</v>
      </c>
      <c r="Y11" s="21">
        <v>4</v>
      </c>
      <c r="Z11" s="16">
        <f t="shared" si="4"/>
        <v>0.2</v>
      </c>
      <c r="AA11" s="21">
        <v>4</v>
      </c>
      <c r="AB11" s="16"/>
      <c r="AC11" s="16"/>
      <c r="AD11" s="16"/>
    </row>
    <row r="12" spans="1:32" ht="15.75">
      <c r="B12" s="335"/>
      <c r="C12" s="333" t="s">
        <v>31</v>
      </c>
      <c r="D12" s="333">
        <v>0.08</v>
      </c>
      <c r="E12" s="333">
        <v>0.25</v>
      </c>
      <c r="F12" s="29" t="s">
        <v>105</v>
      </c>
      <c r="G12" s="21">
        <v>1</v>
      </c>
      <c r="H12" s="34">
        <f t="shared" si="0"/>
        <v>0.08</v>
      </c>
      <c r="M12" s="6"/>
      <c r="N12" s="6"/>
      <c r="O12" s="16"/>
      <c r="P12" s="6"/>
      <c r="Q12" s="39"/>
      <c r="R12" s="16"/>
      <c r="S12" s="16"/>
      <c r="T12" s="68">
        <f t="shared" si="1"/>
        <v>0.65</v>
      </c>
      <c r="U12" s="21">
        <v>5</v>
      </c>
      <c r="V12" s="6">
        <f t="shared" si="2"/>
        <v>0.30000000000000004</v>
      </c>
      <c r="W12" s="12">
        <v>5</v>
      </c>
      <c r="X12" s="6">
        <f t="shared" si="3"/>
        <v>0.6</v>
      </c>
      <c r="Y12" s="21">
        <v>5</v>
      </c>
      <c r="Z12" s="16">
        <f t="shared" si="4"/>
        <v>0.35</v>
      </c>
      <c r="AA12" s="21">
        <v>5</v>
      </c>
      <c r="AB12" s="16"/>
      <c r="AC12" s="16"/>
      <c r="AD12" s="16"/>
    </row>
    <row r="13" spans="1:32" ht="15.75">
      <c r="B13" s="335"/>
      <c r="C13" s="333" t="s">
        <v>34</v>
      </c>
      <c r="D13" s="333">
        <v>0.06</v>
      </c>
      <c r="E13" s="333">
        <v>0.15</v>
      </c>
      <c r="F13" s="29" t="s">
        <v>105</v>
      </c>
      <c r="G13" s="21">
        <v>1</v>
      </c>
      <c r="H13" s="34">
        <f t="shared" si="0"/>
        <v>0.06</v>
      </c>
      <c r="M13" s="6"/>
      <c r="N13" s="6"/>
      <c r="O13" s="16"/>
      <c r="P13" s="6"/>
      <c r="Q13" s="39"/>
      <c r="R13" s="16"/>
      <c r="S13" s="16"/>
      <c r="T13" s="68">
        <f t="shared" si="1"/>
        <v>0.85000000000000009</v>
      </c>
      <c r="U13" s="21">
        <v>6</v>
      </c>
      <c r="V13" s="6">
        <f t="shared" si="2"/>
        <v>0.4</v>
      </c>
      <c r="W13" s="12">
        <v>6</v>
      </c>
      <c r="X13" s="6">
        <f t="shared" si="3"/>
        <v>0.7</v>
      </c>
      <c r="Y13" s="21">
        <v>6</v>
      </c>
      <c r="Z13" s="16">
        <f t="shared" si="4"/>
        <v>0.55000000000000004</v>
      </c>
      <c r="AA13" s="21">
        <v>6</v>
      </c>
      <c r="AB13" s="16"/>
      <c r="AC13" s="16"/>
      <c r="AD13" s="16"/>
    </row>
    <row r="14" spans="1:32" ht="16.5" thickBot="1">
      <c r="B14" s="338"/>
      <c r="C14" s="354" t="s">
        <v>35</v>
      </c>
      <c r="D14" s="354">
        <v>0.06</v>
      </c>
      <c r="E14" s="354">
        <v>0.15</v>
      </c>
      <c r="F14" s="11" t="s">
        <v>105</v>
      </c>
      <c r="G14" s="22">
        <v>1</v>
      </c>
      <c r="H14" s="82">
        <f t="shared" si="0"/>
        <v>0.06</v>
      </c>
      <c r="M14" s="6"/>
      <c r="N14" s="6"/>
      <c r="O14" s="16"/>
      <c r="P14" s="6"/>
      <c r="Q14" s="39"/>
      <c r="R14" s="16"/>
      <c r="S14" s="16"/>
      <c r="T14" s="68">
        <f t="shared" si="1"/>
        <v>0.90000000000000013</v>
      </c>
      <c r="U14" s="21">
        <v>7</v>
      </c>
      <c r="V14" s="6">
        <f t="shared" si="2"/>
        <v>0.7</v>
      </c>
      <c r="W14" s="12">
        <v>7</v>
      </c>
      <c r="X14" s="6">
        <f t="shared" si="3"/>
        <v>0.79999999999999993</v>
      </c>
      <c r="Y14" s="21">
        <v>7</v>
      </c>
      <c r="Z14" s="16">
        <f t="shared" si="4"/>
        <v>0.85000000000000009</v>
      </c>
      <c r="AA14" s="21">
        <v>7</v>
      </c>
      <c r="AB14" s="16"/>
      <c r="AC14" s="16"/>
      <c r="AD14" s="16"/>
    </row>
    <row r="15" spans="1:32" ht="15.75" thickBot="1">
      <c r="M15" s="1"/>
      <c r="N15" s="1"/>
      <c r="O15" s="2"/>
      <c r="P15" s="1"/>
      <c r="Q15" s="40"/>
      <c r="R15" s="2"/>
      <c r="S15" s="2"/>
      <c r="T15" s="79">
        <f t="shared" si="1"/>
        <v>0.95000000000000018</v>
      </c>
      <c r="U15" s="22">
        <v>8</v>
      </c>
      <c r="V15" s="1">
        <f t="shared" si="2"/>
        <v>0.89999999999999991</v>
      </c>
      <c r="W15" s="2">
        <v>8</v>
      </c>
      <c r="X15" s="1">
        <f t="shared" si="3"/>
        <v>0.89999999999999991</v>
      </c>
      <c r="Y15" s="40">
        <v>8</v>
      </c>
      <c r="Z15" s="2">
        <f t="shared" si="4"/>
        <v>0.95000000000000007</v>
      </c>
      <c r="AA15" s="40">
        <v>8</v>
      </c>
      <c r="AB15" s="16"/>
      <c r="AC15" s="16"/>
      <c r="AD15" s="16"/>
    </row>
    <row r="16" spans="1:32" ht="15.75" thickBot="1">
      <c r="B16" t="s">
        <v>107</v>
      </c>
      <c r="M16" s="215" t="s">
        <v>57</v>
      </c>
      <c r="N16" s="371" t="s">
        <v>58</v>
      </c>
      <c r="O16" s="215" t="s">
        <v>59</v>
      </c>
      <c r="P16" s="371" t="s">
        <v>58</v>
      </c>
      <c r="Q16" s="215" t="s">
        <v>59</v>
      </c>
      <c r="R16" s="371" t="s">
        <v>58</v>
      </c>
      <c r="S16" s="215" t="s">
        <v>59</v>
      </c>
      <c r="T16" s="215" t="s">
        <v>58</v>
      </c>
      <c r="U16" s="215" t="s">
        <v>59</v>
      </c>
      <c r="V16" s="532" t="s">
        <v>58</v>
      </c>
      <c r="W16" s="460" t="s">
        <v>59</v>
      </c>
      <c r="X16" s="532" t="s">
        <v>58</v>
      </c>
      <c r="Y16" s="532" t="s">
        <v>59</v>
      </c>
      <c r="Z16" s="533" t="s">
        <v>58</v>
      </c>
      <c r="AA16" s="532" t="s">
        <v>59</v>
      </c>
      <c r="AB16" s="16"/>
      <c r="AC16" s="16"/>
      <c r="AD16" s="16"/>
    </row>
    <row r="17" spans="2:30" ht="15.75" thickBot="1">
      <c r="D17" s="31"/>
      <c r="E17" s="31"/>
      <c r="F17" s="35"/>
      <c r="G17" s="36"/>
      <c r="H17" s="35"/>
      <c r="I17" s="36"/>
      <c r="M17" s="3">
        <v>1</v>
      </c>
      <c r="N17" s="70">
        <f ca="1">C52/$E$3</f>
        <v>2.7336550383700281E-2</v>
      </c>
      <c r="O17" s="3">
        <f>C24</f>
        <v>0.2</v>
      </c>
      <c r="P17" s="71">
        <f ca="1">C63/$E$3</f>
        <v>9.0420897423008614E-2</v>
      </c>
      <c r="Q17" s="72">
        <f>C35</f>
        <v>0.6</v>
      </c>
      <c r="R17" s="73">
        <f ca="1">C66/$E$3</f>
        <v>3.1542173519654167E-2</v>
      </c>
      <c r="S17" s="59">
        <f>C38</f>
        <v>0.2</v>
      </c>
      <c r="T17" s="74">
        <f ca="1">F63/$E$3</f>
        <v>2.7730303944237793E-3</v>
      </c>
      <c r="U17" s="60">
        <f>F35</f>
        <v>0.1</v>
      </c>
      <c r="V17" s="74">
        <f ca="1">H63/$E$3</f>
        <v>2.2452330685968965E-3</v>
      </c>
      <c r="W17" s="60">
        <f>H35</f>
        <v>0.05</v>
      </c>
      <c r="X17" s="74">
        <f ca="1">I63/$E$3</f>
        <v>2.4421098488656548E-2</v>
      </c>
      <c r="Y17" s="60">
        <f>I35</f>
        <v>0.2</v>
      </c>
      <c r="Z17" s="74">
        <f ca="1">J63/$E$3</f>
        <v>0</v>
      </c>
      <c r="AA17" s="18">
        <f>J35</f>
        <v>0.05</v>
      </c>
      <c r="AB17" s="16"/>
      <c r="AC17" s="16"/>
      <c r="AD17" s="16"/>
    </row>
    <row r="18" spans="2:30" ht="30.75" thickBot="1">
      <c r="B18" s="370" t="s">
        <v>94</v>
      </c>
      <c r="C18" s="370" t="s">
        <v>63</v>
      </c>
      <c r="D18" s="534" t="s">
        <v>108</v>
      </c>
      <c r="E18" s="534" t="s">
        <v>109</v>
      </c>
      <c r="F18" s="528" t="s">
        <v>110</v>
      </c>
      <c r="G18" s="529" t="s">
        <v>111</v>
      </c>
      <c r="H18" s="530" t="s">
        <v>54</v>
      </c>
      <c r="I18" s="535" t="s">
        <v>34</v>
      </c>
      <c r="J18" s="352" t="s">
        <v>112</v>
      </c>
      <c r="M18" s="42">
        <v>2</v>
      </c>
      <c r="N18" s="56">
        <f ca="1">C53/$E$3</f>
        <v>9.0420897423008614E-2</v>
      </c>
      <c r="O18" s="5">
        <f>C25</f>
        <v>0.6</v>
      </c>
      <c r="P18" s="34">
        <f ca="1">C64/$E$3</f>
        <v>3.1542173519654167E-2</v>
      </c>
      <c r="Q18" s="52">
        <f>C36</f>
        <v>0.25</v>
      </c>
      <c r="R18" s="54">
        <f ca="1">C67/$E$3</f>
        <v>8.2009651151100829E-2</v>
      </c>
      <c r="S18" s="53">
        <f>C39</f>
        <v>0.5</v>
      </c>
      <c r="T18" s="69">
        <f t="shared" ref="T18:T24" ca="1" si="5">F64/$E$3</f>
        <v>2.0797727958178344E-2</v>
      </c>
      <c r="U18" s="16">
        <f t="shared" ref="U18:U24" si="6">F36</f>
        <v>0.15</v>
      </c>
      <c r="V18" s="69">
        <f t="shared" ref="V18:V24" ca="1" si="7">H64/$E$3</f>
        <v>4.490466137193793E-3</v>
      </c>
      <c r="W18" s="16">
        <f t="shared" ref="W18:W24" si="8">H36</f>
        <v>0.05</v>
      </c>
      <c r="X18" s="69">
        <f t="shared" ref="X18:X24" ca="1" si="9">I64/$E$3</f>
        <v>3.6631647732984822E-2</v>
      </c>
      <c r="Y18" s="16">
        <f t="shared" ref="Y18:Y24" si="10">I36</f>
        <v>0.2</v>
      </c>
      <c r="Z18" s="69">
        <f t="shared" ref="Z18:Z24" ca="1" si="11">J64/$E$3</f>
        <v>6.7859656177742032E-4</v>
      </c>
      <c r="AA18" s="39">
        <f t="shared" ref="AA18:AA24" si="12">J36</f>
        <v>0.05</v>
      </c>
      <c r="AB18" s="16"/>
      <c r="AC18" s="16"/>
      <c r="AD18" s="16"/>
    </row>
    <row r="19" spans="2:30">
      <c r="B19" s="17" t="s">
        <v>64</v>
      </c>
      <c r="C19" s="3"/>
      <c r="D19" s="3">
        <v>1</v>
      </c>
      <c r="E19" s="3"/>
      <c r="F19" s="44"/>
      <c r="G19" s="23"/>
      <c r="H19" s="44"/>
      <c r="I19" s="48"/>
      <c r="J19" s="18"/>
      <c r="M19" s="42">
        <v>3</v>
      </c>
      <c r="N19" s="56">
        <f ca="1">C54/$E$3</f>
        <v>2.7336550383700281E-2</v>
      </c>
      <c r="O19" s="5">
        <f>C26</f>
        <v>0.2</v>
      </c>
      <c r="P19" s="34">
        <f ca="1">C65/$E$3</f>
        <v>2.3130927247746388E-2</v>
      </c>
      <c r="Q19" s="52">
        <f>C37</f>
        <v>0.15</v>
      </c>
      <c r="R19" s="54">
        <f ca="1">C68/$E$3</f>
        <v>3.1542173519654167E-2</v>
      </c>
      <c r="S19" s="53">
        <f>C40</f>
        <v>0.3</v>
      </c>
      <c r="T19" s="69">
        <f t="shared" ca="1" si="5"/>
        <v>2.3570758352602125E-2</v>
      </c>
      <c r="U19" s="16">
        <f t="shared" si="6"/>
        <v>0.2</v>
      </c>
      <c r="V19" s="69">
        <f t="shared" ca="1" si="7"/>
        <v>1.5716631480178277E-2</v>
      </c>
      <c r="W19" s="16">
        <f t="shared" si="8"/>
        <v>0.1</v>
      </c>
      <c r="X19" s="69">
        <f t="shared" ca="1" si="9"/>
        <v>2.4421098488656548E-2</v>
      </c>
      <c r="Y19" s="16">
        <f t="shared" si="10"/>
        <v>0.1</v>
      </c>
      <c r="Z19" s="69">
        <f t="shared" ca="1" si="11"/>
        <v>7.9169598874032369E-4</v>
      </c>
      <c r="AA19" s="39">
        <f t="shared" si="12"/>
        <v>0.1</v>
      </c>
      <c r="AB19" s="16"/>
      <c r="AC19" s="16"/>
    </row>
    <row r="20" spans="2:30">
      <c r="B20" s="6" t="s">
        <v>65</v>
      </c>
      <c r="C20" s="5"/>
      <c r="D20" s="5">
        <v>1</v>
      </c>
      <c r="E20" s="5"/>
      <c r="F20" s="13"/>
      <c r="G20" s="42"/>
      <c r="H20" s="13"/>
      <c r="I20" s="47"/>
      <c r="J20" s="39"/>
      <c r="M20" s="42">
        <v>4</v>
      </c>
      <c r="N20" s="56"/>
      <c r="O20" s="5"/>
      <c r="P20" s="43"/>
      <c r="Q20" s="38"/>
      <c r="R20" s="47"/>
      <c r="S20" s="38"/>
      <c r="T20" s="69">
        <f t="shared" ca="1" si="5"/>
        <v>1.6638182366542676E-2</v>
      </c>
      <c r="U20" s="16">
        <f t="shared" si="6"/>
        <v>0.2</v>
      </c>
      <c r="V20" s="69">
        <f t="shared" ca="1" si="7"/>
        <v>1.1226165342984484E-2</v>
      </c>
      <c r="W20" s="16">
        <f t="shared" si="8"/>
        <v>0.1</v>
      </c>
      <c r="X20" s="69">
        <f t="shared" ca="1" si="9"/>
        <v>1.4652659093193927E-2</v>
      </c>
      <c r="Y20" s="16">
        <f t="shared" si="10"/>
        <v>0.1</v>
      </c>
      <c r="Z20" s="69">
        <f t="shared" ca="1" si="11"/>
        <v>1.696491404443551E-3</v>
      </c>
      <c r="AA20" s="39">
        <f t="shared" si="12"/>
        <v>0.15</v>
      </c>
    </row>
    <row r="21" spans="2:30">
      <c r="B21" s="6" t="s">
        <v>66</v>
      </c>
      <c r="C21" s="5"/>
      <c r="D21" s="5">
        <v>1</v>
      </c>
      <c r="E21" s="5"/>
      <c r="F21" s="45"/>
      <c r="G21" s="42"/>
      <c r="H21" s="13"/>
      <c r="I21" s="47"/>
      <c r="J21" s="39"/>
      <c r="M21" s="42">
        <v>5</v>
      </c>
      <c r="N21" s="56"/>
      <c r="O21" s="5"/>
      <c r="P21" s="43"/>
      <c r="Q21" s="38"/>
      <c r="R21" s="47"/>
      <c r="S21" s="38"/>
      <c r="T21" s="69">
        <f t="shared" ca="1" si="5"/>
        <v>1.9411212760966454E-2</v>
      </c>
      <c r="U21" s="16">
        <f t="shared" si="6"/>
        <v>0.2</v>
      </c>
      <c r="V21" s="69">
        <f t="shared" ca="1" si="7"/>
        <v>5.6130826714922422E-3</v>
      </c>
      <c r="W21" s="16">
        <f t="shared" si="8"/>
        <v>0.1</v>
      </c>
      <c r="X21" s="69">
        <f t="shared" ca="1" si="9"/>
        <v>3.1747428035253517E-2</v>
      </c>
      <c r="Y21" s="16">
        <f t="shared" si="10"/>
        <v>0.1</v>
      </c>
      <c r="Z21" s="69">
        <f t="shared" ca="1" si="11"/>
        <v>1.3571931235548406E-3</v>
      </c>
      <c r="AA21" s="39">
        <f t="shared" si="12"/>
        <v>0.2</v>
      </c>
    </row>
    <row r="22" spans="2:30">
      <c r="B22" s="6" t="s">
        <v>67</v>
      </c>
      <c r="C22" s="5"/>
      <c r="D22" s="5">
        <v>1</v>
      </c>
      <c r="E22" s="5"/>
      <c r="F22" s="13"/>
      <c r="G22" s="42"/>
      <c r="H22" s="13"/>
      <c r="I22" s="47"/>
      <c r="J22" s="39"/>
      <c r="M22" s="42">
        <v>6</v>
      </c>
      <c r="N22" s="56"/>
      <c r="O22" s="5"/>
      <c r="P22" s="43"/>
      <c r="Q22" s="38"/>
      <c r="R22" s="47"/>
      <c r="S22" s="38"/>
      <c r="T22" s="69">
        <f t="shared" ca="1" si="5"/>
        <v>4.159545591635669E-3</v>
      </c>
      <c r="U22" s="16">
        <f t="shared" si="6"/>
        <v>0.05</v>
      </c>
      <c r="V22" s="69">
        <f t="shared" ca="1" si="7"/>
        <v>2.0207097617372074E-2</v>
      </c>
      <c r="W22" s="16">
        <f t="shared" si="8"/>
        <v>0.3</v>
      </c>
      <c r="X22" s="69">
        <f t="shared" ca="1" si="9"/>
        <v>1.2210549244328274E-2</v>
      </c>
      <c r="Y22" s="16">
        <f t="shared" si="10"/>
        <v>0.1</v>
      </c>
      <c r="Z22" s="69">
        <f t="shared" ca="1" si="11"/>
        <v>1.696491404443551E-3</v>
      </c>
      <c r="AA22" s="39">
        <f t="shared" si="12"/>
        <v>0.3</v>
      </c>
    </row>
    <row r="23" spans="2:30">
      <c r="B23" s="6" t="s">
        <v>68</v>
      </c>
      <c r="C23" s="5"/>
      <c r="D23" s="5">
        <v>1</v>
      </c>
      <c r="E23" s="5"/>
      <c r="F23" s="46"/>
      <c r="G23" s="42"/>
      <c r="H23" s="13"/>
      <c r="I23" s="47"/>
      <c r="J23" s="39"/>
      <c r="M23" s="42">
        <v>7</v>
      </c>
      <c r="N23" s="56"/>
      <c r="O23" s="5"/>
      <c r="P23" s="42"/>
      <c r="Q23" s="52"/>
      <c r="R23" s="42"/>
      <c r="S23" s="12"/>
      <c r="T23" s="69">
        <f t="shared" ca="1" si="5"/>
        <v>4.159545591635669E-3</v>
      </c>
      <c r="U23" s="16">
        <f t="shared" si="6"/>
        <v>0.05</v>
      </c>
      <c r="V23" s="69">
        <f t="shared" ca="1" si="7"/>
        <v>1.2348781877282932E-2</v>
      </c>
      <c r="W23" s="16">
        <f t="shared" si="8"/>
        <v>0.2</v>
      </c>
      <c r="X23" s="69">
        <f t="shared" ca="1" si="9"/>
        <v>1.2210549244328274E-2</v>
      </c>
      <c r="Y23" s="16">
        <f t="shared" si="10"/>
        <v>0.1</v>
      </c>
      <c r="Z23" s="69">
        <f t="shared" ca="1" si="11"/>
        <v>1.1309942696290339E-3</v>
      </c>
      <c r="AA23" s="39">
        <f t="shared" si="12"/>
        <v>0.1</v>
      </c>
    </row>
    <row r="24" spans="2:30" ht="15.75" thickBot="1">
      <c r="B24" s="6" t="s">
        <v>69</v>
      </c>
      <c r="C24" s="5">
        <v>0.2</v>
      </c>
      <c r="D24" s="5">
        <v>1</v>
      </c>
      <c r="E24" s="5"/>
      <c r="F24" s="14"/>
      <c r="G24" s="42"/>
      <c r="H24" s="13"/>
      <c r="I24" s="47"/>
      <c r="J24" s="39"/>
      <c r="M24" s="4">
        <v>8</v>
      </c>
      <c r="N24" s="75"/>
      <c r="O24" s="4"/>
      <c r="P24" s="4"/>
      <c r="Q24" s="76"/>
      <c r="R24" s="4"/>
      <c r="S24" s="2"/>
      <c r="T24" s="77">
        <f t="shared" ca="1" si="5"/>
        <v>4.159545591635669E-3</v>
      </c>
      <c r="U24" s="2">
        <f t="shared" si="6"/>
        <v>0.05</v>
      </c>
      <c r="V24" s="77">
        <f t="shared" ca="1" si="7"/>
        <v>5.6130826714922422E-3</v>
      </c>
      <c r="W24" s="2">
        <f t="shared" si="8"/>
        <v>0.1</v>
      </c>
      <c r="X24" s="77">
        <f t="shared" ca="1" si="9"/>
        <v>9.7684393954626178E-3</v>
      </c>
      <c r="Y24" s="2">
        <f t="shared" si="10"/>
        <v>0.1</v>
      </c>
      <c r="Z24" s="77">
        <f t="shared" ca="1" si="11"/>
        <v>3.3929828088871016E-4</v>
      </c>
      <c r="AA24" s="40">
        <f t="shared" si="12"/>
        <v>0.05</v>
      </c>
    </row>
    <row r="25" spans="2:30" ht="15.75" thickBot="1">
      <c r="B25" s="6" t="s">
        <v>70</v>
      </c>
      <c r="C25" s="5">
        <v>0.6</v>
      </c>
      <c r="D25" s="5">
        <v>1</v>
      </c>
      <c r="E25" s="5">
        <v>1</v>
      </c>
      <c r="F25" s="14"/>
      <c r="G25" s="42"/>
      <c r="H25" s="13"/>
      <c r="I25" s="47"/>
      <c r="J25" s="39"/>
      <c r="M25" s="215" t="s">
        <v>60</v>
      </c>
      <c r="N25" s="371" t="s">
        <v>61</v>
      </c>
      <c r="O25" s="215" t="s">
        <v>62</v>
      </c>
      <c r="P25" s="371" t="s">
        <v>61</v>
      </c>
      <c r="Q25" s="215" t="s">
        <v>62</v>
      </c>
      <c r="R25" s="371" t="s">
        <v>61</v>
      </c>
      <c r="S25" s="215" t="s">
        <v>62</v>
      </c>
      <c r="T25" s="371" t="s">
        <v>61</v>
      </c>
      <c r="U25" s="215" t="s">
        <v>62</v>
      </c>
      <c r="V25" s="371" t="s">
        <v>61</v>
      </c>
      <c r="W25" s="461" t="s">
        <v>62</v>
      </c>
      <c r="X25" s="215" t="s">
        <v>61</v>
      </c>
      <c r="Y25" s="215" t="s">
        <v>62</v>
      </c>
      <c r="Z25" s="371" t="s">
        <v>61</v>
      </c>
      <c r="AA25" s="215" t="s">
        <v>62</v>
      </c>
    </row>
    <row r="26" spans="2:30">
      <c r="B26" s="41" t="s">
        <v>71</v>
      </c>
      <c r="C26" s="42">
        <v>0.2</v>
      </c>
      <c r="D26" s="5">
        <v>1</v>
      </c>
      <c r="E26" s="42"/>
      <c r="F26" s="14"/>
      <c r="G26" s="42"/>
      <c r="H26" s="14"/>
      <c r="I26" s="47"/>
      <c r="J26" s="21"/>
      <c r="M26" s="3">
        <v>1</v>
      </c>
      <c r="N26" s="39">
        <f t="shared" ref="N26:N57" ca="1" si="13">VLOOKUP(O26,N$8:O$11,2)</f>
        <v>2</v>
      </c>
      <c r="O26" s="34">
        <f ca="1">RAND()</f>
        <v>0.31254184665187479</v>
      </c>
      <c r="P26" s="5">
        <f t="shared" ref="P26:P57" ca="1" si="14">VLOOKUP(Q26,P$8:Q$11,2)</f>
        <v>1</v>
      </c>
      <c r="Q26" s="53">
        <f ca="1">RAND()</f>
        <v>0.56799572108601315</v>
      </c>
      <c r="R26" s="5">
        <f t="shared" ref="R26:R57" ca="1" si="15">VLOOKUP(S26,R$8:S$11,2)</f>
        <v>3</v>
      </c>
      <c r="S26" s="53">
        <f ca="1">RAND()</f>
        <v>0.84366018146163846</v>
      </c>
      <c r="T26" s="5">
        <f ca="1">VLOOKUP(U26,T$8:U$15,2)</f>
        <v>2</v>
      </c>
      <c r="U26" s="56">
        <f ca="1">RAND()</f>
        <v>0.22932694243298268</v>
      </c>
      <c r="V26" s="16">
        <f ca="1">VLOOKUP(W26,V$8:W$15,2)</f>
        <v>1</v>
      </c>
      <c r="W26" s="71">
        <f ca="1">RAND()</f>
        <v>3.4268824566145106E-2</v>
      </c>
      <c r="X26" s="6">
        <f ca="1">VLOOKUP(Y26,X$8:Y$15,2)</f>
        <v>2</v>
      </c>
      <c r="Y26" s="71">
        <f ca="1">RAND()</f>
        <v>0.33945273488474448</v>
      </c>
      <c r="Z26" s="16">
        <f ca="1">VLOOKUP(AA26,Z$8:AA$15,2)</f>
        <v>3</v>
      </c>
      <c r="AA26" s="71">
        <f ca="1">RAND()</f>
        <v>0.16275584217421168</v>
      </c>
    </row>
    <row r="27" spans="2:30">
      <c r="B27" s="41" t="s">
        <v>72</v>
      </c>
      <c r="C27" s="42"/>
      <c r="D27" s="5">
        <v>1</v>
      </c>
      <c r="E27" s="43"/>
      <c r="F27" s="38"/>
      <c r="G27" s="47"/>
      <c r="H27" s="38"/>
      <c r="I27" s="47"/>
      <c r="J27" s="21"/>
      <c r="M27" s="5">
        <f>M26+1</f>
        <v>2</v>
      </c>
      <c r="N27" s="39">
        <f t="shared" ca="1" si="13"/>
        <v>1</v>
      </c>
      <c r="O27" s="34">
        <f t="shared" ref="O27:O90" ca="1" si="16">RAND()</f>
        <v>0.1178970981092391</v>
      </c>
      <c r="P27" s="5">
        <f t="shared" ca="1" si="14"/>
        <v>1</v>
      </c>
      <c r="Q27" s="53">
        <f t="shared" ref="Q27:Q90" ca="1" si="17">RAND()</f>
        <v>0.20982402732866845</v>
      </c>
      <c r="R27" s="5">
        <f t="shared" ca="1" si="15"/>
        <v>1</v>
      </c>
      <c r="S27" s="53">
        <f t="shared" ref="S27:S90" ca="1" si="18">RAND()</f>
        <v>0.1106011674815619</v>
      </c>
      <c r="T27" s="5">
        <f t="shared" ref="T27:T90" ca="1" si="19">VLOOKUP(U27,T$8:U$15,2)</f>
        <v>3</v>
      </c>
      <c r="U27" s="56">
        <f t="shared" ref="U27:U90" ca="1" si="20">RAND()</f>
        <v>0.38686416286535752</v>
      </c>
      <c r="V27" s="16">
        <f t="shared" ref="V27:V90" ca="1" si="21">VLOOKUP(W27,V$8:W$15,2)</f>
        <v>7</v>
      </c>
      <c r="W27" s="34">
        <f t="shared" ref="W27:W90" ca="1" si="22">RAND()</f>
        <v>0.82444265813762585</v>
      </c>
      <c r="X27" s="6">
        <f t="shared" ref="X27:X90" ca="1" si="23">VLOOKUP(Y27,X$8:Y$15,2)</f>
        <v>7</v>
      </c>
      <c r="Y27" s="34">
        <f t="shared" ref="Y27:Y90" ca="1" si="24">RAND()</f>
        <v>0.82654667648621083</v>
      </c>
      <c r="Z27" s="16">
        <f t="shared" ref="Z27:Z90" ca="1" si="25">VLOOKUP(AA27,Z$8:AA$15,2)</f>
        <v>4</v>
      </c>
      <c r="AA27" s="34">
        <f t="shared" ref="AA27:AA90" ca="1" si="26">RAND()</f>
        <v>0.20620274726992105</v>
      </c>
    </row>
    <row r="28" spans="2:30">
      <c r="B28" s="41" t="s">
        <v>73</v>
      </c>
      <c r="C28" s="42"/>
      <c r="D28" s="5">
        <v>1</v>
      </c>
      <c r="E28" s="43"/>
      <c r="F28" s="38"/>
      <c r="G28" s="47"/>
      <c r="H28" s="38"/>
      <c r="I28" s="47"/>
      <c r="J28" s="21"/>
      <c r="M28" s="5">
        <f t="shared" ref="M28:M91" si="27">M27+1</f>
        <v>3</v>
      </c>
      <c r="N28" s="39">
        <f t="shared" ca="1" si="13"/>
        <v>2</v>
      </c>
      <c r="O28" s="34">
        <f t="shared" ca="1" si="16"/>
        <v>0.46691520672254794</v>
      </c>
      <c r="P28" s="5">
        <f t="shared" ca="1" si="14"/>
        <v>2</v>
      </c>
      <c r="Q28" s="53">
        <f t="shared" ca="1" si="17"/>
        <v>0.70503884424650165</v>
      </c>
      <c r="R28" s="5">
        <f t="shared" ca="1" si="15"/>
        <v>1</v>
      </c>
      <c r="S28" s="53">
        <f t="shared" ca="1" si="18"/>
        <v>0.18217126528910299</v>
      </c>
      <c r="T28" s="5">
        <f t="shared" ca="1" si="19"/>
        <v>7</v>
      </c>
      <c r="U28" s="56">
        <f t="shared" ca="1" si="20"/>
        <v>0.92910086132780556</v>
      </c>
      <c r="V28" s="16">
        <f t="shared" ca="1" si="21"/>
        <v>7</v>
      </c>
      <c r="W28" s="34">
        <f t="shared" ca="1" si="22"/>
        <v>0.85849152273588825</v>
      </c>
      <c r="X28" s="6">
        <f t="shared" ca="1" si="23"/>
        <v>2</v>
      </c>
      <c r="Y28" s="34">
        <f t="shared" ca="1" si="24"/>
        <v>0.33901541535924284</v>
      </c>
      <c r="Z28" s="16">
        <f t="shared" ca="1" si="25"/>
        <v>3</v>
      </c>
      <c r="AA28" s="34">
        <f t="shared" ca="1" si="26"/>
        <v>0.12802818514712921</v>
      </c>
    </row>
    <row r="29" spans="2:30">
      <c r="B29" s="41" t="s">
        <v>74</v>
      </c>
      <c r="C29" s="42"/>
      <c r="D29" s="5">
        <v>1</v>
      </c>
      <c r="E29" s="43"/>
      <c r="F29" s="38"/>
      <c r="G29" s="47"/>
      <c r="H29" s="38"/>
      <c r="I29" s="47"/>
      <c r="J29" s="21"/>
      <c r="M29" s="5">
        <f t="shared" si="27"/>
        <v>4</v>
      </c>
      <c r="N29" s="39">
        <f t="shared" ca="1" si="13"/>
        <v>2</v>
      </c>
      <c r="O29" s="34">
        <f t="shared" ca="1" si="16"/>
        <v>0.32409820313927112</v>
      </c>
      <c r="P29" s="5">
        <f t="shared" ca="1" si="14"/>
        <v>2</v>
      </c>
      <c r="Q29" s="53">
        <f t="shared" ca="1" si="17"/>
        <v>0.63245273936988755</v>
      </c>
      <c r="R29" s="5">
        <f t="shared" ca="1" si="15"/>
        <v>1</v>
      </c>
      <c r="S29" s="53">
        <f t="shared" ca="1" si="18"/>
        <v>5.0073795024953682E-2</v>
      </c>
      <c r="T29" s="5">
        <f t="shared" ca="1" si="19"/>
        <v>2</v>
      </c>
      <c r="U29" s="56">
        <f t="shared" ca="1" si="20"/>
        <v>0.16994426978021426</v>
      </c>
      <c r="V29" s="16">
        <f t="shared" ca="1" si="21"/>
        <v>3</v>
      </c>
      <c r="W29" s="34">
        <f t="shared" ca="1" si="22"/>
        <v>0.1985736177694104</v>
      </c>
      <c r="X29" s="6">
        <f t="shared" ca="1" si="23"/>
        <v>8</v>
      </c>
      <c r="Y29" s="34">
        <f t="shared" ca="1" si="24"/>
        <v>0.92031041528197943</v>
      </c>
      <c r="Z29" s="16">
        <f t="shared" ca="1" si="25"/>
        <v>5</v>
      </c>
      <c r="AA29" s="34">
        <f t="shared" ca="1" si="26"/>
        <v>0.35874111122306407</v>
      </c>
    </row>
    <row r="30" spans="2:30">
      <c r="B30" s="41" t="s">
        <v>75</v>
      </c>
      <c r="C30" s="42"/>
      <c r="D30" s="5">
        <v>1</v>
      </c>
      <c r="E30" s="43"/>
      <c r="F30" s="38"/>
      <c r="G30" s="47"/>
      <c r="H30" s="38"/>
      <c r="I30" s="47"/>
      <c r="J30" s="21"/>
      <c r="M30" s="5">
        <f t="shared" si="27"/>
        <v>5</v>
      </c>
      <c r="N30" s="39">
        <f t="shared" ca="1" si="13"/>
        <v>2</v>
      </c>
      <c r="O30" s="34">
        <f t="shared" ca="1" si="16"/>
        <v>0.77867206890055751</v>
      </c>
      <c r="P30" s="5">
        <f t="shared" ca="1" si="14"/>
        <v>1</v>
      </c>
      <c r="Q30" s="53">
        <f t="shared" ca="1" si="17"/>
        <v>0.53541368478309881</v>
      </c>
      <c r="R30" s="5">
        <f t="shared" ca="1" si="15"/>
        <v>2</v>
      </c>
      <c r="S30" s="53">
        <f t="shared" ca="1" si="18"/>
        <v>0.37481599708919866</v>
      </c>
      <c r="T30" s="5">
        <f t="shared" ca="1" si="19"/>
        <v>5</v>
      </c>
      <c r="U30" s="56">
        <f t="shared" ca="1" si="20"/>
        <v>0.82583814258648447</v>
      </c>
      <c r="V30" s="16">
        <f t="shared" ca="1" si="21"/>
        <v>7</v>
      </c>
      <c r="W30" s="34">
        <f t="shared" ca="1" si="22"/>
        <v>0.72484297157908761</v>
      </c>
      <c r="X30" s="6">
        <f t="shared" ca="1" si="23"/>
        <v>1</v>
      </c>
      <c r="Y30" s="34">
        <f t="shared" ca="1" si="24"/>
        <v>6.1580111101228852E-2</v>
      </c>
      <c r="Z30" s="16">
        <f t="shared" ca="1" si="25"/>
        <v>4</v>
      </c>
      <c r="AA30" s="34">
        <f t="shared" ca="1" si="26"/>
        <v>0.31537318425249339</v>
      </c>
    </row>
    <row r="31" spans="2:30">
      <c r="B31" s="41" t="s">
        <v>76</v>
      </c>
      <c r="C31" s="42"/>
      <c r="D31" s="5">
        <v>1</v>
      </c>
      <c r="E31" s="42"/>
      <c r="F31" s="12"/>
      <c r="G31" s="42"/>
      <c r="H31" s="12"/>
      <c r="I31" s="42"/>
      <c r="J31" s="21"/>
      <c r="M31" s="5">
        <f t="shared" si="27"/>
        <v>6</v>
      </c>
      <c r="N31" s="39">
        <f t="shared" ca="1" si="13"/>
        <v>2</v>
      </c>
      <c r="O31" s="34">
        <f t="shared" ca="1" si="16"/>
        <v>0.38662040882863957</v>
      </c>
      <c r="P31" s="5">
        <f t="shared" ca="1" si="14"/>
        <v>2</v>
      </c>
      <c r="Q31" s="53">
        <f t="shared" ca="1" si="17"/>
        <v>0.68872376314129924</v>
      </c>
      <c r="R31" s="5">
        <f t="shared" ca="1" si="15"/>
        <v>2</v>
      </c>
      <c r="S31" s="53">
        <f t="shared" ca="1" si="18"/>
        <v>0.25174480685362521</v>
      </c>
      <c r="T31" s="5">
        <f t="shared" ca="1" si="19"/>
        <v>5</v>
      </c>
      <c r="U31" s="56">
        <f t="shared" ca="1" si="20"/>
        <v>0.67180351711386166</v>
      </c>
      <c r="V31" s="16">
        <f t="shared" ca="1" si="21"/>
        <v>5</v>
      </c>
      <c r="W31" s="34">
        <f t="shared" ca="1" si="22"/>
        <v>0.38231329570736294</v>
      </c>
      <c r="X31" s="6">
        <f t="shared" ca="1" si="23"/>
        <v>2</v>
      </c>
      <c r="Y31" s="34">
        <f t="shared" ca="1" si="24"/>
        <v>0.33611122819745232</v>
      </c>
      <c r="Z31" s="16">
        <f t="shared" ca="1" si="25"/>
        <v>2</v>
      </c>
      <c r="AA31" s="34">
        <f t="shared" ca="1" si="26"/>
        <v>5.4648287998005696E-2</v>
      </c>
    </row>
    <row r="32" spans="2:30">
      <c r="B32" s="6" t="s">
        <v>77</v>
      </c>
      <c r="C32" s="5"/>
      <c r="D32" s="5">
        <v>1</v>
      </c>
      <c r="E32" s="5"/>
      <c r="F32" s="16"/>
      <c r="G32" s="5"/>
      <c r="H32" s="16"/>
      <c r="I32" s="5"/>
      <c r="J32" s="39"/>
      <c r="M32" s="5">
        <f t="shared" si="27"/>
        <v>7</v>
      </c>
      <c r="N32" s="39">
        <f t="shared" ca="1" si="13"/>
        <v>2</v>
      </c>
      <c r="O32" s="34">
        <f t="shared" ca="1" si="16"/>
        <v>0.24814038601505839</v>
      </c>
      <c r="P32" s="5">
        <f t="shared" ca="1" si="14"/>
        <v>3</v>
      </c>
      <c r="Q32" s="53">
        <f t="shared" ca="1" si="17"/>
        <v>0.99025142337529193</v>
      </c>
      <c r="R32" s="5">
        <f t="shared" ca="1" si="15"/>
        <v>2</v>
      </c>
      <c r="S32" s="53">
        <f t="shared" ca="1" si="18"/>
        <v>0.58382044950958201</v>
      </c>
      <c r="T32" s="5">
        <f t="shared" ca="1" si="19"/>
        <v>4</v>
      </c>
      <c r="U32" s="56">
        <f t="shared" ca="1" si="20"/>
        <v>0.53866656765021514</v>
      </c>
      <c r="V32" s="16">
        <f t="shared" ca="1" si="21"/>
        <v>2</v>
      </c>
      <c r="W32" s="34">
        <f t="shared" ca="1" si="22"/>
        <v>9.3022336326963107E-2</v>
      </c>
      <c r="X32" s="6">
        <f t="shared" ca="1" si="23"/>
        <v>7</v>
      </c>
      <c r="Y32" s="34">
        <f t="shared" ca="1" si="24"/>
        <v>0.88841578491975026</v>
      </c>
      <c r="Z32" s="16">
        <f t="shared" ca="1" si="25"/>
        <v>4</v>
      </c>
      <c r="AA32" s="34">
        <f t="shared" ca="1" si="26"/>
        <v>0.22093260661496261</v>
      </c>
    </row>
    <row r="33" spans="2:27">
      <c r="B33" s="6" t="s">
        <v>78</v>
      </c>
      <c r="C33" s="5"/>
      <c r="D33" s="5">
        <v>1</v>
      </c>
      <c r="E33" s="5"/>
      <c r="F33" s="16"/>
      <c r="G33" s="5"/>
      <c r="H33" s="16"/>
      <c r="I33" s="5"/>
      <c r="J33" s="39"/>
      <c r="M33" s="5">
        <f t="shared" si="27"/>
        <v>8</v>
      </c>
      <c r="N33" s="39">
        <f t="shared" ca="1" si="13"/>
        <v>1</v>
      </c>
      <c r="O33" s="34">
        <f t="shared" ca="1" si="16"/>
        <v>0.12826870793507084</v>
      </c>
      <c r="P33" s="5">
        <f t="shared" ca="1" si="14"/>
        <v>1</v>
      </c>
      <c r="Q33" s="53">
        <f t="shared" ca="1" si="17"/>
        <v>0.43018234817723222</v>
      </c>
      <c r="R33" s="5">
        <f t="shared" ca="1" si="15"/>
        <v>2</v>
      </c>
      <c r="S33" s="53">
        <f t="shared" ca="1" si="18"/>
        <v>0.27258444267712312</v>
      </c>
      <c r="T33" s="5">
        <f t="shared" ca="1" si="19"/>
        <v>2</v>
      </c>
      <c r="U33" s="56">
        <f t="shared" ca="1" si="20"/>
        <v>0.21153160692092499</v>
      </c>
      <c r="V33" s="16">
        <f t="shared" ca="1" si="21"/>
        <v>6</v>
      </c>
      <c r="W33" s="34">
        <f t="shared" ca="1" si="22"/>
        <v>0.59026117716715754</v>
      </c>
      <c r="X33" s="6">
        <f t="shared" ca="1" si="23"/>
        <v>6</v>
      </c>
      <c r="Y33" s="34">
        <f t="shared" ca="1" si="24"/>
        <v>0.79709130891114599</v>
      </c>
      <c r="Z33" s="16">
        <f t="shared" ca="1" si="25"/>
        <v>4</v>
      </c>
      <c r="AA33" s="34">
        <f t="shared" ca="1" si="26"/>
        <v>0.32968526452421898</v>
      </c>
    </row>
    <row r="34" spans="2:27">
      <c r="B34" s="6" t="s">
        <v>79</v>
      </c>
      <c r="C34" s="5"/>
      <c r="D34" s="5">
        <v>1</v>
      </c>
      <c r="E34" s="5"/>
      <c r="F34" s="16"/>
      <c r="G34" s="5"/>
      <c r="H34" s="16"/>
      <c r="I34" s="5"/>
      <c r="J34" s="39"/>
      <c r="M34" s="6">
        <f t="shared" si="27"/>
        <v>9</v>
      </c>
      <c r="N34" s="39">
        <f t="shared" ca="1" si="13"/>
        <v>1</v>
      </c>
      <c r="O34" s="34">
        <f t="shared" ca="1" si="16"/>
        <v>0.19011491721250229</v>
      </c>
      <c r="P34" s="5">
        <f t="shared" ca="1" si="14"/>
        <v>1</v>
      </c>
      <c r="Q34" s="53">
        <f t="shared" ca="1" si="17"/>
        <v>0.19323597708512708</v>
      </c>
      <c r="R34" s="5">
        <f t="shared" ca="1" si="15"/>
        <v>2</v>
      </c>
      <c r="S34" s="53">
        <f t="shared" ca="1" si="18"/>
        <v>0.65081584845642593</v>
      </c>
      <c r="T34" s="5">
        <f t="shared" ca="1" si="19"/>
        <v>7</v>
      </c>
      <c r="U34" s="56">
        <f t="shared" ca="1" si="20"/>
        <v>0.91286935773215228</v>
      </c>
      <c r="V34" s="16">
        <f t="shared" ca="1" si="21"/>
        <v>4</v>
      </c>
      <c r="W34" s="34">
        <f t="shared" ca="1" si="22"/>
        <v>0.21658046069607062</v>
      </c>
      <c r="X34" s="6">
        <f t="shared" ca="1" si="23"/>
        <v>2</v>
      </c>
      <c r="Y34" s="34">
        <f t="shared" ca="1" si="24"/>
        <v>0.23285925383256778</v>
      </c>
      <c r="Z34" s="16">
        <f t="shared" ca="1" si="25"/>
        <v>2</v>
      </c>
      <c r="AA34" s="34">
        <f t="shared" ca="1" si="26"/>
        <v>8.4340391821061012E-2</v>
      </c>
    </row>
    <row r="35" spans="2:27">
      <c r="B35" s="6" t="s">
        <v>80</v>
      </c>
      <c r="C35" s="5">
        <v>0.6</v>
      </c>
      <c r="D35" s="5">
        <v>1</v>
      </c>
      <c r="E35" s="5">
        <v>1</v>
      </c>
      <c r="F35" s="21">
        <v>0.1</v>
      </c>
      <c r="G35" s="5"/>
      <c r="H35" s="42">
        <v>0.05</v>
      </c>
      <c r="I35" s="5">
        <v>0.2</v>
      </c>
      <c r="J35" s="39">
        <v>0.05</v>
      </c>
      <c r="M35" s="5">
        <f t="shared" si="27"/>
        <v>10</v>
      </c>
      <c r="N35" s="39">
        <f t="shared" ca="1" si="13"/>
        <v>2</v>
      </c>
      <c r="O35" s="34">
        <f t="shared" ca="1" si="16"/>
        <v>0.38973151385794136</v>
      </c>
      <c r="P35" s="5">
        <f t="shared" ca="1" si="14"/>
        <v>3</v>
      </c>
      <c r="Q35" s="53">
        <f t="shared" ca="1" si="17"/>
        <v>0.9386632118770768</v>
      </c>
      <c r="R35" s="5">
        <f t="shared" ca="1" si="15"/>
        <v>1</v>
      </c>
      <c r="S35" s="53">
        <f t="shared" ca="1" si="18"/>
        <v>7.7106331791080507E-2</v>
      </c>
      <c r="T35" s="5">
        <f t="shared" ca="1" si="19"/>
        <v>6</v>
      </c>
      <c r="U35" s="56">
        <f t="shared" ca="1" si="20"/>
        <v>0.89813018885877871</v>
      </c>
      <c r="V35" s="16">
        <f t="shared" ca="1" si="21"/>
        <v>6</v>
      </c>
      <c r="W35" s="34">
        <f t="shared" ca="1" si="22"/>
        <v>0.43680923283635464</v>
      </c>
      <c r="X35" s="6">
        <f t="shared" ca="1" si="23"/>
        <v>1</v>
      </c>
      <c r="Y35" s="34">
        <f t="shared" ca="1" si="24"/>
        <v>5.3903788429313426E-2</v>
      </c>
      <c r="Z35" s="16">
        <f t="shared" ca="1" si="25"/>
        <v>4</v>
      </c>
      <c r="AA35" s="34">
        <f t="shared" ca="1" si="26"/>
        <v>0.34486427103287975</v>
      </c>
    </row>
    <row r="36" spans="2:27">
      <c r="B36" s="6" t="s">
        <v>81</v>
      </c>
      <c r="C36" s="5">
        <v>0.25</v>
      </c>
      <c r="D36" s="5">
        <v>1</v>
      </c>
      <c r="E36" s="5">
        <v>1</v>
      </c>
      <c r="F36" s="21">
        <v>0.15</v>
      </c>
      <c r="G36" s="5"/>
      <c r="H36" s="42">
        <v>0.05</v>
      </c>
      <c r="I36" s="5">
        <v>0.2</v>
      </c>
      <c r="J36" s="39">
        <v>0.05</v>
      </c>
      <c r="M36" s="5">
        <f t="shared" si="27"/>
        <v>11</v>
      </c>
      <c r="N36" s="39">
        <f t="shared" ca="1" si="13"/>
        <v>2</v>
      </c>
      <c r="O36" s="34">
        <f t="shared" ca="1" si="16"/>
        <v>0.55440251532948359</v>
      </c>
      <c r="P36" s="5">
        <f t="shared" ca="1" si="14"/>
        <v>1</v>
      </c>
      <c r="Q36" s="53">
        <f t="shared" ca="1" si="17"/>
        <v>9.7919001972404107E-2</v>
      </c>
      <c r="R36" s="5">
        <f t="shared" ca="1" si="15"/>
        <v>2</v>
      </c>
      <c r="S36" s="53">
        <f t="shared" ca="1" si="18"/>
        <v>0.59475164791973434</v>
      </c>
      <c r="T36" s="5">
        <f t="shared" ca="1" si="19"/>
        <v>4</v>
      </c>
      <c r="U36" s="56">
        <f t="shared" ca="1" si="20"/>
        <v>0.48194467755964876</v>
      </c>
      <c r="V36" s="16">
        <f t="shared" ca="1" si="21"/>
        <v>3</v>
      </c>
      <c r="W36" s="34">
        <f t="shared" ca="1" si="22"/>
        <v>0.13444185413229626</v>
      </c>
      <c r="X36" s="6">
        <f t="shared" ca="1" si="23"/>
        <v>3</v>
      </c>
      <c r="Y36" s="34">
        <f t="shared" ca="1" si="24"/>
        <v>0.4634369640159266</v>
      </c>
      <c r="Z36" s="16">
        <f t="shared" ca="1" si="25"/>
        <v>6</v>
      </c>
      <c r="AA36" s="34">
        <f t="shared" ca="1" si="26"/>
        <v>0.6277409983558242</v>
      </c>
    </row>
    <row r="37" spans="2:27">
      <c r="B37" s="6" t="s">
        <v>82</v>
      </c>
      <c r="C37" s="5">
        <v>0.15</v>
      </c>
      <c r="D37" s="5">
        <v>1</v>
      </c>
      <c r="E37" s="5">
        <v>1</v>
      </c>
      <c r="F37" s="21">
        <v>0.2</v>
      </c>
      <c r="G37" s="5"/>
      <c r="H37" s="42">
        <v>0.1</v>
      </c>
      <c r="I37" s="5">
        <v>0.1</v>
      </c>
      <c r="J37" s="39">
        <v>0.1</v>
      </c>
      <c r="M37" s="5">
        <f t="shared" si="27"/>
        <v>12</v>
      </c>
      <c r="N37" s="39">
        <f t="shared" ca="1" si="13"/>
        <v>2</v>
      </c>
      <c r="O37" s="34">
        <f t="shared" ca="1" si="16"/>
        <v>0.68412353746782983</v>
      </c>
      <c r="P37" s="5">
        <f t="shared" ca="1" si="14"/>
        <v>1</v>
      </c>
      <c r="Q37" s="53">
        <f t="shared" ca="1" si="17"/>
        <v>0.26898576824225806</v>
      </c>
      <c r="R37" s="5">
        <f t="shared" ca="1" si="15"/>
        <v>2</v>
      </c>
      <c r="S37" s="53">
        <f t="shared" ca="1" si="18"/>
        <v>0.24155287869381503</v>
      </c>
      <c r="T37" s="5">
        <f t="shared" ca="1" si="19"/>
        <v>5</v>
      </c>
      <c r="U37" s="56">
        <f t="shared" ca="1" si="20"/>
        <v>0.84230852873815487</v>
      </c>
      <c r="V37" s="16">
        <f t="shared" ca="1" si="21"/>
        <v>4</v>
      </c>
      <c r="W37" s="34">
        <f t="shared" ca="1" si="22"/>
        <v>0.23915098558817593</v>
      </c>
      <c r="X37" s="6">
        <f t="shared" ca="1" si="23"/>
        <v>6</v>
      </c>
      <c r="Y37" s="34">
        <f t="shared" ca="1" si="24"/>
        <v>0.7263207788570063</v>
      </c>
      <c r="Z37" s="16">
        <f t="shared" ca="1" si="25"/>
        <v>5</v>
      </c>
      <c r="AA37" s="34">
        <f t="shared" ca="1" si="26"/>
        <v>0.51590712221952506</v>
      </c>
    </row>
    <row r="38" spans="2:27">
      <c r="B38" s="6" t="s">
        <v>83</v>
      </c>
      <c r="C38" s="5">
        <v>0.2</v>
      </c>
      <c r="D38" s="5">
        <v>1</v>
      </c>
      <c r="E38" s="5">
        <v>1</v>
      </c>
      <c r="F38" s="21">
        <v>0.2</v>
      </c>
      <c r="G38" s="5">
        <v>1</v>
      </c>
      <c r="H38" s="42">
        <v>0.1</v>
      </c>
      <c r="I38" s="5">
        <v>0.1</v>
      </c>
      <c r="J38" s="39">
        <v>0.15</v>
      </c>
      <c r="M38" s="5">
        <f t="shared" si="27"/>
        <v>13</v>
      </c>
      <c r="N38" s="39">
        <f t="shared" ca="1" si="13"/>
        <v>3</v>
      </c>
      <c r="O38" s="34">
        <f t="shared" ca="1" si="16"/>
        <v>0.92266864525548176</v>
      </c>
      <c r="P38" s="5">
        <f t="shared" ca="1" si="14"/>
        <v>1</v>
      </c>
      <c r="Q38" s="53">
        <f t="shared" ca="1" si="17"/>
        <v>0.4522667968632339</v>
      </c>
      <c r="R38" s="5">
        <f t="shared" ca="1" si="15"/>
        <v>2</v>
      </c>
      <c r="S38" s="53">
        <f t="shared" ca="1" si="18"/>
        <v>0.32872334565584449</v>
      </c>
      <c r="T38" s="5">
        <f t="shared" ca="1" si="19"/>
        <v>8</v>
      </c>
      <c r="U38" s="56">
        <f t="shared" ca="1" si="20"/>
        <v>0.96162217217874413</v>
      </c>
      <c r="V38" s="16">
        <f t="shared" ca="1" si="21"/>
        <v>8</v>
      </c>
      <c r="W38" s="34">
        <f t="shared" ca="1" si="22"/>
        <v>0.92415535360773027</v>
      </c>
      <c r="X38" s="6">
        <f t="shared" ca="1" si="23"/>
        <v>5</v>
      </c>
      <c r="Y38" s="34">
        <f t="shared" ca="1" si="24"/>
        <v>0.69188635685349542</v>
      </c>
      <c r="Z38" s="16">
        <f t="shared" ca="1" si="25"/>
        <v>4</v>
      </c>
      <c r="AA38" s="34">
        <f t="shared" ca="1" si="26"/>
        <v>0.2352433778841041</v>
      </c>
    </row>
    <row r="39" spans="2:27">
      <c r="B39" s="6" t="s">
        <v>84</v>
      </c>
      <c r="C39" s="5">
        <v>0.5</v>
      </c>
      <c r="D39" s="5">
        <v>1</v>
      </c>
      <c r="E39" s="5">
        <v>1</v>
      </c>
      <c r="F39" s="21">
        <v>0.2</v>
      </c>
      <c r="G39" s="5">
        <v>1</v>
      </c>
      <c r="H39" s="42">
        <v>0.1</v>
      </c>
      <c r="I39" s="5">
        <v>0.1</v>
      </c>
      <c r="J39" s="39">
        <v>0.2</v>
      </c>
      <c r="M39" s="5">
        <f t="shared" si="27"/>
        <v>14</v>
      </c>
      <c r="N39" s="39">
        <f t="shared" ca="1" si="13"/>
        <v>2</v>
      </c>
      <c r="O39" s="34">
        <f t="shared" ca="1" si="16"/>
        <v>0.30050122688642444</v>
      </c>
      <c r="P39" s="5">
        <f t="shared" ca="1" si="14"/>
        <v>2</v>
      </c>
      <c r="Q39" s="53">
        <f t="shared" ca="1" si="17"/>
        <v>0.81500122955685472</v>
      </c>
      <c r="R39" s="5">
        <f t="shared" ca="1" si="15"/>
        <v>1</v>
      </c>
      <c r="S39" s="53">
        <f t="shared" ca="1" si="18"/>
        <v>2.8782422183771139E-2</v>
      </c>
      <c r="T39" s="5">
        <f t="shared" ca="1" si="19"/>
        <v>3</v>
      </c>
      <c r="U39" s="56">
        <f t="shared" ca="1" si="20"/>
        <v>0.37365800241598368</v>
      </c>
      <c r="V39" s="16">
        <f t="shared" ca="1" si="21"/>
        <v>1</v>
      </c>
      <c r="W39" s="34">
        <f t="shared" ca="1" si="22"/>
        <v>1.861728661956441E-2</v>
      </c>
      <c r="X39" s="6">
        <f t="shared" ca="1" si="23"/>
        <v>3</v>
      </c>
      <c r="Y39" s="34">
        <f t="shared" ca="1" si="24"/>
        <v>0.48550988082940227</v>
      </c>
      <c r="Z39" s="16">
        <f t="shared" ca="1" si="25"/>
        <v>4</v>
      </c>
      <c r="AA39" s="34">
        <f t="shared" ca="1" si="26"/>
        <v>0.29055921786316841</v>
      </c>
    </row>
    <row r="40" spans="2:27">
      <c r="B40" s="6" t="s">
        <v>85</v>
      </c>
      <c r="C40" s="5">
        <v>0.3</v>
      </c>
      <c r="D40" s="5">
        <v>1</v>
      </c>
      <c r="E40" s="5">
        <v>1</v>
      </c>
      <c r="F40" s="21">
        <v>0.05</v>
      </c>
      <c r="G40" s="5">
        <v>1</v>
      </c>
      <c r="H40" s="42">
        <v>0.3</v>
      </c>
      <c r="I40" s="5">
        <v>0.1</v>
      </c>
      <c r="J40" s="39">
        <v>0.3</v>
      </c>
      <c r="M40" s="5">
        <f t="shared" si="27"/>
        <v>15</v>
      </c>
      <c r="N40" s="39">
        <f t="shared" ca="1" si="13"/>
        <v>2</v>
      </c>
      <c r="O40" s="34">
        <f t="shared" ca="1" si="16"/>
        <v>0.54553905869374208</v>
      </c>
      <c r="P40" s="5">
        <f t="shared" ca="1" si="14"/>
        <v>1</v>
      </c>
      <c r="Q40" s="53">
        <f t="shared" ca="1" si="17"/>
        <v>0.32231057451213752</v>
      </c>
      <c r="R40" s="5">
        <f t="shared" ca="1" si="15"/>
        <v>2</v>
      </c>
      <c r="S40" s="53">
        <f t="shared" ca="1" si="18"/>
        <v>0.67810092180495429</v>
      </c>
      <c r="T40" s="5">
        <f t="shared" ca="1" si="19"/>
        <v>3</v>
      </c>
      <c r="U40" s="56">
        <f t="shared" ca="1" si="20"/>
        <v>0.33364365294917953</v>
      </c>
      <c r="V40" s="16">
        <f t="shared" ca="1" si="21"/>
        <v>6</v>
      </c>
      <c r="W40" s="34">
        <f t="shared" ca="1" si="22"/>
        <v>0.47495960801588155</v>
      </c>
      <c r="X40" s="6">
        <f t="shared" ca="1" si="23"/>
        <v>1</v>
      </c>
      <c r="Y40" s="34">
        <f t="shared" ca="1" si="24"/>
        <v>9.0285269945479918E-2</v>
      </c>
      <c r="Z40" s="16">
        <f t="shared" ca="1" si="25"/>
        <v>7</v>
      </c>
      <c r="AA40" s="34">
        <f t="shared" ca="1" si="26"/>
        <v>0.89011862807356357</v>
      </c>
    </row>
    <row r="41" spans="2:27">
      <c r="B41" s="6" t="s">
        <v>86</v>
      </c>
      <c r="C41" s="5"/>
      <c r="D41" s="5">
        <v>1</v>
      </c>
      <c r="E41" s="5">
        <v>1</v>
      </c>
      <c r="F41" s="21">
        <v>0.05</v>
      </c>
      <c r="G41" s="5">
        <v>1</v>
      </c>
      <c r="H41" s="42">
        <v>0.2</v>
      </c>
      <c r="I41" s="5">
        <v>0.1</v>
      </c>
      <c r="J41" s="39">
        <v>0.1</v>
      </c>
      <c r="M41" s="5">
        <f t="shared" si="27"/>
        <v>16</v>
      </c>
      <c r="N41" s="39">
        <f t="shared" ca="1" si="13"/>
        <v>2</v>
      </c>
      <c r="O41" s="34">
        <f t="shared" ca="1" si="16"/>
        <v>0.2316911412726832</v>
      </c>
      <c r="P41" s="5">
        <f t="shared" ca="1" si="14"/>
        <v>3</v>
      </c>
      <c r="Q41" s="53">
        <f t="shared" ca="1" si="17"/>
        <v>0.86334622339378453</v>
      </c>
      <c r="R41" s="5">
        <f t="shared" ca="1" si="15"/>
        <v>3</v>
      </c>
      <c r="S41" s="53">
        <f t="shared" ca="1" si="18"/>
        <v>0.76268503008636546</v>
      </c>
      <c r="T41" s="5">
        <f t="shared" ca="1" si="19"/>
        <v>2</v>
      </c>
      <c r="U41" s="56">
        <f t="shared" ca="1" si="20"/>
        <v>0.15657337064207777</v>
      </c>
      <c r="V41" s="16">
        <f t="shared" ca="1" si="21"/>
        <v>3</v>
      </c>
      <c r="W41" s="34">
        <f t="shared" ca="1" si="22"/>
        <v>0.12942744097112957</v>
      </c>
      <c r="X41" s="6">
        <f t="shared" ca="1" si="23"/>
        <v>5</v>
      </c>
      <c r="Y41" s="34">
        <f t="shared" ca="1" si="24"/>
        <v>0.6721021532216136</v>
      </c>
      <c r="Z41" s="16">
        <f t="shared" ca="1" si="25"/>
        <v>4</v>
      </c>
      <c r="AA41" s="34">
        <f t="shared" ca="1" si="26"/>
        <v>0.23821332639275905</v>
      </c>
    </row>
    <row r="42" spans="2:27" ht="15.75" thickBot="1">
      <c r="B42" s="1" t="s">
        <v>87</v>
      </c>
      <c r="C42" s="4"/>
      <c r="D42" s="4">
        <v>1</v>
      </c>
      <c r="E42" s="4"/>
      <c r="F42" s="2">
        <v>0.05</v>
      </c>
      <c r="G42" s="4">
        <v>1</v>
      </c>
      <c r="H42" s="2">
        <v>0.1</v>
      </c>
      <c r="I42" s="4">
        <v>0.1</v>
      </c>
      <c r="J42" s="40">
        <v>0.05</v>
      </c>
      <c r="M42" s="5">
        <f t="shared" si="27"/>
        <v>17</v>
      </c>
      <c r="N42" s="39">
        <f t="shared" ca="1" si="13"/>
        <v>2</v>
      </c>
      <c r="O42" s="34">
        <f t="shared" ca="1" si="16"/>
        <v>0.75513652408278831</v>
      </c>
      <c r="P42" s="5">
        <f t="shared" ca="1" si="14"/>
        <v>1</v>
      </c>
      <c r="Q42" s="53">
        <f t="shared" ca="1" si="17"/>
        <v>0.47408161662477077</v>
      </c>
      <c r="R42" s="5">
        <f t="shared" ca="1" si="15"/>
        <v>3</v>
      </c>
      <c r="S42" s="53">
        <f t="shared" ca="1" si="18"/>
        <v>0.7321530152351754</v>
      </c>
      <c r="T42" s="5">
        <f t="shared" ca="1" si="19"/>
        <v>5</v>
      </c>
      <c r="U42" s="56">
        <f t="shared" ca="1" si="20"/>
        <v>0.73790228607488295</v>
      </c>
      <c r="V42" s="16">
        <f t="shared" ca="1" si="21"/>
        <v>4</v>
      </c>
      <c r="W42" s="34">
        <f t="shared" ca="1" si="22"/>
        <v>0.20219658263222229</v>
      </c>
      <c r="X42" s="6">
        <f t="shared" ca="1" si="23"/>
        <v>4</v>
      </c>
      <c r="Y42" s="34">
        <f t="shared" ca="1" si="24"/>
        <v>0.56293629256459354</v>
      </c>
      <c r="Z42" s="16">
        <f t="shared" ca="1" si="25"/>
        <v>6</v>
      </c>
      <c r="AA42" s="34">
        <f t="shared" ca="1" si="26"/>
        <v>0.71128908429271598</v>
      </c>
    </row>
    <row r="43" spans="2:27">
      <c r="M43" s="5">
        <f t="shared" si="27"/>
        <v>18</v>
      </c>
      <c r="N43" s="39">
        <f t="shared" ca="1" si="13"/>
        <v>2</v>
      </c>
      <c r="O43" s="34">
        <f t="shared" ca="1" si="16"/>
        <v>0.46282466245215836</v>
      </c>
      <c r="P43" s="5">
        <f t="shared" ca="1" si="14"/>
        <v>1</v>
      </c>
      <c r="Q43" s="53">
        <f t="shared" ca="1" si="17"/>
        <v>0.59546322182353428</v>
      </c>
      <c r="R43" s="5">
        <f t="shared" ca="1" si="15"/>
        <v>2</v>
      </c>
      <c r="S43" s="53">
        <f t="shared" ca="1" si="18"/>
        <v>0.60810158707831263</v>
      </c>
      <c r="T43" s="5">
        <f t="shared" ca="1" si="19"/>
        <v>5</v>
      </c>
      <c r="U43" s="56">
        <f t="shared" ca="1" si="20"/>
        <v>0.76027794826196171</v>
      </c>
      <c r="V43" s="16">
        <f t="shared" ca="1" si="21"/>
        <v>4</v>
      </c>
      <c r="W43" s="34">
        <f t="shared" ca="1" si="22"/>
        <v>0.24012016993404584</v>
      </c>
      <c r="X43" s="6">
        <f t="shared" ca="1" si="23"/>
        <v>5</v>
      </c>
      <c r="Y43" s="34">
        <f t="shared" ca="1" si="24"/>
        <v>0.60258734895031063</v>
      </c>
      <c r="Z43" s="16">
        <f t="shared" ca="1" si="25"/>
        <v>6</v>
      </c>
      <c r="AA43" s="34">
        <f t="shared" ca="1" si="26"/>
        <v>0.73632724286336626</v>
      </c>
    </row>
    <row r="44" spans="2:27">
      <c r="B44" t="s">
        <v>117</v>
      </c>
      <c r="M44" s="5">
        <f t="shared" si="27"/>
        <v>19</v>
      </c>
      <c r="N44" s="39">
        <f t="shared" ca="1" si="13"/>
        <v>3</v>
      </c>
      <c r="O44" s="34">
        <f t="shared" ca="1" si="16"/>
        <v>0.97816648603532763</v>
      </c>
      <c r="P44" s="5">
        <f t="shared" ca="1" si="14"/>
        <v>2</v>
      </c>
      <c r="Q44" s="53">
        <f t="shared" ca="1" si="17"/>
        <v>0.78209781882428775</v>
      </c>
      <c r="R44" s="5">
        <f t="shared" ca="1" si="15"/>
        <v>2</v>
      </c>
      <c r="S44" s="53">
        <f t="shared" ca="1" si="18"/>
        <v>0.40410323211633536</v>
      </c>
      <c r="T44" s="5">
        <f t="shared" ca="1" si="19"/>
        <v>3</v>
      </c>
      <c r="U44" s="56">
        <f t="shared" ca="1" si="20"/>
        <v>0.42137107682661412</v>
      </c>
      <c r="V44" s="16">
        <f t="shared" ca="1" si="21"/>
        <v>6</v>
      </c>
      <c r="W44" s="34">
        <f t="shared" ca="1" si="22"/>
        <v>0.68102364020788375</v>
      </c>
      <c r="X44" s="6">
        <f t="shared" ca="1" si="23"/>
        <v>1</v>
      </c>
      <c r="Y44" s="34">
        <f t="shared" ca="1" si="24"/>
        <v>0.11379852826599723</v>
      </c>
      <c r="Z44" s="16">
        <f t="shared" ca="1" si="25"/>
        <v>4</v>
      </c>
      <c r="AA44" s="34">
        <f t="shared" ca="1" si="26"/>
        <v>0.23511140914811124</v>
      </c>
    </row>
    <row r="45" spans="2:27" ht="15.75" thickBot="1">
      <c r="M45" s="5">
        <f t="shared" si="27"/>
        <v>20</v>
      </c>
      <c r="N45" s="39">
        <f t="shared" ca="1" si="13"/>
        <v>2</v>
      </c>
      <c r="O45" s="34">
        <f t="shared" ca="1" si="16"/>
        <v>0.38027353262673591</v>
      </c>
      <c r="P45" s="5">
        <f t="shared" ca="1" si="14"/>
        <v>1</v>
      </c>
      <c r="Q45" s="53">
        <f t="shared" ca="1" si="17"/>
        <v>0.11202820163523519</v>
      </c>
      <c r="R45" s="5">
        <f t="shared" ca="1" si="15"/>
        <v>1</v>
      </c>
      <c r="S45" s="53">
        <f t="shared" ca="1" si="18"/>
        <v>0.1358540546474023</v>
      </c>
      <c r="T45" s="5">
        <f t="shared" ca="1" si="19"/>
        <v>8</v>
      </c>
      <c r="U45" s="56">
        <f t="shared" ca="1" si="20"/>
        <v>0.95577389731584228</v>
      </c>
      <c r="V45" s="16">
        <f t="shared" ca="1" si="21"/>
        <v>8</v>
      </c>
      <c r="W45" s="34">
        <f t="shared" ca="1" si="22"/>
        <v>0.93386724269465926</v>
      </c>
      <c r="X45" s="6">
        <f t="shared" ca="1" si="23"/>
        <v>3</v>
      </c>
      <c r="Y45" s="34">
        <f t="shared" ca="1" si="24"/>
        <v>0.42854349198040453</v>
      </c>
      <c r="Z45" s="16">
        <f t="shared" ca="1" si="25"/>
        <v>7</v>
      </c>
      <c r="AA45" s="34">
        <f t="shared" ca="1" si="26"/>
        <v>0.94589993908966274</v>
      </c>
    </row>
    <row r="46" spans="2:27" ht="30.75" thickBot="1">
      <c r="B46" s="370" t="s">
        <v>94</v>
      </c>
      <c r="C46" s="537" t="s">
        <v>63</v>
      </c>
      <c r="D46" s="538" t="s">
        <v>108</v>
      </c>
      <c r="E46" s="539" t="s">
        <v>109</v>
      </c>
      <c r="F46" s="540" t="s">
        <v>110</v>
      </c>
      <c r="G46" s="541" t="s">
        <v>111</v>
      </c>
      <c r="H46" s="542" t="s">
        <v>54</v>
      </c>
      <c r="I46" s="543" t="s">
        <v>34</v>
      </c>
      <c r="J46" s="325" t="s">
        <v>112</v>
      </c>
      <c r="M46" s="5">
        <f t="shared" si="27"/>
        <v>21</v>
      </c>
      <c r="N46" s="39">
        <f t="shared" ca="1" si="13"/>
        <v>2</v>
      </c>
      <c r="O46" s="34">
        <f t="shared" ca="1" si="16"/>
        <v>0.48781670660950383</v>
      </c>
      <c r="P46" s="5">
        <f t="shared" ca="1" si="14"/>
        <v>1</v>
      </c>
      <c r="Q46" s="53">
        <f t="shared" ca="1" si="17"/>
        <v>8.6957232311299926E-2</v>
      </c>
      <c r="R46" s="5">
        <f t="shared" ca="1" si="15"/>
        <v>2</v>
      </c>
      <c r="S46" s="53">
        <f t="shared" ca="1" si="18"/>
        <v>0.62435836066240569</v>
      </c>
      <c r="T46" s="5">
        <f t="shared" ca="1" si="19"/>
        <v>3</v>
      </c>
      <c r="U46" s="56">
        <f t="shared" ca="1" si="20"/>
        <v>0.27362380351593041</v>
      </c>
      <c r="V46" s="16">
        <f t="shared" ca="1" si="21"/>
        <v>6</v>
      </c>
      <c r="W46" s="34">
        <f t="shared" ca="1" si="22"/>
        <v>0.62292752968828258</v>
      </c>
      <c r="X46" s="6">
        <f t="shared" ca="1" si="23"/>
        <v>1</v>
      </c>
      <c r="Y46" s="34">
        <f t="shared" ca="1" si="24"/>
        <v>0.13930484812601218</v>
      </c>
      <c r="Z46" s="16">
        <f t="shared" ca="1" si="25"/>
        <v>6</v>
      </c>
      <c r="AA46" s="34">
        <f t="shared" ca="1" si="26"/>
        <v>0.57712265169353749</v>
      </c>
    </row>
    <row r="47" spans="2:27">
      <c r="B47" s="17" t="s">
        <v>64</v>
      </c>
      <c r="C47" s="124"/>
      <c r="D47" s="114">
        <f>$E$3/$E$3*Data!$D$48</f>
        <v>98</v>
      </c>
      <c r="E47" s="115"/>
      <c r="F47" s="114"/>
      <c r="G47" s="141"/>
      <c r="H47" s="114"/>
      <c r="I47" s="142"/>
      <c r="J47" s="114"/>
      <c r="M47" s="5">
        <f t="shared" si="27"/>
        <v>22</v>
      </c>
      <c r="N47" s="39">
        <f t="shared" ca="1" si="13"/>
        <v>2</v>
      </c>
      <c r="O47" s="34">
        <f t="shared" ca="1" si="16"/>
        <v>0.75715464889616602</v>
      </c>
      <c r="P47" s="5">
        <f t="shared" ca="1" si="14"/>
        <v>1</v>
      </c>
      <c r="Q47" s="53">
        <f t="shared" ca="1" si="17"/>
        <v>0.36651906169438941</v>
      </c>
      <c r="R47" s="5">
        <f t="shared" ca="1" si="15"/>
        <v>2</v>
      </c>
      <c r="S47" s="53">
        <f t="shared" ca="1" si="18"/>
        <v>0.43887215641549138</v>
      </c>
      <c r="T47" s="5">
        <f t="shared" ca="1" si="19"/>
        <v>4</v>
      </c>
      <c r="U47" s="56">
        <f t="shared" ca="1" si="20"/>
        <v>0.62175847090636371</v>
      </c>
      <c r="V47" s="16">
        <f t="shared" ca="1" si="21"/>
        <v>4</v>
      </c>
      <c r="W47" s="34">
        <f t="shared" ca="1" si="22"/>
        <v>0.20619012923626867</v>
      </c>
      <c r="X47" s="6">
        <f t="shared" ca="1" si="23"/>
        <v>3</v>
      </c>
      <c r="Y47" s="34">
        <f t="shared" ca="1" si="24"/>
        <v>0.42713422822795266</v>
      </c>
      <c r="Z47" s="16">
        <f t="shared" ca="1" si="25"/>
        <v>7</v>
      </c>
      <c r="AA47" s="34">
        <f t="shared" ca="1" si="26"/>
        <v>0.94671615486203153</v>
      </c>
    </row>
    <row r="48" spans="2:27">
      <c r="B48" s="6" t="s">
        <v>65</v>
      </c>
      <c r="C48" s="125"/>
      <c r="D48" s="117">
        <f>$E$3/$E$3*Data!$D$48</f>
        <v>98</v>
      </c>
      <c r="E48" s="118"/>
      <c r="F48" s="117"/>
      <c r="G48" s="132"/>
      <c r="H48" s="117"/>
      <c r="I48" s="139"/>
      <c r="J48" s="117"/>
      <c r="M48" s="5">
        <f t="shared" si="27"/>
        <v>23</v>
      </c>
      <c r="N48" s="39">
        <f t="shared" ca="1" si="13"/>
        <v>3</v>
      </c>
      <c r="O48" s="34">
        <f t="shared" ca="1" si="16"/>
        <v>0.9811645907723392</v>
      </c>
      <c r="P48" s="5">
        <f t="shared" ca="1" si="14"/>
        <v>1</v>
      </c>
      <c r="Q48" s="53">
        <f t="shared" ca="1" si="17"/>
        <v>0.404211140525506</v>
      </c>
      <c r="R48" s="5">
        <f t="shared" ca="1" si="15"/>
        <v>3</v>
      </c>
      <c r="S48" s="53">
        <f t="shared" ca="1" si="18"/>
        <v>0.9454780985763207</v>
      </c>
      <c r="T48" s="5">
        <f t="shared" ca="1" si="19"/>
        <v>6</v>
      </c>
      <c r="U48" s="56">
        <f t="shared" ca="1" si="20"/>
        <v>0.88555237958523136</v>
      </c>
      <c r="V48" s="16">
        <f t="shared" ca="1" si="21"/>
        <v>3</v>
      </c>
      <c r="W48" s="34">
        <f t="shared" ca="1" si="22"/>
        <v>0.14388910032896618</v>
      </c>
      <c r="X48" s="6">
        <f t="shared" ca="1" si="23"/>
        <v>5</v>
      </c>
      <c r="Y48" s="34">
        <f t="shared" ca="1" si="24"/>
        <v>0.62269941261537198</v>
      </c>
      <c r="Z48" s="16">
        <f t="shared" ca="1" si="25"/>
        <v>4</v>
      </c>
      <c r="AA48" s="34">
        <f t="shared" ca="1" si="26"/>
        <v>0.20965833165366599</v>
      </c>
    </row>
    <row r="49" spans="2:27">
      <c r="B49" s="6" t="s">
        <v>66</v>
      </c>
      <c r="C49" s="125"/>
      <c r="D49" s="117">
        <f>$E$3/$E$3*Data!$D$48</f>
        <v>98</v>
      </c>
      <c r="E49" s="118"/>
      <c r="F49" s="146"/>
      <c r="G49" s="132"/>
      <c r="H49" s="117"/>
      <c r="I49" s="139"/>
      <c r="J49" s="117"/>
      <c r="M49" s="5">
        <f t="shared" si="27"/>
        <v>24</v>
      </c>
      <c r="N49" s="39">
        <f t="shared" ca="1" si="13"/>
        <v>1</v>
      </c>
      <c r="O49" s="34">
        <f t="shared" ca="1" si="16"/>
        <v>6.5699831630470218E-2</v>
      </c>
      <c r="P49" s="5">
        <f t="shared" ca="1" si="14"/>
        <v>1</v>
      </c>
      <c r="Q49" s="53">
        <f t="shared" ca="1" si="17"/>
        <v>0.10434315650466708</v>
      </c>
      <c r="R49" s="5">
        <f t="shared" ca="1" si="15"/>
        <v>2</v>
      </c>
      <c r="S49" s="53">
        <f t="shared" ca="1" si="18"/>
        <v>0.26030995833865345</v>
      </c>
      <c r="T49" s="5">
        <f t="shared" ca="1" si="19"/>
        <v>2</v>
      </c>
      <c r="U49" s="56">
        <f t="shared" ca="1" si="20"/>
        <v>0.15478889956174258</v>
      </c>
      <c r="V49" s="16">
        <f t="shared" ca="1" si="21"/>
        <v>6</v>
      </c>
      <c r="W49" s="34">
        <f t="shared" ca="1" si="22"/>
        <v>0.58582975435598161</v>
      </c>
      <c r="X49" s="6">
        <f t="shared" ca="1" si="23"/>
        <v>2</v>
      </c>
      <c r="Y49" s="34">
        <f t="shared" ca="1" si="24"/>
        <v>0.3454981213644539</v>
      </c>
      <c r="Z49" s="16">
        <f t="shared" ca="1" si="25"/>
        <v>4</v>
      </c>
      <c r="AA49" s="34">
        <f t="shared" ca="1" si="26"/>
        <v>0.21076162339619331</v>
      </c>
    </row>
    <row r="50" spans="2:27">
      <c r="B50" s="6" t="s">
        <v>67</v>
      </c>
      <c r="C50" s="125"/>
      <c r="D50" s="117">
        <f>$E$3/$E$3*Data!$D$48</f>
        <v>98</v>
      </c>
      <c r="E50" s="118"/>
      <c r="F50" s="117"/>
      <c r="G50" s="132"/>
      <c r="H50" s="117"/>
      <c r="I50" s="139"/>
      <c r="J50" s="117"/>
      <c r="M50" s="5">
        <f t="shared" si="27"/>
        <v>25</v>
      </c>
      <c r="N50" s="39">
        <f t="shared" ca="1" si="13"/>
        <v>2</v>
      </c>
      <c r="O50" s="34">
        <f t="shared" ca="1" si="16"/>
        <v>0.42645294883047713</v>
      </c>
      <c r="P50" s="5">
        <f t="shared" ca="1" si="14"/>
        <v>1</v>
      </c>
      <c r="Q50" s="53">
        <f t="shared" ca="1" si="17"/>
        <v>0.5371952279909058</v>
      </c>
      <c r="R50" s="5">
        <f t="shared" ca="1" si="15"/>
        <v>2</v>
      </c>
      <c r="S50" s="53">
        <f t="shared" ca="1" si="18"/>
        <v>0.34011080036574559</v>
      </c>
      <c r="T50" s="5">
        <f t="shared" ca="1" si="19"/>
        <v>3</v>
      </c>
      <c r="U50" s="56">
        <f t="shared" ca="1" si="20"/>
        <v>0.4135749957839403</v>
      </c>
      <c r="V50" s="16">
        <f t="shared" ca="1" si="21"/>
        <v>7</v>
      </c>
      <c r="W50" s="34">
        <f t="shared" ca="1" si="22"/>
        <v>0.78472791517031926</v>
      </c>
      <c r="X50" s="6">
        <f t="shared" ca="1" si="23"/>
        <v>1</v>
      </c>
      <c r="Y50" s="34">
        <f t="shared" ca="1" si="24"/>
        <v>0.17590144224330961</v>
      </c>
      <c r="Z50" s="16">
        <f t="shared" ca="1" si="25"/>
        <v>6</v>
      </c>
      <c r="AA50" s="34">
        <f t="shared" ca="1" si="26"/>
        <v>0.66384878595687713</v>
      </c>
    </row>
    <row r="51" spans="2:27">
      <c r="B51" s="6" t="s">
        <v>68</v>
      </c>
      <c r="C51" s="125"/>
      <c r="D51" s="117">
        <f>$E$3/$E$3*Data!$D$48</f>
        <v>98</v>
      </c>
      <c r="E51" s="118"/>
      <c r="F51" s="147"/>
      <c r="G51" s="132"/>
      <c r="H51" s="117"/>
      <c r="I51" s="139"/>
      <c r="J51" s="117"/>
      <c r="M51" s="5">
        <f t="shared" si="27"/>
        <v>26</v>
      </c>
      <c r="N51" s="39">
        <f t="shared" ca="1" si="13"/>
        <v>2</v>
      </c>
      <c r="O51" s="34">
        <f t="shared" ca="1" si="16"/>
        <v>0.47241092631657455</v>
      </c>
      <c r="P51" s="5">
        <f t="shared" ca="1" si="14"/>
        <v>3</v>
      </c>
      <c r="Q51" s="53">
        <f t="shared" ca="1" si="17"/>
        <v>0.91416930694761867</v>
      </c>
      <c r="R51" s="5">
        <f t="shared" ca="1" si="15"/>
        <v>1</v>
      </c>
      <c r="S51" s="53">
        <f t="shared" ca="1" si="18"/>
        <v>6.0285419387758221E-2</v>
      </c>
      <c r="T51" s="5">
        <f t="shared" ca="1" si="19"/>
        <v>4</v>
      </c>
      <c r="U51" s="56">
        <f t="shared" ca="1" si="20"/>
        <v>0.530642121011766</v>
      </c>
      <c r="V51" s="16">
        <f t="shared" ca="1" si="21"/>
        <v>6</v>
      </c>
      <c r="W51" s="34">
        <f t="shared" ca="1" si="22"/>
        <v>0.45607190496796779</v>
      </c>
      <c r="X51" s="6">
        <f t="shared" ca="1" si="23"/>
        <v>7</v>
      </c>
      <c r="Y51" s="34">
        <f t="shared" ca="1" si="24"/>
        <v>0.83891294806604577</v>
      </c>
      <c r="Z51" s="16">
        <f t="shared" ca="1" si="25"/>
        <v>5</v>
      </c>
      <c r="AA51" s="34">
        <f t="shared" ca="1" si="26"/>
        <v>0.38601624955049507</v>
      </c>
    </row>
    <row r="52" spans="2:27">
      <c r="B52" s="6" t="s">
        <v>69</v>
      </c>
      <c r="C52" s="125">
        <f ca="1">COUNTIF($N$26:$N$94,1)/$E$3*Data!$C$48</f>
        <v>5.3579638752052547</v>
      </c>
      <c r="D52" s="117">
        <f>$E$3/$E$3*Data!$D$48</f>
        <v>98</v>
      </c>
      <c r="E52" s="118"/>
      <c r="F52" s="129"/>
      <c r="G52" s="132"/>
      <c r="H52" s="117"/>
      <c r="I52" s="139"/>
      <c r="J52" s="117"/>
      <c r="M52" s="5">
        <f t="shared" si="27"/>
        <v>27</v>
      </c>
      <c r="N52" s="39">
        <f t="shared" ca="1" si="13"/>
        <v>2</v>
      </c>
      <c r="O52" s="34">
        <f t="shared" ca="1" si="16"/>
        <v>0.45634082668666753</v>
      </c>
      <c r="P52" s="5">
        <f t="shared" ca="1" si="14"/>
        <v>1</v>
      </c>
      <c r="Q52" s="53">
        <f t="shared" ca="1" si="17"/>
        <v>0.20423487368755766</v>
      </c>
      <c r="R52" s="5">
        <f t="shared" ca="1" si="15"/>
        <v>2</v>
      </c>
      <c r="S52" s="53">
        <f t="shared" ca="1" si="18"/>
        <v>0.20386135599613864</v>
      </c>
      <c r="T52" s="5">
        <f t="shared" ca="1" si="19"/>
        <v>4</v>
      </c>
      <c r="U52" s="56">
        <f t="shared" ca="1" si="20"/>
        <v>0.52841184381499251</v>
      </c>
      <c r="V52" s="16">
        <f t="shared" ca="1" si="21"/>
        <v>7</v>
      </c>
      <c r="W52" s="34">
        <f t="shared" ca="1" si="22"/>
        <v>0.79904093508129415</v>
      </c>
      <c r="X52" s="6">
        <f t="shared" ca="1" si="23"/>
        <v>2</v>
      </c>
      <c r="Y52" s="34">
        <f t="shared" ca="1" si="24"/>
        <v>0.28442934284082799</v>
      </c>
      <c r="Z52" s="16">
        <f t="shared" ca="1" si="25"/>
        <v>7</v>
      </c>
      <c r="AA52" s="34">
        <f t="shared" ca="1" si="26"/>
        <v>0.88380592356645038</v>
      </c>
    </row>
    <row r="53" spans="2:27">
      <c r="B53" s="6" t="s">
        <v>70</v>
      </c>
      <c r="C53" s="125">
        <f ca="1">COUNTIF($N$26:$N$94,2)/$E$3*Data!$C$48</f>
        <v>17.722495894909688</v>
      </c>
      <c r="D53" s="117">
        <f>$E$3/$E$3*Data!$D$48</f>
        <v>98</v>
      </c>
      <c r="E53" s="118">
        <f>$E$3/$E$3*Data!$E$48</f>
        <v>146.11494252873564</v>
      </c>
      <c r="F53" s="129"/>
      <c r="G53" s="132"/>
      <c r="H53" s="117"/>
      <c r="I53" s="139"/>
      <c r="J53" s="117"/>
      <c r="M53" s="5">
        <f t="shared" si="27"/>
        <v>28</v>
      </c>
      <c r="N53" s="39">
        <f t="shared" ca="1" si="13"/>
        <v>3</v>
      </c>
      <c r="O53" s="34">
        <f t="shared" ca="1" si="16"/>
        <v>0.91684802265910625</v>
      </c>
      <c r="P53" s="5">
        <f t="shared" ca="1" si="14"/>
        <v>1</v>
      </c>
      <c r="Q53" s="53">
        <f t="shared" ca="1" si="17"/>
        <v>0.33547830238161058</v>
      </c>
      <c r="R53" s="5">
        <f t="shared" ca="1" si="15"/>
        <v>1</v>
      </c>
      <c r="S53" s="53">
        <f t="shared" ca="1" si="18"/>
        <v>0.18140255060795418</v>
      </c>
      <c r="T53" s="5">
        <f t="shared" ca="1" si="19"/>
        <v>2</v>
      </c>
      <c r="U53" s="56">
        <f t="shared" ca="1" si="20"/>
        <v>0.15463460134125651</v>
      </c>
      <c r="V53" s="16">
        <f t="shared" ca="1" si="21"/>
        <v>2</v>
      </c>
      <c r="W53" s="34">
        <f t="shared" ca="1" si="22"/>
        <v>8.8713483009319916E-2</v>
      </c>
      <c r="X53" s="6">
        <f t="shared" ca="1" si="23"/>
        <v>1</v>
      </c>
      <c r="Y53" s="34">
        <f t="shared" ca="1" si="24"/>
        <v>0.17035534907670113</v>
      </c>
      <c r="Z53" s="16">
        <f t="shared" ca="1" si="25"/>
        <v>6</v>
      </c>
      <c r="AA53" s="34">
        <f t="shared" ca="1" si="26"/>
        <v>0.64692599180948251</v>
      </c>
    </row>
    <row r="54" spans="2:27">
      <c r="B54" s="41" t="s">
        <v>71</v>
      </c>
      <c r="C54" s="125">
        <f ca="1">COUNTIF($N$26:$N$94,3)/$E$3*Data!$C$48</f>
        <v>5.3579638752052547</v>
      </c>
      <c r="D54" s="117">
        <f>$E$3/$E$3*Data!$D$48</f>
        <v>98</v>
      </c>
      <c r="E54" s="132"/>
      <c r="F54" s="129"/>
      <c r="G54" s="132"/>
      <c r="H54" s="129"/>
      <c r="I54" s="139"/>
      <c r="J54" s="129"/>
      <c r="M54" s="5">
        <f t="shared" si="27"/>
        <v>29</v>
      </c>
      <c r="N54" s="39">
        <f t="shared" ca="1" si="13"/>
        <v>1</v>
      </c>
      <c r="O54" s="34">
        <f t="shared" ca="1" si="16"/>
        <v>3.0470420864289416E-2</v>
      </c>
      <c r="P54" s="5">
        <f t="shared" ca="1" si="14"/>
        <v>2</v>
      </c>
      <c r="Q54" s="53">
        <f t="shared" ca="1" si="17"/>
        <v>0.83804233412145912</v>
      </c>
      <c r="R54" s="5">
        <f t="shared" ca="1" si="15"/>
        <v>3</v>
      </c>
      <c r="S54" s="53">
        <f t="shared" ca="1" si="18"/>
        <v>0.76099204580844404</v>
      </c>
      <c r="T54" s="5">
        <f t="shared" ca="1" si="19"/>
        <v>5</v>
      </c>
      <c r="U54" s="56">
        <f t="shared" ca="1" si="20"/>
        <v>0.75080185437804636</v>
      </c>
      <c r="V54" s="16">
        <f t="shared" ca="1" si="21"/>
        <v>3</v>
      </c>
      <c r="W54" s="34">
        <f t="shared" ca="1" si="22"/>
        <v>0.14500790854225087</v>
      </c>
      <c r="X54" s="6">
        <f t="shared" ca="1" si="23"/>
        <v>5</v>
      </c>
      <c r="Y54" s="34">
        <f t="shared" ca="1" si="24"/>
        <v>0.62386981077215475</v>
      </c>
      <c r="Z54" s="16">
        <f t="shared" ca="1" si="25"/>
        <v>8</v>
      </c>
      <c r="AA54" s="34">
        <f t="shared" ca="1" si="26"/>
        <v>0.95350261696447447</v>
      </c>
    </row>
    <row r="55" spans="2:27">
      <c r="B55" s="41" t="s">
        <v>72</v>
      </c>
      <c r="C55" s="134"/>
      <c r="D55" s="117">
        <f>$E$3/$E$3*Data!$D$48</f>
        <v>98</v>
      </c>
      <c r="E55" s="140"/>
      <c r="F55" s="130"/>
      <c r="G55" s="139"/>
      <c r="H55" s="130"/>
      <c r="I55" s="139"/>
      <c r="J55" s="129"/>
      <c r="M55" s="5">
        <f t="shared" si="27"/>
        <v>30</v>
      </c>
      <c r="N55" s="39">
        <f t="shared" ca="1" si="13"/>
        <v>2</v>
      </c>
      <c r="O55" s="34">
        <f t="shared" ca="1" si="16"/>
        <v>0.37627938262405181</v>
      </c>
      <c r="P55" s="5">
        <f t="shared" ca="1" si="14"/>
        <v>1</v>
      </c>
      <c r="Q55" s="53">
        <f t="shared" ca="1" si="17"/>
        <v>0.45443356309081029</v>
      </c>
      <c r="R55" s="5">
        <f t="shared" ca="1" si="15"/>
        <v>3</v>
      </c>
      <c r="S55" s="53">
        <f t="shared" ca="1" si="18"/>
        <v>0.99099826389574952</v>
      </c>
      <c r="T55" s="5">
        <f t="shared" ca="1" si="19"/>
        <v>3</v>
      </c>
      <c r="U55" s="56">
        <f t="shared" ca="1" si="20"/>
        <v>0.30964931935809759</v>
      </c>
      <c r="V55" s="16">
        <f t="shared" ca="1" si="21"/>
        <v>6</v>
      </c>
      <c r="W55" s="34">
        <f t="shared" ca="1" si="22"/>
        <v>0.61860608251485516</v>
      </c>
      <c r="X55" s="6">
        <f t="shared" ca="1" si="23"/>
        <v>4</v>
      </c>
      <c r="Y55" s="34">
        <f t="shared" ca="1" si="24"/>
        <v>0.53955368320374486</v>
      </c>
      <c r="Z55" s="16">
        <f t="shared" ca="1" si="25"/>
        <v>5</v>
      </c>
      <c r="AA55" s="34">
        <f t="shared" ca="1" si="26"/>
        <v>0.42556874335391992</v>
      </c>
    </row>
    <row r="56" spans="2:27">
      <c r="B56" s="41" t="s">
        <v>73</v>
      </c>
      <c r="C56" s="134"/>
      <c r="D56" s="117">
        <f>$E$3/$E$3*Data!$D$48</f>
        <v>98</v>
      </c>
      <c r="E56" s="140"/>
      <c r="F56" s="130"/>
      <c r="G56" s="139"/>
      <c r="H56" s="130"/>
      <c r="I56" s="139"/>
      <c r="J56" s="129"/>
      <c r="M56" s="5">
        <f t="shared" si="27"/>
        <v>31</v>
      </c>
      <c r="N56" s="39">
        <f t="shared" ca="1" si="13"/>
        <v>2</v>
      </c>
      <c r="O56" s="34">
        <f t="shared" ca="1" si="16"/>
        <v>0.33857407230655334</v>
      </c>
      <c r="P56" s="5">
        <f t="shared" ca="1" si="14"/>
        <v>3</v>
      </c>
      <c r="Q56" s="53">
        <f t="shared" ca="1" si="17"/>
        <v>0.92725186413602234</v>
      </c>
      <c r="R56" s="5">
        <f t="shared" ca="1" si="15"/>
        <v>2</v>
      </c>
      <c r="S56" s="53">
        <f t="shared" ca="1" si="18"/>
        <v>0.42578780030040964</v>
      </c>
      <c r="T56" s="5">
        <f t="shared" ca="1" si="19"/>
        <v>3</v>
      </c>
      <c r="U56" s="56">
        <f t="shared" ca="1" si="20"/>
        <v>0.29497778264149366</v>
      </c>
      <c r="V56" s="16">
        <f t="shared" ca="1" si="21"/>
        <v>7</v>
      </c>
      <c r="W56" s="34">
        <f t="shared" ca="1" si="22"/>
        <v>0.74913421044413209</v>
      </c>
      <c r="X56" s="6">
        <f t="shared" ca="1" si="23"/>
        <v>3</v>
      </c>
      <c r="Y56" s="34">
        <f t="shared" ca="1" si="24"/>
        <v>0.48192088321091742</v>
      </c>
      <c r="Z56" s="16">
        <f t="shared" ca="1" si="25"/>
        <v>2</v>
      </c>
      <c r="AA56" s="34">
        <f t="shared" ca="1" si="26"/>
        <v>9.0993832369153704E-2</v>
      </c>
    </row>
    <row r="57" spans="2:27">
      <c r="B57" s="41" t="s">
        <v>74</v>
      </c>
      <c r="C57" s="134"/>
      <c r="D57" s="117">
        <f>$E$3/$E$3*Data!$D$48</f>
        <v>98</v>
      </c>
      <c r="E57" s="140"/>
      <c r="F57" s="130"/>
      <c r="G57" s="139"/>
      <c r="H57" s="130"/>
      <c r="I57" s="139"/>
      <c r="J57" s="129"/>
      <c r="M57" s="5">
        <f t="shared" si="27"/>
        <v>32</v>
      </c>
      <c r="N57" s="39">
        <f t="shared" ca="1" si="13"/>
        <v>3</v>
      </c>
      <c r="O57" s="34">
        <f t="shared" ca="1" si="16"/>
        <v>0.8734828549448892</v>
      </c>
      <c r="P57" s="5">
        <f t="shared" ca="1" si="14"/>
        <v>1</v>
      </c>
      <c r="Q57" s="53">
        <f t="shared" ca="1" si="17"/>
        <v>0.36513493880189452</v>
      </c>
      <c r="R57" s="5">
        <f t="shared" ca="1" si="15"/>
        <v>3</v>
      </c>
      <c r="S57" s="53">
        <f t="shared" ca="1" si="18"/>
        <v>0.93251731811615612</v>
      </c>
      <c r="T57" s="5">
        <f t="shared" ca="1" si="19"/>
        <v>2</v>
      </c>
      <c r="U57" s="56">
        <f t="shared" ca="1" si="20"/>
        <v>0.19326355169106835</v>
      </c>
      <c r="V57" s="16">
        <f t="shared" ca="1" si="21"/>
        <v>7</v>
      </c>
      <c r="W57" s="34">
        <f t="shared" ca="1" si="22"/>
        <v>0.78651947235044539</v>
      </c>
      <c r="X57" s="6">
        <f t="shared" ca="1" si="23"/>
        <v>1</v>
      </c>
      <c r="Y57" s="34">
        <f t="shared" ca="1" si="24"/>
        <v>3.1056087551950995E-2</v>
      </c>
      <c r="Z57" s="16">
        <f t="shared" ca="1" si="25"/>
        <v>3</v>
      </c>
      <c r="AA57" s="34">
        <f t="shared" ca="1" si="26"/>
        <v>0.13623017730341602</v>
      </c>
    </row>
    <row r="58" spans="2:27">
      <c r="B58" s="41" t="s">
        <v>75</v>
      </c>
      <c r="C58" s="134"/>
      <c r="D58" s="117">
        <f>$E$3/$E$3*Data!$D$48</f>
        <v>98</v>
      </c>
      <c r="E58" s="140"/>
      <c r="F58" s="130"/>
      <c r="G58" s="139"/>
      <c r="H58" s="130"/>
      <c r="I58" s="139"/>
      <c r="J58" s="129"/>
      <c r="M58" s="5">
        <f t="shared" si="27"/>
        <v>33</v>
      </c>
      <c r="N58" s="39">
        <f t="shared" ref="N58:N89" ca="1" si="28">VLOOKUP(O58,N$8:O$11,2)</f>
        <v>3</v>
      </c>
      <c r="O58" s="34">
        <f t="shared" ca="1" si="16"/>
        <v>0.96095133273390365</v>
      </c>
      <c r="P58" s="5">
        <f t="shared" ref="P58:P89" ca="1" si="29">VLOOKUP(Q58,P$8:Q$11,2)</f>
        <v>2</v>
      </c>
      <c r="Q58" s="53">
        <f t="shared" ca="1" si="17"/>
        <v>0.60481824131314088</v>
      </c>
      <c r="R58" s="5">
        <f t="shared" ref="R58:R89" ca="1" si="30">VLOOKUP(S58,R$8:S$11,2)</f>
        <v>2</v>
      </c>
      <c r="S58" s="53">
        <f t="shared" ca="1" si="18"/>
        <v>0.57363857087290904</v>
      </c>
      <c r="T58" s="5">
        <f t="shared" ca="1" si="19"/>
        <v>8</v>
      </c>
      <c r="U58" s="56">
        <f t="shared" ca="1" si="20"/>
        <v>0.96826930561729108</v>
      </c>
      <c r="V58" s="16">
        <f t="shared" ca="1" si="21"/>
        <v>2</v>
      </c>
      <c r="W58" s="34">
        <f t="shared" ca="1" si="22"/>
        <v>6.4043570733331778E-2</v>
      </c>
      <c r="X58" s="6">
        <f t="shared" ca="1" si="23"/>
        <v>2</v>
      </c>
      <c r="Y58" s="34">
        <f t="shared" ca="1" si="24"/>
        <v>0.26904535388138084</v>
      </c>
      <c r="Z58" s="16">
        <f t="shared" ca="1" si="25"/>
        <v>2</v>
      </c>
      <c r="AA58" s="34">
        <f t="shared" ca="1" si="26"/>
        <v>5.7154227814442571E-2</v>
      </c>
    </row>
    <row r="59" spans="2:27">
      <c r="B59" s="41" t="s">
        <v>76</v>
      </c>
      <c r="C59" s="134"/>
      <c r="D59" s="117">
        <f>$E$3/$E$3*Data!$D$48</f>
        <v>98</v>
      </c>
      <c r="E59" s="132"/>
      <c r="F59" s="129"/>
      <c r="G59" s="132"/>
      <c r="H59" s="129"/>
      <c r="I59" s="132"/>
      <c r="J59" s="129"/>
      <c r="M59" s="5">
        <f t="shared" si="27"/>
        <v>34</v>
      </c>
      <c r="N59" s="39">
        <f t="shared" ca="1" si="28"/>
        <v>2</v>
      </c>
      <c r="O59" s="34">
        <f t="shared" ca="1" si="16"/>
        <v>0.42043616334055756</v>
      </c>
      <c r="P59" s="5">
        <f t="shared" ca="1" si="29"/>
        <v>3</v>
      </c>
      <c r="Q59" s="53">
        <f t="shared" ca="1" si="17"/>
        <v>0.97038768365162387</v>
      </c>
      <c r="R59" s="5">
        <f t="shared" ca="1" si="30"/>
        <v>1</v>
      </c>
      <c r="S59" s="53">
        <f t="shared" ca="1" si="18"/>
        <v>3.0977710383801593E-3</v>
      </c>
      <c r="T59" s="5">
        <f t="shared" ca="1" si="19"/>
        <v>5</v>
      </c>
      <c r="U59" s="56">
        <f t="shared" ca="1" si="20"/>
        <v>0.67026634552001862</v>
      </c>
      <c r="V59" s="16">
        <f t="shared" ca="1" si="21"/>
        <v>7</v>
      </c>
      <c r="W59" s="34">
        <f t="shared" ca="1" si="22"/>
        <v>0.84160888186580873</v>
      </c>
      <c r="X59" s="6">
        <f t="shared" ca="1" si="23"/>
        <v>4</v>
      </c>
      <c r="Y59" s="34">
        <f t="shared" ca="1" si="24"/>
        <v>0.50301476439644177</v>
      </c>
      <c r="Z59" s="16">
        <f t="shared" ca="1" si="25"/>
        <v>7</v>
      </c>
      <c r="AA59" s="34">
        <f t="shared" ca="1" si="26"/>
        <v>0.89322331613135386</v>
      </c>
    </row>
    <row r="60" spans="2:27">
      <c r="B60" s="6" t="s">
        <v>77</v>
      </c>
      <c r="C60" s="125"/>
      <c r="D60" s="117">
        <f>$E$3/$E$3*Data!$D$48</f>
        <v>98</v>
      </c>
      <c r="E60" s="118"/>
      <c r="F60" s="117"/>
      <c r="G60" s="118"/>
      <c r="H60" s="117"/>
      <c r="I60" s="118"/>
      <c r="J60" s="117"/>
      <c r="M60" s="5">
        <f t="shared" si="27"/>
        <v>35</v>
      </c>
      <c r="N60" s="39">
        <f t="shared" ca="1" si="28"/>
        <v>1</v>
      </c>
      <c r="O60" s="34">
        <f t="shared" ca="1" si="16"/>
        <v>5.0688527062865418E-2</v>
      </c>
      <c r="P60" s="5">
        <f t="shared" ca="1" si="29"/>
        <v>1</v>
      </c>
      <c r="Q60" s="53">
        <f t="shared" ca="1" si="17"/>
        <v>1.0038584733406353E-2</v>
      </c>
      <c r="R60" s="5">
        <f t="shared" ca="1" si="30"/>
        <v>3</v>
      </c>
      <c r="S60" s="53">
        <f t="shared" ca="1" si="18"/>
        <v>0.76255363716683089</v>
      </c>
      <c r="T60" s="5">
        <f t="shared" ca="1" si="19"/>
        <v>5</v>
      </c>
      <c r="U60" s="56">
        <f t="shared" ca="1" si="20"/>
        <v>0.69583645762061019</v>
      </c>
      <c r="V60" s="16">
        <f t="shared" ca="1" si="21"/>
        <v>6</v>
      </c>
      <c r="W60" s="34">
        <f t="shared" ca="1" si="22"/>
        <v>0.48245732001509545</v>
      </c>
      <c r="X60" s="6">
        <f t="shared" ca="1" si="23"/>
        <v>6</v>
      </c>
      <c r="Y60" s="34">
        <f t="shared" ca="1" si="24"/>
        <v>0.76532291952112885</v>
      </c>
      <c r="Z60" s="16">
        <f t="shared" ca="1" si="25"/>
        <v>4</v>
      </c>
      <c r="AA60" s="34">
        <f t="shared" ca="1" si="26"/>
        <v>0.32156857430818597</v>
      </c>
    </row>
    <row r="61" spans="2:27">
      <c r="B61" s="6" t="s">
        <v>78</v>
      </c>
      <c r="C61" s="125"/>
      <c r="D61" s="117">
        <f>$E$3/$E$3*Data!$D$48</f>
        <v>98</v>
      </c>
      <c r="E61" s="118"/>
      <c r="F61" s="117"/>
      <c r="G61" s="118"/>
      <c r="H61" s="117"/>
      <c r="I61" s="118"/>
      <c r="J61" s="117"/>
      <c r="M61" s="5">
        <f t="shared" si="27"/>
        <v>36</v>
      </c>
      <c r="N61" s="39">
        <f t="shared" ca="1" si="28"/>
        <v>2</v>
      </c>
      <c r="O61" s="34">
        <f t="shared" ca="1" si="16"/>
        <v>0.26353718214079014</v>
      </c>
      <c r="P61" s="5">
        <f t="shared" ca="1" si="29"/>
        <v>1</v>
      </c>
      <c r="Q61" s="53">
        <f t="shared" ca="1" si="17"/>
        <v>0.3446391962768609</v>
      </c>
      <c r="R61" s="5">
        <f t="shared" ca="1" si="30"/>
        <v>2</v>
      </c>
      <c r="S61" s="53">
        <f t="shared" ca="1" si="18"/>
        <v>0.40655060683577315</v>
      </c>
      <c r="T61" s="5">
        <f t="shared" ca="1" si="19"/>
        <v>5</v>
      </c>
      <c r="U61" s="56">
        <f t="shared" ca="1" si="20"/>
        <v>0.72636694879544983</v>
      </c>
      <c r="V61" s="16">
        <f t="shared" ca="1" si="21"/>
        <v>8</v>
      </c>
      <c r="W61" s="34">
        <f t="shared" ca="1" si="22"/>
        <v>0.91561680374144427</v>
      </c>
      <c r="X61" s="6">
        <f t="shared" ca="1" si="23"/>
        <v>5</v>
      </c>
      <c r="Y61" s="34">
        <f t="shared" ca="1" si="24"/>
        <v>0.65957716031452818</v>
      </c>
      <c r="Z61" s="16">
        <f t="shared" ca="1" si="25"/>
        <v>5</v>
      </c>
      <c r="AA61" s="34">
        <f t="shared" ca="1" si="26"/>
        <v>0.39752232951393451</v>
      </c>
    </row>
    <row r="62" spans="2:27">
      <c r="B62" s="6" t="s">
        <v>79</v>
      </c>
      <c r="C62" s="125"/>
      <c r="D62" s="117">
        <f>$E$3/$E$3*Data!$D$48</f>
        <v>98</v>
      </c>
      <c r="E62" s="118"/>
      <c r="F62" s="117"/>
      <c r="G62" s="118"/>
      <c r="H62" s="117"/>
      <c r="I62" s="118"/>
      <c r="J62" s="117"/>
      <c r="M62" s="5">
        <f t="shared" si="27"/>
        <v>37</v>
      </c>
      <c r="N62" s="39">
        <f t="shared" ca="1" si="28"/>
        <v>2</v>
      </c>
      <c r="O62" s="34">
        <f t="shared" ca="1" si="16"/>
        <v>0.43945650623971311</v>
      </c>
      <c r="P62" s="5">
        <f t="shared" ca="1" si="29"/>
        <v>1</v>
      </c>
      <c r="Q62" s="53">
        <f t="shared" ca="1" si="17"/>
        <v>0.40317991153244748</v>
      </c>
      <c r="R62" s="5">
        <f t="shared" ca="1" si="30"/>
        <v>1</v>
      </c>
      <c r="S62" s="53">
        <f t="shared" ca="1" si="18"/>
        <v>4.0409033282099882E-2</v>
      </c>
      <c r="T62" s="5">
        <f t="shared" ca="1" si="19"/>
        <v>2</v>
      </c>
      <c r="U62" s="56">
        <f t="shared" ca="1" si="20"/>
        <v>0.10965707789858747</v>
      </c>
      <c r="V62" s="16">
        <f t="shared" ca="1" si="21"/>
        <v>6</v>
      </c>
      <c r="W62" s="34">
        <f t="shared" ca="1" si="22"/>
        <v>0.44958449956906765</v>
      </c>
      <c r="X62" s="6">
        <f t="shared" ca="1" si="23"/>
        <v>3</v>
      </c>
      <c r="Y62" s="34">
        <f t="shared" ca="1" si="24"/>
        <v>0.4029411691164213</v>
      </c>
      <c r="Z62" s="16">
        <f t="shared" ca="1" si="25"/>
        <v>7</v>
      </c>
      <c r="AA62" s="34">
        <f t="shared" ca="1" si="26"/>
        <v>0.88388409448958605</v>
      </c>
    </row>
    <row r="63" spans="2:27">
      <c r="B63" s="6" t="s">
        <v>80</v>
      </c>
      <c r="C63" s="125">
        <f ca="1">COUNTIF($P$26:$P$94,1)/$E$3*Data!$C$48</f>
        <v>17.722495894909688</v>
      </c>
      <c r="D63" s="117">
        <f>$E$3/$E$3*Data!$D$48</f>
        <v>98</v>
      </c>
      <c r="E63" s="118">
        <f>$E$3/$E$3*Data!$E$48</f>
        <v>146.11494252873564</v>
      </c>
      <c r="F63" s="129">
        <f ca="1">COUNTIF($T$26:$T$94,1)/$E$3*Data!$F$48</f>
        <v>0.54351395730706076</v>
      </c>
      <c r="G63" s="118"/>
      <c r="H63" s="129">
        <f ca="1">COUNTIF($V$26:$V$94,1)/$E$3*Data!$H$48</f>
        <v>0.44006568144499175</v>
      </c>
      <c r="I63" s="132">
        <f ca="1">COUNTIF($X$25:$X$93,1)/$E$3*Data!$I$48</f>
        <v>4.7865353037766836</v>
      </c>
      <c r="J63" s="129">
        <f ca="1">COUNTIF($Z$25:$Z$93,1)/$E$3*Data!$J$48</f>
        <v>0</v>
      </c>
      <c r="M63" s="5">
        <f t="shared" si="27"/>
        <v>38</v>
      </c>
      <c r="N63" s="39">
        <f t="shared" ca="1" si="28"/>
        <v>1</v>
      </c>
      <c r="O63" s="34">
        <f t="shared" ca="1" si="16"/>
        <v>0.19154674460545262</v>
      </c>
      <c r="P63" s="5">
        <f t="shared" ca="1" si="29"/>
        <v>2</v>
      </c>
      <c r="Q63" s="53">
        <f t="shared" ca="1" si="17"/>
        <v>0.77623258831662434</v>
      </c>
      <c r="R63" s="5">
        <f t="shared" ca="1" si="30"/>
        <v>2</v>
      </c>
      <c r="S63" s="53">
        <f t="shared" ca="1" si="18"/>
        <v>0.51796743189432704</v>
      </c>
      <c r="T63" s="5">
        <f t="shared" ca="1" si="19"/>
        <v>2</v>
      </c>
      <c r="U63" s="56">
        <f t="shared" ca="1" si="20"/>
        <v>0.21007284808808002</v>
      </c>
      <c r="V63" s="16">
        <f t="shared" ca="1" si="21"/>
        <v>3</v>
      </c>
      <c r="W63" s="34">
        <f t="shared" ca="1" si="22"/>
        <v>0.13648332900800675</v>
      </c>
      <c r="X63" s="6">
        <f t="shared" ca="1" si="23"/>
        <v>5</v>
      </c>
      <c r="Y63" s="34">
        <f t="shared" ca="1" si="24"/>
        <v>0.60193011980975442</v>
      </c>
      <c r="Z63" s="16">
        <f t="shared" ca="1" si="25"/>
        <v>7</v>
      </c>
      <c r="AA63" s="34">
        <f t="shared" ca="1" si="26"/>
        <v>0.91673925410053947</v>
      </c>
    </row>
    <row r="64" spans="2:27">
      <c r="B64" s="6" t="s">
        <v>81</v>
      </c>
      <c r="C64" s="125">
        <f ca="1">COUNTIF($P$26:$P$94,2)/$E$3*Data!$C$48</f>
        <v>6.1822660098522171</v>
      </c>
      <c r="D64" s="117">
        <f>$E$3/$E$3*Data!$D$48</f>
        <v>98</v>
      </c>
      <c r="E64" s="118">
        <f>$E$3/$E$3*Data!$E$48</f>
        <v>146.11494252873564</v>
      </c>
      <c r="F64" s="129">
        <f ca="1">COUNTIF($T$26:$T$94,2)/$E$3*Data!$F$48</f>
        <v>4.0763546798029555</v>
      </c>
      <c r="G64" s="118"/>
      <c r="H64" s="129">
        <f ca="1">COUNTIF($V$26:$V$94,2)/$E$3*Data!$H$48</f>
        <v>0.8801313628899835</v>
      </c>
      <c r="I64" s="132">
        <f ca="1">COUNTIF($X$25:$X$93,2)/$E$3*Data!$I$48</f>
        <v>7.1798029556650249</v>
      </c>
      <c r="J64" s="129">
        <f ca="1">COUNTIF($Z$25:$Z$93,2)/$E$3*Data!$J$48</f>
        <v>0.13300492610837439</v>
      </c>
      <c r="M64" s="5">
        <f t="shared" si="27"/>
        <v>39</v>
      </c>
      <c r="N64" s="39">
        <f t="shared" ca="1" si="28"/>
        <v>2</v>
      </c>
      <c r="O64" s="34">
        <f t="shared" ca="1" si="16"/>
        <v>0.49300307659969267</v>
      </c>
      <c r="P64" s="5">
        <f t="shared" ca="1" si="29"/>
        <v>2</v>
      </c>
      <c r="Q64" s="53">
        <f t="shared" ca="1" si="17"/>
        <v>0.6724895644998945</v>
      </c>
      <c r="R64" s="5">
        <f t="shared" ca="1" si="30"/>
        <v>1</v>
      </c>
      <c r="S64" s="53">
        <f t="shared" ca="1" si="18"/>
        <v>0.15744056245238447</v>
      </c>
      <c r="T64" s="5">
        <f t="shared" ca="1" si="19"/>
        <v>2</v>
      </c>
      <c r="U64" s="56">
        <f t="shared" ca="1" si="20"/>
        <v>0.16175624765745389</v>
      </c>
      <c r="V64" s="16">
        <f t="shared" ca="1" si="21"/>
        <v>8</v>
      </c>
      <c r="W64" s="34">
        <f t="shared" ca="1" si="22"/>
        <v>0.92551801824113333</v>
      </c>
      <c r="X64" s="6">
        <f t="shared" ca="1" si="23"/>
        <v>6</v>
      </c>
      <c r="Y64" s="34">
        <f t="shared" ca="1" si="24"/>
        <v>0.726018930927671</v>
      </c>
      <c r="Z64" s="16">
        <f t="shared" ca="1" si="25"/>
        <v>6</v>
      </c>
      <c r="AA64" s="34">
        <f t="shared" ca="1" si="26"/>
        <v>0.6993592052624471</v>
      </c>
    </row>
    <row r="65" spans="2:27">
      <c r="B65" s="6" t="s">
        <v>82</v>
      </c>
      <c r="C65" s="125">
        <f ca="1">COUNTIF($P$26:$P$94,3)/$E$3*Data!$C$48</f>
        <v>4.5336617405582924</v>
      </c>
      <c r="D65" s="117">
        <f>$E$3/$E$3*Data!$D$48</f>
        <v>98</v>
      </c>
      <c r="E65" s="118">
        <f>$E$3/$E$3*Data!$E$48</f>
        <v>146.11494252873564</v>
      </c>
      <c r="F65" s="129">
        <f ca="1">COUNTIF($T$26:$T$94,3)/$E$3*Data!$F$48</f>
        <v>4.6198686371100166</v>
      </c>
      <c r="G65" s="118"/>
      <c r="H65" s="129">
        <f ca="1">COUNTIF($V$26:$V$94,3)/$E$3*Data!$H$48</f>
        <v>3.0804597701149423</v>
      </c>
      <c r="I65" s="132">
        <f ca="1">COUNTIF($X$25:$X$93,3)/$E$3*Data!$I$48</f>
        <v>4.7865353037766836</v>
      </c>
      <c r="J65" s="129">
        <f ca="1">COUNTIF($Z$25:$Z$93,3)/$E$3*Data!$J$48</f>
        <v>0.15517241379310345</v>
      </c>
      <c r="M65" s="5">
        <f t="shared" si="27"/>
        <v>40</v>
      </c>
      <c r="N65" s="39">
        <f t="shared" ca="1" si="28"/>
        <v>2</v>
      </c>
      <c r="O65" s="34">
        <f t="shared" ca="1" si="16"/>
        <v>0.77707240539174327</v>
      </c>
      <c r="P65" s="5">
        <f t="shared" ca="1" si="29"/>
        <v>3</v>
      </c>
      <c r="Q65" s="53">
        <f t="shared" ca="1" si="17"/>
        <v>0.91351150905816403</v>
      </c>
      <c r="R65" s="5">
        <f t="shared" ca="1" si="30"/>
        <v>1</v>
      </c>
      <c r="S65" s="53">
        <f t="shared" ca="1" si="18"/>
        <v>0.11834356029048321</v>
      </c>
      <c r="T65" s="5">
        <f t="shared" ca="1" si="19"/>
        <v>3</v>
      </c>
      <c r="U65" s="56">
        <f t="shared" ca="1" si="20"/>
        <v>0.25085884595156349</v>
      </c>
      <c r="V65" s="16">
        <f t="shared" ca="1" si="21"/>
        <v>5</v>
      </c>
      <c r="W65" s="34">
        <f t="shared" ca="1" si="22"/>
        <v>0.30197566429684808</v>
      </c>
      <c r="X65" s="6">
        <f t="shared" ca="1" si="23"/>
        <v>4</v>
      </c>
      <c r="Y65" s="34">
        <f t="shared" ca="1" si="24"/>
        <v>0.51884250101628138</v>
      </c>
      <c r="Z65" s="16">
        <f t="shared" ca="1" si="25"/>
        <v>3</v>
      </c>
      <c r="AA65" s="34">
        <f t="shared" ca="1" si="26"/>
        <v>0.18634831024788001</v>
      </c>
    </row>
    <row r="66" spans="2:27">
      <c r="B66" s="6" t="s">
        <v>83</v>
      </c>
      <c r="C66" s="125">
        <f ca="1">COUNTIF($R$26:$R$94,1)/$E$3*Data!$C$48</f>
        <v>6.1822660098522171</v>
      </c>
      <c r="D66" s="117">
        <f>$E$3/$E$3*Data!$D$48</f>
        <v>98</v>
      </c>
      <c r="E66" s="118">
        <f>$E$3/$E$3*Data!$E$48</f>
        <v>146.11494252873564</v>
      </c>
      <c r="F66" s="129">
        <f ca="1">COUNTIF($T$26:$T$94,4)/$E$3*Data!$F$48</f>
        <v>3.2610837438423643</v>
      </c>
      <c r="G66" s="118">
        <f>$E$3/$E$3*Data!$G$48</f>
        <v>9.0114942528735629</v>
      </c>
      <c r="H66" s="129">
        <f ca="1">COUNTIF($V$26:$V$94,4)/$E$3*Data!$H$48</f>
        <v>2.2003284072249589</v>
      </c>
      <c r="I66" s="132">
        <f ca="1">COUNTIF($X$25:$X$93,4)/$E$3*Data!$I$48</f>
        <v>2.8719211822660098</v>
      </c>
      <c r="J66" s="129">
        <f ca="1">COUNTIF($Z$25:$Z$93,4)/$E$3*Data!$J$48</f>
        <v>0.332512315270936</v>
      </c>
      <c r="M66" s="5">
        <f t="shared" si="27"/>
        <v>41</v>
      </c>
      <c r="N66" s="39">
        <f t="shared" ca="1" si="28"/>
        <v>1</v>
      </c>
      <c r="O66" s="34">
        <f t="shared" ca="1" si="16"/>
        <v>0.10290145805444917</v>
      </c>
      <c r="P66" s="5">
        <f t="shared" ca="1" si="29"/>
        <v>1</v>
      </c>
      <c r="Q66" s="53">
        <f t="shared" ca="1" si="17"/>
        <v>0.17414443615647635</v>
      </c>
      <c r="R66" s="5">
        <f t="shared" ca="1" si="30"/>
        <v>1</v>
      </c>
      <c r="S66" s="53">
        <f t="shared" ca="1" si="18"/>
        <v>2.6461676785193511E-2</v>
      </c>
      <c r="T66" s="5">
        <f t="shared" ca="1" si="19"/>
        <v>3</v>
      </c>
      <c r="U66" s="56">
        <f t="shared" ca="1" si="20"/>
        <v>0.28424755055698547</v>
      </c>
      <c r="V66" s="16">
        <f t="shared" ca="1" si="21"/>
        <v>5</v>
      </c>
      <c r="W66" s="34">
        <f t="shared" ca="1" si="22"/>
        <v>0.30143251971695051</v>
      </c>
      <c r="X66" s="6">
        <f t="shared" ca="1" si="23"/>
        <v>7</v>
      </c>
      <c r="Y66" s="34">
        <f t="shared" ca="1" si="24"/>
        <v>0.87528041135693191</v>
      </c>
      <c r="Z66" s="16">
        <f t="shared" ca="1" si="25"/>
        <v>6</v>
      </c>
      <c r="AA66" s="34">
        <f t="shared" ca="1" si="26"/>
        <v>0.62770621543418148</v>
      </c>
    </row>
    <row r="67" spans="2:27">
      <c r="B67" s="6" t="s">
        <v>84</v>
      </c>
      <c r="C67" s="125">
        <f ca="1">COUNTIF($R$26:$R$94,2)/$E$3*Data!$C$48</f>
        <v>16.073891625615762</v>
      </c>
      <c r="D67" s="117">
        <f>$E$3/$E$3*Data!$D$48</f>
        <v>98</v>
      </c>
      <c r="E67" s="118">
        <f>$E$3/$E$3*Data!$E$48</f>
        <v>146.11494252873564</v>
      </c>
      <c r="F67" s="129">
        <f ca="1">COUNTIF($T$26:$T$94,5)/$E$3*Data!$F$48</f>
        <v>3.804597701149425</v>
      </c>
      <c r="G67" s="118">
        <f>$E$3/$E$3*Data!$G$48</f>
        <v>9.0114942528735629</v>
      </c>
      <c r="H67" s="129">
        <f ca="1">COUNTIF($V$26:$V$94,5)/$E$3*Data!$H$48</f>
        <v>1.1001642036124795</v>
      </c>
      <c r="I67" s="132">
        <f ca="1">COUNTIF($X$25:$X$93,5)/$E$3*Data!$I$48</f>
        <v>6.2224958949096889</v>
      </c>
      <c r="J67" s="129">
        <f ca="1">COUNTIF($Z$25:$Z$93,5)/$E$3*Data!$J$48</f>
        <v>0.26600985221674878</v>
      </c>
      <c r="M67" s="5">
        <f t="shared" si="27"/>
        <v>42</v>
      </c>
      <c r="N67" s="39">
        <f t="shared" ca="1" si="28"/>
        <v>2</v>
      </c>
      <c r="O67" s="34">
        <f t="shared" ca="1" si="16"/>
        <v>0.59953063885675473</v>
      </c>
      <c r="P67" s="5">
        <f t="shared" ca="1" si="29"/>
        <v>1</v>
      </c>
      <c r="Q67" s="53">
        <f t="shared" ca="1" si="17"/>
        <v>0.23755849017413788</v>
      </c>
      <c r="R67" s="5">
        <f t="shared" ca="1" si="30"/>
        <v>2</v>
      </c>
      <c r="S67" s="53">
        <f t="shared" ca="1" si="18"/>
        <v>0.65739131399824213</v>
      </c>
      <c r="T67" s="5">
        <f t="shared" ca="1" si="19"/>
        <v>5</v>
      </c>
      <c r="U67" s="56">
        <f t="shared" ca="1" si="20"/>
        <v>0.69094389840655168</v>
      </c>
      <c r="V67" s="16">
        <f t="shared" ca="1" si="21"/>
        <v>7</v>
      </c>
      <c r="W67" s="34">
        <f t="shared" ca="1" si="22"/>
        <v>0.88653956500905995</v>
      </c>
      <c r="X67" s="6">
        <f t="shared" ca="1" si="23"/>
        <v>2</v>
      </c>
      <c r="Y67" s="34">
        <f t="shared" ca="1" si="24"/>
        <v>0.39496199799361092</v>
      </c>
      <c r="Z67" s="16">
        <f t="shared" ca="1" si="25"/>
        <v>6</v>
      </c>
      <c r="AA67" s="34">
        <f t="shared" ca="1" si="26"/>
        <v>0.84345479211002417</v>
      </c>
    </row>
    <row r="68" spans="2:27">
      <c r="B68" s="6" t="s">
        <v>85</v>
      </c>
      <c r="C68" s="125">
        <f ca="1">COUNTIF($R$26:$R$94,3)/$E$3*Data!$C$48</f>
        <v>6.1822660098522171</v>
      </c>
      <c r="D68" s="117">
        <f>$E$3/$E$3*Data!$D$48</f>
        <v>98</v>
      </c>
      <c r="E68" s="118">
        <f>$E$3/$E$3*Data!$E$48</f>
        <v>146.11494252873564</v>
      </c>
      <c r="F68" s="129">
        <f ca="1">COUNTIF($T$26:$T$94,6)/$E$3*Data!$F$48</f>
        <v>0.81527093596059108</v>
      </c>
      <c r="G68" s="118">
        <f>$E$3/$E$3*Data!$G$48</f>
        <v>9.0114942528735629</v>
      </c>
      <c r="H68" s="129">
        <f ca="1">COUNTIF($V$26:$V$94,6)/$E$3*Data!$H$48</f>
        <v>3.9605911330049262</v>
      </c>
      <c r="I68" s="132">
        <f ca="1">COUNTIF($X$25:$X$93,6)/$E$3*Data!$I$48</f>
        <v>2.3932676518883418</v>
      </c>
      <c r="J68" s="129">
        <f ca="1">COUNTIF($Z$25:$Z$93,6)/$E$3*Data!$J$48</f>
        <v>0.332512315270936</v>
      </c>
      <c r="M68" s="5">
        <f t="shared" si="27"/>
        <v>43</v>
      </c>
      <c r="N68" s="39">
        <f t="shared" ca="1" si="28"/>
        <v>1</v>
      </c>
      <c r="O68" s="34">
        <f t="shared" ca="1" si="16"/>
        <v>1.3503357551960526E-2</v>
      </c>
      <c r="P68" s="5">
        <f t="shared" ca="1" si="29"/>
        <v>3</v>
      </c>
      <c r="Q68" s="53">
        <f t="shared" ca="1" si="17"/>
        <v>0.99675047604427736</v>
      </c>
      <c r="R68" s="5">
        <f t="shared" ca="1" si="30"/>
        <v>2</v>
      </c>
      <c r="S68" s="53">
        <f t="shared" ca="1" si="18"/>
        <v>0.29895755201217966</v>
      </c>
      <c r="T68" s="5">
        <f t="shared" ca="1" si="19"/>
        <v>3</v>
      </c>
      <c r="U68" s="56">
        <f t="shared" ca="1" si="20"/>
        <v>0.28819831845943611</v>
      </c>
      <c r="V68" s="16">
        <f t="shared" ca="1" si="21"/>
        <v>6</v>
      </c>
      <c r="W68" s="34">
        <f t="shared" ca="1" si="22"/>
        <v>0.65459855060064331</v>
      </c>
      <c r="X68" s="6">
        <f t="shared" ca="1" si="23"/>
        <v>5</v>
      </c>
      <c r="Y68" s="34">
        <f t="shared" ca="1" si="24"/>
        <v>0.69954772126404574</v>
      </c>
      <c r="Z68" s="16">
        <f t="shared" ca="1" si="25"/>
        <v>6</v>
      </c>
      <c r="AA68" s="34">
        <f t="shared" ca="1" si="26"/>
        <v>0.70768814170308136</v>
      </c>
    </row>
    <row r="69" spans="2:27">
      <c r="B69" s="6" t="s">
        <v>86</v>
      </c>
      <c r="C69" s="125"/>
      <c r="D69" s="117">
        <f>$E$3/$E$3*Data!$D$48</f>
        <v>98</v>
      </c>
      <c r="E69" s="118">
        <f>$E$3/$E$3*Data!$E$48</f>
        <v>146.11494252873564</v>
      </c>
      <c r="F69" s="129">
        <f ca="1">COUNTIF($T$26:$T$94,7)/$E$3*Data!$F$48</f>
        <v>0.81527093596059108</v>
      </c>
      <c r="G69" s="118">
        <f>$E$3/$E$3*Data!$G$48</f>
        <v>9.0114942528735629</v>
      </c>
      <c r="H69" s="129">
        <f ca="1">COUNTIF($V$26:$V$94,7)/$E$3*Data!$H$48</f>
        <v>2.4203612479474548</v>
      </c>
      <c r="I69" s="132">
        <f ca="1">COUNTIF($X$25:$X$93,7)/$E$3*Data!$I$48</f>
        <v>2.3932676518883418</v>
      </c>
      <c r="J69" s="129">
        <f ca="1">COUNTIF($Z$25:$Z$93,7)/$E$3*Data!$J$48</f>
        <v>0.22167487684729065</v>
      </c>
      <c r="M69" s="5">
        <f t="shared" si="27"/>
        <v>44</v>
      </c>
      <c r="N69" s="39">
        <f t="shared" ca="1" si="28"/>
        <v>2</v>
      </c>
      <c r="O69" s="34">
        <f t="shared" ca="1" si="16"/>
        <v>0.60124646145177141</v>
      </c>
      <c r="P69" s="5">
        <f t="shared" ca="1" si="29"/>
        <v>1</v>
      </c>
      <c r="Q69" s="53">
        <f t="shared" ca="1" si="17"/>
        <v>0.10471815511417759</v>
      </c>
      <c r="R69" s="5">
        <f t="shared" ca="1" si="30"/>
        <v>2</v>
      </c>
      <c r="S69" s="53">
        <f t="shared" ca="1" si="18"/>
        <v>0.35371502581046421</v>
      </c>
      <c r="T69" s="5">
        <f t="shared" ca="1" si="19"/>
        <v>3</v>
      </c>
      <c r="U69" s="56">
        <f t="shared" ca="1" si="20"/>
        <v>0.37452654877030622</v>
      </c>
      <c r="V69" s="16">
        <f t="shared" ca="1" si="21"/>
        <v>3</v>
      </c>
      <c r="W69" s="34">
        <f t="shared" ca="1" si="22"/>
        <v>0.1495218566329366</v>
      </c>
      <c r="X69" s="6">
        <f t="shared" ca="1" si="23"/>
        <v>2</v>
      </c>
      <c r="Y69" s="34">
        <f t="shared" ca="1" si="24"/>
        <v>0.29426539779507288</v>
      </c>
      <c r="Z69" s="16">
        <f t="shared" ca="1" si="25"/>
        <v>6</v>
      </c>
      <c r="AA69" s="34">
        <f t="shared" ca="1" si="26"/>
        <v>0.79636204678607747</v>
      </c>
    </row>
    <row r="70" spans="2:27" ht="15.75" thickBot="1">
      <c r="B70" s="1" t="s">
        <v>87</v>
      </c>
      <c r="C70" s="126"/>
      <c r="D70" s="121">
        <f>$E$3/$E$3*Data!$D$48</f>
        <v>98</v>
      </c>
      <c r="E70" s="120"/>
      <c r="F70" s="121">
        <f ca="1">COUNTIF($T$26:$T$94,8)/$E$3*Data!$F$48</f>
        <v>0.81527093596059108</v>
      </c>
      <c r="G70" s="120">
        <f>$E$3/$E$3*Data!$G$48</f>
        <v>9.0114942528735629</v>
      </c>
      <c r="H70" s="121">
        <f ca="1">COUNTIF($V$26:$V$94,8)/$E$3*Data!$H$48</f>
        <v>1.1001642036124795</v>
      </c>
      <c r="I70" s="143">
        <f ca="1">COUNTIF($X$25:$X$93,8)/$E$3*Data!$I$48</f>
        <v>1.9146141215106731</v>
      </c>
      <c r="J70" s="137">
        <f ca="1">COUNTIF($Z$25:$Z$93,8)/$E$3*Data!$J$48</f>
        <v>6.6502463054187194E-2</v>
      </c>
      <c r="M70" s="5">
        <f t="shared" si="27"/>
        <v>45</v>
      </c>
      <c r="N70" s="39">
        <f t="shared" ca="1" si="28"/>
        <v>1</v>
      </c>
      <c r="O70" s="34">
        <f t="shared" ca="1" si="16"/>
        <v>0.13449423560763396</v>
      </c>
      <c r="P70" s="5">
        <f t="shared" ca="1" si="29"/>
        <v>1</v>
      </c>
      <c r="Q70" s="53">
        <f t="shared" ca="1" si="17"/>
        <v>0.54029126722737897</v>
      </c>
      <c r="R70" s="5">
        <f t="shared" ca="1" si="30"/>
        <v>2</v>
      </c>
      <c r="S70" s="53">
        <f t="shared" ca="1" si="18"/>
        <v>0.35727121710913323</v>
      </c>
      <c r="T70" s="5">
        <f t="shared" ca="1" si="19"/>
        <v>1</v>
      </c>
      <c r="U70" s="56">
        <f t="shared" ca="1" si="20"/>
        <v>2.7321804268944483E-2</v>
      </c>
      <c r="V70" s="16">
        <f t="shared" ca="1" si="21"/>
        <v>4</v>
      </c>
      <c r="W70" s="34">
        <f t="shared" ca="1" si="22"/>
        <v>0.2585035970763121</v>
      </c>
      <c r="X70" s="6">
        <f t="shared" ca="1" si="23"/>
        <v>3</v>
      </c>
      <c r="Y70" s="34">
        <f t="shared" ca="1" si="24"/>
        <v>0.45676541526886671</v>
      </c>
      <c r="Z70" s="16">
        <f t="shared" ca="1" si="25"/>
        <v>5</v>
      </c>
      <c r="AA70" s="34">
        <f t="shared" ca="1" si="26"/>
        <v>0.5165837911221518</v>
      </c>
    </row>
    <row r="71" spans="2:27">
      <c r="M71" s="5">
        <f t="shared" si="27"/>
        <v>46</v>
      </c>
      <c r="N71" s="39">
        <f t="shared" ca="1" si="28"/>
        <v>1</v>
      </c>
      <c r="O71" s="34">
        <f t="shared" ca="1" si="16"/>
        <v>8.3975843367686487E-2</v>
      </c>
      <c r="P71" s="5">
        <f t="shared" ca="1" si="29"/>
        <v>1</v>
      </c>
      <c r="Q71" s="53">
        <f t="shared" ca="1" si="17"/>
        <v>7.4734520914718772E-3</v>
      </c>
      <c r="R71" s="5">
        <f t="shared" ca="1" si="30"/>
        <v>3</v>
      </c>
      <c r="S71" s="53">
        <f t="shared" ca="1" si="18"/>
        <v>0.95416813524981792</v>
      </c>
      <c r="T71" s="5">
        <f t="shared" ca="1" si="19"/>
        <v>4</v>
      </c>
      <c r="U71" s="56">
        <f t="shared" ca="1" si="20"/>
        <v>0.53232683539601577</v>
      </c>
      <c r="V71" s="16">
        <f t="shared" ca="1" si="21"/>
        <v>4</v>
      </c>
      <c r="W71" s="34">
        <f t="shared" ca="1" si="22"/>
        <v>0.27639129398248485</v>
      </c>
      <c r="X71" s="6">
        <f t="shared" ca="1" si="23"/>
        <v>4</v>
      </c>
      <c r="Y71" s="34">
        <f t="shared" ca="1" si="24"/>
        <v>0.56206619131955859</v>
      </c>
      <c r="Z71" s="16">
        <f t="shared" ca="1" si="25"/>
        <v>4</v>
      </c>
      <c r="AA71" s="34">
        <f t="shared" ca="1" si="26"/>
        <v>0.28845298797571695</v>
      </c>
    </row>
    <row r="72" spans="2:27">
      <c r="B72" t="s">
        <v>89</v>
      </c>
      <c r="M72" s="5">
        <f t="shared" si="27"/>
        <v>47</v>
      </c>
      <c r="N72" s="39">
        <f t="shared" ca="1" si="28"/>
        <v>3</v>
      </c>
      <c r="O72" s="34">
        <f t="shared" ca="1" si="16"/>
        <v>0.82870876010245631</v>
      </c>
      <c r="P72" s="5">
        <f t="shared" ca="1" si="29"/>
        <v>3</v>
      </c>
      <c r="Q72" s="53">
        <f t="shared" ca="1" si="17"/>
        <v>0.96924205831845622</v>
      </c>
      <c r="R72" s="5">
        <f t="shared" ca="1" si="30"/>
        <v>2</v>
      </c>
      <c r="S72" s="53">
        <f t="shared" ca="1" si="18"/>
        <v>0.22559267783208981</v>
      </c>
      <c r="T72" s="5">
        <f t="shared" ca="1" si="19"/>
        <v>2</v>
      </c>
      <c r="U72" s="56">
        <f t="shared" ca="1" si="20"/>
        <v>0.13792872960547964</v>
      </c>
      <c r="V72" s="16">
        <f t="shared" ca="1" si="21"/>
        <v>6</v>
      </c>
      <c r="W72" s="34">
        <f t="shared" ca="1" si="22"/>
        <v>0.41046389708422115</v>
      </c>
      <c r="X72" s="6">
        <f t="shared" ca="1" si="23"/>
        <v>8</v>
      </c>
      <c r="Y72" s="34">
        <f t="shared" ca="1" si="24"/>
        <v>0.9045111184591903</v>
      </c>
      <c r="Z72" s="16">
        <f t="shared" ca="1" si="25"/>
        <v>6</v>
      </c>
      <c r="AA72" s="34">
        <f t="shared" ca="1" si="26"/>
        <v>0.64771944274137727</v>
      </c>
    </row>
    <row r="73" spans="2:27">
      <c r="M73" s="5">
        <f t="shared" si="27"/>
        <v>48</v>
      </c>
      <c r="N73" s="39">
        <f t="shared" ca="1" si="28"/>
        <v>2</v>
      </c>
      <c r="O73" s="34">
        <f t="shared" ca="1" si="16"/>
        <v>0.74535778876550918</v>
      </c>
      <c r="P73" s="5">
        <f t="shared" ca="1" si="29"/>
        <v>2</v>
      </c>
      <c r="Q73" s="53">
        <f t="shared" ca="1" si="17"/>
        <v>0.84586776547157694</v>
      </c>
      <c r="R73" s="5">
        <f t="shared" ca="1" si="30"/>
        <v>2</v>
      </c>
      <c r="S73" s="53">
        <f t="shared" ca="1" si="18"/>
        <v>0.29793241900127465</v>
      </c>
      <c r="T73" s="5">
        <f t="shared" ca="1" si="19"/>
        <v>4</v>
      </c>
      <c r="U73" s="56">
        <f t="shared" ca="1" si="20"/>
        <v>0.45228664538355789</v>
      </c>
      <c r="V73" s="16">
        <f t="shared" ca="1" si="21"/>
        <v>6</v>
      </c>
      <c r="W73" s="34">
        <f t="shared" ca="1" si="22"/>
        <v>0.43908486020920012</v>
      </c>
      <c r="X73" s="6">
        <f t="shared" ca="1" si="23"/>
        <v>3</v>
      </c>
      <c r="Y73" s="34">
        <f t="shared" ca="1" si="24"/>
        <v>0.40242108842236402</v>
      </c>
      <c r="Z73" s="16">
        <f t="shared" ca="1" si="25"/>
        <v>6</v>
      </c>
      <c r="AA73" s="34">
        <f t="shared" ca="1" si="26"/>
        <v>0.72951062389025045</v>
      </c>
    </row>
    <row r="74" spans="2:27" ht="15.75" thickBot="1">
      <c r="M74" s="5">
        <f t="shared" si="27"/>
        <v>49</v>
      </c>
      <c r="N74" s="39">
        <f t="shared" ca="1" si="28"/>
        <v>2</v>
      </c>
      <c r="O74" s="34">
        <f t="shared" ca="1" si="16"/>
        <v>0.25702737149375898</v>
      </c>
      <c r="P74" s="5">
        <f t="shared" ca="1" si="29"/>
        <v>1</v>
      </c>
      <c r="Q74" s="53">
        <f t="shared" ca="1" si="17"/>
        <v>0.1131025922094393</v>
      </c>
      <c r="R74" s="5">
        <f t="shared" ca="1" si="30"/>
        <v>2</v>
      </c>
      <c r="S74" s="53">
        <f t="shared" ca="1" si="18"/>
        <v>0.68302680133489613</v>
      </c>
      <c r="T74" s="5">
        <f t="shared" ca="1" si="19"/>
        <v>5</v>
      </c>
      <c r="U74" s="56">
        <f t="shared" ca="1" si="20"/>
        <v>0.65779056355809229</v>
      </c>
      <c r="V74" s="16">
        <f t="shared" ca="1" si="21"/>
        <v>6</v>
      </c>
      <c r="W74" s="34">
        <f t="shared" ca="1" si="22"/>
        <v>0.4792987338541419</v>
      </c>
      <c r="X74" s="6">
        <f t="shared" ca="1" si="23"/>
        <v>5</v>
      </c>
      <c r="Y74" s="34">
        <f t="shared" ca="1" si="24"/>
        <v>0.68104122775742093</v>
      </c>
      <c r="Z74" s="16">
        <f t="shared" ca="1" si="25"/>
        <v>5</v>
      </c>
      <c r="AA74" s="34">
        <f t="shared" ca="1" si="26"/>
        <v>0.4504528276728923</v>
      </c>
    </row>
    <row r="75" spans="2:27" ht="30.75" thickBot="1">
      <c r="B75" s="370" t="s">
        <v>94</v>
      </c>
      <c r="C75" s="370" t="s">
        <v>63</v>
      </c>
      <c r="D75" s="534" t="s">
        <v>108</v>
      </c>
      <c r="E75" s="534" t="s">
        <v>109</v>
      </c>
      <c r="F75" s="528" t="s">
        <v>110</v>
      </c>
      <c r="G75" s="529" t="s">
        <v>111</v>
      </c>
      <c r="H75" s="530" t="s">
        <v>54</v>
      </c>
      <c r="I75" s="535" t="s">
        <v>34</v>
      </c>
      <c r="J75" s="352" t="s">
        <v>112</v>
      </c>
      <c r="K75" s="325" t="s">
        <v>88</v>
      </c>
      <c r="M75" s="5">
        <f t="shared" si="27"/>
        <v>50</v>
      </c>
      <c r="N75" s="39">
        <f t="shared" ca="1" si="28"/>
        <v>3</v>
      </c>
      <c r="O75" s="34">
        <f t="shared" ca="1" si="16"/>
        <v>0.89602095608847621</v>
      </c>
      <c r="P75" s="5">
        <f t="shared" ca="1" si="29"/>
        <v>2</v>
      </c>
      <c r="Q75" s="53">
        <f t="shared" ca="1" si="17"/>
        <v>0.74307653429722587</v>
      </c>
      <c r="R75" s="5">
        <f t="shared" ca="1" si="30"/>
        <v>2</v>
      </c>
      <c r="S75" s="53">
        <f t="shared" ca="1" si="18"/>
        <v>0.20363409474516803</v>
      </c>
      <c r="T75" s="5">
        <f t="shared" ca="1" si="19"/>
        <v>3</v>
      </c>
      <c r="U75" s="56">
        <f t="shared" ca="1" si="20"/>
        <v>0.3005369677136418</v>
      </c>
      <c r="V75" s="16">
        <f t="shared" ca="1" si="21"/>
        <v>5</v>
      </c>
      <c r="W75" s="34">
        <f t="shared" ca="1" si="22"/>
        <v>0.37981238438635789</v>
      </c>
      <c r="X75" s="6">
        <f t="shared" ca="1" si="23"/>
        <v>1</v>
      </c>
      <c r="Y75" s="34">
        <f t="shared" ca="1" si="24"/>
        <v>0.1548522786802522</v>
      </c>
      <c r="Z75" s="16">
        <f t="shared" ca="1" si="25"/>
        <v>3</v>
      </c>
      <c r="AA75" s="34">
        <f t="shared" ca="1" si="26"/>
        <v>0.14948833765294944</v>
      </c>
    </row>
    <row r="76" spans="2:27" ht="30.75" thickBot="1">
      <c r="B76" s="456" t="s">
        <v>118</v>
      </c>
      <c r="C76" s="536">
        <f>H7</f>
        <v>2.3333333333333334E-2</v>
      </c>
      <c r="D76" s="536">
        <f>H8</f>
        <v>4.5833333333333337E-2</v>
      </c>
      <c r="E76" s="536">
        <f>H9</f>
        <v>3.125E-2</v>
      </c>
      <c r="F76" s="536">
        <f>H10</f>
        <v>0.15</v>
      </c>
      <c r="G76" s="536">
        <f>H11</f>
        <v>0.05</v>
      </c>
      <c r="H76" s="536">
        <f>H12</f>
        <v>0.08</v>
      </c>
      <c r="I76" s="536">
        <f>H13</f>
        <v>0.06</v>
      </c>
      <c r="J76" s="536">
        <f>H14</f>
        <v>0.06</v>
      </c>
      <c r="K76" s="352"/>
      <c r="M76" s="5">
        <f t="shared" si="27"/>
        <v>51</v>
      </c>
      <c r="N76" s="39">
        <f t="shared" ca="1" si="28"/>
        <v>2</v>
      </c>
      <c r="O76" s="34">
        <f t="shared" ca="1" si="16"/>
        <v>0.36339988865155082</v>
      </c>
      <c r="P76" s="5">
        <f t="shared" ca="1" si="29"/>
        <v>1</v>
      </c>
      <c r="Q76" s="53">
        <f t="shared" ca="1" si="17"/>
        <v>0.5862580532680326</v>
      </c>
      <c r="R76" s="5">
        <f t="shared" ca="1" si="30"/>
        <v>3</v>
      </c>
      <c r="S76" s="53">
        <f t="shared" ca="1" si="18"/>
        <v>0.8039324913726198</v>
      </c>
      <c r="T76" s="5">
        <f t="shared" ca="1" si="19"/>
        <v>4</v>
      </c>
      <c r="U76" s="56">
        <f t="shared" ca="1" si="20"/>
        <v>0.48297211388854522</v>
      </c>
      <c r="V76" s="16">
        <f t="shared" ca="1" si="21"/>
        <v>6</v>
      </c>
      <c r="W76" s="34">
        <f t="shared" ca="1" si="22"/>
        <v>0.61354338127768315</v>
      </c>
      <c r="X76" s="6">
        <f t="shared" ca="1" si="23"/>
        <v>2</v>
      </c>
      <c r="Y76" s="34">
        <f t="shared" ca="1" si="24"/>
        <v>0.35646305427563196</v>
      </c>
      <c r="Z76" s="16">
        <f t="shared" ca="1" si="25"/>
        <v>6</v>
      </c>
      <c r="AA76" s="34">
        <f t="shared" ca="1" si="26"/>
        <v>0.78097234268677962</v>
      </c>
    </row>
    <row r="77" spans="2:27">
      <c r="B77" s="17" t="s">
        <v>64</v>
      </c>
      <c r="C77" s="86">
        <f>C47*$C$76</f>
        <v>0</v>
      </c>
      <c r="D77" s="86">
        <f>D47*$D$76</f>
        <v>4.4916666666666671</v>
      </c>
      <c r="E77" s="86">
        <f>E47*$E$76</f>
        <v>0</v>
      </c>
      <c r="F77" s="86">
        <f>F47*$F$76</f>
        <v>0</v>
      </c>
      <c r="G77" s="61">
        <f>G47*$G$76</f>
        <v>0</v>
      </c>
      <c r="H77" s="61">
        <f>H47*$H$76</f>
        <v>0</v>
      </c>
      <c r="I77" s="67">
        <f>I47*$I$76</f>
        <v>0</v>
      </c>
      <c r="J77" s="71">
        <f>J47*$J$76</f>
        <v>0</v>
      </c>
      <c r="K77" s="71">
        <f>SUM(C77:J77)</f>
        <v>4.4916666666666671</v>
      </c>
      <c r="M77" s="5">
        <f t="shared" si="27"/>
        <v>52</v>
      </c>
      <c r="N77" s="39">
        <f t="shared" ca="1" si="28"/>
        <v>2</v>
      </c>
      <c r="O77" s="34">
        <f t="shared" ca="1" si="16"/>
        <v>0.49054574167750631</v>
      </c>
      <c r="P77" s="5">
        <f t="shared" ca="1" si="29"/>
        <v>1</v>
      </c>
      <c r="Q77" s="53">
        <f t="shared" ca="1" si="17"/>
        <v>9.8844522151326331E-2</v>
      </c>
      <c r="R77" s="5">
        <f t="shared" ca="1" si="30"/>
        <v>1</v>
      </c>
      <c r="S77" s="53">
        <f t="shared" ca="1" si="18"/>
        <v>3.1613678290796976E-2</v>
      </c>
      <c r="T77" s="5">
        <f t="shared" ca="1" si="19"/>
        <v>5</v>
      </c>
      <c r="U77" s="56">
        <f t="shared" ca="1" si="20"/>
        <v>0.81198745429465857</v>
      </c>
      <c r="V77" s="16">
        <f t="shared" ca="1" si="21"/>
        <v>6</v>
      </c>
      <c r="W77" s="34">
        <f t="shared" ca="1" si="22"/>
        <v>0.6261233894740712</v>
      </c>
      <c r="X77" s="6">
        <f t="shared" ca="1" si="23"/>
        <v>5</v>
      </c>
      <c r="Y77" s="34">
        <f t="shared" ca="1" si="24"/>
        <v>0.61594027163298826</v>
      </c>
      <c r="Z77" s="16">
        <f t="shared" ca="1" si="25"/>
        <v>7</v>
      </c>
      <c r="AA77" s="34">
        <f t="shared" ca="1" si="26"/>
        <v>0.89692713059523155</v>
      </c>
    </row>
    <row r="78" spans="2:27">
      <c r="B78" s="6" t="s">
        <v>65</v>
      </c>
      <c r="C78" s="65">
        <f t="shared" ref="C78:C100" si="31">C48*$C$76</f>
        <v>0</v>
      </c>
      <c r="D78" s="65">
        <f t="shared" ref="D78:D100" si="32">D48*$D$76</f>
        <v>4.4916666666666671</v>
      </c>
      <c r="E78" s="65">
        <f t="shared" ref="E78:E100" si="33">E48*$E$76</f>
        <v>0</v>
      </c>
      <c r="F78" s="65">
        <f t="shared" ref="F78:F100" si="34">F48*$F$76</f>
        <v>0</v>
      </c>
      <c r="G78" s="55">
        <f t="shared" ref="G78:G100" si="35">G48*$G$76</f>
        <v>0</v>
      </c>
      <c r="H78" s="55">
        <f t="shared" ref="H78:H100" si="36">H48*$H$76</f>
        <v>0</v>
      </c>
      <c r="I78" s="68">
        <f t="shared" ref="I78:I100" si="37">I48*$I$76</f>
        <v>0</v>
      </c>
      <c r="J78" s="34">
        <f t="shared" ref="J78:J100" si="38">J48*$J$76</f>
        <v>0</v>
      </c>
      <c r="K78" s="34">
        <f t="shared" ref="K78:K100" si="39">SUM(C78:J78)</f>
        <v>4.4916666666666671</v>
      </c>
      <c r="M78" s="5">
        <f t="shared" si="27"/>
        <v>53</v>
      </c>
      <c r="N78" s="39">
        <f t="shared" ca="1" si="28"/>
        <v>2</v>
      </c>
      <c r="O78" s="34">
        <f t="shared" ca="1" si="16"/>
        <v>0.37544191067745225</v>
      </c>
      <c r="P78" s="5">
        <f t="shared" ca="1" si="29"/>
        <v>3</v>
      </c>
      <c r="Q78" s="53">
        <f t="shared" ca="1" si="17"/>
        <v>0.87332760594553527</v>
      </c>
      <c r="R78" s="5">
        <f t="shared" ca="1" si="30"/>
        <v>2</v>
      </c>
      <c r="S78" s="53">
        <f t="shared" ca="1" si="18"/>
        <v>0.60758520033921415</v>
      </c>
      <c r="T78" s="5">
        <f t="shared" ca="1" si="19"/>
        <v>1</v>
      </c>
      <c r="U78" s="56">
        <f t="shared" ca="1" si="20"/>
        <v>3.3323004265994882E-3</v>
      </c>
      <c r="V78" s="16">
        <f t="shared" ca="1" si="21"/>
        <v>7</v>
      </c>
      <c r="W78" s="34">
        <f t="shared" ca="1" si="22"/>
        <v>0.86520305484532489</v>
      </c>
      <c r="X78" s="6">
        <f t="shared" ca="1" si="23"/>
        <v>8</v>
      </c>
      <c r="Y78" s="34">
        <f t="shared" ca="1" si="24"/>
        <v>0.9884433292469299</v>
      </c>
      <c r="Z78" s="16">
        <f t="shared" ca="1" si="25"/>
        <v>8</v>
      </c>
      <c r="AA78" s="34">
        <f t="shared" ca="1" si="26"/>
        <v>0.98324099898485184</v>
      </c>
    </row>
    <row r="79" spans="2:27">
      <c r="B79" s="6" t="s">
        <v>66</v>
      </c>
      <c r="C79" s="65">
        <f t="shared" si="31"/>
        <v>0</v>
      </c>
      <c r="D79" s="65">
        <f t="shared" si="32"/>
        <v>4.4916666666666671</v>
      </c>
      <c r="E79" s="65">
        <f t="shared" si="33"/>
        <v>0</v>
      </c>
      <c r="F79" s="65">
        <f t="shared" si="34"/>
        <v>0</v>
      </c>
      <c r="G79" s="55">
        <f t="shared" si="35"/>
        <v>0</v>
      </c>
      <c r="H79" s="55">
        <f t="shared" si="36"/>
        <v>0</v>
      </c>
      <c r="I79" s="68">
        <f t="shared" si="37"/>
        <v>0</v>
      </c>
      <c r="J79" s="34">
        <f t="shared" si="38"/>
        <v>0</v>
      </c>
      <c r="K79" s="34">
        <f t="shared" si="39"/>
        <v>4.4916666666666671</v>
      </c>
      <c r="M79" s="5">
        <f t="shared" si="27"/>
        <v>54</v>
      </c>
      <c r="N79" s="39">
        <f t="shared" ca="1" si="28"/>
        <v>2</v>
      </c>
      <c r="O79" s="34">
        <f t="shared" ca="1" si="16"/>
        <v>0.63713059567797736</v>
      </c>
      <c r="P79" s="5">
        <f t="shared" ca="1" si="29"/>
        <v>1</v>
      </c>
      <c r="Q79" s="53">
        <f t="shared" ca="1" si="17"/>
        <v>0.24964033887294068</v>
      </c>
      <c r="R79" s="5">
        <f t="shared" ca="1" si="30"/>
        <v>1</v>
      </c>
      <c r="S79" s="53">
        <f t="shared" ca="1" si="18"/>
        <v>0.16086952739230664</v>
      </c>
      <c r="T79" s="5">
        <f t="shared" ca="1" si="19"/>
        <v>3</v>
      </c>
      <c r="U79" s="56">
        <f t="shared" ca="1" si="20"/>
        <v>0.27280581413937188</v>
      </c>
      <c r="V79" s="16">
        <f t="shared" ca="1" si="21"/>
        <v>3</v>
      </c>
      <c r="W79" s="34">
        <f t="shared" ca="1" si="22"/>
        <v>0.17093169206401715</v>
      </c>
      <c r="X79" s="6">
        <f t="shared" ca="1" si="23"/>
        <v>3</v>
      </c>
      <c r="Y79" s="34">
        <f t="shared" ca="1" si="24"/>
        <v>0.4138418739496732</v>
      </c>
      <c r="Z79" s="16">
        <f t="shared" ca="1" si="25"/>
        <v>8</v>
      </c>
      <c r="AA79" s="34">
        <f t="shared" ca="1" si="26"/>
        <v>0.95832394059724235</v>
      </c>
    </row>
    <row r="80" spans="2:27">
      <c r="B80" s="6" t="s">
        <v>67</v>
      </c>
      <c r="C80" s="65">
        <f t="shared" si="31"/>
        <v>0</v>
      </c>
      <c r="D80" s="65">
        <f t="shared" si="32"/>
        <v>4.4916666666666671</v>
      </c>
      <c r="E80" s="65">
        <f t="shared" si="33"/>
        <v>0</v>
      </c>
      <c r="F80" s="65">
        <f t="shared" si="34"/>
        <v>0</v>
      </c>
      <c r="G80" s="55">
        <f t="shared" si="35"/>
        <v>0</v>
      </c>
      <c r="H80" s="55">
        <f t="shared" si="36"/>
        <v>0</v>
      </c>
      <c r="I80" s="68">
        <f t="shared" si="37"/>
        <v>0</v>
      </c>
      <c r="J80" s="34">
        <f t="shared" si="38"/>
        <v>0</v>
      </c>
      <c r="K80" s="34">
        <f t="shared" si="39"/>
        <v>4.4916666666666671</v>
      </c>
      <c r="M80" s="5">
        <f t="shared" si="27"/>
        <v>55</v>
      </c>
      <c r="N80" s="39">
        <f t="shared" ca="1" si="28"/>
        <v>2</v>
      </c>
      <c r="O80" s="34">
        <f t="shared" ca="1" si="16"/>
        <v>0.58119179315209379</v>
      </c>
      <c r="P80" s="5">
        <f t="shared" ca="1" si="29"/>
        <v>2</v>
      </c>
      <c r="Q80" s="53">
        <f t="shared" ca="1" si="17"/>
        <v>0.61742263513166584</v>
      </c>
      <c r="R80" s="5">
        <f t="shared" ca="1" si="30"/>
        <v>2</v>
      </c>
      <c r="S80" s="53">
        <f t="shared" ca="1" si="18"/>
        <v>0.65306036246624455</v>
      </c>
      <c r="T80" s="5">
        <f t="shared" ca="1" si="19"/>
        <v>3</v>
      </c>
      <c r="U80" s="56">
        <f t="shared" ca="1" si="20"/>
        <v>0.44728392340523371</v>
      </c>
      <c r="V80" s="16">
        <f t="shared" ca="1" si="21"/>
        <v>3</v>
      </c>
      <c r="W80" s="34">
        <f t="shared" ca="1" si="22"/>
        <v>0.15525277041461294</v>
      </c>
      <c r="X80" s="6">
        <f t="shared" ca="1" si="23"/>
        <v>1</v>
      </c>
      <c r="Y80" s="34">
        <f t="shared" ca="1" si="24"/>
        <v>0.17670470730227628</v>
      </c>
      <c r="Z80" s="16">
        <f t="shared" ca="1" si="25"/>
        <v>5</v>
      </c>
      <c r="AA80" s="34">
        <f t="shared" ca="1" si="26"/>
        <v>0.41435107601765253</v>
      </c>
    </row>
    <row r="81" spans="2:27">
      <c r="B81" s="6" t="s">
        <v>68</v>
      </c>
      <c r="C81" s="65">
        <f t="shared" si="31"/>
        <v>0</v>
      </c>
      <c r="D81" s="65">
        <f t="shared" si="32"/>
        <v>4.4916666666666671</v>
      </c>
      <c r="E81" s="65">
        <f t="shared" si="33"/>
        <v>0</v>
      </c>
      <c r="F81" s="65">
        <f t="shared" si="34"/>
        <v>0</v>
      </c>
      <c r="G81" s="55">
        <f t="shared" si="35"/>
        <v>0</v>
      </c>
      <c r="H81" s="55">
        <f t="shared" si="36"/>
        <v>0</v>
      </c>
      <c r="I81" s="68">
        <f t="shared" si="37"/>
        <v>0</v>
      </c>
      <c r="J81" s="34">
        <f t="shared" si="38"/>
        <v>0</v>
      </c>
      <c r="K81" s="34">
        <f t="shared" si="39"/>
        <v>4.4916666666666671</v>
      </c>
      <c r="M81" s="5">
        <f t="shared" si="27"/>
        <v>56</v>
      </c>
      <c r="N81" s="39">
        <f t="shared" ca="1" si="28"/>
        <v>2</v>
      </c>
      <c r="O81" s="34">
        <f t="shared" ca="1" si="16"/>
        <v>0.73973678041826929</v>
      </c>
      <c r="P81" s="5">
        <f t="shared" ca="1" si="29"/>
        <v>1</v>
      </c>
      <c r="Q81" s="53">
        <f t="shared" ca="1" si="17"/>
        <v>0.109234594173512</v>
      </c>
      <c r="R81" s="5">
        <f t="shared" ca="1" si="30"/>
        <v>2</v>
      </c>
      <c r="S81" s="53">
        <f t="shared" ca="1" si="18"/>
        <v>0.25958562993227208</v>
      </c>
      <c r="T81" s="5">
        <f t="shared" ca="1" si="19"/>
        <v>2</v>
      </c>
      <c r="U81" s="56">
        <f t="shared" ca="1" si="20"/>
        <v>0.15773435174943184</v>
      </c>
      <c r="V81" s="16">
        <f t="shared" ca="1" si="21"/>
        <v>4</v>
      </c>
      <c r="W81" s="34">
        <f t="shared" ca="1" si="22"/>
        <v>0.24662456193174642</v>
      </c>
      <c r="X81" s="6">
        <f t="shared" ca="1" si="23"/>
        <v>2</v>
      </c>
      <c r="Y81" s="34">
        <f t="shared" ca="1" si="24"/>
        <v>0.36499947951599143</v>
      </c>
      <c r="Z81" s="16">
        <f t="shared" ca="1" si="25"/>
        <v>5</v>
      </c>
      <c r="AA81" s="34">
        <f t="shared" ca="1" si="26"/>
        <v>0.45572151790888293</v>
      </c>
    </row>
    <row r="82" spans="2:27">
      <c r="B82" s="6" t="s">
        <v>69</v>
      </c>
      <c r="C82" s="65">
        <f t="shared" ca="1" si="31"/>
        <v>0.12501915708812261</v>
      </c>
      <c r="D82" s="65">
        <f t="shared" si="32"/>
        <v>4.4916666666666671</v>
      </c>
      <c r="E82" s="65">
        <f t="shared" si="33"/>
        <v>0</v>
      </c>
      <c r="F82" s="65">
        <f t="shared" si="34"/>
        <v>0</v>
      </c>
      <c r="G82" s="55">
        <f t="shared" si="35"/>
        <v>0</v>
      </c>
      <c r="H82" s="55">
        <f t="shared" si="36"/>
        <v>0</v>
      </c>
      <c r="I82" s="68">
        <f t="shared" si="37"/>
        <v>0</v>
      </c>
      <c r="J82" s="34">
        <f t="shared" si="38"/>
        <v>0</v>
      </c>
      <c r="K82" s="34">
        <f t="shared" ca="1" si="39"/>
        <v>4.6166858237547901</v>
      </c>
      <c r="M82" s="5">
        <f t="shared" si="27"/>
        <v>57</v>
      </c>
      <c r="N82" s="39">
        <f t="shared" ca="1" si="28"/>
        <v>2</v>
      </c>
      <c r="O82" s="34">
        <f t="shared" ca="1" si="16"/>
        <v>0.65858625066992005</v>
      </c>
      <c r="P82" s="5">
        <f t="shared" ca="1" si="29"/>
        <v>1</v>
      </c>
      <c r="Q82" s="53">
        <f t="shared" ca="1" si="17"/>
        <v>5.9214362659102626E-2</v>
      </c>
      <c r="R82" s="5">
        <f t="shared" ca="1" si="30"/>
        <v>2</v>
      </c>
      <c r="S82" s="53">
        <f t="shared" ca="1" si="18"/>
        <v>0.50959358568834512</v>
      </c>
      <c r="T82" s="5">
        <f t="shared" ca="1" si="19"/>
        <v>2</v>
      </c>
      <c r="U82" s="56">
        <f t="shared" ca="1" si="20"/>
        <v>0.10430392835386071</v>
      </c>
      <c r="V82" s="16">
        <f t="shared" ca="1" si="21"/>
        <v>5</v>
      </c>
      <c r="W82" s="34">
        <f t="shared" ca="1" si="22"/>
        <v>0.31243717427729223</v>
      </c>
      <c r="X82" s="6">
        <f t="shared" ca="1" si="23"/>
        <v>2</v>
      </c>
      <c r="Y82" s="34">
        <f t="shared" ca="1" si="24"/>
        <v>0.20841899406694675</v>
      </c>
      <c r="Z82" s="16">
        <f t="shared" ca="1" si="25"/>
        <v>5</v>
      </c>
      <c r="AA82" s="34">
        <f t="shared" ca="1" si="26"/>
        <v>0.44619330690041492</v>
      </c>
    </row>
    <row r="83" spans="2:27">
      <c r="B83" s="6" t="s">
        <v>70</v>
      </c>
      <c r="C83" s="65">
        <f t="shared" ca="1" si="31"/>
        <v>0.4135249042145594</v>
      </c>
      <c r="D83" s="65">
        <f t="shared" si="32"/>
        <v>4.4916666666666671</v>
      </c>
      <c r="E83" s="65">
        <f t="shared" si="33"/>
        <v>4.5660919540229887</v>
      </c>
      <c r="F83" s="65">
        <f t="shared" si="34"/>
        <v>0</v>
      </c>
      <c r="G83" s="55">
        <f t="shared" si="35"/>
        <v>0</v>
      </c>
      <c r="H83" s="55">
        <f t="shared" si="36"/>
        <v>0</v>
      </c>
      <c r="I83" s="68">
        <f t="shared" si="37"/>
        <v>0</v>
      </c>
      <c r="J83" s="34">
        <f t="shared" si="38"/>
        <v>0</v>
      </c>
      <c r="K83" s="34">
        <f t="shared" ca="1" si="39"/>
        <v>9.4712835249042158</v>
      </c>
      <c r="M83" s="5">
        <f t="shared" si="27"/>
        <v>58</v>
      </c>
      <c r="N83" s="39">
        <f t="shared" ca="1" si="28"/>
        <v>2</v>
      </c>
      <c r="O83" s="34">
        <f t="shared" ca="1" si="16"/>
        <v>0.50877793593052489</v>
      </c>
      <c r="P83" s="5">
        <f t="shared" ca="1" si="29"/>
        <v>1</v>
      </c>
      <c r="Q83" s="53">
        <f t="shared" ca="1" si="17"/>
        <v>0.5630428598672359</v>
      </c>
      <c r="R83" s="5">
        <f t="shared" ca="1" si="30"/>
        <v>2</v>
      </c>
      <c r="S83" s="53">
        <f t="shared" ca="1" si="18"/>
        <v>0.49097581045672278</v>
      </c>
      <c r="T83" s="5">
        <f t="shared" ca="1" si="19"/>
        <v>6</v>
      </c>
      <c r="U83" s="56">
        <f t="shared" ca="1" si="20"/>
        <v>0.88472985860637388</v>
      </c>
      <c r="V83" s="16">
        <f t="shared" ca="1" si="21"/>
        <v>7</v>
      </c>
      <c r="W83" s="34">
        <f t="shared" ca="1" si="22"/>
        <v>0.8968113666189057</v>
      </c>
      <c r="X83" s="6">
        <f t="shared" ca="1" si="23"/>
        <v>5</v>
      </c>
      <c r="Y83" s="34">
        <f t="shared" ca="1" si="24"/>
        <v>0.67420781143994635</v>
      </c>
      <c r="Z83" s="16">
        <f t="shared" ca="1" si="25"/>
        <v>5</v>
      </c>
      <c r="AA83" s="34">
        <f t="shared" ca="1" si="26"/>
        <v>0.44759671683572622</v>
      </c>
    </row>
    <row r="84" spans="2:27">
      <c r="B84" s="41" t="s">
        <v>71</v>
      </c>
      <c r="C84" s="65">
        <f t="shared" ca="1" si="31"/>
        <v>0.12501915708812261</v>
      </c>
      <c r="D84" s="65">
        <f t="shared" si="32"/>
        <v>4.4916666666666671</v>
      </c>
      <c r="E84" s="65">
        <f t="shared" si="33"/>
        <v>0</v>
      </c>
      <c r="F84" s="65">
        <f t="shared" si="34"/>
        <v>0</v>
      </c>
      <c r="G84" s="55">
        <f t="shared" si="35"/>
        <v>0</v>
      </c>
      <c r="H84" s="55">
        <f t="shared" si="36"/>
        <v>0</v>
      </c>
      <c r="I84" s="68">
        <f t="shared" si="37"/>
        <v>0</v>
      </c>
      <c r="J84" s="34">
        <f t="shared" si="38"/>
        <v>0</v>
      </c>
      <c r="K84" s="34">
        <f t="shared" ca="1" si="39"/>
        <v>4.6166858237547901</v>
      </c>
      <c r="M84" s="5">
        <f t="shared" si="27"/>
        <v>59</v>
      </c>
      <c r="N84" s="39">
        <f t="shared" ca="1" si="28"/>
        <v>3</v>
      </c>
      <c r="O84" s="34">
        <f t="shared" ca="1" si="16"/>
        <v>0.81173844167927744</v>
      </c>
      <c r="P84" s="5">
        <f t="shared" ca="1" si="29"/>
        <v>2</v>
      </c>
      <c r="Q84" s="53">
        <f t="shared" ca="1" si="17"/>
        <v>0.68084919064194627</v>
      </c>
      <c r="R84" s="5">
        <f t="shared" ca="1" si="30"/>
        <v>3</v>
      </c>
      <c r="S84" s="53">
        <f t="shared" ca="1" si="18"/>
        <v>0.98393823247029166</v>
      </c>
      <c r="T84" s="5">
        <f t="shared" ca="1" si="19"/>
        <v>3</v>
      </c>
      <c r="U84" s="56">
        <f t="shared" ca="1" si="20"/>
        <v>0.43597138578131389</v>
      </c>
      <c r="V84" s="16">
        <f t="shared" ca="1" si="21"/>
        <v>3</v>
      </c>
      <c r="W84" s="34">
        <f t="shared" ca="1" si="22"/>
        <v>0.15681373722541547</v>
      </c>
      <c r="X84" s="6">
        <f t="shared" ca="1" si="23"/>
        <v>7</v>
      </c>
      <c r="Y84" s="34">
        <f t="shared" ca="1" si="24"/>
        <v>0.89338807666911979</v>
      </c>
      <c r="Z84" s="16">
        <f t="shared" ca="1" si="25"/>
        <v>6</v>
      </c>
      <c r="AA84" s="34">
        <f t="shared" ca="1" si="26"/>
        <v>0.74296434160186742</v>
      </c>
    </row>
    <row r="85" spans="2:27">
      <c r="B85" s="41" t="s">
        <v>72</v>
      </c>
      <c r="C85" s="65">
        <f t="shared" si="31"/>
        <v>0</v>
      </c>
      <c r="D85" s="65">
        <f t="shared" si="32"/>
        <v>4.4916666666666671</v>
      </c>
      <c r="E85" s="65">
        <f t="shared" si="33"/>
        <v>0</v>
      </c>
      <c r="F85" s="65">
        <f t="shared" si="34"/>
        <v>0</v>
      </c>
      <c r="G85" s="55">
        <f t="shared" si="35"/>
        <v>0</v>
      </c>
      <c r="H85" s="55">
        <f t="shared" si="36"/>
        <v>0</v>
      </c>
      <c r="I85" s="68">
        <f t="shared" si="37"/>
        <v>0</v>
      </c>
      <c r="J85" s="34">
        <f t="shared" si="38"/>
        <v>0</v>
      </c>
      <c r="K85" s="34">
        <f t="shared" si="39"/>
        <v>4.4916666666666671</v>
      </c>
      <c r="M85" s="5">
        <f t="shared" si="27"/>
        <v>60</v>
      </c>
      <c r="N85" s="39">
        <f t="shared" ca="1" si="28"/>
        <v>2</v>
      </c>
      <c r="O85" s="34">
        <f t="shared" ca="1" si="16"/>
        <v>0.36334866360776896</v>
      </c>
      <c r="P85" s="5">
        <f t="shared" ca="1" si="29"/>
        <v>1</v>
      </c>
      <c r="Q85" s="53">
        <f t="shared" ca="1" si="17"/>
        <v>2.6237590219562179E-2</v>
      </c>
      <c r="R85" s="5">
        <f t="shared" ca="1" si="30"/>
        <v>3</v>
      </c>
      <c r="S85" s="53">
        <f t="shared" ca="1" si="18"/>
        <v>0.93832850241461241</v>
      </c>
      <c r="T85" s="5">
        <f t="shared" ca="1" si="19"/>
        <v>2</v>
      </c>
      <c r="U85" s="56">
        <f t="shared" ca="1" si="20"/>
        <v>0.17362086494435114</v>
      </c>
      <c r="V85" s="16">
        <f t="shared" ca="1" si="21"/>
        <v>6</v>
      </c>
      <c r="W85" s="34">
        <f t="shared" ca="1" si="22"/>
        <v>0.58313590557095463</v>
      </c>
      <c r="X85" s="6">
        <f t="shared" ca="1" si="23"/>
        <v>5</v>
      </c>
      <c r="Y85" s="34">
        <f t="shared" ca="1" si="24"/>
        <v>0.66877846151436238</v>
      </c>
      <c r="Z85" s="16">
        <f t="shared" ca="1" si="25"/>
        <v>5</v>
      </c>
      <c r="AA85" s="34">
        <f t="shared" ca="1" si="26"/>
        <v>0.37697932838250514</v>
      </c>
    </row>
    <row r="86" spans="2:27">
      <c r="B86" s="41" t="s">
        <v>73</v>
      </c>
      <c r="C86" s="65">
        <f t="shared" si="31"/>
        <v>0</v>
      </c>
      <c r="D86" s="65">
        <f t="shared" si="32"/>
        <v>4.4916666666666671</v>
      </c>
      <c r="E86" s="65">
        <f t="shared" si="33"/>
        <v>0</v>
      </c>
      <c r="F86" s="65">
        <f t="shared" si="34"/>
        <v>0</v>
      </c>
      <c r="G86" s="55">
        <f t="shared" si="35"/>
        <v>0</v>
      </c>
      <c r="H86" s="55">
        <f t="shared" si="36"/>
        <v>0</v>
      </c>
      <c r="I86" s="68">
        <f t="shared" si="37"/>
        <v>0</v>
      </c>
      <c r="J86" s="34">
        <f t="shared" si="38"/>
        <v>0</v>
      </c>
      <c r="K86" s="34">
        <f t="shared" si="39"/>
        <v>4.4916666666666671</v>
      </c>
      <c r="M86" s="5">
        <f t="shared" si="27"/>
        <v>61</v>
      </c>
      <c r="N86" s="39">
        <f t="shared" ca="1" si="28"/>
        <v>2</v>
      </c>
      <c r="O86" s="34">
        <f t="shared" ca="1" si="16"/>
        <v>0.74202147602138746</v>
      </c>
      <c r="P86" s="5">
        <f t="shared" ca="1" si="29"/>
        <v>1</v>
      </c>
      <c r="Q86" s="53">
        <f t="shared" ca="1" si="17"/>
        <v>0.55285985738969412</v>
      </c>
      <c r="R86" s="5">
        <f t="shared" ca="1" si="30"/>
        <v>2</v>
      </c>
      <c r="S86" s="53">
        <f t="shared" ca="1" si="18"/>
        <v>0.40534079326248529</v>
      </c>
      <c r="T86" s="5">
        <f t="shared" ca="1" si="19"/>
        <v>4</v>
      </c>
      <c r="U86" s="56">
        <f t="shared" ca="1" si="20"/>
        <v>0.64402392286710786</v>
      </c>
      <c r="V86" s="16">
        <f t="shared" ca="1" si="21"/>
        <v>3</v>
      </c>
      <c r="W86" s="34">
        <f t="shared" ca="1" si="22"/>
        <v>0.17446570469786882</v>
      </c>
      <c r="X86" s="6">
        <f t="shared" ca="1" si="23"/>
        <v>5</v>
      </c>
      <c r="Y86" s="34">
        <f t="shared" ca="1" si="24"/>
        <v>0.6735376025997164</v>
      </c>
      <c r="Z86" s="16">
        <f t="shared" ca="1" si="25"/>
        <v>3</v>
      </c>
      <c r="AA86" s="34">
        <f t="shared" ca="1" si="26"/>
        <v>0.1548084119982398</v>
      </c>
    </row>
    <row r="87" spans="2:27">
      <c r="B87" s="41" t="s">
        <v>74</v>
      </c>
      <c r="C87" s="65">
        <f t="shared" si="31"/>
        <v>0</v>
      </c>
      <c r="D87" s="65">
        <f t="shared" si="32"/>
        <v>4.4916666666666671</v>
      </c>
      <c r="E87" s="65">
        <f t="shared" si="33"/>
        <v>0</v>
      </c>
      <c r="F87" s="65">
        <f t="shared" si="34"/>
        <v>0</v>
      </c>
      <c r="G87" s="55">
        <f t="shared" si="35"/>
        <v>0</v>
      </c>
      <c r="H87" s="55">
        <f t="shared" si="36"/>
        <v>0</v>
      </c>
      <c r="I87" s="68">
        <f t="shared" si="37"/>
        <v>0</v>
      </c>
      <c r="J87" s="34">
        <f t="shared" si="38"/>
        <v>0</v>
      </c>
      <c r="K87" s="34">
        <f t="shared" si="39"/>
        <v>4.4916666666666671</v>
      </c>
      <c r="M87" s="5">
        <f t="shared" si="27"/>
        <v>62</v>
      </c>
      <c r="N87" s="39">
        <f t="shared" ca="1" si="28"/>
        <v>3</v>
      </c>
      <c r="O87" s="34">
        <f t="shared" ca="1" si="16"/>
        <v>0.89101396672725608</v>
      </c>
      <c r="P87" s="5">
        <f t="shared" ca="1" si="29"/>
        <v>1</v>
      </c>
      <c r="Q87" s="53">
        <f t="shared" ca="1" si="17"/>
        <v>0.36477951367057315</v>
      </c>
      <c r="R87" s="5">
        <f t="shared" ca="1" si="30"/>
        <v>2</v>
      </c>
      <c r="S87" s="53">
        <f t="shared" ca="1" si="18"/>
        <v>0.48271747935163578</v>
      </c>
      <c r="T87" s="5">
        <f t="shared" ca="1" si="19"/>
        <v>7</v>
      </c>
      <c r="U87" s="56">
        <f t="shared" ca="1" si="20"/>
        <v>0.93992629308156062</v>
      </c>
      <c r="V87" s="16">
        <f t="shared" ca="1" si="21"/>
        <v>3</v>
      </c>
      <c r="W87" s="34">
        <f t="shared" ca="1" si="22"/>
        <v>0.15830775188842416</v>
      </c>
      <c r="X87" s="6">
        <f t="shared" ca="1" si="23"/>
        <v>3</v>
      </c>
      <c r="Y87" s="34">
        <f t="shared" ca="1" si="24"/>
        <v>0.42833374767369392</v>
      </c>
      <c r="Z87" s="16">
        <f t="shared" ca="1" si="25"/>
        <v>2</v>
      </c>
      <c r="AA87" s="34">
        <f t="shared" ca="1" si="26"/>
        <v>8.3204841562599219E-2</v>
      </c>
    </row>
    <row r="88" spans="2:27">
      <c r="B88" s="41" t="s">
        <v>75</v>
      </c>
      <c r="C88" s="65">
        <f t="shared" si="31"/>
        <v>0</v>
      </c>
      <c r="D88" s="65">
        <f t="shared" si="32"/>
        <v>4.4916666666666671</v>
      </c>
      <c r="E88" s="65">
        <f t="shared" si="33"/>
        <v>0</v>
      </c>
      <c r="F88" s="65">
        <f t="shared" si="34"/>
        <v>0</v>
      </c>
      <c r="G88" s="55">
        <f t="shared" si="35"/>
        <v>0</v>
      </c>
      <c r="H88" s="55">
        <f t="shared" si="36"/>
        <v>0</v>
      </c>
      <c r="I88" s="68">
        <f t="shared" si="37"/>
        <v>0</v>
      </c>
      <c r="J88" s="34">
        <f t="shared" si="38"/>
        <v>0</v>
      </c>
      <c r="K88" s="34">
        <f t="shared" si="39"/>
        <v>4.4916666666666671</v>
      </c>
      <c r="M88" s="5">
        <f t="shared" si="27"/>
        <v>63</v>
      </c>
      <c r="N88" s="39">
        <f t="shared" ca="1" si="28"/>
        <v>3</v>
      </c>
      <c r="O88" s="34">
        <f t="shared" ca="1" si="16"/>
        <v>0.87678805514000491</v>
      </c>
      <c r="P88" s="5">
        <f t="shared" ca="1" si="29"/>
        <v>2</v>
      </c>
      <c r="Q88" s="53">
        <f t="shared" ca="1" si="17"/>
        <v>0.61723738904127945</v>
      </c>
      <c r="R88" s="5">
        <f t="shared" ca="1" si="30"/>
        <v>3</v>
      </c>
      <c r="S88" s="53">
        <f t="shared" ca="1" si="18"/>
        <v>0.90832356502625289</v>
      </c>
      <c r="T88" s="5">
        <f t="shared" ca="1" si="19"/>
        <v>3</v>
      </c>
      <c r="U88" s="56">
        <f t="shared" ca="1" si="20"/>
        <v>0.27508161520873919</v>
      </c>
      <c r="V88" s="16">
        <f t="shared" ca="1" si="21"/>
        <v>4</v>
      </c>
      <c r="W88" s="34">
        <f t="shared" ca="1" si="22"/>
        <v>0.20844356818628929</v>
      </c>
      <c r="X88" s="6">
        <f t="shared" ca="1" si="23"/>
        <v>8</v>
      </c>
      <c r="Y88" s="34">
        <f t="shared" ca="1" si="24"/>
        <v>0.91012500918214667</v>
      </c>
      <c r="Z88" s="16">
        <f t="shared" ca="1" si="25"/>
        <v>2</v>
      </c>
      <c r="AA88" s="34">
        <f t="shared" ca="1" si="26"/>
        <v>8.7780441184167834E-2</v>
      </c>
    </row>
    <row r="89" spans="2:27">
      <c r="B89" s="41" t="s">
        <v>76</v>
      </c>
      <c r="C89" s="65">
        <f t="shared" si="31"/>
        <v>0</v>
      </c>
      <c r="D89" s="65">
        <f t="shared" si="32"/>
        <v>4.4916666666666671</v>
      </c>
      <c r="E89" s="65">
        <f t="shared" si="33"/>
        <v>0</v>
      </c>
      <c r="F89" s="65">
        <f t="shared" si="34"/>
        <v>0</v>
      </c>
      <c r="G89" s="55">
        <f t="shared" si="35"/>
        <v>0</v>
      </c>
      <c r="H89" s="55">
        <f t="shared" si="36"/>
        <v>0</v>
      </c>
      <c r="I89" s="68">
        <f t="shared" si="37"/>
        <v>0</v>
      </c>
      <c r="J89" s="34">
        <f t="shared" si="38"/>
        <v>0</v>
      </c>
      <c r="K89" s="34">
        <f t="shared" si="39"/>
        <v>4.4916666666666671</v>
      </c>
      <c r="M89" s="5">
        <f t="shared" si="27"/>
        <v>64</v>
      </c>
      <c r="N89" s="39">
        <f t="shared" ca="1" si="28"/>
        <v>2</v>
      </c>
      <c r="O89" s="34">
        <f t="shared" ca="1" si="16"/>
        <v>0.72823489001299357</v>
      </c>
      <c r="P89" s="5">
        <f t="shared" ca="1" si="29"/>
        <v>1</v>
      </c>
      <c r="Q89" s="53">
        <f t="shared" ca="1" si="17"/>
        <v>3.4680632169922454E-2</v>
      </c>
      <c r="R89" s="5">
        <f t="shared" ca="1" si="30"/>
        <v>2</v>
      </c>
      <c r="S89" s="53">
        <f t="shared" ca="1" si="18"/>
        <v>0.61518406932770242</v>
      </c>
      <c r="T89" s="5">
        <f t="shared" ca="1" si="19"/>
        <v>5</v>
      </c>
      <c r="U89" s="56">
        <f t="shared" ca="1" si="20"/>
        <v>0.82945344042040681</v>
      </c>
      <c r="V89" s="16">
        <f t="shared" ca="1" si="21"/>
        <v>3</v>
      </c>
      <c r="W89" s="34">
        <f t="shared" ca="1" si="22"/>
        <v>0.10266194230163439</v>
      </c>
      <c r="X89" s="6">
        <f t="shared" ca="1" si="23"/>
        <v>2</v>
      </c>
      <c r="Y89" s="34">
        <f t="shared" ca="1" si="24"/>
        <v>0.21980343580110095</v>
      </c>
      <c r="Z89" s="16">
        <f t="shared" ca="1" si="25"/>
        <v>3</v>
      </c>
      <c r="AA89" s="34">
        <f t="shared" ca="1" si="26"/>
        <v>0.1803005207761923</v>
      </c>
    </row>
    <row r="90" spans="2:27">
      <c r="B90" s="6" t="s">
        <v>77</v>
      </c>
      <c r="C90" s="65">
        <f t="shared" si="31"/>
        <v>0</v>
      </c>
      <c r="D90" s="65">
        <f t="shared" si="32"/>
        <v>4.4916666666666671</v>
      </c>
      <c r="E90" s="65">
        <f t="shared" si="33"/>
        <v>0</v>
      </c>
      <c r="F90" s="65">
        <f t="shared" si="34"/>
        <v>0</v>
      </c>
      <c r="G90" s="55">
        <f t="shared" si="35"/>
        <v>0</v>
      </c>
      <c r="H90" s="55">
        <f t="shared" si="36"/>
        <v>0</v>
      </c>
      <c r="I90" s="68">
        <f t="shared" si="37"/>
        <v>0</v>
      </c>
      <c r="J90" s="34">
        <f t="shared" si="38"/>
        <v>0</v>
      </c>
      <c r="K90" s="34">
        <f t="shared" si="39"/>
        <v>4.4916666666666671</v>
      </c>
      <c r="M90" s="5">
        <f t="shared" si="27"/>
        <v>65</v>
      </c>
      <c r="N90" s="39">
        <f t="shared" ref="N90:N94" ca="1" si="40">VLOOKUP(O90,N$8:O$11,2)</f>
        <v>1</v>
      </c>
      <c r="O90" s="34">
        <f t="shared" ca="1" si="16"/>
        <v>0.17821681075854512</v>
      </c>
      <c r="P90" s="5">
        <f t="shared" ref="P90:P94" ca="1" si="41">VLOOKUP(Q90,P$8:Q$11,2)</f>
        <v>1</v>
      </c>
      <c r="Q90" s="53">
        <f t="shared" ca="1" si="17"/>
        <v>0.10677557609292365</v>
      </c>
      <c r="R90" s="5">
        <f t="shared" ref="R90:R94" ca="1" si="42">VLOOKUP(S90,R$8:S$11,2)</f>
        <v>2</v>
      </c>
      <c r="S90" s="53">
        <f t="shared" ca="1" si="18"/>
        <v>0.56783932698903827</v>
      </c>
      <c r="T90" s="5">
        <f t="shared" ca="1" si="19"/>
        <v>2</v>
      </c>
      <c r="U90" s="56">
        <f t="shared" ca="1" si="20"/>
        <v>0.14261763266426231</v>
      </c>
      <c r="V90" s="16">
        <f t="shared" ca="1" si="21"/>
        <v>4</v>
      </c>
      <c r="W90" s="34">
        <f t="shared" ca="1" si="22"/>
        <v>0.25652864015307975</v>
      </c>
      <c r="X90" s="6">
        <f t="shared" ca="1" si="23"/>
        <v>4</v>
      </c>
      <c r="Y90" s="34">
        <f t="shared" ca="1" si="24"/>
        <v>0.54607766686338977</v>
      </c>
      <c r="Z90" s="16">
        <f t="shared" ca="1" si="25"/>
        <v>7</v>
      </c>
      <c r="AA90" s="34">
        <f t="shared" ca="1" si="26"/>
        <v>0.905135780506096</v>
      </c>
    </row>
    <row r="91" spans="2:27">
      <c r="B91" s="6" t="s">
        <v>78</v>
      </c>
      <c r="C91" s="65">
        <f t="shared" si="31"/>
        <v>0</v>
      </c>
      <c r="D91" s="65">
        <f t="shared" si="32"/>
        <v>4.4916666666666671</v>
      </c>
      <c r="E91" s="65">
        <f t="shared" si="33"/>
        <v>0</v>
      </c>
      <c r="F91" s="65">
        <f t="shared" si="34"/>
        <v>0</v>
      </c>
      <c r="G91" s="55">
        <f t="shared" si="35"/>
        <v>0</v>
      </c>
      <c r="H91" s="55">
        <f t="shared" si="36"/>
        <v>0</v>
      </c>
      <c r="I91" s="68">
        <f t="shared" si="37"/>
        <v>0</v>
      </c>
      <c r="J91" s="34">
        <f t="shared" si="38"/>
        <v>0</v>
      </c>
      <c r="K91" s="34">
        <f t="shared" si="39"/>
        <v>4.4916666666666671</v>
      </c>
      <c r="M91" s="5">
        <f t="shared" si="27"/>
        <v>66</v>
      </c>
      <c r="N91" s="39">
        <f t="shared" ca="1" si="40"/>
        <v>3</v>
      </c>
      <c r="O91" s="34">
        <f t="shared" ref="O91:O154" ca="1" si="43">RAND()</f>
        <v>0.8643927319788971</v>
      </c>
      <c r="P91" s="5">
        <f t="shared" ca="1" si="41"/>
        <v>3</v>
      </c>
      <c r="Q91" s="53">
        <f t="shared" ref="Q91:Q154" ca="1" si="44">RAND()</f>
        <v>0.89288663871884455</v>
      </c>
      <c r="R91" s="5">
        <f t="shared" ca="1" si="42"/>
        <v>2</v>
      </c>
      <c r="S91" s="53">
        <f t="shared" ref="S91:S154" ca="1" si="45">RAND()</f>
        <v>0.37537163332679335</v>
      </c>
      <c r="T91" s="5">
        <f t="shared" ref="T91:T94" ca="1" si="46">VLOOKUP(U91,T$8:U$15,2)</f>
        <v>4</v>
      </c>
      <c r="U91" s="56">
        <f t="shared" ref="U91:U154" ca="1" si="47">RAND()</f>
        <v>0.56804910276321263</v>
      </c>
      <c r="V91" s="16">
        <f t="shared" ref="V91:V94" ca="1" si="48">VLOOKUP(W91,V$8:W$15,2)</f>
        <v>2</v>
      </c>
      <c r="W91" s="34">
        <f t="shared" ref="W91:W154" ca="1" si="49">RAND()</f>
        <v>6.07021311145719E-2</v>
      </c>
      <c r="X91" s="6">
        <f t="shared" ref="X91:X94" ca="1" si="50">VLOOKUP(Y91,X$8:Y$15,2)</f>
        <v>2</v>
      </c>
      <c r="Y91" s="34">
        <f t="shared" ref="Y91:Y154" ca="1" si="51">RAND()</f>
        <v>0.25860633105376163</v>
      </c>
      <c r="Z91" s="16">
        <f t="shared" ref="Z91:Z94" ca="1" si="52">VLOOKUP(AA91,Z$8:AA$15,2)</f>
        <v>4</v>
      </c>
      <c r="AA91" s="34">
        <f t="shared" ref="AA91:AA154" ca="1" si="53">RAND()</f>
        <v>0.291541063448717</v>
      </c>
    </row>
    <row r="92" spans="2:27">
      <c r="B92" s="6" t="s">
        <v>79</v>
      </c>
      <c r="C92" s="65">
        <f t="shared" si="31"/>
        <v>0</v>
      </c>
      <c r="D92" s="65">
        <f t="shared" si="32"/>
        <v>4.4916666666666671</v>
      </c>
      <c r="E92" s="65">
        <f t="shared" si="33"/>
        <v>0</v>
      </c>
      <c r="F92" s="65">
        <f t="shared" si="34"/>
        <v>0</v>
      </c>
      <c r="G92" s="55">
        <f t="shared" si="35"/>
        <v>0</v>
      </c>
      <c r="H92" s="55">
        <f t="shared" si="36"/>
        <v>0</v>
      </c>
      <c r="I92" s="68">
        <f t="shared" si="37"/>
        <v>0</v>
      </c>
      <c r="J92" s="34">
        <f t="shared" si="38"/>
        <v>0</v>
      </c>
      <c r="K92" s="34">
        <f t="shared" si="39"/>
        <v>4.4916666666666671</v>
      </c>
      <c r="M92" s="5">
        <f t="shared" ref="M92:M155" si="54">M91+1</f>
        <v>67</v>
      </c>
      <c r="N92" s="39">
        <f t="shared" ca="1" si="40"/>
        <v>2</v>
      </c>
      <c r="O92" s="34">
        <f t="shared" ca="1" si="43"/>
        <v>0.23736044666997458</v>
      </c>
      <c r="P92" s="5">
        <f t="shared" ca="1" si="41"/>
        <v>1</v>
      </c>
      <c r="Q92" s="53">
        <f t="shared" ca="1" si="44"/>
        <v>1.7423757496410897E-2</v>
      </c>
      <c r="R92" s="5">
        <f t="shared" ca="1" si="42"/>
        <v>2</v>
      </c>
      <c r="S92" s="53">
        <f t="shared" ca="1" si="45"/>
        <v>0.35980283493989429</v>
      </c>
      <c r="T92" s="5">
        <f t="shared" ca="1" si="46"/>
        <v>5</v>
      </c>
      <c r="U92" s="56">
        <f t="shared" ca="1" si="47"/>
        <v>0.82534964878445383</v>
      </c>
      <c r="V92" s="16">
        <f t="shared" ca="1" si="48"/>
        <v>3</v>
      </c>
      <c r="W92" s="34">
        <f t="shared" ca="1" si="49"/>
        <v>0.10797811934615886</v>
      </c>
      <c r="X92" s="6">
        <f t="shared" ca="1" si="50"/>
        <v>2</v>
      </c>
      <c r="Y92" s="34">
        <f t="shared" ca="1" si="51"/>
        <v>0.22117274076568805</v>
      </c>
      <c r="Z92" s="16">
        <f t="shared" ca="1" si="52"/>
        <v>4</v>
      </c>
      <c r="AA92" s="34">
        <f t="shared" ca="1" si="53"/>
        <v>0.2868376019432628</v>
      </c>
    </row>
    <row r="93" spans="2:27">
      <c r="B93" s="6" t="s">
        <v>80</v>
      </c>
      <c r="C93" s="65">
        <f t="shared" ca="1" si="31"/>
        <v>0.4135249042145594</v>
      </c>
      <c r="D93" s="65">
        <f t="shared" si="32"/>
        <v>4.4916666666666671</v>
      </c>
      <c r="E93" s="65">
        <f t="shared" si="33"/>
        <v>4.5660919540229887</v>
      </c>
      <c r="F93" s="65">
        <f t="shared" ca="1" si="34"/>
        <v>8.1527093596059114E-2</v>
      </c>
      <c r="G93" s="55">
        <f t="shared" si="35"/>
        <v>0</v>
      </c>
      <c r="H93" s="55">
        <f t="shared" ca="1" si="36"/>
        <v>3.5205254515599339E-2</v>
      </c>
      <c r="I93" s="68">
        <f t="shared" ca="1" si="37"/>
        <v>0.28719211822660101</v>
      </c>
      <c r="J93" s="34">
        <f t="shared" ca="1" si="38"/>
        <v>0</v>
      </c>
      <c r="K93" s="34">
        <f t="shared" ca="1" si="39"/>
        <v>9.8752079912424744</v>
      </c>
      <c r="M93" s="5">
        <f t="shared" si="54"/>
        <v>68</v>
      </c>
      <c r="N93" s="39">
        <f t="shared" ca="1" si="40"/>
        <v>1</v>
      </c>
      <c r="O93" s="34">
        <f t="shared" ca="1" si="43"/>
        <v>0.13404072184682025</v>
      </c>
      <c r="P93" s="5">
        <f t="shared" ca="1" si="41"/>
        <v>2</v>
      </c>
      <c r="Q93" s="53">
        <f t="shared" ca="1" si="44"/>
        <v>0.6484941988169961</v>
      </c>
      <c r="R93" s="5">
        <f t="shared" ca="1" si="42"/>
        <v>3</v>
      </c>
      <c r="S93" s="53">
        <f t="shared" ca="1" si="45"/>
        <v>0.81290995123222665</v>
      </c>
      <c r="T93" s="5">
        <f t="shared" ca="1" si="46"/>
        <v>4</v>
      </c>
      <c r="U93" s="56">
        <f t="shared" ca="1" si="47"/>
        <v>0.55207693105359557</v>
      </c>
      <c r="V93" s="16">
        <f t="shared" ca="1" si="48"/>
        <v>8</v>
      </c>
      <c r="W93" s="34">
        <f t="shared" ca="1" si="49"/>
        <v>0.93436258103435521</v>
      </c>
      <c r="X93" s="6">
        <f t="shared" ca="1" si="50"/>
        <v>6</v>
      </c>
      <c r="Y93" s="34">
        <f t="shared" ca="1" si="51"/>
        <v>0.70851831297320533</v>
      </c>
      <c r="Z93" s="16">
        <f t="shared" ca="1" si="52"/>
        <v>7</v>
      </c>
      <c r="AA93" s="34">
        <f t="shared" ca="1" si="53"/>
        <v>0.88197023345069603</v>
      </c>
    </row>
    <row r="94" spans="2:27" ht="15.75" thickBot="1">
      <c r="B94" s="6" t="s">
        <v>81</v>
      </c>
      <c r="C94" s="65">
        <f t="shared" ca="1" si="31"/>
        <v>0.14425287356321839</v>
      </c>
      <c r="D94" s="65">
        <f t="shared" si="32"/>
        <v>4.4916666666666671</v>
      </c>
      <c r="E94" s="65">
        <f t="shared" si="33"/>
        <v>4.5660919540229887</v>
      </c>
      <c r="F94" s="65">
        <f t="shared" ca="1" si="34"/>
        <v>0.61145320197044328</v>
      </c>
      <c r="G94" s="55">
        <f t="shared" si="35"/>
        <v>0</v>
      </c>
      <c r="H94" s="55">
        <f t="shared" ca="1" si="36"/>
        <v>7.0410509031198679E-2</v>
      </c>
      <c r="I94" s="68">
        <f t="shared" ca="1" si="37"/>
        <v>0.43078817733990149</v>
      </c>
      <c r="J94" s="34">
        <f t="shared" ca="1" si="38"/>
        <v>7.9802955665024631E-3</v>
      </c>
      <c r="K94" s="34">
        <f t="shared" ca="1" si="39"/>
        <v>10.322643678160919</v>
      </c>
      <c r="M94" s="4">
        <f t="shared" si="54"/>
        <v>69</v>
      </c>
      <c r="N94" s="40">
        <f t="shared" ca="1" si="40"/>
        <v>3</v>
      </c>
      <c r="O94" s="82">
        <f t="shared" ca="1" si="43"/>
        <v>0.8244880390282916</v>
      </c>
      <c r="P94" s="4">
        <f t="shared" ca="1" si="41"/>
        <v>1</v>
      </c>
      <c r="Q94" s="76">
        <f t="shared" ca="1" si="44"/>
        <v>4.8128535095113278E-2</v>
      </c>
      <c r="R94" s="4">
        <f t="shared" ca="1" si="42"/>
        <v>3</v>
      </c>
      <c r="S94" s="76">
        <f t="shared" ca="1" si="45"/>
        <v>0.73769310539476285</v>
      </c>
      <c r="T94" s="4">
        <f t="shared" ca="1" si="46"/>
        <v>4</v>
      </c>
      <c r="U94" s="75">
        <f t="shared" ca="1" si="47"/>
        <v>0.48936515553196802</v>
      </c>
      <c r="V94" s="2">
        <f t="shared" ca="1" si="48"/>
        <v>6</v>
      </c>
      <c r="W94" s="82">
        <f t="shared" ca="1" si="49"/>
        <v>0.47902342023715372</v>
      </c>
      <c r="X94" s="1">
        <f t="shared" ca="1" si="50"/>
        <v>7</v>
      </c>
      <c r="Y94" s="82">
        <f t="shared" ca="1" si="51"/>
        <v>0.80017096867596682</v>
      </c>
      <c r="Z94" s="2">
        <f t="shared" ca="1" si="52"/>
        <v>8</v>
      </c>
      <c r="AA94" s="82">
        <f t="shared" ca="1" si="53"/>
        <v>0.97829048155815546</v>
      </c>
    </row>
    <row r="95" spans="2:27" ht="15.75" thickBot="1">
      <c r="B95" s="6" t="s">
        <v>82</v>
      </c>
      <c r="C95" s="65">
        <f t="shared" ca="1" si="31"/>
        <v>0.10578544061302683</v>
      </c>
      <c r="D95" s="65">
        <f t="shared" si="32"/>
        <v>4.4916666666666671</v>
      </c>
      <c r="E95" s="65">
        <f t="shared" si="33"/>
        <v>4.5660919540229887</v>
      </c>
      <c r="F95" s="65">
        <f t="shared" ca="1" si="34"/>
        <v>0.69298029556650242</v>
      </c>
      <c r="G95" s="55">
        <f t="shared" si="35"/>
        <v>0</v>
      </c>
      <c r="H95" s="55">
        <f t="shared" ca="1" si="36"/>
        <v>0.24643678160919538</v>
      </c>
      <c r="I95" s="68">
        <f t="shared" ca="1" si="37"/>
        <v>0.28719211822660101</v>
      </c>
      <c r="J95" s="34">
        <f t="shared" ca="1" si="38"/>
        <v>9.3103448275862061E-3</v>
      </c>
      <c r="K95" s="34">
        <f t="shared" ca="1" si="39"/>
        <v>10.39946360153257</v>
      </c>
      <c r="M95" s="4">
        <f t="shared" si="54"/>
        <v>70</v>
      </c>
      <c r="N95" s="40">
        <f t="shared" ref="N95:N158" ca="1" si="55">VLOOKUP(O95,N$8:O$11,2)</f>
        <v>1</v>
      </c>
      <c r="O95" s="82">
        <f t="shared" ca="1" si="43"/>
        <v>0.17002203279219419</v>
      </c>
      <c r="P95" s="4">
        <f t="shared" ref="P95:P158" ca="1" si="56">VLOOKUP(Q95,P$8:Q$11,2)</f>
        <v>1</v>
      </c>
      <c r="Q95" s="76">
        <f t="shared" ca="1" si="44"/>
        <v>0.1041706440920338</v>
      </c>
      <c r="R95" s="4">
        <f t="shared" ref="R95:R158" ca="1" si="57">VLOOKUP(S95,R$8:S$11,2)</f>
        <v>2</v>
      </c>
      <c r="S95" s="76">
        <f t="shared" ca="1" si="45"/>
        <v>0.57853807037558447</v>
      </c>
      <c r="T95" s="4">
        <f t="shared" ref="T95:T158" ca="1" si="58">VLOOKUP(U95,T$8:U$15,2)</f>
        <v>3</v>
      </c>
      <c r="U95" s="75">
        <f t="shared" ca="1" si="47"/>
        <v>0.39626485691878788</v>
      </c>
      <c r="V95" s="2">
        <f t="shared" ref="V95:V158" ca="1" si="59">VLOOKUP(W95,V$8:W$15,2)</f>
        <v>8</v>
      </c>
      <c r="W95" s="82">
        <f t="shared" ca="1" si="49"/>
        <v>0.94911170839222692</v>
      </c>
      <c r="X95" s="1">
        <f t="shared" ref="X95:X158" ca="1" si="60">VLOOKUP(Y95,X$8:Y$15,2)</f>
        <v>1</v>
      </c>
      <c r="Y95" s="82">
        <f t="shared" ca="1" si="51"/>
        <v>0.14565778444777422</v>
      </c>
      <c r="Z95" s="2">
        <f t="shared" ref="Z95:Z158" ca="1" si="61">VLOOKUP(AA95,Z$8:AA$15,2)</f>
        <v>2</v>
      </c>
      <c r="AA95" s="82">
        <f t="shared" ca="1" si="53"/>
        <v>6.1985861485926108E-2</v>
      </c>
    </row>
    <row r="96" spans="2:27" ht="15.75" thickBot="1">
      <c r="B96" s="6" t="s">
        <v>83</v>
      </c>
      <c r="C96" s="65">
        <f t="shared" ca="1" si="31"/>
        <v>0.14425287356321839</v>
      </c>
      <c r="D96" s="65">
        <f t="shared" si="32"/>
        <v>4.4916666666666671</v>
      </c>
      <c r="E96" s="65">
        <f t="shared" si="33"/>
        <v>4.5660919540229887</v>
      </c>
      <c r="F96" s="65">
        <f t="shared" ca="1" si="34"/>
        <v>0.48916256157635463</v>
      </c>
      <c r="G96" s="55">
        <f t="shared" si="35"/>
        <v>0.45057471264367815</v>
      </c>
      <c r="H96" s="55">
        <f t="shared" ca="1" si="36"/>
        <v>0.17602627257799672</v>
      </c>
      <c r="I96" s="68">
        <f t="shared" ca="1" si="37"/>
        <v>0.17231527093596058</v>
      </c>
      <c r="J96" s="34">
        <f t="shared" ca="1" si="38"/>
        <v>1.995073891625616E-2</v>
      </c>
      <c r="K96" s="34">
        <f t="shared" ca="1" si="39"/>
        <v>10.510041050903121</v>
      </c>
      <c r="M96" s="4">
        <f t="shared" si="54"/>
        <v>71</v>
      </c>
      <c r="N96" s="40">
        <f t="shared" ca="1" si="55"/>
        <v>2</v>
      </c>
      <c r="O96" s="82">
        <f t="shared" ca="1" si="43"/>
        <v>0.57117896928879142</v>
      </c>
      <c r="P96" s="4">
        <f t="shared" ca="1" si="56"/>
        <v>1</v>
      </c>
      <c r="Q96" s="76">
        <f t="shared" ca="1" si="44"/>
        <v>0.46880446081886529</v>
      </c>
      <c r="R96" s="4">
        <f t="shared" ca="1" si="57"/>
        <v>3</v>
      </c>
      <c r="S96" s="76">
        <f t="shared" ca="1" si="45"/>
        <v>0.89269526222652351</v>
      </c>
      <c r="T96" s="4">
        <f t="shared" ca="1" si="58"/>
        <v>5</v>
      </c>
      <c r="U96" s="75">
        <f t="shared" ca="1" si="47"/>
        <v>0.83590780352205574</v>
      </c>
      <c r="V96" s="2">
        <f t="shared" ca="1" si="59"/>
        <v>6</v>
      </c>
      <c r="W96" s="82">
        <f t="shared" ca="1" si="49"/>
        <v>0.51091247610523349</v>
      </c>
      <c r="X96" s="1">
        <f t="shared" ca="1" si="60"/>
        <v>3</v>
      </c>
      <c r="Y96" s="82">
        <f t="shared" ca="1" si="51"/>
        <v>0.40955568713286383</v>
      </c>
      <c r="Z96" s="2">
        <f t="shared" ca="1" si="61"/>
        <v>4</v>
      </c>
      <c r="AA96" s="82">
        <f t="shared" ca="1" si="53"/>
        <v>0.32086997257273642</v>
      </c>
    </row>
    <row r="97" spans="2:27" ht="15.75" thickBot="1">
      <c r="B97" s="6" t="s">
        <v>84</v>
      </c>
      <c r="C97" s="65">
        <f t="shared" ca="1" si="31"/>
        <v>0.37505747126436778</v>
      </c>
      <c r="D97" s="65">
        <f t="shared" si="32"/>
        <v>4.4916666666666671</v>
      </c>
      <c r="E97" s="65">
        <f t="shared" si="33"/>
        <v>4.5660919540229887</v>
      </c>
      <c r="F97" s="65">
        <f t="shared" ca="1" si="34"/>
        <v>0.57068965517241377</v>
      </c>
      <c r="G97" s="55">
        <f t="shared" si="35"/>
        <v>0.45057471264367815</v>
      </c>
      <c r="H97" s="55">
        <f t="shared" ca="1" si="36"/>
        <v>8.8013136288998359E-2</v>
      </c>
      <c r="I97" s="68">
        <f t="shared" ca="1" si="37"/>
        <v>0.37334975369458134</v>
      </c>
      <c r="J97" s="34">
        <f t="shared" ca="1" si="38"/>
        <v>1.5960591133004926E-2</v>
      </c>
      <c r="K97" s="34">
        <f t="shared" ca="1" si="39"/>
        <v>10.931403940886701</v>
      </c>
      <c r="M97" s="4">
        <f t="shared" si="54"/>
        <v>72</v>
      </c>
      <c r="N97" s="40">
        <f t="shared" ca="1" si="55"/>
        <v>1</v>
      </c>
      <c r="O97" s="82">
        <f t="shared" ca="1" si="43"/>
        <v>6.6358041410629731E-2</v>
      </c>
      <c r="P97" s="4">
        <f t="shared" ca="1" si="56"/>
        <v>1</v>
      </c>
      <c r="Q97" s="76">
        <f t="shared" ca="1" si="44"/>
        <v>0.41757994589408387</v>
      </c>
      <c r="R97" s="4">
        <f t="shared" ca="1" si="57"/>
        <v>2</v>
      </c>
      <c r="S97" s="76">
        <f t="shared" ca="1" si="45"/>
        <v>0.54149653918694685</v>
      </c>
      <c r="T97" s="4">
        <f t="shared" ca="1" si="58"/>
        <v>6</v>
      </c>
      <c r="U97" s="75">
        <f t="shared" ca="1" si="47"/>
        <v>0.868802362511363</v>
      </c>
      <c r="V97" s="2">
        <f t="shared" ca="1" si="59"/>
        <v>6</v>
      </c>
      <c r="W97" s="82">
        <f t="shared" ca="1" si="49"/>
        <v>0.54046118931707809</v>
      </c>
      <c r="X97" s="1">
        <f t="shared" ca="1" si="60"/>
        <v>2</v>
      </c>
      <c r="Y97" s="82">
        <f t="shared" ca="1" si="51"/>
        <v>0.29057565884250658</v>
      </c>
      <c r="Z97" s="2">
        <f t="shared" ca="1" si="61"/>
        <v>6</v>
      </c>
      <c r="AA97" s="82">
        <f t="shared" ca="1" si="53"/>
        <v>0.79783340909909395</v>
      </c>
    </row>
    <row r="98" spans="2:27" ht="15.75" thickBot="1">
      <c r="B98" s="6" t="s">
        <v>85</v>
      </c>
      <c r="C98" s="65">
        <f t="shared" ca="1" si="31"/>
        <v>0.14425287356321839</v>
      </c>
      <c r="D98" s="65">
        <f t="shared" si="32"/>
        <v>4.4916666666666671</v>
      </c>
      <c r="E98" s="65">
        <f t="shared" si="33"/>
        <v>4.5660919540229887</v>
      </c>
      <c r="F98" s="65">
        <f t="shared" ca="1" si="34"/>
        <v>0.12229064039408866</v>
      </c>
      <c r="G98" s="55">
        <f t="shared" si="35"/>
        <v>0.45057471264367815</v>
      </c>
      <c r="H98" s="55">
        <f t="shared" ca="1" si="36"/>
        <v>0.31684729064039407</v>
      </c>
      <c r="I98" s="68">
        <f t="shared" ca="1" si="37"/>
        <v>0.14359605911330051</v>
      </c>
      <c r="J98" s="34">
        <f t="shared" ca="1" si="38"/>
        <v>1.995073891625616E-2</v>
      </c>
      <c r="K98" s="34">
        <f t="shared" ca="1" si="39"/>
        <v>10.255270935960592</v>
      </c>
      <c r="M98" s="4">
        <f t="shared" si="54"/>
        <v>73</v>
      </c>
      <c r="N98" s="40">
        <f t="shared" ca="1" si="55"/>
        <v>2</v>
      </c>
      <c r="O98" s="82">
        <f t="shared" ca="1" si="43"/>
        <v>0.52136569822473877</v>
      </c>
      <c r="P98" s="4">
        <f t="shared" ca="1" si="56"/>
        <v>1</v>
      </c>
      <c r="Q98" s="76">
        <f t="shared" ca="1" si="44"/>
        <v>0.19186548417964211</v>
      </c>
      <c r="R98" s="4">
        <f t="shared" ca="1" si="57"/>
        <v>2</v>
      </c>
      <c r="S98" s="76">
        <f t="shared" ca="1" si="45"/>
        <v>0.28433546752070704</v>
      </c>
      <c r="T98" s="4">
        <f t="shared" ca="1" si="58"/>
        <v>3</v>
      </c>
      <c r="U98" s="75">
        <f t="shared" ca="1" si="47"/>
        <v>0.37367000078046608</v>
      </c>
      <c r="V98" s="2">
        <f t="shared" ca="1" si="59"/>
        <v>7</v>
      </c>
      <c r="W98" s="82">
        <f t="shared" ca="1" si="49"/>
        <v>0.88750407648029883</v>
      </c>
      <c r="X98" s="1">
        <f t="shared" ca="1" si="60"/>
        <v>2</v>
      </c>
      <c r="Y98" s="82">
        <f t="shared" ca="1" si="51"/>
        <v>0.26520859786428308</v>
      </c>
      <c r="Z98" s="2">
        <f t="shared" ca="1" si="61"/>
        <v>6</v>
      </c>
      <c r="AA98" s="82">
        <f t="shared" ca="1" si="53"/>
        <v>0.60446884807904877</v>
      </c>
    </row>
    <row r="99" spans="2:27" ht="15.75" thickBot="1">
      <c r="B99" s="6" t="s">
        <v>86</v>
      </c>
      <c r="C99" s="65">
        <f t="shared" si="31"/>
        <v>0</v>
      </c>
      <c r="D99" s="65">
        <f t="shared" si="32"/>
        <v>4.4916666666666671</v>
      </c>
      <c r="E99" s="65">
        <f t="shared" si="33"/>
        <v>4.5660919540229887</v>
      </c>
      <c r="F99" s="65">
        <f t="shared" ca="1" si="34"/>
        <v>0.12229064039408866</v>
      </c>
      <c r="G99" s="55">
        <f t="shared" si="35"/>
        <v>0.45057471264367815</v>
      </c>
      <c r="H99" s="55">
        <f t="shared" ca="1" si="36"/>
        <v>0.1936288998357964</v>
      </c>
      <c r="I99" s="68">
        <f t="shared" ca="1" si="37"/>
        <v>0.14359605911330051</v>
      </c>
      <c r="J99" s="34">
        <f t="shared" ca="1" si="38"/>
        <v>1.3300492610837438E-2</v>
      </c>
      <c r="K99" s="34">
        <f t="shared" ca="1" si="39"/>
        <v>9.9811494252873558</v>
      </c>
      <c r="M99" s="4">
        <f t="shared" si="54"/>
        <v>74</v>
      </c>
      <c r="N99" s="40">
        <f t="shared" ca="1" si="55"/>
        <v>2</v>
      </c>
      <c r="O99" s="82">
        <f t="shared" ca="1" si="43"/>
        <v>0.66238810631024347</v>
      </c>
      <c r="P99" s="4">
        <f t="shared" ca="1" si="56"/>
        <v>1</v>
      </c>
      <c r="Q99" s="76">
        <f t="shared" ca="1" si="44"/>
        <v>0.24883205253015817</v>
      </c>
      <c r="R99" s="4">
        <f t="shared" ca="1" si="57"/>
        <v>2</v>
      </c>
      <c r="S99" s="76">
        <f t="shared" ca="1" si="45"/>
        <v>0.658434994597485</v>
      </c>
      <c r="T99" s="4">
        <f t="shared" ca="1" si="58"/>
        <v>8</v>
      </c>
      <c r="U99" s="75">
        <f t="shared" ca="1" si="47"/>
        <v>0.99340327263889849</v>
      </c>
      <c r="V99" s="2">
        <f t="shared" ca="1" si="59"/>
        <v>6</v>
      </c>
      <c r="W99" s="82">
        <f t="shared" ca="1" si="49"/>
        <v>0.52648631743033802</v>
      </c>
      <c r="X99" s="1">
        <f t="shared" ca="1" si="60"/>
        <v>1</v>
      </c>
      <c r="Y99" s="82">
        <f t="shared" ca="1" si="51"/>
        <v>0.18614877249341832</v>
      </c>
      <c r="Z99" s="2">
        <f t="shared" ca="1" si="61"/>
        <v>6</v>
      </c>
      <c r="AA99" s="82">
        <f t="shared" ca="1" si="53"/>
        <v>0.58554409518829109</v>
      </c>
    </row>
    <row r="100" spans="2:27" ht="15.75" thickBot="1">
      <c r="B100" s="1" t="s">
        <v>87</v>
      </c>
      <c r="C100" s="87">
        <f t="shared" si="31"/>
        <v>0</v>
      </c>
      <c r="D100" s="87">
        <f t="shared" si="32"/>
        <v>4.4916666666666671</v>
      </c>
      <c r="E100" s="87">
        <f t="shared" si="33"/>
        <v>0</v>
      </c>
      <c r="F100" s="87">
        <f t="shared" ca="1" si="34"/>
        <v>0.12229064039408866</v>
      </c>
      <c r="G100" s="94">
        <f t="shared" si="35"/>
        <v>0.45057471264367815</v>
      </c>
      <c r="H100" s="94">
        <f t="shared" ca="1" si="36"/>
        <v>8.8013136288998359E-2</v>
      </c>
      <c r="I100" s="79">
        <f t="shared" ca="1" si="37"/>
        <v>0.11487684729064038</v>
      </c>
      <c r="J100" s="82">
        <f t="shared" ca="1" si="38"/>
        <v>3.9901477832512315E-3</v>
      </c>
      <c r="K100" s="82">
        <f t="shared" ca="1" si="39"/>
        <v>5.2714121510673229</v>
      </c>
      <c r="M100" s="4">
        <f t="shared" si="54"/>
        <v>75</v>
      </c>
      <c r="N100" s="40">
        <f t="shared" ca="1" si="55"/>
        <v>2</v>
      </c>
      <c r="O100" s="82">
        <f t="shared" ca="1" si="43"/>
        <v>0.32597027851091398</v>
      </c>
      <c r="P100" s="4">
        <f t="shared" ca="1" si="56"/>
        <v>2</v>
      </c>
      <c r="Q100" s="76">
        <f t="shared" ca="1" si="44"/>
        <v>0.7416704168595647</v>
      </c>
      <c r="R100" s="4">
        <f t="shared" ca="1" si="57"/>
        <v>2</v>
      </c>
      <c r="S100" s="76">
        <f t="shared" ca="1" si="45"/>
        <v>0.40794724481275946</v>
      </c>
      <c r="T100" s="4">
        <f t="shared" ca="1" si="58"/>
        <v>7</v>
      </c>
      <c r="U100" s="75">
        <f t="shared" ca="1" si="47"/>
        <v>0.91062674545294708</v>
      </c>
      <c r="V100" s="2">
        <f t="shared" ca="1" si="59"/>
        <v>4</v>
      </c>
      <c r="W100" s="82">
        <f t="shared" ca="1" si="49"/>
        <v>0.21700123471108412</v>
      </c>
      <c r="X100" s="1">
        <f t="shared" ca="1" si="60"/>
        <v>3</v>
      </c>
      <c r="Y100" s="82">
        <f t="shared" ca="1" si="51"/>
        <v>0.4016280732362365</v>
      </c>
      <c r="Z100" s="2">
        <f t="shared" ca="1" si="61"/>
        <v>1</v>
      </c>
      <c r="AA100" s="82">
        <f t="shared" ca="1" si="53"/>
        <v>2.0464622791076081E-2</v>
      </c>
    </row>
    <row r="101" spans="2:27" ht="15.75" thickBot="1"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4">
        <f t="shared" si="54"/>
        <v>76</v>
      </c>
      <c r="N101" s="40">
        <f t="shared" ca="1" si="55"/>
        <v>1</v>
      </c>
      <c r="O101" s="82">
        <f t="shared" ca="1" si="43"/>
        <v>2.4252457833290775E-2</v>
      </c>
      <c r="P101" s="4">
        <f t="shared" ca="1" si="56"/>
        <v>2</v>
      </c>
      <c r="Q101" s="76">
        <f t="shared" ca="1" si="44"/>
        <v>0.65824969384585597</v>
      </c>
      <c r="R101" s="4">
        <f t="shared" ca="1" si="57"/>
        <v>1</v>
      </c>
      <c r="S101" s="76">
        <f t="shared" ca="1" si="45"/>
        <v>0.10001734500474213</v>
      </c>
      <c r="T101" s="4">
        <f t="shared" ca="1" si="58"/>
        <v>6</v>
      </c>
      <c r="U101" s="75">
        <f t="shared" ca="1" si="47"/>
        <v>0.88436663715673647</v>
      </c>
      <c r="V101" s="2">
        <f t="shared" ca="1" si="59"/>
        <v>7</v>
      </c>
      <c r="W101" s="82">
        <f t="shared" ca="1" si="49"/>
        <v>0.71071875411808527</v>
      </c>
      <c r="X101" s="1">
        <f t="shared" ca="1" si="60"/>
        <v>2</v>
      </c>
      <c r="Y101" s="82">
        <f t="shared" ca="1" si="51"/>
        <v>0.35575212083678487</v>
      </c>
      <c r="Z101" s="2">
        <f t="shared" ca="1" si="61"/>
        <v>6</v>
      </c>
      <c r="AA101" s="82">
        <f t="shared" ca="1" si="53"/>
        <v>0.6031498358801759</v>
      </c>
    </row>
    <row r="102" spans="2:27" ht="15.75" thickBot="1">
      <c r="B102" t="s">
        <v>122</v>
      </c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4">
        <f t="shared" si="54"/>
        <v>77</v>
      </c>
      <c r="N102" s="40">
        <f t="shared" ca="1" si="55"/>
        <v>3</v>
      </c>
      <c r="O102" s="82">
        <f t="shared" ca="1" si="43"/>
        <v>0.90461929295410748</v>
      </c>
      <c r="P102" s="4">
        <f t="shared" ca="1" si="56"/>
        <v>3</v>
      </c>
      <c r="Q102" s="76">
        <f t="shared" ca="1" si="44"/>
        <v>0.9923144403248676</v>
      </c>
      <c r="R102" s="4">
        <f t="shared" ca="1" si="57"/>
        <v>1</v>
      </c>
      <c r="S102" s="76">
        <f t="shared" ca="1" si="45"/>
        <v>0.13628175825947508</v>
      </c>
      <c r="T102" s="4">
        <f t="shared" ca="1" si="58"/>
        <v>3</v>
      </c>
      <c r="U102" s="75">
        <f t="shared" ca="1" si="47"/>
        <v>0.2913036476637787</v>
      </c>
      <c r="V102" s="2">
        <f t="shared" ca="1" si="59"/>
        <v>6</v>
      </c>
      <c r="W102" s="82">
        <f t="shared" ca="1" si="49"/>
        <v>0.65198808809191933</v>
      </c>
      <c r="X102" s="1">
        <f t="shared" ca="1" si="60"/>
        <v>3</v>
      </c>
      <c r="Y102" s="82">
        <f t="shared" ca="1" si="51"/>
        <v>0.40638750474457641</v>
      </c>
      <c r="Z102" s="2">
        <f t="shared" ca="1" si="61"/>
        <v>6</v>
      </c>
      <c r="AA102" s="82">
        <f t="shared" ca="1" si="53"/>
        <v>0.73387064806023905</v>
      </c>
    </row>
    <row r="103" spans="2:27" ht="15.75" thickBot="1">
      <c r="B103" s="17" t="s">
        <v>120</v>
      </c>
      <c r="C103" s="59"/>
      <c r="D103" s="71">
        <f ca="1">SUM(K77:K100)</f>
        <v>154.64291461412154</v>
      </c>
      <c r="E103" s="70" t="s">
        <v>2</v>
      </c>
      <c r="F103" s="78"/>
      <c r="G103" s="96"/>
      <c r="H103" s="12"/>
      <c r="I103" s="12"/>
      <c r="J103" s="97"/>
      <c r="K103" s="98"/>
      <c r="L103" s="78"/>
      <c r="M103" s="4">
        <f t="shared" si="54"/>
        <v>78</v>
      </c>
      <c r="N103" s="40">
        <f t="shared" ca="1" si="55"/>
        <v>2</v>
      </c>
      <c r="O103" s="82">
        <f t="shared" ca="1" si="43"/>
        <v>0.46675712200528707</v>
      </c>
      <c r="P103" s="4">
        <f t="shared" ca="1" si="56"/>
        <v>1</v>
      </c>
      <c r="Q103" s="76">
        <f t="shared" ca="1" si="44"/>
        <v>0.45130967519771392</v>
      </c>
      <c r="R103" s="4">
        <f t="shared" ca="1" si="57"/>
        <v>3</v>
      </c>
      <c r="S103" s="76">
        <f t="shared" ca="1" si="45"/>
        <v>0.85425247762168333</v>
      </c>
      <c r="T103" s="4">
        <f t="shared" ca="1" si="58"/>
        <v>7</v>
      </c>
      <c r="U103" s="75">
        <f t="shared" ca="1" si="47"/>
        <v>0.93143457939172469</v>
      </c>
      <c r="V103" s="2">
        <f t="shared" ca="1" si="59"/>
        <v>7</v>
      </c>
      <c r="W103" s="82">
        <f t="shared" ca="1" si="49"/>
        <v>0.72627884267050913</v>
      </c>
      <c r="X103" s="1">
        <f t="shared" ca="1" si="60"/>
        <v>2</v>
      </c>
      <c r="Y103" s="82">
        <f t="shared" ca="1" si="51"/>
        <v>0.3822028099277972</v>
      </c>
      <c r="Z103" s="2">
        <f t="shared" ca="1" si="61"/>
        <v>6</v>
      </c>
      <c r="AA103" s="82">
        <f t="shared" ca="1" si="53"/>
        <v>0.73468999601152896</v>
      </c>
    </row>
    <row r="104" spans="2:27" ht="15.75" thickBot="1">
      <c r="B104" s="6" t="s">
        <v>119</v>
      </c>
      <c r="C104" s="53"/>
      <c r="D104" s="34">
        <f ca="1">D103/$E$3</f>
        <v>0.78899446231694659</v>
      </c>
      <c r="E104" s="39" t="s">
        <v>2</v>
      </c>
      <c r="G104" s="96"/>
      <c r="H104" s="12"/>
      <c r="I104" s="12"/>
      <c r="J104" s="99"/>
      <c r="K104" s="98"/>
      <c r="M104" s="4">
        <f t="shared" si="54"/>
        <v>79</v>
      </c>
      <c r="N104" s="40">
        <f t="shared" ca="1" si="55"/>
        <v>2</v>
      </c>
      <c r="O104" s="82">
        <f t="shared" ca="1" si="43"/>
        <v>0.76457938532552072</v>
      </c>
      <c r="P104" s="4">
        <f t="shared" ca="1" si="56"/>
        <v>1</v>
      </c>
      <c r="Q104" s="76">
        <f t="shared" ca="1" si="44"/>
        <v>0.53767646269094449</v>
      </c>
      <c r="R104" s="4">
        <f t="shared" ca="1" si="57"/>
        <v>2</v>
      </c>
      <c r="S104" s="76">
        <f t="shared" ca="1" si="45"/>
        <v>0.40564821114734562</v>
      </c>
      <c r="T104" s="4">
        <f t="shared" ca="1" si="58"/>
        <v>7</v>
      </c>
      <c r="U104" s="75">
        <f t="shared" ca="1" si="47"/>
        <v>0.90590824757540478</v>
      </c>
      <c r="V104" s="2">
        <f t="shared" ca="1" si="59"/>
        <v>5</v>
      </c>
      <c r="W104" s="82">
        <f t="shared" ca="1" si="49"/>
        <v>0.31719516764114131</v>
      </c>
      <c r="X104" s="1">
        <f t="shared" ca="1" si="60"/>
        <v>6</v>
      </c>
      <c r="Y104" s="82">
        <f t="shared" ca="1" si="51"/>
        <v>0.73133598057856464</v>
      </c>
      <c r="Z104" s="2">
        <f t="shared" ca="1" si="61"/>
        <v>7</v>
      </c>
      <c r="AA104" s="82">
        <f t="shared" ca="1" si="53"/>
        <v>0.94450352352982758</v>
      </c>
    </row>
    <row r="105" spans="2:27" ht="15.75" thickBot="1">
      <c r="B105" s="6" t="s">
        <v>90</v>
      </c>
      <c r="C105" s="13"/>
      <c r="D105" s="34">
        <f ca="1">D104*365</f>
        <v>287.9829787456855</v>
      </c>
      <c r="E105" s="101" t="s">
        <v>2</v>
      </c>
      <c r="F105" s="95"/>
      <c r="G105" s="96"/>
      <c r="H105" s="12"/>
      <c r="I105" s="12"/>
      <c r="J105" s="99"/>
      <c r="K105" s="98"/>
      <c r="M105" s="4">
        <f t="shared" si="54"/>
        <v>80</v>
      </c>
      <c r="N105" s="40">
        <f t="shared" ca="1" si="55"/>
        <v>2</v>
      </c>
      <c r="O105" s="82">
        <f t="shared" ca="1" si="43"/>
        <v>0.56318140774570047</v>
      </c>
      <c r="P105" s="4">
        <f t="shared" ca="1" si="56"/>
        <v>3</v>
      </c>
      <c r="Q105" s="76">
        <f t="shared" ca="1" si="44"/>
        <v>0.90596766965333653</v>
      </c>
      <c r="R105" s="4">
        <f t="shared" ca="1" si="57"/>
        <v>2</v>
      </c>
      <c r="S105" s="76">
        <f t="shared" ca="1" si="45"/>
        <v>0.2761328620493515</v>
      </c>
      <c r="T105" s="4">
        <f t="shared" ca="1" si="58"/>
        <v>1</v>
      </c>
      <c r="U105" s="75">
        <f t="shared" ca="1" si="47"/>
        <v>7.5053047683502516E-2</v>
      </c>
      <c r="V105" s="2">
        <f t="shared" ca="1" si="59"/>
        <v>6</v>
      </c>
      <c r="W105" s="82">
        <f t="shared" ca="1" si="49"/>
        <v>0.64043016179389411</v>
      </c>
      <c r="X105" s="1">
        <f t="shared" ca="1" si="60"/>
        <v>2</v>
      </c>
      <c r="Y105" s="82">
        <f t="shared" ca="1" si="51"/>
        <v>0.35959246831071656</v>
      </c>
      <c r="Z105" s="2">
        <f t="shared" ca="1" si="61"/>
        <v>7</v>
      </c>
      <c r="AA105" s="82">
        <f t="shared" ca="1" si="53"/>
        <v>0.85286730913315445</v>
      </c>
    </row>
    <row r="106" spans="2:27" ht="15.75" thickBot="1">
      <c r="B106" s="1" t="s">
        <v>121</v>
      </c>
      <c r="C106" s="2"/>
      <c r="D106" s="4">
        <f ca="1">D103*365</f>
        <v>56444.663834154358</v>
      </c>
      <c r="E106" s="75" t="s">
        <v>2</v>
      </c>
      <c r="G106" s="96"/>
      <c r="H106" s="12"/>
      <c r="I106" s="12"/>
      <c r="J106" s="100"/>
      <c r="K106" s="98"/>
      <c r="M106" s="4">
        <f t="shared" si="54"/>
        <v>81</v>
      </c>
      <c r="N106" s="40">
        <f t="shared" ca="1" si="55"/>
        <v>2</v>
      </c>
      <c r="O106" s="82">
        <f t="shared" ca="1" si="43"/>
        <v>0.54436714782083562</v>
      </c>
      <c r="P106" s="4">
        <f t="shared" ca="1" si="56"/>
        <v>1</v>
      </c>
      <c r="Q106" s="76">
        <f t="shared" ca="1" si="44"/>
        <v>0.40972371097802207</v>
      </c>
      <c r="R106" s="4">
        <f t="shared" ca="1" si="57"/>
        <v>2</v>
      </c>
      <c r="S106" s="76">
        <f t="shared" ca="1" si="45"/>
        <v>0.28858570164170061</v>
      </c>
      <c r="T106" s="4">
        <f t="shared" ca="1" si="58"/>
        <v>5</v>
      </c>
      <c r="U106" s="75">
        <f t="shared" ca="1" si="47"/>
        <v>0.65579296991351033</v>
      </c>
      <c r="V106" s="2">
        <f t="shared" ca="1" si="59"/>
        <v>8</v>
      </c>
      <c r="W106" s="82">
        <f t="shared" ca="1" si="49"/>
        <v>0.95310206406539266</v>
      </c>
      <c r="X106" s="1">
        <f t="shared" ca="1" si="60"/>
        <v>8</v>
      </c>
      <c r="Y106" s="82">
        <f t="shared" ca="1" si="51"/>
        <v>0.91390629877806884</v>
      </c>
      <c r="Z106" s="2">
        <f t="shared" ca="1" si="61"/>
        <v>6</v>
      </c>
      <c r="AA106" s="82">
        <f t="shared" ca="1" si="53"/>
        <v>0.62155266096936668</v>
      </c>
    </row>
    <row r="107" spans="2:27" ht="15.75" thickBot="1">
      <c r="G107" s="12"/>
      <c r="H107" s="12"/>
      <c r="I107" s="12"/>
      <c r="J107" s="12"/>
      <c r="K107" s="12"/>
      <c r="M107" s="4">
        <f t="shared" si="54"/>
        <v>82</v>
      </c>
      <c r="N107" s="40">
        <f t="shared" ca="1" si="55"/>
        <v>2</v>
      </c>
      <c r="O107" s="82">
        <f t="shared" ca="1" si="43"/>
        <v>0.44683315659222345</v>
      </c>
      <c r="P107" s="4">
        <f t="shared" ca="1" si="56"/>
        <v>1</v>
      </c>
      <c r="Q107" s="76">
        <f t="shared" ca="1" si="44"/>
        <v>0.50082673651239773</v>
      </c>
      <c r="R107" s="4">
        <f t="shared" ca="1" si="57"/>
        <v>3</v>
      </c>
      <c r="S107" s="76">
        <f t="shared" ca="1" si="45"/>
        <v>0.71004966089336019</v>
      </c>
      <c r="T107" s="4">
        <f t="shared" ca="1" si="58"/>
        <v>8</v>
      </c>
      <c r="U107" s="75">
        <f t="shared" ca="1" si="47"/>
        <v>0.99553712189322341</v>
      </c>
      <c r="V107" s="2">
        <f t="shared" ca="1" si="59"/>
        <v>7</v>
      </c>
      <c r="W107" s="82">
        <f t="shared" ca="1" si="49"/>
        <v>0.85647598299909244</v>
      </c>
      <c r="X107" s="1">
        <f t="shared" ca="1" si="60"/>
        <v>4</v>
      </c>
      <c r="Y107" s="82">
        <f t="shared" ca="1" si="51"/>
        <v>0.59493293618409027</v>
      </c>
      <c r="Z107" s="2">
        <f t="shared" ca="1" si="61"/>
        <v>4</v>
      </c>
      <c r="AA107" s="82">
        <f t="shared" ca="1" si="53"/>
        <v>0.22776025274962053</v>
      </c>
    </row>
    <row r="108" spans="2:27" ht="15.75" thickBot="1">
      <c r="M108" s="4">
        <f t="shared" si="54"/>
        <v>83</v>
      </c>
      <c r="N108" s="40">
        <f t="shared" ca="1" si="55"/>
        <v>2</v>
      </c>
      <c r="O108" s="82">
        <f t="shared" ca="1" si="43"/>
        <v>0.49416007764725478</v>
      </c>
      <c r="P108" s="4">
        <f t="shared" ca="1" si="56"/>
        <v>1</v>
      </c>
      <c r="Q108" s="76">
        <f t="shared" ca="1" si="44"/>
        <v>0.58096330561514109</v>
      </c>
      <c r="R108" s="4">
        <f t="shared" ca="1" si="57"/>
        <v>2</v>
      </c>
      <c r="S108" s="76">
        <f t="shared" ca="1" si="45"/>
        <v>0.67880317677047874</v>
      </c>
      <c r="T108" s="4">
        <f t="shared" ca="1" si="58"/>
        <v>8</v>
      </c>
      <c r="U108" s="75">
        <f t="shared" ca="1" si="47"/>
        <v>0.99816444107314872</v>
      </c>
      <c r="V108" s="2">
        <f t="shared" ca="1" si="59"/>
        <v>6</v>
      </c>
      <c r="W108" s="82">
        <f t="shared" ca="1" si="49"/>
        <v>0.56965280812332875</v>
      </c>
      <c r="X108" s="1">
        <f t="shared" ca="1" si="60"/>
        <v>6</v>
      </c>
      <c r="Y108" s="82">
        <f t="shared" ca="1" si="51"/>
        <v>0.7709729037343469</v>
      </c>
      <c r="Z108" s="2">
        <f t="shared" ca="1" si="61"/>
        <v>8</v>
      </c>
      <c r="AA108" s="82">
        <f t="shared" ca="1" si="53"/>
        <v>0.97614000386253874</v>
      </c>
    </row>
    <row r="109" spans="2:27" ht="15.75" thickBot="1">
      <c r="B109" t="s">
        <v>123</v>
      </c>
      <c r="M109" s="4">
        <f t="shared" si="54"/>
        <v>84</v>
      </c>
      <c r="N109" s="40">
        <f t="shared" ca="1" si="55"/>
        <v>2</v>
      </c>
      <c r="O109" s="82">
        <f t="shared" ca="1" si="43"/>
        <v>0.51781119101122286</v>
      </c>
      <c r="P109" s="4">
        <f t="shared" ca="1" si="56"/>
        <v>2</v>
      </c>
      <c r="Q109" s="76">
        <f t="shared" ca="1" si="44"/>
        <v>0.76452851941814814</v>
      </c>
      <c r="R109" s="4">
        <f t="shared" ca="1" si="57"/>
        <v>2</v>
      </c>
      <c r="S109" s="76">
        <f t="shared" ca="1" si="45"/>
        <v>0.27867154165950714</v>
      </c>
      <c r="T109" s="4">
        <f t="shared" ca="1" si="58"/>
        <v>5</v>
      </c>
      <c r="U109" s="75">
        <f t="shared" ca="1" si="47"/>
        <v>0.80692813883596148</v>
      </c>
      <c r="V109" s="2">
        <f t="shared" ca="1" si="59"/>
        <v>4</v>
      </c>
      <c r="W109" s="82">
        <f t="shared" ca="1" si="49"/>
        <v>0.27125471016798119</v>
      </c>
      <c r="X109" s="1">
        <f t="shared" ca="1" si="60"/>
        <v>1</v>
      </c>
      <c r="Y109" s="82">
        <f t="shared" ca="1" si="51"/>
        <v>0.1267086982610266</v>
      </c>
      <c r="Z109" s="2">
        <f t="shared" ca="1" si="61"/>
        <v>3</v>
      </c>
      <c r="AA109" s="82">
        <f t="shared" ca="1" si="53"/>
        <v>0.13650525052456342</v>
      </c>
    </row>
    <row r="110" spans="2:27" ht="15.75" thickBot="1">
      <c r="M110" s="4">
        <f t="shared" si="54"/>
        <v>85</v>
      </c>
      <c r="N110" s="40">
        <f t="shared" ca="1" si="55"/>
        <v>2</v>
      </c>
      <c r="O110" s="82">
        <f t="shared" ca="1" si="43"/>
        <v>0.66695393356477539</v>
      </c>
      <c r="P110" s="4">
        <f t="shared" ca="1" si="56"/>
        <v>1</v>
      </c>
      <c r="Q110" s="76">
        <f t="shared" ca="1" si="44"/>
        <v>0.20661639387004183</v>
      </c>
      <c r="R110" s="4">
        <f t="shared" ca="1" si="57"/>
        <v>3</v>
      </c>
      <c r="S110" s="76">
        <f t="shared" ca="1" si="45"/>
        <v>0.88648882516503402</v>
      </c>
      <c r="T110" s="4">
        <f t="shared" ca="1" si="58"/>
        <v>3</v>
      </c>
      <c r="U110" s="75">
        <f t="shared" ca="1" si="47"/>
        <v>0.31750529841813191</v>
      </c>
      <c r="V110" s="2">
        <f t="shared" ca="1" si="59"/>
        <v>6</v>
      </c>
      <c r="W110" s="82">
        <f t="shared" ca="1" si="49"/>
        <v>0.54982259805240474</v>
      </c>
      <c r="X110" s="1">
        <f t="shared" ca="1" si="60"/>
        <v>1</v>
      </c>
      <c r="Y110" s="82">
        <f t="shared" ca="1" si="51"/>
        <v>0.14001549567765093</v>
      </c>
      <c r="Z110" s="2">
        <f t="shared" ca="1" si="61"/>
        <v>5</v>
      </c>
      <c r="AA110" s="82">
        <f t="shared" ca="1" si="53"/>
        <v>0.45846791759911754</v>
      </c>
    </row>
    <row r="111" spans="2:27" ht="15.75" thickBot="1">
      <c r="B111" t="s">
        <v>124</v>
      </c>
      <c r="D111">
        <f>SUM(D113:D117)</f>
        <v>6</v>
      </c>
      <c r="M111" s="4">
        <f t="shared" si="54"/>
        <v>86</v>
      </c>
      <c r="N111" s="40">
        <f t="shared" ca="1" si="55"/>
        <v>1</v>
      </c>
      <c r="O111" s="82">
        <f t="shared" ca="1" si="43"/>
        <v>0.14753777777723842</v>
      </c>
      <c r="P111" s="4">
        <f t="shared" ca="1" si="56"/>
        <v>1</v>
      </c>
      <c r="Q111" s="76">
        <f t="shared" ca="1" si="44"/>
        <v>0.47075735664997653</v>
      </c>
      <c r="R111" s="4">
        <f t="shared" ca="1" si="57"/>
        <v>2</v>
      </c>
      <c r="S111" s="76">
        <f t="shared" ca="1" si="45"/>
        <v>0.65981675056391809</v>
      </c>
      <c r="T111" s="4">
        <f t="shared" ca="1" si="58"/>
        <v>3</v>
      </c>
      <c r="U111" s="75">
        <f t="shared" ca="1" si="47"/>
        <v>0.39628148307648958</v>
      </c>
      <c r="V111" s="2">
        <f t="shared" ca="1" si="59"/>
        <v>5</v>
      </c>
      <c r="W111" s="82">
        <f t="shared" ca="1" si="49"/>
        <v>0.38235395024289587</v>
      </c>
      <c r="X111" s="1">
        <f t="shared" ca="1" si="60"/>
        <v>7</v>
      </c>
      <c r="Y111" s="82">
        <f t="shared" ca="1" si="51"/>
        <v>0.83813622865955661</v>
      </c>
      <c r="Z111" s="2">
        <f t="shared" ca="1" si="61"/>
        <v>5</v>
      </c>
      <c r="AA111" s="82">
        <f t="shared" ca="1" si="53"/>
        <v>0.44170812788841651</v>
      </c>
    </row>
    <row r="112" spans="2:27" ht="15.75" thickBot="1">
      <c r="M112" s="4">
        <f t="shared" si="54"/>
        <v>87</v>
      </c>
      <c r="N112" s="40">
        <f t="shared" ca="1" si="55"/>
        <v>2</v>
      </c>
      <c r="O112" s="82">
        <f t="shared" ca="1" si="43"/>
        <v>0.37498369330677184</v>
      </c>
      <c r="P112" s="4">
        <f t="shared" ca="1" si="56"/>
        <v>3</v>
      </c>
      <c r="Q112" s="76">
        <f t="shared" ca="1" si="44"/>
        <v>0.91374759187566035</v>
      </c>
      <c r="R112" s="4">
        <f t="shared" ca="1" si="57"/>
        <v>3</v>
      </c>
      <c r="S112" s="76">
        <f t="shared" ca="1" si="45"/>
        <v>0.77379262683574623</v>
      </c>
      <c r="T112" s="4">
        <f t="shared" ca="1" si="58"/>
        <v>4</v>
      </c>
      <c r="U112" s="75">
        <f t="shared" ca="1" si="47"/>
        <v>0.47914309065292104</v>
      </c>
      <c r="V112" s="2">
        <f t="shared" ca="1" si="59"/>
        <v>7</v>
      </c>
      <c r="W112" s="82">
        <f t="shared" ca="1" si="49"/>
        <v>0.79037372706941755</v>
      </c>
      <c r="X112" s="1">
        <f t="shared" ca="1" si="60"/>
        <v>2</v>
      </c>
      <c r="Y112" s="82">
        <f t="shared" ca="1" si="51"/>
        <v>0.36273863398992834</v>
      </c>
      <c r="Z112" s="2">
        <f t="shared" ca="1" si="61"/>
        <v>5</v>
      </c>
      <c r="AA112" s="82">
        <f t="shared" ca="1" si="53"/>
        <v>0.40943333641157942</v>
      </c>
    </row>
    <row r="113" spans="2:27" ht="15.75" thickBot="1">
      <c r="B113" t="s">
        <v>91</v>
      </c>
      <c r="D113">
        <v>1</v>
      </c>
      <c r="M113" s="4">
        <f t="shared" si="54"/>
        <v>88</v>
      </c>
      <c r="N113" s="40">
        <f t="shared" ca="1" si="55"/>
        <v>1</v>
      </c>
      <c r="O113" s="82">
        <f t="shared" ca="1" si="43"/>
        <v>0.1405638512923213</v>
      </c>
      <c r="P113" s="4">
        <f t="shared" ca="1" si="56"/>
        <v>1</v>
      </c>
      <c r="Q113" s="76">
        <f t="shared" ca="1" si="44"/>
        <v>1.6256600475311522E-2</v>
      </c>
      <c r="R113" s="4">
        <f t="shared" ca="1" si="57"/>
        <v>2</v>
      </c>
      <c r="S113" s="76">
        <f t="shared" ca="1" si="45"/>
        <v>0.46282036590022102</v>
      </c>
      <c r="T113" s="4">
        <f t="shared" ca="1" si="58"/>
        <v>1</v>
      </c>
      <c r="U113" s="75">
        <f t="shared" ca="1" si="47"/>
        <v>4.5629598279429029E-2</v>
      </c>
      <c r="V113" s="2">
        <f t="shared" ca="1" si="59"/>
        <v>6</v>
      </c>
      <c r="W113" s="82">
        <f t="shared" ca="1" si="49"/>
        <v>0.6194582549514065</v>
      </c>
      <c r="X113" s="1">
        <f t="shared" ca="1" si="60"/>
        <v>4</v>
      </c>
      <c r="Y113" s="82">
        <f t="shared" ca="1" si="51"/>
        <v>0.53866376000215332</v>
      </c>
      <c r="Z113" s="2">
        <f t="shared" ca="1" si="61"/>
        <v>6</v>
      </c>
      <c r="AA113" s="82">
        <f t="shared" ca="1" si="53"/>
        <v>0.78434035105125166</v>
      </c>
    </row>
    <row r="114" spans="2:27" ht="15.75" thickBot="1">
      <c r="B114" t="s">
        <v>92</v>
      </c>
      <c r="D114">
        <v>1</v>
      </c>
      <c r="M114" s="4">
        <f t="shared" si="54"/>
        <v>89</v>
      </c>
      <c r="N114" s="40">
        <f t="shared" ca="1" si="55"/>
        <v>3</v>
      </c>
      <c r="O114" s="82">
        <f t="shared" ca="1" si="43"/>
        <v>0.96296262535167276</v>
      </c>
      <c r="P114" s="4">
        <f t="shared" ca="1" si="56"/>
        <v>2</v>
      </c>
      <c r="Q114" s="76">
        <f t="shared" ca="1" si="44"/>
        <v>0.8115298131658264</v>
      </c>
      <c r="R114" s="4">
        <f t="shared" ca="1" si="57"/>
        <v>3</v>
      </c>
      <c r="S114" s="76">
        <f t="shared" ca="1" si="45"/>
        <v>0.82525769201809585</v>
      </c>
      <c r="T114" s="4">
        <f t="shared" ca="1" si="58"/>
        <v>7</v>
      </c>
      <c r="U114" s="75">
        <f t="shared" ca="1" si="47"/>
        <v>0.90398948886892461</v>
      </c>
      <c r="V114" s="2">
        <f t="shared" ca="1" si="59"/>
        <v>5</v>
      </c>
      <c r="W114" s="82">
        <f t="shared" ca="1" si="49"/>
        <v>0.32422923729737407</v>
      </c>
      <c r="X114" s="1">
        <f t="shared" ca="1" si="60"/>
        <v>8</v>
      </c>
      <c r="Y114" s="82">
        <f t="shared" ca="1" si="51"/>
        <v>0.96422912869397415</v>
      </c>
      <c r="Z114" s="2">
        <f t="shared" ca="1" si="61"/>
        <v>6</v>
      </c>
      <c r="AA114" s="82">
        <f t="shared" ca="1" si="53"/>
        <v>0.7336590995876513</v>
      </c>
    </row>
    <row r="115" spans="2:27" ht="15.75" thickBot="1">
      <c r="B115" t="s">
        <v>125</v>
      </c>
      <c r="D115">
        <v>1</v>
      </c>
      <c r="M115" s="4">
        <f t="shared" si="54"/>
        <v>90</v>
      </c>
      <c r="N115" s="40">
        <f t="shared" ca="1" si="55"/>
        <v>2</v>
      </c>
      <c r="O115" s="82">
        <f t="shared" ca="1" si="43"/>
        <v>0.56989570024649161</v>
      </c>
      <c r="P115" s="4">
        <f t="shared" ca="1" si="56"/>
        <v>1</v>
      </c>
      <c r="Q115" s="76">
        <f t="shared" ca="1" si="44"/>
        <v>0.58356113946889132</v>
      </c>
      <c r="R115" s="4">
        <f t="shared" ca="1" si="57"/>
        <v>3</v>
      </c>
      <c r="S115" s="76">
        <f t="shared" ca="1" si="45"/>
        <v>0.88909562245602136</v>
      </c>
      <c r="T115" s="4">
        <f t="shared" ca="1" si="58"/>
        <v>4</v>
      </c>
      <c r="U115" s="75">
        <f t="shared" ca="1" si="47"/>
        <v>0.61828839710894012</v>
      </c>
      <c r="V115" s="2">
        <f t="shared" ca="1" si="59"/>
        <v>6</v>
      </c>
      <c r="W115" s="82">
        <f t="shared" ca="1" si="49"/>
        <v>0.53972798057632021</v>
      </c>
      <c r="X115" s="1">
        <f t="shared" ca="1" si="60"/>
        <v>4</v>
      </c>
      <c r="Y115" s="82">
        <f t="shared" ca="1" si="51"/>
        <v>0.59266997150788914</v>
      </c>
      <c r="Z115" s="2">
        <f t="shared" ca="1" si="61"/>
        <v>7</v>
      </c>
      <c r="AA115" s="82">
        <f t="shared" ca="1" si="53"/>
        <v>0.94479699080799873</v>
      </c>
    </row>
    <row r="116" spans="2:27" ht="15.75" thickBot="1">
      <c r="B116" t="s">
        <v>126</v>
      </c>
      <c r="D116">
        <v>2</v>
      </c>
      <c r="M116" s="4">
        <f t="shared" si="54"/>
        <v>91</v>
      </c>
      <c r="N116" s="40">
        <f t="shared" ca="1" si="55"/>
        <v>2</v>
      </c>
      <c r="O116" s="82">
        <f t="shared" ca="1" si="43"/>
        <v>0.30242816642397052</v>
      </c>
      <c r="P116" s="4">
        <f t="shared" ca="1" si="56"/>
        <v>3</v>
      </c>
      <c r="Q116" s="76">
        <f t="shared" ca="1" si="44"/>
        <v>0.97790623111725039</v>
      </c>
      <c r="R116" s="4">
        <f t="shared" ca="1" si="57"/>
        <v>2</v>
      </c>
      <c r="S116" s="76">
        <f t="shared" ca="1" si="45"/>
        <v>0.32635107786772433</v>
      </c>
      <c r="T116" s="4">
        <f t="shared" ca="1" si="58"/>
        <v>8</v>
      </c>
      <c r="U116" s="75">
        <f t="shared" ca="1" si="47"/>
        <v>0.97068082103718556</v>
      </c>
      <c r="V116" s="2">
        <f t="shared" ca="1" si="59"/>
        <v>6</v>
      </c>
      <c r="W116" s="82">
        <f t="shared" ca="1" si="49"/>
        <v>0.52424073952769135</v>
      </c>
      <c r="X116" s="1">
        <f t="shared" ca="1" si="60"/>
        <v>4</v>
      </c>
      <c r="Y116" s="82">
        <f t="shared" ca="1" si="51"/>
        <v>0.58317956013308425</v>
      </c>
      <c r="Z116" s="2">
        <f t="shared" ca="1" si="61"/>
        <v>6</v>
      </c>
      <c r="AA116" s="82">
        <f t="shared" ca="1" si="53"/>
        <v>0.80850524932414203</v>
      </c>
    </row>
    <row r="117" spans="2:27" ht="15.75" thickBot="1">
      <c r="B117" t="s">
        <v>127</v>
      </c>
      <c r="D117">
        <v>1</v>
      </c>
      <c r="M117" s="4">
        <f t="shared" si="54"/>
        <v>92</v>
      </c>
      <c r="N117" s="40">
        <f t="shared" ca="1" si="55"/>
        <v>3</v>
      </c>
      <c r="O117" s="82">
        <f t="shared" ca="1" si="43"/>
        <v>0.94632778892604841</v>
      </c>
      <c r="P117" s="4">
        <f t="shared" ca="1" si="56"/>
        <v>1</v>
      </c>
      <c r="Q117" s="76">
        <f t="shared" ca="1" si="44"/>
        <v>0.5927694592951509</v>
      </c>
      <c r="R117" s="4">
        <f t="shared" ca="1" si="57"/>
        <v>2</v>
      </c>
      <c r="S117" s="76">
        <f t="shared" ca="1" si="45"/>
        <v>0.47049217315961744</v>
      </c>
      <c r="T117" s="4">
        <f t="shared" ca="1" si="58"/>
        <v>3</v>
      </c>
      <c r="U117" s="75">
        <f t="shared" ca="1" si="47"/>
        <v>0.26378084168569149</v>
      </c>
      <c r="V117" s="2">
        <f t="shared" ca="1" si="59"/>
        <v>3</v>
      </c>
      <c r="W117" s="82">
        <f t="shared" ca="1" si="49"/>
        <v>0.1050100272965464</v>
      </c>
      <c r="X117" s="1">
        <f t="shared" ca="1" si="60"/>
        <v>1</v>
      </c>
      <c r="Y117" s="82">
        <f t="shared" ca="1" si="51"/>
        <v>2.3395761152658068E-2</v>
      </c>
      <c r="Z117" s="2">
        <f t="shared" ca="1" si="61"/>
        <v>3</v>
      </c>
      <c r="AA117" s="82">
        <f t="shared" ca="1" si="53"/>
        <v>0.11198351386719096</v>
      </c>
    </row>
    <row r="118" spans="2:27" ht="15.75" thickBot="1">
      <c r="M118" s="4">
        <f t="shared" si="54"/>
        <v>93</v>
      </c>
      <c r="N118" s="40">
        <f t="shared" ca="1" si="55"/>
        <v>1</v>
      </c>
      <c r="O118" s="82">
        <f t="shared" ca="1" si="43"/>
        <v>0.19668268993067084</v>
      </c>
      <c r="P118" s="4">
        <f t="shared" ca="1" si="56"/>
        <v>1</v>
      </c>
      <c r="Q118" s="76">
        <f t="shared" ca="1" si="44"/>
        <v>2.7053219307563214E-2</v>
      </c>
      <c r="R118" s="4">
        <f t="shared" ca="1" si="57"/>
        <v>1</v>
      </c>
      <c r="S118" s="76">
        <f t="shared" ca="1" si="45"/>
        <v>8.5830270521956464E-2</v>
      </c>
      <c r="T118" s="4">
        <f t="shared" ca="1" si="58"/>
        <v>2</v>
      </c>
      <c r="U118" s="75">
        <f t="shared" ca="1" si="47"/>
        <v>0.2154877120290799</v>
      </c>
      <c r="V118" s="2">
        <f t="shared" ca="1" si="59"/>
        <v>3</v>
      </c>
      <c r="W118" s="82">
        <f t="shared" ca="1" si="49"/>
        <v>0.17277556770624258</v>
      </c>
      <c r="X118" s="1">
        <f t="shared" ca="1" si="60"/>
        <v>2</v>
      </c>
      <c r="Y118" s="82">
        <f t="shared" ca="1" si="51"/>
        <v>0.3209088362663497</v>
      </c>
      <c r="Z118" s="2">
        <f t="shared" ca="1" si="61"/>
        <v>2</v>
      </c>
      <c r="AA118" s="82">
        <f t="shared" ca="1" si="53"/>
        <v>8.8866993613684109E-2</v>
      </c>
    </row>
    <row r="119" spans="2:27" ht="15.75" thickBot="1">
      <c r="B119" t="s">
        <v>93</v>
      </c>
      <c r="D119">
        <v>20</v>
      </c>
      <c r="E119" t="s">
        <v>128</v>
      </c>
      <c r="M119" s="4">
        <f t="shared" si="54"/>
        <v>94</v>
      </c>
      <c r="N119" s="40">
        <f t="shared" ca="1" si="55"/>
        <v>2</v>
      </c>
      <c r="O119" s="82">
        <f t="shared" ca="1" si="43"/>
        <v>0.70831081187272082</v>
      </c>
      <c r="P119" s="4">
        <f t="shared" ca="1" si="56"/>
        <v>1</v>
      </c>
      <c r="Q119" s="76">
        <f t="shared" ca="1" si="44"/>
        <v>0.17881527185063284</v>
      </c>
      <c r="R119" s="4">
        <f t="shared" ca="1" si="57"/>
        <v>2</v>
      </c>
      <c r="S119" s="76">
        <f t="shared" ca="1" si="45"/>
        <v>0.59071772847954285</v>
      </c>
      <c r="T119" s="4">
        <f t="shared" ca="1" si="58"/>
        <v>4</v>
      </c>
      <c r="U119" s="75">
        <f t="shared" ca="1" si="47"/>
        <v>0.59630812786913445</v>
      </c>
      <c r="V119" s="2">
        <f t="shared" ca="1" si="59"/>
        <v>3</v>
      </c>
      <c r="W119" s="82">
        <f t="shared" ca="1" si="49"/>
        <v>0.18465938214792388</v>
      </c>
      <c r="X119" s="1">
        <f t="shared" ca="1" si="60"/>
        <v>1</v>
      </c>
      <c r="Y119" s="82">
        <f t="shared" ca="1" si="51"/>
        <v>0.12712482450483886</v>
      </c>
      <c r="Z119" s="2">
        <f t="shared" ca="1" si="61"/>
        <v>4</v>
      </c>
      <c r="AA119" s="82">
        <f t="shared" ca="1" si="53"/>
        <v>0.33610322637942591</v>
      </c>
    </row>
    <row r="120" spans="2:27" ht="15.75" thickBot="1">
      <c r="M120" s="4">
        <f t="shared" si="54"/>
        <v>95</v>
      </c>
      <c r="N120" s="40">
        <f t="shared" ca="1" si="55"/>
        <v>2</v>
      </c>
      <c r="O120" s="82">
        <f t="shared" ca="1" si="43"/>
        <v>0.76956442972639483</v>
      </c>
      <c r="P120" s="4">
        <f t="shared" ca="1" si="56"/>
        <v>1</v>
      </c>
      <c r="Q120" s="76">
        <f t="shared" ca="1" si="44"/>
        <v>0.15805463248345486</v>
      </c>
      <c r="R120" s="4">
        <f t="shared" ca="1" si="57"/>
        <v>1</v>
      </c>
      <c r="S120" s="76">
        <f t="shared" ca="1" si="45"/>
        <v>0.17962168722411942</v>
      </c>
      <c r="T120" s="4">
        <f t="shared" ca="1" si="58"/>
        <v>3</v>
      </c>
      <c r="U120" s="75">
        <f t="shared" ca="1" si="47"/>
        <v>0.34450974024930048</v>
      </c>
      <c r="V120" s="2">
        <f t="shared" ca="1" si="59"/>
        <v>7</v>
      </c>
      <c r="W120" s="82">
        <f t="shared" ca="1" si="49"/>
        <v>0.77301307534929009</v>
      </c>
      <c r="X120" s="1">
        <f t="shared" ca="1" si="60"/>
        <v>8</v>
      </c>
      <c r="Y120" s="82">
        <f t="shared" ca="1" si="51"/>
        <v>0.99296452571767269</v>
      </c>
      <c r="Z120" s="2">
        <f t="shared" ca="1" si="61"/>
        <v>6</v>
      </c>
      <c r="AA120" s="82">
        <f t="shared" ca="1" si="53"/>
        <v>0.8139621776758883</v>
      </c>
    </row>
    <row r="121" spans="2:27" ht="15.75" thickBot="1">
      <c r="C121" s="396" t="s">
        <v>134</v>
      </c>
      <c r="D121" s="398"/>
      <c r="E121" s="396" t="s">
        <v>133</v>
      </c>
      <c r="F121" s="397"/>
      <c r="G121" s="397"/>
      <c r="H121" s="397"/>
      <c r="I121" s="398"/>
      <c r="M121" s="4">
        <f t="shared" si="54"/>
        <v>96</v>
      </c>
      <c r="N121" s="40">
        <f t="shared" ca="1" si="55"/>
        <v>2</v>
      </c>
      <c r="O121" s="82">
        <f t="shared" ca="1" si="43"/>
        <v>0.4551558729680103</v>
      </c>
      <c r="P121" s="4">
        <f t="shared" ca="1" si="56"/>
        <v>1</v>
      </c>
      <c r="Q121" s="76">
        <f t="shared" ca="1" si="44"/>
        <v>2.1213006137240642E-2</v>
      </c>
      <c r="R121" s="4">
        <f t="shared" ca="1" si="57"/>
        <v>2</v>
      </c>
      <c r="S121" s="76">
        <f t="shared" ca="1" si="45"/>
        <v>0.36321738924797931</v>
      </c>
      <c r="T121" s="4">
        <f t="shared" ca="1" si="58"/>
        <v>4</v>
      </c>
      <c r="U121" s="75">
        <f t="shared" ca="1" si="47"/>
        <v>0.50737377605017908</v>
      </c>
      <c r="V121" s="2">
        <f t="shared" ca="1" si="59"/>
        <v>7</v>
      </c>
      <c r="W121" s="82">
        <f t="shared" ca="1" si="49"/>
        <v>0.85413867163804991</v>
      </c>
      <c r="X121" s="1">
        <f t="shared" ca="1" si="60"/>
        <v>8</v>
      </c>
      <c r="Y121" s="82">
        <f t="shared" ca="1" si="51"/>
        <v>0.94940316855355311</v>
      </c>
      <c r="Z121" s="2">
        <f t="shared" ca="1" si="61"/>
        <v>5</v>
      </c>
      <c r="AA121" s="82">
        <f t="shared" ca="1" si="53"/>
        <v>0.54119229482223852</v>
      </c>
    </row>
    <row r="122" spans="2:27" ht="15.75" thickBot="1">
      <c r="B122" s="17"/>
      <c r="C122" s="408" t="s">
        <v>129</v>
      </c>
      <c r="D122" s="410"/>
      <c r="E122" s="408" t="s">
        <v>129</v>
      </c>
      <c r="F122" s="410"/>
      <c r="G122" s="399" t="s">
        <v>132</v>
      </c>
      <c r="H122" s="408" t="s">
        <v>88</v>
      </c>
      <c r="I122" s="410"/>
      <c r="M122" s="4">
        <f t="shared" si="54"/>
        <v>97</v>
      </c>
      <c r="N122" s="40">
        <f t="shared" ca="1" si="55"/>
        <v>2</v>
      </c>
      <c r="O122" s="82">
        <f t="shared" ca="1" si="43"/>
        <v>0.29758125591960383</v>
      </c>
      <c r="P122" s="4">
        <f t="shared" ca="1" si="56"/>
        <v>2</v>
      </c>
      <c r="Q122" s="76">
        <f t="shared" ca="1" si="44"/>
        <v>0.66853135840511069</v>
      </c>
      <c r="R122" s="4">
        <f t="shared" ca="1" si="57"/>
        <v>2</v>
      </c>
      <c r="S122" s="76">
        <f t="shared" ca="1" si="45"/>
        <v>0.39464245414104093</v>
      </c>
      <c r="T122" s="4">
        <f t="shared" ca="1" si="58"/>
        <v>5</v>
      </c>
      <c r="U122" s="75">
        <f t="shared" ca="1" si="47"/>
        <v>0.81872340672401345</v>
      </c>
      <c r="V122" s="2">
        <f t="shared" ca="1" si="59"/>
        <v>6</v>
      </c>
      <c r="W122" s="82">
        <f t="shared" ca="1" si="49"/>
        <v>0.46261810771630785</v>
      </c>
      <c r="X122" s="1">
        <f t="shared" ca="1" si="60"/>
        <v>5</v>
      </c>
      <c r="Y122" s="82">
        <f t="shared" ca="1" si="51"/>
        <v>0.64129049274879613</v>
      </c>
      <c r="Z122" s="2">
        <f t="shared" ca="1" si="61"/>
        <v>6</v>
      </c>
      <c r="AA122" s="82">
        <f t="shared" ca="1" si="53"/>
        <v>0.80780448825224438</v>
      </c>
    </row>
    <row r="123" spans="2:27" ht="15.75" thickBot="1">
      <c r="B123" s="102" t="s">
        <v>94</v>
      </c>
      <c r="C123" s="7" t="s">
        <v>130</v>
      </c>
      <c r="D123" s="8" t="s">
        <v>131</v>
      </c>
      <c r="E123" s="7" t="s">
        <v>130</v>
      </c>
      <c r="F123" s="8" t="s">
        <v>131</v>
      </c>
      <c r="G123" s="400"/>
      <c r="H123" s="7" t="s">
        <v>130</v>
      </c>
      <c r="I123" s="3" t="s">
        <v>131</v>
      </c>
      <c r="M123" s="4">
        <f t="shared" si="54"/>
        <v>98</v>
      </c>
      <c r="N123" s="40">
        <f t="shared" ca="1" si="55"/>
        <v>2</v>
      </c>
      <c r="O123" s="82">
        <f t="shared" ca="1" si="43"/>
        <v>0.59532903522991232</v>
      </c>
      <c r="P123" s="4">
        <f t="shared" ca="1" si="56"/>
        <v>1</v>
      </c>
      <c r="Q123" s="76">
        <f t="shared" ca="1" si="44"/>
        <v>0.11295631038537035</v>
      </c>
      <c r="R123" s="4">
        <f t="shared" ca="1" si="57"/>
        <v>2</v>
      </c>
      <c r="S123" s="76">
        <f t="shared" ca="1" si="45"/>
        <v>0.48920442919476148</v>
      </c>
      <c r="T123" s="4">
        <f t="shared" ca="1" si="58"/>
        <v>1</v>
      </c>
      <c r="U123" s="75">
        <f t="shared" ca="1" si="47"/>
        <v>4.1934999690074193E-5</v>
      </c>
      <c r="V123" s="2">
        <f t="shared" ca="1" si="59"/>
        <v>6</v>
      </c>
      <c r="W123" s="82">
        <f t="shared" ca="1" si="49"/>
        <v>0.42029351335461573</v>
      </c>
      <c r="X123" s="1">
        <f t="shared" ca="1" si="60"/>
        <v>3</v>
      </c>
      <c r="Y123" s="82">
        <f t="shared" ca="1" si="51"/>
        <v>0.45972190569264004</v>
      </c>
      <c r="Z123" s="2">
        <f t="shared" ca="1" si="61"/>
        <v>6</v>
      </c>
      <c r="AA123" s="82">
        <f t="shared" ca="1" si="53"/>
        <v>0.65671813275521362</v>
      </c>
    </row>
    <row r="124" spans="2:27" ht="15.75" thickBot="1">
      <c r="B124" s="3" t="s">
        <v>64</v>
      </c>
      <c r="C124" s="17"/>
      <c r="D124" s="18"/>
      <c r="E124" s="3"/>
      <c r="F124" s="3"/>
      <c r="G124" s="59">
        <f>K77</f>
        <v>4.4916666666666671</v>
      </c>
      <c r="H124" s="86">
        <f>E124+G124</f>
        <v>4.4916666666666671</v>
      </c>
      <c r="I124" s="71">
        <f>F124+G124</f>
        <v>4.4916666666666671</v>
      </c>
      <c r="M124" s="4">
        <f t="shared" si="54"/>
        <v>99</v>
      </c>
      <c r="N124" s="40">
        <f t="shared" ca="1" si="55"/>
        <v>2</v>
      </c>
      <c r="O124" s="82">
        <f t="shared" ca="1" si="43"/>
        <v>0.27618415934955909</v>
      </c>
      <c r="P124" s="4">
        <f t="shared" ca="1" si="56"/>
        <v>2</v>
      </c>
      <c r="Q124" s="76">
        <f t="shared" ca="1" si="44"/>
        <v>0.65063804533718206</v>
      </c>
      <c r="R124" s="4">
        <f t="shared" ca="1" si="57"/>
        <v>1</v>
      </c>
      <c r="S124" s="76">
        <f t="shared" ca="1" si="45"/>
        <v>0.18749141131843849</v>
      </c>
      <c r="T124" s="4">
        <f t="shared" ca="1" si="58"/>
        <v>5</v>
      </c>
      <c r="U124" s="75">
        <f t="shared" ca="1" si="47"/>
        <v>0.70807858456874229</v>
      </c>
      <c r="V124" s="2">
        <f t="shared" ca="1" si="59"/>
        <v>3</v>
      </c>
      <c r="W124" s="82">
        <f t="shared" ca="1" si="49"/>
        <v>0.18229862386383289</v>
      </c>
      <c r="X124" s="1">
        <f t="shared" ca="1" si="60"/>
        <v>8</v>
      </c>
      <c r="Y124" s="82">
        <f t="shared" ca="1" si="51"/>
        <v>0.99920390533736958</v>
      </c>
      <c r="Z124" s="2">
        <f t="shared" ca="1" si="61"/>
        <v>6</v>
      </c>
      <c r="AA124" s="82">
        <f t="shared" ca="1" si="53"/>
        <v>0.73574146301840671</v>
      </c>
    </row>
    <row r="125" spans="2:27" ht="15.75" thickBot="1">
      <c r="B125" s="5" t="s">
        <v>65</v>
      </c>
      <c r="C125" s="6"/>
      <c r="D125" s="39"/>
      <c r="E125" s="5"/>
      <c r="F125" s="5"/>
      <c r="G125" s="53">
        <f t="shared" ref="G125:G147" si="62">K78</f>
        <v>4.4916666666666671</v>
      </c>
      <c r="H125" s="65">
        <f t="shared" ref="H125:H147" si="63">E125+G125</f>
        <v>4.4916666666666671</v>
      </c>
      <c r="I125" s="34">
        <f t="shared" ref="I125:I147" si="64">F125+G125</f>
        <v>4.4916666666666671</v>
      </c>
      <c r="M125" s="4">
        <f t="shared" si="54"/>
        <v>100</v>
      </c>
      <c r="N125" s="40">
        <f t="shared" ca="1" si="55"/>
        <v>3</v>
      </c>
      <c r="O125" s="82">
        <f t="shared" ca="1" si="43"/>
        <v>0.87804219816701967</v>
      </c>
      <c r="P125" s="4">
        <f t="shared" ca="1" si="56"/>
        <v>3</v>
      </c>
      <c r="Q125" s="76">
        <f t="shared" ca="1" si="44"/>
        <v>0.87766627940877773</v>
      </c>
      <c r="R125" s="4">
        <f t="shared" ca="1" si="57"/>
        <v>2</v>
      </c>
      <c r="S125" s="76">
        <f t="shared" ca="1" si="45"/>
        <v>0.36521808741064965</v>
      </c>
      <c r="T125" s="4">
        <f t="shared" ca="1" si="58"/>
        <v>4</v>
      </c>
      <c r="U125" s="75">
        <f t="shared" ca="1" si="47"/>
        <v>0.53011387134821319</v>
      </c>
      <c r="V125" s="2">
        <f t="shared" ca="1" si="59"/>
        <v>6</v>
      </c>
      <c r="W125" s="82">
        <f t="shared" ca="1" si="49"/>
        <v>0.45999055703567304</v>
      </c>
      <c r="X125" s="1">
        <f t="shared" ca="1" si="60"/>
        <v>4</v>
      </c>
      <c r="Y125" s="82">
        <f t="shared" ca="1" si="51"/>
        <v>0.59807496339128319</v>
      </c>
      <c r="Z125" s="2">
        <f t="shared" ca="1" si="61"/>
        <v>6</v>
      </c>
      <c r="AA125" s="82">
        <f t="shared" ca="1" si="53"/>
        <v>0.7214774067141505</v>
      </c>
    </row>
    <row r="126" spans="2:27" ht="15.75" thickBot="1">
      <c r="B126" s="5" t="s">
        <v>66</v>
      </c>
      <c r="C126" s="6"/>
      <c r="D126" s="39"/>
      <c r="E126" s="5"/>
      <c r="F126" s="5"/>
      <c r="G126" s="53">
        <f t="shared" si="62"/>
        <v>4.4916666666666671</v>
      </c>
      <c r="H126" s="65">
        <f t="shared" si="63"/>
        <v>4.4916666666666671</v>
      </c>
      <c r="I126" s="34">
        <f t="shared" si="64"/>
        <v>4.4916666666666671</v>
      </c>
      <c r="M126" s="4">
        <f t="shared" si="54"/>
        <v>101</v>
      </c>
      <c r="N126" s="40">
        <f t="shared" ca="1" si="55"/>
        <v>2</v>
      </c>
      <c r="O126" s="82">
        <f t="shared" ca="1" si="43"/>
        <v>0.35477657259778117</v>
      </c>
      <c r="P126" s="4">
        <f t="shared" ca="1" si="56"/>
        <v>1</v>
      </c>
      <c r="Q126" s="76">
        <f t="shared" ca="1" si="44"/>
        <v>0.26148880320818657</v>
      </c>
      <c r="R126" s="4">
        <f t="shared" ca="1" si="57"/>
        <v>2</v>
      </c>
      <c r="S126" s="76">
        <f t="shared" ca="1" si="45"/>
        <v>0.69463381444025574</v>
      </c>
      <c r="T126" s="4">
        <f t="shared" ca="1" si="58"/>
        <v>2</v>
      </c>
      <c r="U126" s="75">
        <f t="shared" ca="1" si="47"/>
        <v>0.13169563837447651</v>
      </c>
      <c r="V126" s="2">
        <f t="shared" ca="1" si="59"/>
        <v>8</v>
      </c>
      <c r="W126" s="82">
        <f t="shared" ca="1" si="49"/>
        <v>0.91941954760217026</v>
      </c>
      <c r="X126" s="1">
        <f t="shared" ca="1" si="60"/>
        <v>5</v>
      </c>
      <c r="Y126" s="82">
        <f t="shared" ca="1" si="51"/>
        <v>0.61887232270467329</v>
      </c>
      <c r="Z126" s="2">
        <f t="shared" ca="1" si="61"/>
        <v>6</v>
      </c>
      <c r="AA126" s="82">
        <f t="shared" ca="1" si="53"/>
        <v>0.68084798538922575</v>
      </c>
    </row>
    <row r="127" spans="2:27" ht="15.75" thickBot="1">
      <c r="B127" s="5" t="s">
        <v>67</v>
      </c>
      <c r="C127" s="6"/>
      <c r="D127" s="39"/>
      <c r="E127" s="5"/>
      <c r="F127" s="5"/>
      <c r="G127" s="53">
        <f t="shared" si="62"/>
        <v>4.4916666666666671</v>
      </c>
      <c r="H127" s="65">
        <f t="shared" si="63"/>
        <v>4.4916666666666671</v>
      </c>
      <c r="I127" s="34">
        <f t="shared" si="64"/>
        <v>4.4916666666666671</v>
      </c>
      <c r="M127" s="4">
        <f t="shared" si="54"/>
        <v>102</v>
      </c>
      <c r="N127" s="40">
        <f t="shared" ca="1" si="55"/>
        <v>1</v>
      </c>
      <c r="O127" s="82">
        <f t="shared" ca="1" si="43"/>
        <v>0.12716046321391961</v>
      </c>
      <c r="P127" s="4">
        <f t="shared" ca="1" si="56"/>
        <v>1</v>
      </c>
      <c r="Q127" s="76">
        <f t="shared" ca="1" si="44"/>
        <v>0.49378355170039701</v>
      </c>
      <c r="R127" s="4">
        <f t="shared" ca="1" si="57"/>
        <v>2</v>
      </c>
      <c r="S127" s="76">
        <f t="shared" ca="1" si="45"/>
        <v>0.5917273742011131</v>
      </c>
      <c r="T127" s="4">
        <f t="shared" ca="1" si="58"/>
        <v>5</v>
      </c>
      <c r="U127" s="75">
        <f t="shared" ca="1" si="47"/>
        <v>0.73515190549717846</v>
      </c>
      <c r="V127" s="2">
        <f t="shared" ca="1" si="59"/>
        <v>3</v>
      </c>
      <c r="W127" s="82">
        <f t="shared" ca="1" si="49"/>
        <v>0.16565366646464241</v>
      </c>
      <c r="X127" s="1">
        <f t="shared" ca="1" si="60"/>
        <v>2</v>
      </c>
      <c r="Y127" s="82">
        <f t="shared" ca="1" si="51"/>
        <v>0.34309288593535037</v>
      </c>
      <c r="Z127" s="2">
        <f t="shared" ca="1" si="61"/>
        <v>6</v>
      </c>
      <c r="AA127" s="82">
        <f t="shared" ca="1" si="53"/>
        <v>0.77193159111197307</v>
      </c>
    </row>
    <row r="128" spans="2:27" ht="15.75" thickBot="1">
      <c r="B128" s="5" t="s">
        <v>68</v>
      </c>
      <c r="C128" s="6"/>
      <c r="D128" s="39"/>
      <c r="E128" s="5"/>
      <c r="F128" s="5"/>
      <c r="G128" s="53">
        <f t="shared" si="62"/>
        <v>4.4916666666666671</v>
      </c>
      <c r="H128" s="65">
        <f t="shared" si="63"/>
        <v>4.4916666666666671</v>
      </c>
      <c r="I128" s="34">
        <f t="shared" si="64"/>
        <v>4.4916666666666671</v>
      </c>
      <c r="M128" s="4">
        <f t="shared" si="54"/>
        <v>103</v>
      </c>
      <c r="N128" s="40">
        <f t="shared" ca="1" si="55"/>
        <v>1</v>
      </c>
      <c r="O128" s="82">
        <f t="shared" ca="1" si="43"/>
        <v>0.10772313914768272</v>
      </c>
      <c r="P128" s="4">
        <f t="shared" ca="1" si="56"/>
        <v>1</v>
      </c>
      <c r="Q128" s="76">
        <f t="shared" ca="1" si="44"/>
        <v>0.37009444458814311</v>
      </c>
      <c r="R128" s="4">
        <f t="shared" ca="1" si="57"/>
        <v>3</v>
      </c>
      <c r="S128" s="76">
        <f t="shared" ca="1" si="45"/>
        <v>0.71076822510304538</v>
      </c>
      <c r="T128" s="4">
        <f t="shared" ca="1" si="58"/>
        <v>4</v>
      </c>
      <c r="U128" s="75">
        <f t="shared" ca="1" si="47"/>
        <v>0.5560671049030752</v>
      </c>
      <c r="V128" s="2">
        <f t="shared" ca="1" si="59"/>
        <v>6</v>
      </c>
      <c r="W128" s="82">
        <f t="shared" ca="1" si="49"/>
        <v>0.44508413222008358</v>
      </c>
      <c r="X128" s="1">
        <f t="shared" ca="1" si="60"/>
        <v>2</v>
      </c>
      <c r="Y128" s="82">
        <f t="shared" ca="1" si="51"/>
        <v>0.28768423259330889</v>
      </c>
      <c r="Z128" s="2">
        <f t="shared" ca="1" si="61"/>
        <v>6</v>
      </c>
      <c r="AA128" s="82">
        <f t="shared" ca="1" si="53"/>
        <v>0.64500804044317039</v>
      </c>
    </row>
    <row r="129" spans="2:27" ht="15.75" thickBot="1">
      <c r="B129" s="5" t="s">
        <v>69</v>
      </c>
      <c r="C129" s="6" t="s">
        <v>95</v>
      </c>
      <c r="D129" s="39" t="s">
        <v>95</v>
      </c>
      <c r="E129" s="5">
        <f>$D$111*$D$119*$E$3/1000</f>
        <v>23.52</v>
      </c>
      <c r="F129" s="5">
        <f>$D$111*$D$119*$E$3/1000</f>
        <v>23.52</v>
      </c>
      <c r="G129" s="53">
        <f t="shared" ca="1" si="62"/>
        <v>4.6166858237547901</v>
      </c>
      <c r="H129" s="65">
        <f t="shared" ca="1" si="63"/>
        <v>28.136685823754789</v>
      </c>
      <c r="I129" s="34">
        <f t="shared" ca="1" si="64"/>
        <v>28.136685823754789</v>
      </c>
      <c r="M129" s="4">
        <f t="shared" si="54"/>
        <v>104</v>
      </c>
      <c r="N129" s="40">
        <f t="shared" ca="1" si="55"/>
        <v>3</v>
      </c>
      <c r="O129" s="82">
        <f t="shared" ca="1" si="43"/>
        <v>0.83507251308595465</v>
      </c>
      <c r="P129" s="4">
        <f t="shared" ca="1" si="56"/>
        <v>2</v>
      </c>
      <c r="Q129" s="76">
        <f t="shared" ca="1" si="44"/>
        <v>0.65416009675722053</v>
      </c>
      <c r="R129" s="4">
        <f t="shared" ca="1" si="57"/>
        <v>3</v>
      </c>
      <c r="S129" s="76">
        <f t="shared" ca="1" si="45"/>
        <v>0.97261441083458466</v>
      </c>
      <c r="T129" s="4">
        <f t="shared" ca="1" si="58"/>
        <v>3</v>
      </c>
      <c r="U129" s="75">
        <f t="shared" ca="1" si="47"/>
        <v>0.35925752307470482</v>
      </c>
      <c r="V129" s="2">
        <f t="shared" ca="1" si="59"/>
        <v>3</v>
      </c>
      <c r="W129" s="82">
        <f t="shared" ca="1" si="49"/>
        <v>0.13353002550424176</v>
      </c>
      <c r="X129" s="1">
        <f t="shared" ca="1" si="60"/>
        <v>2</v>
      </c>
      <c r="Y129" s="82">
        <f t="shared" ca="1" si="51"/>
        <v>0.21857018456287625</v>
      </c>
      <c r="Z129" s="2">
        <f t="shared" ca="1" si="61"/>
        <v>5</v>
      </c>
      <c r="AA129" s="82">
        <f t="shared" ca="1" si="53"/>
        <v>0.37222016902960831</v>
      </c>
    </row>
    <row r="130" spans="2:27" ht="15.75" thickBot="1">
      <c r="B130" s="5" t="s">
        <v>70</v>
      </c>
      <c r="C130" s="6" t="s">
        <v>95</v>
      </c>
      <c r="D130" s="39" t="s">
        <v>95</v>
      </c>
      <c r="E130" s="5">
        <f>$D$111*$D$119*$E$3/1000</f>
        <v>23.52</v>
      </c>
      <c r="F130" s="5">
        <f>$D$111*$D$119*$E$3/1000</f>
        <v>23.52</v>
      </c>
      <c r="G130" s="53">
        <f t="shared" ca="1" si="62"/>
        <v>9.4712835249042158</v>
      </c>
      <c r="H130" s="65">
        <f t="shared" ca="1" si="63"/>
        <v>32.991283524904219</v>
      </c>
      <c r="I130" s="34">
        <f t="shared" ca="1" si="64"/>
        <v>32.991283524904219</v>
      </c>
      <c r="M130" s="4">
        <f t="shared" si="54"/>
        <v>105</v>
      </c>
      <c r="N130" s="40">
        <f t="shared" ca="1" si="55"/>
        <v>1</v>
      </c>
      <c r="O130" s="82">
        <f t="shared" ca="1" si="43"/>
        <v>0.15566018430072504</v>
      </c>
      <c r="P130" s="4">
        <f t="shared" ca="1" si="56"/>
        <v>1</v>
      </c>
      <c r="Q130" s="76">
        <f t="shared" ca="1" si="44"/>
        <v>0.55613166527761559</v>
      </c>
      <c r="R130" s="4">
        <f t="shared" ca="1" si="57"/>
        <v>2</v>
      </c>
      <c r="S130" s="76">
        <f t="shared" ca="1" si="45"/>
        <v>0.60643923716447512</v>
      </c>
      <c r="T130" s="4">
        <f t="shared" ca="1" si="58"/>
        <v>4</v>
      </c>
      <c r="U130" s="75">
        <f t="shared" ca="1" si="47"/>
        <v>0.60294762239234423</v>
      </c>
      <c r="V130" s="2">
        <f t="shared" ca="1" si="59"/>
        <v>5</v>
      </c>
      <c r="W130" s="82">
        <f t="shared" ca="1" si="49"/>
        <v>0.34545396101364378</v>
      </c>
      <c r="X130" s="1">
        <f t="shared" ca="1" si="60"/>
        <v>1</v>
      </c>
      <c r="Y130" s="82">
        <f t="shared" ca="1" si="51"/>
        <v>0.15620055550744483</v>
      </c>
      <c r="Z130" s="2">
        <f t="shared" ca="1" si="61"/>
        <v>4</v>
      </c>
      <c r="AA130" s="82">
        <f t="shared" ca="1" si="53"/>
        <v>0.30286643132777469</v>
      </c>
    </row>
    <row r="131" spans="2:27" ht="15.75" thickBot="1">
      <c r="B131" s="42" t="s">
        <v>71</v>
      </c>
      <c r="C131" s="6"/>
      <c r="D131" s="39"/>
      <c r="E131" s="5"/>
      <c r="F131" s="5"/>
      <c r="G131" s="53">
        <f t="shared" ca="1" si="62"/>
        <v>4.6166858237547901</v>
      </c>
      <c r="H131" s="65">
        <f t="shared" ca="1" si="63"/>
        <v>4.6166858237547901</v>
      </c>
      <c r="I131" s="34">
        <f t="shared" ca="1" si="64"/>
        <v>4.6166858237547901</v>
      </c>
      <c r="M131" s="4">
        <f t="shared" si="54"/>
        <v>106</v>
      </c>
      <c r="N131" s="40">
        <f t="shared" ca="1" si="55"/>
        <v>3</v>
      </c>
      <c r="O131" s="82">
        <f t="shared" ca="1" si="43"/>
        <v>0.89497810839714487</v>
      </c>
      <c r="P131" s="4">
        <f t="shared" ca="1" si="56"/>
        <v>3</v>
      </c>
      <c r="Q131" s="76">
        <f t="shared" ca="1" si="44"/>
        <v>0.89310499493006912</v>
      </c>
      <c r="R131" s="4">
        <f t="shared" ca="1" si="57"/>
        <v>3</v>
      </c>
      <c r="S131" s="76">
        <f t="shared" ca="1" si="45"/>
        <v>0.72511242526782826</v>
      </c>
      <c r="T131" s="4">
        <f t="shared" ca="1" si="58"/>
        <v>5</v>
      </c>
      <c r="U131" s="75">
        <f t="shared" ca="1" si="47"/>
        <v>0.6699941584300797</v>
      </c>
      <c r="V131" s="2">
        <f t="shared" ca="1" si="59"/>
        <v>6</v>
      </c>
      <c r="W131" s="82">
        <f t="shared" ca="1" si="49"/>
        <v>0.49334897670496058</v>
      </c>
      <c r="X131" s="1">
        <f t="shared" ca="1" si="60"/>
        <v>2</v>
      </c>
      <c r="Y131" s="82">
        <f t="shared" ca="1" si="51"/>
        <v>0.30665648758249731</v>
      </c>
      <c r="Z131" s="2">
        <f t="shared" ca="1" si="61"/>
        <v>7</v>
      </c>
      <c r="AA131" s="82">
        <f t="shared" ca="1" si="53"/>
        <v>0.90671244368282844</v>
      </c>
    </row>
    <row r="132" spans="2:27" ht="15.75" thickBot="1">
      <c r="B132" s="42" t="s">
        <v>72</v>
      </c>
      <c r="C132" s="6"/>
      <c r="D132" s="39"/>
      <c r="E132" s="5"/>
      <c r="F132" s="5"/>
      <c r="G132" s="53">
        <f t="shared" si="62"/>
        <v>4.4916666666666671</v>
      </c>
      <c r="H132" s="65">
        <f t="shared" si="63"/>
        <v>4.4916666666666671</v>
      </c>
      <c r="I132" s="34">
        <f t="shared" si="64"/>
        <v>4.4916666666666671</v>
      </c>
      <c r="M132" s="4">
        <f t="shared" si="54"/>
        <v>107</v>
      </c>
      <c r="N132" s="40">
        <f t="shared" ca="1" si="55"/>
        <v>1</v>
      </c>
      <c r="O132" s="82">
        <f t="shared" ca="1" si="43"/>
        <v>6.8930282443268709E-2</v>
      </c>
      <c r="P132" s="4">
        <f t="shared" ca="1" si="56"/>
        <v>1</v>
      </c>
      <c r="Q132" s="76">
        <f t="shared" ca="1" si="44"/>
        <v>0.25159412357567335</v>
      </c>
      <c r="R132" s="4">
        <f t="shared" ca="1" si="57"/>
        <v>2</v>
      </c>
      <c r="S132" s="76">
        <f t="shared" ca="1" si="45"/>
        <v>0.59983636029220655</v>
      </c>
      <c r="T132" s="4">
        <f t="shared" ca="1" si="58"/>
        <v>7</v>
      </c>
      <c r="U132" s="75">
        <f t="shared" ca="1" si="47"/>
        <v>0.93011830750218749</v>
      </c>
      <c r="V132" s="2">
        <f t="shared" ca="1" si="59"/>
        <v>6</v>
      </c>
      <c r="W132" s="82">
        <f t="shared" ca="1" si="49"/>
        <v>0.41232659895230706</v>
      </c>
      <c r="X132" s="1">
        <f t="shared" ca="1" si="60"/>
        <v>1</v>
      </c>
      <c r="Y132" s="82">
        <f t="shared" ca="1" si="51"/>
        <v>5.5486932832629066E-3</v>
      </c>
      <c r="Z132" s="2">
        <f t="shared" ca="1" si="61"/>
        <v>7</v>
      </c>
      <c r="AA132" s="82">
        <f t="shared" ca="1" si="53"/>
        <v>0.92438386018505914</v>
      </c>
    </row>
    <row r="133" spans="2:27" ht="15.75" thickBot="1">
      <c r="B133" s="42" t="s">
        <v>73</v>
      </c>
      <c r="C133" s="6"/>
      <c r="D133" s="39"/>
      <c r="E133" s="5"/>
      <c r="F133" s="5"/>
      <c r="G133" s="53">
        <f t="shared" si="62"/>
        <v>4.4916666666666671</v>
      </c>
      <c r="H133" s="65">
        <f t="shared" si="63"/>
        <v>4.4916666666666671</v>
      </c>
      <c r="I133" s="34">
        <f t="shared" si="64"/>
        <v>4.4916666666666671</v>
      </c>
      <c r="M133" s="4">
        <f t="shared" si="54"/>
        <v>108</v>
      </c>
      <c r="N133" s="40">
        <f t="shared" ca="1" si="55"/>
        <v>2</v>
      </c>
      <c r="O133" s="82">
        <f t="shared" ca="1" si="43"/>
        <v>0.37346772133303707</v>
      </c>
      <c r="P133" s="4">
        <f t="shared" ca="1" si="56"/>
        <v>1</v>
      </c>
      <c r="Q133" s="76">
        <f t="shared" ca="1" si="44"/>
        <v>0.26483711307112023</v>
      </c>
      <c r="R133" s="4">
        <f t="shared" ca="1" si="57"/>
        <v>2</v>
      </c>
      <c r="S133" s="76">
        <f t="shared" ca="1" si="45"/>
        <v>0.2357652843353783</v>
      </c>
      <c r="T133" s="4">
        <f t="shared" ca="1" si="58"/>
        <v>5</v>
      </c>
      <c r="U133" s="75">
        <f t="shared" ca="1" si="47"/>
        <v>0.76833588116890983</v>
      </c>
      <c r="V133" s="2">
        <f t="shared" ca="1" si="59"/>
        <v>3</v>
      </c>
      <c r="W133" s="82">
        <f t="shared" ca="1" si="49"/>
        <v>0.19582734761382081</v>
      </c>
      <c r="X133" s="1">
        <f t="shared" ca="1" si="60"/>
        <v>8</v>
      </c>
      <c r="Y133" s="82">
        <f t="shared" ca="1" si="51"/>
        <v>0.96583820226876327</v>
      </c>
      <c r="Z133" s="2">
        <f t="shared" ca="1" si="61"/>
        <v>1</v>
      </c>
      <c r="AA133" s="82">
        <f t="shared" ca="1" si="53"/>
        <v>4.7814804029111535E-3</v>
      </c>
    </row>
    <row r="134" spans="2:27" ht="15.75" thickBot="1">
      <c r="B134" s="42" t="s">
        <v>74</v>
      </c>
      <c r="C134" s="6"/>
      <c r="D134" s="39"/>
      <c r="E134" s="5"/>
      <c r="F134" s="5"/>
      <c r="G134" s="53">
        <f t="shared" si="62"/>
        <v>4.4916666666666671</v>
      </c>
      <c r="H134" s="65">
        <f t="shared" si="63"/>
        <v>4.4916666666666671</v>
      </c>
      <c r="I134" s="34">
        <f t="shared" si="64"/>
        <v>4.4916666666666671</v>
      </c>
      <c r="M134" s="4">
        <f t="shared" si="54"/>
        <v>109</v>
      </c>
      <c r="N134" s="40">
        <f t="shared" ca="1" si="55"/>
        <v>2</v>
      </c>
      <c r="O134" s="82">
        <f t="shared" ca="1" si="43"/>
        <v>0.79932190402179248</v>
      </c>
      <c r="P134" s="4">
        <f t="shared" ca="1" si="56"/>
        <v>2</v>
      </c>
      <c r="Q134" s="76">
        <f t="shared" ca="1" si="44"/>
        <v>0.81260885640278135</v>
      </c>
      <c r="R134" s="4">
        <f t="shared" ca="1" si="57"/>
        <v>2</v>
      </c>
      <c r="S134" s="76">
        <f t="shared" ca="1" si="45"/>
        <v>0.60835269548165205</v>
      </c>
      <c r="T134" s="4">
        <f t="shared" ca="1" si="58"/>
        <v>4</v>
      </c>
      <c r="U134" s="75">
        <f t="shared" ca="1" si="47"/>
        <v>0.62884898696844993</v>
      </c>
      <c r="V134" s="2">
        <f t="shared" ca="1" si="59"/>
        <v>2</v>
      </c>
      <c r="W134" s="82">
        <f t="shared" ca="1" si="49"/>
        <v>7.7834902410273799E-2</v>
      </c>
      <c r="X134" s="1">
        <f t="shared" ca="1" si="60"/>
        <v>6</v>
      </c>
      <c r="Y134" s="82">
        <f t="shared" ca="1" si="51"/>
        <v>0.79862928059527682</v>
      </c>
      <c r="Z134" s="2">
        <f t="shared" ca="1" si="61"/>
        <v>7</v>
      </c>
      <c r="AA134" s="82">
        <f t="shared" ca="1" si="53"/>
        <v>0.91633663182811009</v>
      </c>
    </row>
    <row r="135" spans="2:27" ht="15.75" thickBot="1">
      <c r="B135" s="42" t="s">
        <v>75</v>
      </c>
      <c r="C135" s="6"/>
      <c r="D135" s="39"/>
      <c r="E135" s="5"/>
      <c r="F135" s="5"/>
      <c r="G135" s="53">
        <f t="shared" si="62"/>
        <v>4.4916666666666671</v>
      </c>
      <c r="H135" s="65">
        <f t="shared" si="63"/>
        <v>4.4916666666666671</v>
      </c>
      <c r="I135" s="34">
        <f t="shared" si="64"/>
        <v>4.4916666666666671</v>
      </c>
      <c r="M135" s="4">
        <f t="shared" si="54"/>
        <v>110</v>
      </c>
      <c r="N135" s="40">
        <f t="shared" ca="1" si="55"/>
        <v>2</v>
      </c>
      <c r="O135" s="82">
        <f t="shared" ca="1" si="43"/>
        <v>0.3573051145626871</v>
      </c>
      <c r="P135" s="4">
        <f t="shared" ca="1" si="56"/>
        <v>3</v>
      </c>
      <c r="Q135" s="76">
        <f t="shared" ca="1" si="44"/>
        <v>0.93364660744527961</v>
      </c>
      <c r="R135" s="4">
        <f t="shared" ca="1" si="57"/>
        <v>3</v>
      </c>
      <c r="S135" s="76">
        <f t="shared" ca="1" si="45"/>
        <v>0.91139945558500468</v>
      </c>
      <c r="T135" s="4">
        <f t="shared" ca="1" si="58"/>
        <v>4</v>
      </c>
      <c r="U135" s="75">
        <f t="shared" ca="1" si="47"/>
        <v>0.4531828481031468</v>
      </c>
      <c r="V135" s="2">
        <f t="shared" ca="1" si="59"/>
        <v>6</v>
      </c>
      <c r="W135" s="82">
        <f t="shared" ca="1" si="49"/>
        <v>0.67439954006042369</v>
      </c>
      <c r="X135" s="1">
        <f t="shared" ca="1" si="60"/>
        <v>6</v>
      </c>
      <c r="Y135" s="82">
        <f t="shared" ca="1" si="51"/>
        <v>0.73865514057006276</v>
      </c>
      <c r="Z135" s="2">
        <f t="shared" ca="1" si="61"/>
        <v>2</v>
      </c>
      <c r="AA135" s="82">
        <f t="shared" ca="1" si="53"/>
        <v>8.2654856497051732E-2</v>
      </c>
    </row>
    <row r="136" spans="2:27" ht="15.75" thickBot="1">
      <c r="B136" s="42" t="s">
        <v>76</v>
      </c>
      <c r="C136" s="6"/>
      <c r="D136" s="39"/>
      <c r="E136" s="5"/>
      <c r="F136" s="5"/>
      <c r="G136" s="53">
        <f t="shared" si="62"/>
        <v>4.4916666666666671</v>
      </c>
      <c r="H136" s="65">
        <f t="shared" si="63"/>
        <v>4.4916666666666671</v>
      </c>
      <c r="I136" s="34">
        <f t="shared" si="64"/>
        <v>4.4916666666666671</v>
      </c>
      <c r="M136" s="4">
        <f t="shared" si="54"/>
        <v>111</v>
      </c>
      <c r="N136" s="40">
        <f t="shared" ca="1" si="55"/>
        <v>2</v>
      </c>
      <c r="O136" s="82">
        <f t="shared" ca="1" si="43"/>
        <v>0.7021585025305328</v>
      </c>
      <c r="P136" s="4">
        <f t="shared" ca="1" si="56"/>
        <v>1</v>
      </c>
      <c r="Q136" s="76">
        <f t="shared" ca="1" si="44"/>
        <v>0.12515620722472742</v>
      </c>
      <c r="R136" s="4">
        <f t="shared" ca="1" si="57"/>
        <v>1</v>
      </c>
      <c r="S136" s="76">
        <f t="shared" ca="1" si="45"/>
        <v>0.10913363151070721</v>
      </c>
      <c r="T136" s="4">
        <f t="shared" ca="1" si="58"/>
        <v>4</v>
      </c>
      <c r="U136" s="75">
        <f t="shared" ca="1" si="47"/>
        <v>0.6352110755918956</v>
      </c>
      <c r="V136" s="2">
        <f t="shared" ca="1" si="59"/>
        <v>6</v>
      </c>
      <c r="W136" s="82">
        <f t="shared" ca="1" si="49"/>
        <v>0.62920256718064937</v>
      </c>
      <c r="X136" s="1">
        <f t="shared" ca="1" si="60"/>
        <v>2</v>
      </c>
      <c r="Y136" s="82">
        <f t="shared" ca="1" si="51"/>
        <v>0.37163286954789587</v>
      </c>
      <c r="Z136" s="2">
        <f t="shared" ca="1" si="61"/>
        <v>5</v>
      </c>
      <c r="AA136" s="82">
        <f t="shared" ca="1" si="53"/>
        <v>0.47921029614044586</v>
      </c>
    </row>
    <row r="137" spans="2:27" ht="15.75" thickBot="1">
      <c r="B137" s="5" t="s">
        <v>77</v>
      </c>
      <c r="C137" s="6"/>
      <c r="D137" s="39"/>
      <c r="E137" s="5"/>
      <c r="F137" s="5"/>
      <c r="G137" s="53">
        <f t="shared" si="62"/>
        <v>4.4916666666666671</v>
      </c>
      <c r="H137" s="65">
        <f t="shared" si="63"/>
        <v>4.4916666666666671</v>
      </c>
      <c r="I137" s="34">
        <f t="shared" si="64"/>
        <v>4.4916666666666671</v>
      </c>
      <c r="M137" s="4">
        <f t="shared" si="54"/>
        <v>112</v>
      </c>
      <c r="N137" s="40">
        <f t="shared" ca="1" si="55"/>
        <v>1</v>
      </c>
      <c r="O137" s="82">
        <f t="shared" ca="1" si="43"/>
        <v>1.8889340688808653E-2</v>
      </c>
      <c r="P137" s="4">
        <f t="shared" ca="1" si="56"/>
        <v>2</v>
      </c>
      <c r="Q137" s="76">
        <f t="shared" ca="1" si="44"/>
        <v>0.7408125325241246</v>
      </c>
      <c r="R137" s="4">
        <f t="shared" ca="1" si="57"/>
        <v>2</v>
      </c>
      <c r="S137" s="76">
        <f t="shared" ca="1" si="45"/>
        <v>0.2178221454906577</v>
      </c>
      <c r="T137" s="4">
        <f t="shared" ca="1" si="58"/>
        <v>6</v>
      </c>
      <c r="U137" s="75">
        <f t="shared" ca="1" si="47"/>
        <v>0.85939643630303797</v>
      </c>
      <c r="V137" s="2">
        <f t="shared" ca="1" si="59"/>
        <v>6</v>
      </c>
      <c r="W137" s="82">
        <f t="shared" ca="1" si="49"/>
        <v>0.43109168877978288</v>
      </c>
      <c r="X137" s="1">
        <f t="shared" ca="1" si="60"/>
        <v>1</v>
      </c>
      <c r="Y137" s="82">
        <f t="shared" ca="1" si="51"/>
        <v>0.1323900957325197</v>
      </c>
      <c r="Z137" s="2">
        <f t="shared" ca="1" si="61"/>
        <v>7</v>
      </c>
      <c r="AA137" s="82">
        <f t="shared" ca="1" si="53"/>
        <v>0.89014174706038607</v>
      </c>
    </row>
    <row r="138" spans="2:27" ht="15.75" thickBot="1">
      <c r="B138" s="5" t="s">
        <v>78</v>
      </c>
      <c r="C138" s="6"/>
      <c r="D138" s="39"/>
      <c r="E138" s="5"/>
      <c r="F138" s="5"/>
      <c r="G138" s="53">
        <f t="shared" si="62"/>
        <v>4.4916666666666671</v>
      </c>
      <c r="H138" s="65">
        <f t="shared" si="63"/>
        <v>4.4916666666666671</v>
      </c>
      <c r="I138" s="34">
        <f t="shared" si="64"/>
        <v>4.4916666666666671</v>
      </c>
      <c r="M138" s="4">
        <f t="shared" si="54"/>
        <v>113</v>
      </c>
      <c r="N138" s="40">
        <f t="shared" ca="1" si="55"/>
        <v>3</v>
      </c>
      <c r="O138" s="82">
        <f t="shared" ca="1" si="43"/>
        <v>0.90894408504177848</v>
      </c>
      <c r="P138" s="4">
        <f t="shared" ca="1" si="56"/>
        <v>3</v>
      </c>
      <c r="Q138" s="76">
        <f t="shared" ca="1" si="44"/>
        <v>0.87412915689816595</v>
      </c>
      <c r="R138" s="4">
        <f t="shared" ca="1" si="57"/>
        <v>2</v>
      </c>
      <c r="S138" s="76">
        <f t="shared" ca="1" si="45"/>
        <v>0.34293979794561569</v>
      </c>
      <c r="T138" s="4">
        <f t="shared" ca="1" si="58"/>
        <v>8</v>
      </c>
      <c r="U138" s="75">
        <f t="shared" ca="1" si="47"/>
        <v>0.98928808226581655</v>
      </c>
      <c r="V138" s="2">
        <f t="shared" ca="1" si="59"/>
        <v>6</v>
      </c>
      <c r="W138" s="82">
        <f t="shared" ca="1" si="49"/>
        <v>0.64013065473301967</v>
      </c>
      <c r="X138" s="1">
        <f t="shared" ca="1" si="60"/>
        <v>8</v>
      </c>
      <c r="Y138" s="82">
        <f t="shared" ca="1" si="51"/>
        <v>0.91016230658420749</v>
      </c>
      <c r="Z138" s="2">
        <f t="shared" ca="1" si="61"/>
        <v>3</v>
      </c>
      <c r="AA138" s="82">
        <f t="shared" ca="1" si="53"/>
        <v>0.10296120469471859</v>
      </c>
    </row>
    <row r="139" spans="2:27" ht="15.75" thickBot="1">
      <c r="B139" s="5" t="s">
        <v>79</v>
      </c>
      <c r="C139" s="6"/>
      <c r="D139" s="39"/>
      <c r="E139" s="5"/>
      <c r="F139" s="5"/>
      <c r="G139" s="53">
        <f t="shared" si="62"/>
        <v>4.4916666666666671</v>
      </c>
      <c r="H139" s="65">
        <f t="shared" si="63"/>
        <v>4.4916666666666671</v>
      </c>
      <c r="I139" s="34">
        <f t="shared" si="64"/>
        <v>4.4916666666666671</v>
      </c>
      <c r="M139" s="4">
        <f t="shared" si="54"/>
        <v>114</v>
      </c>
      <c r="N139" s="40">
        <f t="shared" ca="1" si="55"/>
        <v>2</v>
      </c>
      <c r="O139" s="82">
        <f t="shared" ca="1" si="43"/>
        <v>0.29893131322447175</v>
      </c>
      <c r="P139" s="4">
        <f t="shared" ca="1" si="56"/>
        <v>3</v>
      </c>
      <c r="Q139" s="76">
        <f t="shared" ca="1" si="44"/>
        <v>0.90728302329033061</v>
      </c>
      <c r="R139" s="4">
        <f t="shared" ca="1" si="57"/>
        <v>2</v>
      </c>
      <c r="S139" s="76">
        <f t="shared" ca="1" si="45"/>
        <v>0.22127726941681258</v>
      </c>
      <c r="T139" s="4">
        <f t="shared" ca="1" si="58"/>
        <v>3</v>
      </c>
      <c r="U139" s="75">
        <f t="shared" ca="1" si="47"/>
        <v>0.38333171879834449</v>
      </c>
      <c r="V139" s="2">
        <f t="shared" ca="1" si="59"/>
        <v>6</v>
      </c>
      <c r="W139" s="82">
        <f t="shared" ca="1" si="49"/>
        <v>0.55981601711760054</v>
      </c>
      <c r="X139" s="1">
        <f t="shared" ca="1" si="60"/>
        <v>2</v>
      </c>
      <c r="Y139" s="82">
        <f t="shared" ca="1" si="51"/>
        <v>0.28115719433600983</v>
      </c>
      <c r="Z139" s="2">
        <f t="shared" ca="1" si="61"/>
        <v>6</v>
      </c>
      <c r="AA139" s="82">
        <f t="shared" ca="1" si="53"/>
        <v>0.5570698637410918</v>
      </c>
    </row>
    <row r="140" spans="2:27" ht="15.75" thickBot="1">
      <c r="B140" s="5" t="s">
        <v>80</v>
      </c>
      <c r="C140" s="6"/>
      <c r="D140" s="39"/>
      <c r="E140" s="5"/>
      <c r="F140" s="5"/>
      <c r="G140" s="53">
        <f t="shared" ca="1" si="62"/>
        <v>9.8752079912424744</v>
      </c>
      <c r="H140" s="65">
        <f t="shared" ca="1" si="63"/>
        <v>9.8752079912424744</v>
      </c>
      <c r="I140" s="34">
        <f t="shared" ca="1" si="64"/>
        <v>9.8752079912424744</v>
      </c>
      <c r="M140" s="4">
        <f t="shared" si="54"/>
        <v>115</v>
      </c>
      <c r="N140" s="40">
        <f t="shared" ca="1" si="55"/>
        <v>2</v>
      </c>
      <c r="O140" s="82">
        <f t="shared" ca="1" si="43"/>
        <v>0.44794732905111534</v>
      </c>
      <c r="P140" s="4">
        <f t="shared" ca="1" si="56"/>
        <v>1</v>
      </c>
      <c r="Q140" s="76">
        <f t="shared" ca="1" si="44"/>
        <v>9.2422084950656291E-2</v>
      </c>
      <c r="R140" s="4">
        <f t="shared" ca="1" si="57"/>
        <v>1</v>
      </c>
      <c r="S140" s="76">
        <f t="shared" ca="1" si="45"/>
        <v>8.9301815754050606E-2</v>
      </c>
      <c r="T140" s="4">
        <f t="shared" ca="1" si="58"/>
        <v>6</v>
      </c>
      <c r="U140" s="75">
        <f t="shared" ca="1" si="47"/>
        <v>0.87245013005146355</v>
      </c>
      <c r="V140" s="2">
        <f t="shared" ca="1" si="59"/>
        <v>7</v>
      </c>
      <c r="W140" s="82">
        <f t="shared" ca="1" si="49"/>
        <v>0.74679022104512782</v>
      </c>
      <c r="X140" s="1">
        <f t="shared" ca="1" si="60"/>
        <v>1</v>
      </c>
      <c r="Y140" s="82">
        <f t="shared" ca="1" si="51"/>
        <v>1.8442416707955545E-3</v>
      </c>
      <c r="Z140" s="2">
        <f t="shared" ca="1" si="61"/>
        <v>6</v>
      </c>
      <c r="AA140" s="82">
        <f t="shared" ca="1" si="53"/>
        <v>0.60315622197614793</v>
      </c>
    </row>
    <row r="141" spans="2:27" ht="15.75" thickBot="1">
      <c r="B141" s="5" t="s">
        <v>81</v>
      </c>
      <c r="C141" s="6"/>
      <c r="D141" s="39"/>
      <c r="E141" s="5"/>
      <c r="F141" s="5"/>
      <c r="G141" s="53">
        <f t="shared" ca="1" si="62"/>
        <v>10.322643678160919</v>
      </c>
      <c r="H141" s="65">
        <f t="shared" ca="1" si="63"/>
        <v>10.322643678160919</v>
      </c>
      <c r="I141" s="34">
        <f t="shared" ca="1" si="64"/>
        <v>10.322643678160919</v>
      </c>
      <c r="M141" s="4">
        <f t="shared" si="54"/>
        <v>116</v>
      </c>
      <c r="N141" s="40">
        <f t="shared" ca="1" si="55"/>
        <v>2</v>
      </c>
      <c r="O141" s="82">
        <f t="shared" ca="1" si="43"/>
        <v>0.34335419904486897</v>
      </c>
      <c r="P141" s="4">
        <f t="shared" ca="1" si="56"/>
        <v>1</v>
      </c>
      <c r="Q141" s="76">
        <f t="shared" ca="1" si="44"/>
        <v>7.9396642608172918E-2</v>
      </c>
      <c r="R141" s="4">
        <f t="shared" ca="1" si="57"/>
        <v>2</v>
      </c>
      <c r="S141" s="76">
        <f t="shared" ca="1" si="45"/>
        <v>0.64751433398306268</v>
      </c>
      <c r="T141" s="4">
        <f t="shared" ca="1" si="58"/>
        <v>7</v>
      </c>
      <c r="U141" s="75">
        <f t="shared" ca="1" si="47"/>
        <v>0.92684556121856598</v>
      </c>
      <c r="V141" s="2">
        <f t="shared" ca="1" si="59"/>
        <v>6</v>
      </c>
      <c r="W141" s="82">
        <f t="shared" ca="1" si="49"/>
        <v>0.67641165396062508</v>
      </c>
      <c r="X141" s="1">
        <f t="shared" ca="1" si="60"/>
        <v>6</v>
      </c>
      <c r="Y141" s="82">
        <f t="shared" ca="1" si="51"/>
        <v>0.74605741389790659</v>
      </c>
      <c r="Z141" s="2">
        <f t="shared" ca="1" si="61"/>
        <v>4</v>
      </c>
      <c r="AA141" s="82">
        <f t="shared" ca="1" si="53"/>
        <v>0.29240041317909959</v>
      </c>
    </row>
    <row r="142" spans="2:27" ht="15.75" thickBot="1">
      <c r="B142" s="5" t="s">
        <v>82</v>
      </c>
      <c r="C142" s="6" t="s">
        <v>95</v>
      </c>
      <c r="D142" s="39"/>
      <c r="E142" s="5">
        <f>$D$111*$D$119*$E$3/1000</f>
        <v>23.52</v>
      </c>
      <c r="F142" s="5"/>
      <c r="G142" s="53">
        <f t="shared" ca="1" si="62"/>
        <v>10.39946360153257</v>
      </c>
      <c r="H142" s="65">
        <f t="shared" ca="1" si="63"/>
        <v>33.91946360153257</v>
      </c>
      <c r="I142" s="34">
        <f t="shared" ca="1" si="64"/>
        <v>10.39946360153257</v>
      </c>
      <c r="M142" s="4">
        <f t="shared" si="54"/>
        <v>117</v>
      </c>
      <c r="N142" s="40">
        <f t="shared" ca="1" si="55"/>
        <v>1</v>
      </c>
      <c r="O142" s="82">
        <f t="shared" ca="1" si="43"/>
        <v>6.9592929510855051E-2</v>
      </c>
      <c r="P142" s="4">
        <f t="shared" ca="1" si="56"/>
        <v>1</v>
      </c>
      <c r="Q142" s="76">
        <f t="shared" ca="1" si="44"/>
        <v>0.57590882338414495</v>
      </c>
      <c r="R142" s="4">
        <f t="shared" ca="1" si="57"/>
        <v>1</v>
      </c>
      <c r="S142" s="76">
        <f t="shared" ca="1" si="45"/>
        <v>6.7600451518374349E-2</v>
      </c>
      <c r="T142" s="4">
        <f t="shared" ca="1" si="58"/>
        <v>1</v>
      </c>
      <c r="U142" s="75">
        <f t="shared" ca="1" si="47"/>
        <v>9.5757382806102465E-2</v>
      </c>
      <c r="V142" s="2">
        <f t="shared" ca="1" si="59"/>
        <v>7</v>
      </c>
      <c r="W142" s="82">
        <f t="shared" ca="1" si="49"/>
        <v>0.86477212303670292</v>
      </c>
      <c r="X142" s="1">
        <f t="shared" ca="1" si="60"/>
        <v>2</v>
      </c>
      <c r="Y142" s="82">
        <f t="shared" ca="1" si="51"/>
        <v>0.20835233217669824</v>
      </c>
      <c r="Z142" s="2">
        <f t="shared" ca="1" si="61"/>
        <v>3</v>
      </c>
      <c r="AA142" s="82">
        <f t="shared" ca="1" si="53"/>
        <v>0.15856335983065173</v>
      </c>
    </row>
    <row r="143" spans="2:27" ht="15.75" thickBot="1">
      <c r="B143" s="5" t="s">
        <v>83</v>
      </c>
      <c r="C143" s="6" t="s">
        <v>95</v>
      </c>
      <c r="D143" s="39"/>
      <c r="E143" s="5">
        <f t="shared" ref="E143:E147" si="65">$D$111*$D$119*$E$3/1000</f>
        <v>23.52</v>
      </c>
      <c r="F143" s="5"/>
      <c r="G143" s="53">
        <f t="shared" ca="1" si="62"/>
        <v>10.510041050903121</v>
      </c>
      <c r="H143" s="65">
        <f t="shared" ca="1" si="63"/>
        <v>34.030041050903122</v>
      </c>
      <c r="I143" s="34">
        <f t="shared" ca="1" si="64"/>
        <v>10.510041050903121</v>
      </c>
      <c r="M143" s="4">
        <f t="shared" si="54"/>
        <v>118</v>
      </c>
      <c r="N143" s="40">
        <f t="shared" ca="1" si="55"/>
        <v>1</v>
      </c>
      <c r="O143" s="82">
        <f t="shared" ca="1" si="43"/>
        <v>0.14675767775513116</v>
      </c>
      <c r="P143" s="4">
        <f t="shared" ca="1" si="56"/>
        <v>2</v>
      </c>
      <c r="Q143" s="76">
        <f t="shared" ca="1" si="44"/>
        <v>0.78044985044955006</v>
      </c>
      <c r="R143" s="4">
        <f t="shared" ca="1" si="57"/>
        <v>3</v>
      </c>
      <c r="S143" s="76">
        <f t="shared" ca="1" si="45"/>
        <v>0.91491460492997678</v>
      </c>
      <c r="T143" s="4">
        <f t="shared" ca="1" si="58"/>
        <v>1</v>
      </c>
      <c r="U143" s="75">
        <f t="shared" ca="1" si="47"/>
        <v>5.4465165570329432E-2</v>
      </c>
      <c r="V143" s="2">
        <f t="shared" ca="1" si="59"/>
        <v>4</v>
      </c>
      <c r="W143" s="82">
        <f t="shared" ca="1" si="49"/>
        <v>0.29507773299048612</v>
      </c>
      <c r="X143" s="1">
        <f t="shared" ca="1" si="60"/>
        <v>4</v>
      </c>
      <c r="Y143" s="82">
        <f t="shared" ca="1" si="51"/>
        <v>0.55690087462928961</v>
      </c>
      <c r="Z143" s="2">
        <f t="shared" ca="1" si="61"/>
        <v>4</v>
      </c>
      <c r="AA143" s="82">
        <f t="shared" ca="1" si="53"/>
        <v>0.27449909109060311</v>
      </c>
    </row>
    <row r="144" spans="2:27" ht="15.75" thickBot="1">
      <c r="B144" s="5" t="s">
        <v>84</v>
      </c>
      <c r="C144" s="6" t="s">
        <v>95</v>
      </c>
      <c r="D144" s="39" t="s">
        <v>95</v>
      </c>
      <c r="E144" s="5">
        <f t="shared" si="65"/>
        <v>23.52</v>
      </c>
      <c r="F144" s="5">
        <f>$D$111*$D$119*$E$3/1000</f>
        <v>23.52</v>
      </c>
      <c r="G144" s="53">
        <f t="shared" ca="1" si="62"/>
        <v>10.931403940886701</v>
      </c>
      <c r="H144" s="65">
        <f t="shared" ca="1" si="63"/>
        <v>34.451403940886699</v>
      </c>
      <c r="I144" s="34">
        <f t="shared" ca="1" si="64"/>
        <v>34.451403940886699</v>
      </c>
      <c r="M144" s="4">
        <f t="shared" si="54"/>
        <v>119</v>
      </c>
      <c r="N144" s="40">
        <f t="shared" ca="1" si="55"/>
        <v>3</v>
      </c>
      <c r="O144" s="82">
        <f t="shared" ca="1" si="43"/>
        <v>0.97183928250250529</v>
      </c>
      <c r="P144" s="4">
        <f t="shared" ca="1" si="56"/>
        <v>2</v>
      </c>
      <c r="Q144" s="76">
        <f t="shared" ca="1" si="44"/>
        <v>0.65877002090500891</v>
      </c>
      <c r="R144" s="4">
        <f t="shared" ca="1" si="57"/>
        <v>1</v>
      </c>
      <c r="S144" s="76">
        <f t="shared" ca="1" si="45"/>
        <v>6.3724823037960565E-2</v>
      </c>
      <c r="T144" s="4">
        <f t="shared" ca="1" si="58"/>
        <v>3</v>
      </c>
      <c r="U144" s="75">
        <f t="shared" ca="1" si="47"/>
        <v>0.3837091683906948</v>
      </c>
      <c r="V144" s="2">
        <f t="shared" ca="1" si="59"/>
        <v>6</v>
      </c>
      <c r="W144" s="82">
        <f t="shared" ca="1" si="49"/>
        <v>0.47995047638770982</v>
      </c>
      <c r="X144" s="1">
        <f t="shared" ca="1" si="60"/>
        <v>3</v>
      </c>
      <c r="Y144" s="82">
        <f t="shared" ca="1" si="51"/>
        <v>0.42946456852954479</v>
      </c>
      <c r="Z144" s="2">
        <f t="shared" ca="1" si="61"/>
        <v>6</v>
      </c>
      <c r="AA144" s="82">
        <f t="shared" ca="1" si="53"/>
        <v>0.61219339793811045</v>
      </c>
    </row>
    <row r="145" spans="2:27" ht="15.75" thickBot="1">
      <c r="B145" s="5" t="s">
        <v>85</v>
      </c>
      <c r="C145" s="6" t="s">
        <v>95</v>
      </c>
      <c r="D145" s="39" t="s">
        <v>95</v>
      </c>
      <c r="E145" s="5">
        <f t="shared" si="65"/>
        <v>23.52</v>
      </c>
      <c r="F145" s="5">
        <f>$D$111*$D$119*$E$3/1000</f>
        <v>23.52</v>
      </c>
      <c r="G145" s="53">
        <f t="shared" ca="1" si="62"/>
        <v>10.255270935960592</v>
      </c>
      <c r="H145" s="65">
        <f t="shared" ca="1" si="63"/>
        <v>33.775270935960592</v>
      </c>
      <c r="I145" s="34">
        <f t="shared" ca="1" si="64"/>
        <v>33.775270935960592</v>
      </c>
      <c r="M145" s="4">
        <f t="shared" si="54"/>
        <v>120</v>
      </c>
      <c r="N145" s="40">
        <f t="shared" ca="1" si="55"/>
        <v>2</v>
      </c>
      <c r="O145" s="82">
        <f t="shared" ca="1" si="43"/>
        <v>0.76331447567212329</v>
      </c>
      <c r="P145" s="4">
        <f t="shared" ca="1" si="56"/>
        <v>1</v>
      </c>
      <c r="Q145" s="76">
        <f t="shared" ca="1" si="44"/>
        <v>0.38118207655279068</v>
      </c>
      <c r="R145" s="4">
        <f t="shared" ca="1" si="57"/>
        <v>3</v>
      </c>
      <c r="S145" s="76">
        <f t="shared" ca="1" si="45"/>
        <v>0.71943227814451172</v>
      </c>
      <c r="T145" s="4">
        <f t="shared" ca="1" si="58"/>
        <v>6</v>
      </c>
      <c r="U145" s="75">
        <f t="shared" ca="1" si="47"/>
        <v>0.85287290170698382</v>
      </c>
      <c r="V145" s="2">
        <f t="shared" ca="1" si="59"/>
        <v>6</v>
      </c>
      <c r="W145" s="82">
        <f t="shared" ca="1" si="49"/>
        <v>0.63930781806724046</v>
      </c>
      <c r="X145" s="1">
        <f t="shared" ca="1" si="60"/>
        <v>1</v>
      </c>
      <c r="Y145" s="82">
        <f t="shared" ca="1" si="51"/>
        <v>0.14882405093233331</v>
      </c>
      <c r="Z145" s="2">
        <f t="shared" ca="1" si="61"/>
        <v>5</v>
      </c>
      <c r="AA145" s="82">
        <f t="shared" ca="1" si="53"/>
        <v>0.46703632466405698</v>
      </c>
    </row>
    <row r="146" spans="2:27" ht="15.75" thickBot="1">
      <c r="B146" s="5" t="s">
        <v>86</v>
      </c>
      <c r="C146" s="6" t="s">
        <v>95</v>
      </c>
      <c r="D146" s="39" t="s">
        <v>95</v>
      </c>
      <c r="E146" s="5">
        <f t="shared" si="65"/>
        <v>23.52</v>
      </c>
      <c r="F146" s="5">
        <f>$D$111*$D$119*$E$3/1000</f>
        <v>23.52</v>
      </c>
      <c r="G146" s="53">
        <f t="shared" ca="1" si="62"/>
        <v>9.9811494252873558</v>
      </c>
      <c r="H146" s="65">
        <f t="shared" ca="1" si="63"/>
        <v>33.501149425287352</v>
      </c>
      <c r="I146" s="34">
        <f t="shared" ca="1" si="64"/>
        <v>33.501149425287352</v>
      </c>
      <c r="M146" s="4">
        <f t="shared" si="54"/>
        <v>121</v>
      </c>
      <c r="N146" s="40">
        <f t="shared" ca="1" si="55"/>
        <v>1</v>
      </c>
      <c r="O146" s="82">
        <f t="shared" ca="1" si="43"/>
        <v>1.9029476419460956E-2</v>
      </c>
      <c r="P146" s="4">
        <f t="shared" ca="1" si="56"/>
        <v>1</v>
      </c>
      <c r="Q146" s="76">
        <f t="shared" ca="1" si="44"/>
        <v>2.1475135902947251E-2</v>
      </c>
      <c r="R146" s="4">
        <f t="shared" ca="1" si="57"/>
        <v>2</v>
      </c>
      <c r="S146" s="76">
        <f t="shared" ca="1" si="45"/>
        <v>0.68060911381856637</v>
      </c>
      <c r="T146" s="4">
        <f t="shared" ca="1" si="58"/>
        <v>5</v>
      </c>
      <c r="U146" s="75">
        <f t="shared" ca="1" si="47"/>
        <v>0.65774381769822821</v>
      </c>
      <c r="V146" s="2">
        <f t="shared" ca="1" si="59"/>
        <v>4</v>
      </c>
      <c r="W146" s="82">
        <f t="shared" ca="1" si="49"/>
        <v>0.25512533302361451</v>
      </c>
      <c r="X146" s="1">
        <f t="shared" ca="1" si="60"/>
        <v>1</v>
      </c>
      <c r="Y146" s="82">
        <f t="shared" ca="1" si="51"/>
        <v>0.1137834139936742</v>
      </c>
      <c r="Z146" s="2">
        <f t="shared" ca="1" si="61"/>
        <v>4</v>
      </c>
      <c r="AA146" s="82">
        <f t="shared" ca="1" si="53"/>
        <v>0.26565810012706681</v>
      </c>
    </row>
    <row r="147" spans="2:27" ht="15.75" thickBot="1">
      <c r="B147" s="4" t="s">
        <v>87</v>
      </c>
      <c r="C147" s="1" t="s">
        <v>95</v>
      </c>
      <c r="D147" s="40" t="s">
        <v>95</v>
      </c>
      <c r="E147" s="4">
        <f t="shared" si="65"/>
        <v>23.52</v>
      </c>
      <c r="F147" s="4">
        <f>$D$111*$D$119*$E$3/1000</f>
        <v>23.52</v>
      </c>
      <c r="G147" s="76">
        <f t="shared" ca="1" si="62"/>
        <v>5.2714121510673229</v>
      </c>
      <c r="H147" s="87">
        <f t="shared" ca="1" si="63"/>
        <v>28.791412151067323</v>
      </c>
      <c r="I147" s="82">
        <f t="shared" ca="1" si="64"/>
        <v>28.791412151067323</v>
      </c>
      <c r="M147" s="4">
        <f t="shared" si="54"/>
        <v>122</v>
      </c>
      <c r="N147" s="40">
        <f t="shared" ca="1" si="55"/>
        <v>2</v>
      </c>
      <c r="O147" s="82">
        <f t="shared" ca="1" si="43"/>
        <v>0.61919898164215859</v>
      </c>
      <c r="P147" s="4">
        <f t="shared" ca="1" si="56"/>
        <v>2</v>
      </c>
      <c r="Q147" s="76">
        <f t="shared" ca="1" si="44"/>
        <v>0.66987832771770917</v>
      </c>
      <c r="R147" s="4">
        <f t="shared" ca="1" si="57"/>
        <v>1</v>
      </c>
      <c r="S147" s="76">
        <f t="shared" ca="1" si="45"/>
        <v>0.1246670540013215</v>
      </c>
      <c r="T147" s="4">
        <f t="shared" ca="1" si="58"/>
        <v>5</v>
      </c>
      <c r="U147" s="75">
        <f t="shared" ca="1" si="47"/>
        <v>0.81373124308762712</v>
      </c>
      <c r="V147" s="2">
        <f t="shared" ca="1" si="59"/>
        <v>8</v>
      </c>
      <c r="W147" s="82">
        <f t="shared" ca="1" si="49"/>
        <v>0.93239526657204763</v>
      </c>
      <c r="X147" s="1">
        <f t="shared" ca="1" si="60"/>
        <v>8</v>
      </c>
      <c r="Y147" s="82">
        <f t="shared" ca="1" si="51"/>
        <v>0.92489321102725341</v>
      </c>
      <c r="Z147" s="2">
        <f t="shared" ca="1" si="61"/>
        <v>8</v>
      </c>
      <c r="AA147" s="82">
        <f t="shared" ca="1" si="53"/>
        <v>0.95669210256903514</v>
      </c>
    </row>
    <row r="148" spans="2:27" ht="15.75" thickBot="1">
      <c r="F148" s="12"/>
      <c r="G148" s="53"/>
      <c r="H148" s="16"/>
      <c r="I148" s="52"/>
      <c r="J148" s="16"/>
      <c r="M148" s="4">
        <f t="shared" si="54"/>
        <v>123</v>
      </c>
      <c r="N148" s="40">
        <f t="shared" ca="1" si="55"/>
        <v>2</v>
      </c>
      <c r="O148" s="82">
        <f t="shared" ca="1" si="43"/>
        <v>0.30853362272978235</v>
      </c>
      <c r="P148" s="4">
        <f t="shared" ca="1" si="56"/>
        <v>1</v>
      </c>
      <c r="Q148" s="76">
        <f t="shared" ca="1" si="44"/>
        <v>0.25134446265027233</v>
      </c>
      <c r="R148" s="4">
        <f t="shared" ca="1" si="57"/>
        <v>2</v>
      </c>
      <c r="S148" s="76">
        <f t="shared" ca="1" si="45"/>
        <v>0.51053022744803878</v>
      </c>
      <c r="T148" s="4">
        <f t="shared" ca="1" si="58"/>
        <v>7</v>
      </c>
      <c r="U148" s="75">
        <f t="shared" ca="1" si="47"/>
        <v>0.91731101638226642</v>
      </c>
      <c r="V148" s="2">
        <f t="shared" ca="1" si="59"/>
        <v>3</v>
      </c>
      <c r="W148" s="82">
        <f t="shared" ca="1" si="49"/>
        <v>0.1082576056779323</v>
      </c>
      <c r="X148" s="1">
        <f t="shared" ca="1" si="60"/>
        <v>1</v>
      </c>
      <c r="Y148" s="82">
        <f t="shared" ca="1" si="51"/>
        <v>5.6391131262371275E-2</v>
      </c>
      <c r="Z148" s="2">
        <f t="shared" ca="1" si="61"/>
        <v>5</v>
      </c>
      <c r="AA148" s="82">
        <f t="shared" ca="1" si="53"/>
        <v>0.36733926423119367</v>
      </c>
    </row>
    <row r="149" spans="2:27" ht="15.75" thickBot="1">
      <c r="F149" s="12"/>
      <c r="G149" s="52"/>
      <c r="H149" s="16"/>
      <c r="I149" s="52"/>
      <c r="J149" s="16"/>
      <c r="M149" s="4">
        <f t="shared" si="54"/>
        <v>124</v>
      </c>
      <c r="N149" s="40">
        <f t="shared" ca="1" si="55"/>
        <v>3</v>
      </c>
      <c r="O149" s="82">
        <f t="shared" ca="1" si="43"/>
        <v>0.81138132044239253</v>
      </c>
      <c r="P149" s="4">
        <f t="shared" ca="1" si="56"/>
        <v>2</v>
      </c>
      <c r="Q149" s="76">
        <f t="shared" ca="1" si="44"/>
        <v>0.6188283465165183</v>
      </c>
      <c r="R149" s="4">
        <f t="shared" ca="1" si="57"/>
        <v>2</v>
      </c>
      <c r="S149" s="76">
        <f t="shared" ca="1" si="45"/>
        <v>0.42404776845748415</v>
      </c>
      <c r="T149" s="4">
        <f t="shared" ca="1" si="58"/>
        <v>8</v>
      </c>
      <c r="U149" s="75">
        <f t="shared" ca="1" si="47"/>
        <v>0.97602115859583072</v>
      </c>
      <c r="V149" s="2">
        <f t="shared" ca="1" si="59"/>
        <v>5</v>
      </c>
      <c r="W149" s="82">
        <f t="shared" ca="1" si="49"/>
        <v>0.36523478033612689</v>
      </c>
      <c r="X149" s="1">
        <f t="shared" ca="1" si="60"/>
        <v>2</v>
      </c>
      <c r="Y149" s="82">
        <f t="shared" ca="1" si="51"/>
        <v>0.21615954097080881</v>
      </c>
      <c r="Z149" s="2">
        <f t="shared" ca="1" si="61"/>
        <v>7</v>
      </c>
      <c r="AA149" s="82">
        <f t="shared" ca="1" si="53"/>
        <v>0.92002436471522064</v>
      </c>
    </row>
    <row r="150" spans="2:27" ht="15.75" thickBot="1">
      <c r="C150" t="s">
        <v>135</v>
      </c>
      <c r="E150" s="16"/>
      <c r="M150" s="4">
        <f t="shared" si="54"/>
        <v>125</v>
      </c>
      <c r="N150" s="40">
        <f t="shared" ca="1" si="55"/>
        <v>1</v>
      </c>
      <c r="O150" s="82">
        <f t="shared" ca="1" si="43"/>
        <v>7.8975925041200767E-2</v>
      </c>
      <c r="P150" s="4">
        <f t="shared" ca="1" si="56"/>
        <v>1</v>
      </c>
      <c r="Q150" s="76">
        <f t="shared" ca="1" si="44"/>
        <v>3.1870491806866852E-3</v>
      </c>
      <c r="R150" s="4">
        <f t="shared" ca="1" si="57"/>
        <v>1</v>
      </c>
      <c r="S150" s="76">
        <f t="shared" ca="1" si="45"/>
        <v>2.773740114410117E-3</v>
      </c>
      <c r="T150" s="4">
        <f t="shared" ca="1" si="58"/>
        <v>4</v>
      </c>
      <c r="U150" s="75">
        <f t="shared" ca="1" si="47"/>
        <v>0.56278622399973788</v>
      </c>
      <c r="V150" s="2">
        <f t="shared" ca="1" si="59"/>
        <v>3</v>
      </c>
      <c r="W150" s="82">
        <f t="shared" ca="1" si="49"/>
        <v>0.17176354820725237</v>
      </c>
      <c r="X150" s="1">
        <f t="shared" ca="1" si="60"/>
        <v>2</v>
      </c>
      <c r="Y150" s="82">
        <f t="shared" ca="1" si="51"/>
        <v>0.33823039051662174</v>
      </c>
      <c r="Z150" s="2">
        <f t="shared" ca="1" si="61"/>
        <v>1</v>
      </c>
      <c r="AA150" s="82">
        <f t="shared" ca="1" si="53"/>
        <v>4.1867731271600706E-2</v>
      </c>
    </row>
    <row r="151" spans="2:27" ht="15.75" thickBot="1">
      <c r="C151" s="17" t="s">
        <v>120</v>
      </c>
      <c r="D151" s="71"/>
      <c r="E151" s="59">
        <f ca="1">SUM(H124:H147)</f>
        <v>342.80291461412156</v>
      </c>
      <c r="F151" s="71" t="s">
        <v>2</v>
      </c>
      <c r="M151" s="4">
        <f t="shared" si="54"/>
        <v>126</v>
      </c>
      <c r="N151" s="40">
        <f t="shared" ca="1" si="55"/>
        <v>2</v>
      </c>
      <c r="O151" s="82">
        <f t="shared" ca="1" si="43"/>
        <v>0.52976473636184096</v>
      </c>
      <c r="P151" s="4">
        <f t="shared" ca="1" si="56"/>
        <v>3</v>
      </c>
      <c r="Q151" s="76">
        <f t="shared" ca="1" si="44"/>
        <v>0.97358783842942831</v>
      </c>
      <c r="R151" s="4">
        <f t="shared" ca="1" si="57"/>
        <v>2</v>
      </c>
      <c r="S151" s="76">
        <f t="shared" ca="1" si="45"/>
        <v>0.66920205121159992</v>
      </c>
      <c r="T151" s="4">
        <f t="shared" ca="1" si="58"/>
        <v>7</v>
      </c>
      <c r="U151" s="75">
        <f t="shared" ca="1" si="47"/>
        <v>0.93636647804705353</v>
      </c>
      <c r="V151" s="2">
        <f t="shared" ca="1" si="59"/>
        <v>7</v>
      </c>
      <c r="W151" s="82">
        <f t="shared" ca="1" si="49"/>
        <v>0.70042824093927725</v>
      </c>
      <c r="X151" s="1">
        <f t="shared" ca="1" si="60"/>
        <v>1</v>
      </c>
      <c r="Y151" s="82">
        <f t="shared" ca="1" si="51"/>
        <v>7.7382565366139078E-2</v>
      </c>
      <c r="Z151" s="2">
        <f t="shared" ca="1" si="61"/>
        <v>8</v>
      </c>
      <c r="AA151" s="82">
        <f t="shared" ca="1" si="53"/>
        <v>0.96410130912839609</v>
      </c>
    </row>
    <row r="152" spans="2:27" ht="15.75" thickBot="1">
      <c r="C152" s="6" t="s">
        <v>165</v>
      </c>
      <c r="D152" s="34"/>
      <c r="E152" s="53">
        <f ca="1">E151/$E$3</f>
        <v>1.7489944623169467</v>
      </c>
      <c r="F152" s="5" t="s">
        <v>2</v>
      </c>
      <c r="M152" s="4">
        <f t="shared" si="54"/>
        <v>127</v>
      </c>
      <c r="N152" s="40">
        <f t="shared" ca="1" si="55"/>
        <v>2</v>
      </c>
      <c r="O152" s="82">
        <f t="shared" ca="1" si="43"/>
        <v>0.44670686756953404</v>
      </c>
      <c r="P152" s="4">
        <f t="shared" ca="1" si="56"/>
        <v>1</v>
      </c>
      <c r="Q152" s="76">
        <f t="shared" ca="1" si="44"/>
        <v>7.687068977595457E-2</v>
      </c>
      <c r="R152" s="4">
        <f t="shared" ca="1" si="57"/>
        <v>1</v>
      </c>
      <c r="S152" s="76">
        <f t="shared" ca="1" si="45"/>
        <v>7.2615526401126118E-2</v>
      </c>
      <c r="T152" s="4">
        <f t="shared" ca="1" si="58"/>
        <v>2</v>
      </c>
      <c r="U152" s="75">
        <f t="shared" ca="1" si="47"/>
        <v>0.15407611102127472</v>
      </c>
      <c r="V152" s="2">
        <f t="shared" ca="1" si="59"/>
        <v>7</v>
      </c>
      <c r="W152" s="82">
        <f t="shared" ca="1" si="49"/>
        <v>0.71175326375133618</v>
      </c>
      <c r="X152" s="1">
        <f t="shared" ca="1" si="60"/>
        <v>7</v>
      </c>
      <c r="Y152" s="82">
        <f t="shared" ca="1" si="51"/>
        <v>0.87661617008877735</v>
      </c>
      <c r="Z152" s="2">
        <f t="shared" ca="1" si="61"/>
        <v>5</v>
      </c>
      <c r="AA152" s="82">
        <f t="shared" ca="1" si="53"/>
        <v>0.53011656266615281</v>
      </c>
    </row>
    <row r="153" spans="2:27" ht="15.75" thickBot="1">
      <c r="C153" s="156" t="s">
        <v>166</v>
      </c>
      <c r="D153" s="157"/>
      <c r="E153" s="158">
        <f ca="1">E152*60</f>
        <v>104.9396677390168</v>
      </c>
      <c r="F153" s="157" t="s">
        <v>2</v>
      </c>
      <c r="M153" s="4">
        <f t="shared" si="54"/>
        <v>128</v>
      </c>
      <c r="N153" s="40">
        <f t="shared" ca="1" si="55"/>
        <v>3</v>
      </c>
      <c r="O153" s="82">
        <f t="shared" ca="1" si="43"/>
        <v>0.94033486076378403</v>
      </c>
      <c r="P153" s="4">
        <f t="shared" ca="1" si="56"/>
        <v>1</v>
      </c>
      <c r="Q153" s="76">
        <f t="shared" ca="1" si="44"/>
        <v>0.30659273544366705</v>
      </c>
      <c r="R153" s="4">
        <f t="shared" ca="1" si="57"/>
        <v>2</v>
      </c>
      <c r="S153" s="76">
        <f t="shared" ca="1" si="45"/>
        <v>0.62497148161430083</v>
      </c>
      <c r="T153" s="4">
        <f t="shared" ca="1" si="58"/>
        <v>8</v>
      </c>
      <c r="U153" s="75">
        <f t="shared" ca="1" si="47"/>
        <v>0.96848386270226339</v>
      </c>
      <c r="V153" s="2">
        <f t="shared" ca="1" si="59"/>
        <v>8</v>
      </c>
      <c r="W153" s="82">
        <f t="shared" ca="1" si="49"/>
        <v>0.99585822235574839</v>
      </c>
      <c r="X153" s="1">
        <f t="shared" ca="1" si="60"/>
        <v>2</v>
      </c>
      <c r="Y153" s="82">
        <f t="shared" ca="1" si="51"/>
        <v>0.2017874377948532</v>
      </c>
      <c r="Z153" s="2">
        <f t="shared" ca="1" si="61"/>
        <v>7</v>
      </c>
      <c r="AA153" s="82">
        <f t="shared" ca="1" si="53"/>
        <v>0.89040930504109017</v>
      </c>
    </row>
    <row r="154" spans="2:27" ht="15.75" thickBot="1">
      <c r="C154" s="6" t="s">
        <v>90</v>
      </c>
      <c r="D154" s="10"/>
      <c r="E154" s="53">
        <f ca="1">E152*182</f>
        <v>318.3169921416843</v>
      </c>
      <c r="F154" s="10" t="s">
        <v>2</v>
      </c>
      <c r="M154" s="4">
        <f t="shared" si="54"/>
        <v>129</v>
      </c>
      <c r="N154" s="40">
        <f t="shared" ca="1" si="55"/>
        <v>3</v>
      </c>
      <c r="O154" s="82">
        <f t="shared" ca="1" si="43"/>
        <v>0.97710568985409818</v>
      </c>
      <c r="P154" s="4">
        <f t="shared" ca="1" si="56"/>
        <v>1</v>
      </c>
      <c r="Q154" s="76">
        <f t="shared" ca="1" si="44"/>
        <v>0.50059444253356311</v>
      </c>
      <c r="R154" s="4">
        <f t="shared" ca="1" si="57"/>
        <v>2</v>
      </c>
      <c r="S154" s="76">
        <f t="shared" ca="1" si="45"/>
        <v>0.39823229845322672</v>
      </c>
      <c r="T154" s="4">
        <f t="shared" ca="1" si="58"/>
        <v>5</v>
      </c>
      <c r="U154" s="75">
        <f t="shared" ca="1" si="47"/>
        <v>0.73879738283970653</v>
      </c>
      <c r="V154" s="2">
        <f t="shared" ca="1" si="59"/>
        <v>2</v>
      </c>
      <c r="W154" s="82">
        <f t="shared" ca="1" si="49"/>
        <v>6.9107673301017636E-2</v>
      </c>
      <c r="X154" s="1">
        <f t="shared" ca="1" si="60"/>
        <v>3</v>
      </c>
      <c r="Y154" s="82">
        <f t="shared" ca="1" si="51"/>
        <v>0.48781255070869634</v>
      </c>
      <c r="Z154" s="2">
        <f t="shared" ca="1" si="61"/>
        <v>1</v>
      </c>
      <c r="AA154" s="82">
        <f t="shared" ca="1" si="53"/>
        <v>1.7743316450412827E-2</v>
      </c>
    </row>
    <row r="155" spans="2:27" ht="15.75" thickBot="1">
      <c r="C155" s="1" t="s">
        <v>121</v>
      </c>
      <c r="D155" s="4"/>
      <c r="E155" s="76">
        <f ca="1">E151*182</f>
        <v>62390.130459770124</v>
      </c>
      <c r="F155" s="82" t="s">
        <v>2</v>
      </c>
      <c r="M155" s="4">
        <f t="shared" si="54"/>
        <v>130</v>
      </c>
      <c r="N155" s="40">
        <f t="shared" ca="1" si="55"/>
        <v>3</v>
      </c>
      <c r="O155" s="82">
        <f t="shared" ref="O155:O218" ca="1" si="66">RAND()</f>
        <v>0.98276209102306478</v>
      </c>
      <c r="P155" s="4">
        <f t="shared" ca="1" si="56"/>
        <v>3</v>
      </c>
      <c r="Q155" s="76">
        <f t="shared" ref="Q155:Q218" ca="1" si="67">RAND()</f>
        <v>0.91576705093749511</v>
      </c>
      <c r="R155" s="4">
        <f t="shared" ca="1" si="57"/>
        <v>2</v>
      </c>
      <c r="S155" s="76">
        <f t="shared" ref="S155:S218" ca="1" si="68">RAND()</f>
        <v>0.41671000879056419</v>
      </c>
      <c r="T155" s="4">
        <f t="shared" ca="1" si="58"/>
        <v>2</v>
      </c>
      <c r="U155" s="75">
        <f t="shared" ref="U155:U218" ca="1" si="69">RAND()</f>
        <v>0.1881763622582735</v>
      </c>
      <c r="V155" s="2">
        <f t="shared" ca="1" si="59"/>
        <v>5</v>
      </c>
      <c r="W155" s="82">
        <f t="shared" ref="W155:W218" ca="1" si="70">RAND()</f>
        <v>0.36708725527010166</v>
      </c>
      <c r="X155" s="1">
        <f t="shared" ca="1" si="60"/>
        <v>7</v>
      </c>
      <c r="Y155" s="82">
        <f t="shared" ref="Y155:Y218" ca="1" si="71">RAND()</f>
        <v>0.86765388684096934</v>
      </c>
      <c r="Z155" s="2">
        <f t="shared" ca="1" si="61"/>
        <v>2</v>
      </c>
      <c r="AA155" s="82">
        <f t="shared" ref="AA155:AA218" ca="1" si="72">RAND()</f>
        <v>5.3265542388703624E-2</v>
      </c>
    </row>
    <row r="156" spans="2:27" ht="15.75" thickBot="1">
      <c r="E156" s="16"/>
      <c r="M156" s="4">
        <f t="shared" ref="M156:M221" si="73">M155+1</f>
        <v>131</v>
      </c>
      <c r="N156" s="40">
        <f t="shared" ca="1" si="55"/>
        <v>2</v>
      </c>
      <c r="O156" s="82">
        <f t="shared" ca="1" si="66"/>
        <v>0.3607821815086476</v>
      </c>
      <c r="P156" s="4">
        <f t="shared" ca="1" si="56"/>
        <v>1</v>
      </c>
      <c r="Q156" s="76">
        <f t="shared" ca="1" si="67"/>
        <v>0.42864690264686534</v>
      </c>
      <c r="R156" s="4">
        <f t="shared" ca="1" si="57"/>
        <v>2</v>
      </c>
      <c r="S156" s="76">
        <f t="shared" ca="1" si="68"/>
        <v>0.20869204350878379</v>
      </c>
      <c r="T156" s="4">
        <f t="shared" ca="1" si="58"/>
        <v>7</v>
      </c>
      <c r="U156" s="75">
        <f t="shared" ca="1" si="69"/>
        <v>0.93150452572107678</v>
      </c>
      <c r="V156" s="2">
        <f t="shared" ca="1" si="59"/>
        <v>6</v>
      </c>
      <c r="W156" s="82">
        <f t="shared" ca="1" si="70"/>
        <v>0.49892781196232505</v>
      </c>
      <c r="X156" s="1">
        <f t="shared" ca="1" si="60"/>
        <v>1</v>
      </c>
      <c r="Y156" s="82">
        <f t="shared" ca="1" si="71"/>
        <v>0.16411967598587651</v>
      </c>
      <c r="Z156" s="2">
        <f t="shared" ca="1" si="61"/>
        <v>6</v>
      </c>
      <c r="AA156" s="82">
        <f t="shared" ca="1" si="72"/>
        <v>0.5610646014583438</v>
      </c>
    </row>
    <row r="157" spans="2:27" ht="15.75" thickBot="1">
      <c r="C157" t="s">
        <v>136</v>
      </c>
      <c r="M157" s="4">
        <f t="shared" si="73"/>
        <v>132</v>
      </c>
      <c r="N157" s="40">
        <f t="shared" ca="1" si="55"/>
        <v>1</v>
      </c>
      <c r="O157" s="82">
        <f t="shared" ca="1" si="66"/>
        <v>0.10872570024564387</v>
      </c>
      <c r="P157" s="4">
        <f t="shared" ca="1" si="56"/>
        <v>2</v>
      </c>
      <c r="Q157" s="76">
        <f t="shared" ca="1" si="67"/>
        <v>0.70414971366929091</v>
      </c>
      <c r="R157" s="4">
        <f t="shared" ca="1" si="57"/>
        <v>1</v>
      </c>
      <c r="S157" s="76">
        <f t="shared" ca="1" si="68"/>
        <v>5.4399277832808179E-2</v>
      </c>
      <c r="T157" s="4">
        <f t="shared" ca="1" si="58"/>
        <v>4</v>
      </c>
      <c r="U157" s="75">
        <f t="shared" ca="1" si="69"/>
        <v>0.56946659342096373</v>
      </c>
      <c r="V157" s="2">
        <f t="shared" ca="1" si="59"/>
        <v>8</v>
      </c>
      <c r="W157" s="82">
        <f t="shared" ca="1" si="70"/>
        <v>0.96329199786366559</v>
      </c>
      <c r="X157" s="1">
        <f t="shared" ca="1" si="60"/>
        <v>8</v>
      </c>
      <c r="Y157" s="82">
        <f t="shared" ca="1" si="71"/>
        <v>0.96857134011085755</v>
      </c>
      <c r="Z157" s="2">
        <f t="shared" ca="1" si="61"/>
        <v>5</v>
      </c>
      <c r="AA157" s="82">
        <f t="shared" ca="1" si="72"/>
        <v>0.42129146518217997</v>
      </c>
    </row>
    <row r="158" spans="2:27" ht="15.75" thickBot="1">
      <c r="C158" s="17" t="s">
        <v>120</v>
      </c>
      <c r="D158" s="59"/>
      <c r="E158" s="71">
        <f ca="1">SUM(I124:I147)</f>
        <v>295.76291461412154</v>
      </c>
      <c r="F158" s="70" t="s">
        <v>2</v>
      </c>
      <c r="M158" s="4">
        <f t="shared" si="73"/>
        <v>133</v>
      </c>
      <c r="N158" s="40">
        <f t="shared" ca="1" si="55"/>
        <v>3</v>
      </c>
      <c r="O158" s="82">
        <f t="shared" ca="1" si="66"/>
        <v>0.90044692120029968</v>
      </c>
      <c r="P158" s="4">
        <f t="shared" ca="1" si="56"/>
        <v>1</v>
      </c>
      <c r="Q158" s="76">
        <f t="shared" ca="1" si="67"/>
        <v>0.46005848697258367</v>
      </c>
      <c r="R158" s="4">
        <f t="shared" ca="1" si="57"/>
        <v>2</v>
      </c>
      <c r="S158" s="76">
        <f t="shared" ca="1" si="68"/>
        <v>0.6128197075375228</v>
      </c>
      <c r="T158" s="4">
        <f t="shared" ca="1" si="58"/>
        <v>2</v>
      </c>
      <c r="U158" s="75">
        <f t="shared" ca="1" si="69"/>
        <v>0.19993272172526155</v>
      </c>
      <c r="V158" s="2">
        <f t="shared" ca="1" si="59"/>
        <v>8</v>
      </c>
      <c r="W158" s="82">
        <f t="shared" ca="1" si="70"/>
        <v>0.92427441058375459</v>
      </c>
      <c r="X158" s="1">
        <f t="shared" ca="1" si="60"/>
        <v>7</v>
      </c>
      <c r="Y158" s="82">
        <f t="shared" ca="1" si="71"/>
        <v>0.81994092380871963</v>
      </c>
      <c r="Z158" s="2">
        <f t="shared" ca="1" si="61"/>
        <v>6</v>
      </c>
      <c r="AA158" s="82">
        <f t="shared" ca="1" si="72"/>
        <v>0.71056938385605073</v>
      </c>
    </row>
    <row r="159" spans="2:27" ht="15.75" thickBot="1">
      <c r="C159" s="6" t="s">
        <v>119</v>
      </c>
      <c r="D159" s="53"/>
      <c r="E159" s="34">
        <f ca="1">E158/$E$3</f>
        <v>1.5089944623169467</v>
      </c>
      <c r="F159" s="39" t="s">
        <v>2</v>
      </c>
      <c r="M159" s="4">
        <f t="shared" si="73"/>
        <v>134</v>
      </c>
      <c r="N159" s="40">
        <f t="shared" ref="N159:N201" ca="1" si="74">VLOOKUP(O159,N$8:O$11,2)</f>
        <v>2</v>
      </c>
      <c r="O159" s="82">
        <f t="shared" ca="1" si="66"/>
        <v>0.64559190249877396</v>
      </c>
      <c r="P159" s="4">
        <f t="shared" ref="P159:P201" ca="1" si="75">VLOOKUP(Q159,P$8:Q$11,2)</f>
        <v>1</v>
      </c>
      <c r="Q159" s="76">
        <f t="shared" ca="1" si="67"/>
        <v>0.51417434280995167</v>
      </c>
      <c r="R159" s="4">
        <f t="shared" ref="R159:R201" ca="1" si="76">VLOOKUP(S159,R$8:S$11,2)</f>
        <v>3</v>
      </c>
      <c r="S159" s="76">
        <f t="shared" ca="1" si="68"/>
        <v>0.96888980349464027</v>
      </c>
      <c r="T159" s="4">
        <f t="shared" ref="T159:T201" ca="1" si="77">VLOOKUP(U159,T$8:U$15,2)</f>
        <v>7</v>
      </c>
      <c r="U159" s="75">
        <f t="shared" ca="1" si="69"/>
        <v>0.93175319115059629</v>
      </c>
      <c r="V159" s="2">
        <f t="shared" ref="V159:V201" ca="1" si="78">VLOOKUP(W159,V$8:W$15,2)</f>
        <v>8</v>
      </c>
      <c r="W159" s="82">
        <f t="shared" ca="1" si="70"/>
        <v>0.90362599237520169</v>
      </c>
      <c r="X159" s="1">
        <f t="shared" ref="X159:X201" ca="1" si="79">VLOOKUP(Y159,X$8:Y$15,2)</f>
        <v>1</v>
      </c>
      <c r="Y159" s="82">
        <f t="shared" ca="1" si="71"/>
        <v>0.15369950424150058</v>
      </c>
      <c r="Z159" s="2">
        <f t="shared" ref="Z159:Z201" ca="1" si="80">VLOOKUP(AA159,Z$8:AA$15,2)</f>
        <v>5</v>
      </c>
      <c r="AA159" s="82">
        <f t="shared" ca="1" si="72"/>
        <v>0.48468408106640926</v>
      </c>
    </row>
    <row r="160" spans="2:27" ht="15.75" thickBot="1">
      <c r="C160" s="156" t="s">
        <v>166</v>
      </c>
      <c r="D160" s="159"/>
      <c r="E160" s="160">
        <f ca="1">E159*60</f>
        <v>90.539667739016807</v>
      </c>
      <c r="F160" s="161" t="s">
        <v>2</v>
      </c>
      <c r="M160" s="4">
        <f t="shared" si="73"/>
        <v>135</v>
      </c>
      <c r="N160" s="40">
        <f t="shared" ca="1" si="74"/>
        <v>2</v>
      </c>
      <c r="O160" s="82">
        <f t="shared" ca="1" si="66"/>
        <v>0.53573401919416708</v>
      </c>
      <c r="P160" s="4">
        <f t="shared" ca="1" si="75"/>
        <v>1</v>
      </c>
      <c r="Q160" s="76">
        <f t="shared" ca="1" si="67"/>
        <v>0.40718491681118563</v>
      </c>
      <c r="R160" s="4">
        <f t="shared" ca="1" si="76"/>
        <v>1</v>
      </c>
      <c r="S160" s="76">
        <f t="shared" ca="1" si="68"/>
        <v>0.17813259757544397</v>
      </c>
      <c r="T160" s="4">
        <f t="shared" ca="1" si="77"/>
        <v>4</v>
      </c>
      <c r="U160" s="75">
        <f t="shared" ca="1" si="69"/>
        <v>0.48637557587152358</v>
      </c>
      <c r="V160" s="2">
        <f t="shared" ca="1" si="78"/>
        <v>6</v>
      </c>
      <c r="W160" s="82">
        <f t="shared" ca="1" si="70"/>
        <v>0.65530374542553371</v>
      </c>
      <c r="X160" s="1">
        <f t="shared" ca="1" si="79"/>
        <v>1</v>
      </c>
      <c r="Y160" s="82">
        <f t="shared" ca="1" si="71"/>
        <v>7.2309024861298532E-2</v>
      </c>
      <c r="Z160" s="2">
        <f t="shared" ca="1" si="80"/>
        <v>7</v>
      </c>
      <c r="AA160" s="82">
        <f t="shared" ca="1" si="72"/>
        <v>0.87443625259094482</v>
      </c>
    </row>
    <row r="161" spans="3:27" ht="15.75" thickBot="1">
      <c r="C161" s="6" t="s">
        <v>90</v>
      </c>
      <c r="D161" s="13"/>
      <c r="E161" s="34">
        <f ca="1">E159*183</f>
        <v>276.14598660400122</v>
      </c>
      <c r="F161" s="101" t="s">
        <v>2</v>
      </c>
      <c r="M161" s="4">
        <f t="shared" si="73"/>
        <v>136</v>
      </c>
      <c r="N161" s="40">
        <f t="shared" ca="1" si="74"/>
        <v>1</v>
      </c>
      <c r="O161" s="82">
        <f t="shared" ca="1" si="66"/>
        <v>0.14051659760813018</v>
      </c>
      <c r="P161" s="4">
        <f t="shared" ca="1" si="75"/>
        <v>1</v>
      </c>
      <c r="Q161" s="76">
        <f t="shared" ca="1" si="67"/>
        <v>0.3598513946085955</v>
      </c>
      <c r="R161" s="4">
        <f t="shared" ca="1" si="76"/>
        <v>3</v>
      </c>
      <c r="S161" s="76">
        <f t="shared" ca="1" si="68"/>
        <v>0.86611554835479865</v>
      </c>
      <c r="T161" s="4">
        <f t="shared" ca="1" si="77"/>
        <v>5</v>
      </c>
      <c r="U161" s="75">
        <f t="shared" ca="1" si="69"/>
        <v>0.76616400630597958</v>
      </c>
      <c r="V161" s="2">
        <f t="shared" ca="1" si="78"/>
        <v>5</v>
      </c>
      <c r="W161" s="82">
        <f t="shared" ca="1" si="70"/>
        <v>0.32452292411192385</v>
      </c>
      <c r="X161" s="1">
        <f t="shared" ca="1" si="79"/>
        <v>7</v>
      </c>
      <c r="Y161" s="82">
        <f t="shared" ca="1" si="71"/>
        <v>0.81885282709404184</v>
      </c>
      <c r="Z161" s="2">
        <f t="shared" ca="1" si="80"/>
        <v>6</v>
      </c>
      <c r="AA161" s="82">
        <f t="shared" ca="1" si="72"/>
        <v>0.59579959530306592</v>
      </c>
    </row>
    <row r="162" spans="3:27" ht="15.75" thickBot="1">
      <c r="C162" s="1" t="s">
        <v>121</v>
      </c>
      <c r="D162" s="2"/>
      <c r="E162" s="82">
        <f ca="1">E158*183</f>
        <v>54124.613374384244</v>
      </c>
      <c r="F162" s="75" t="s">
        <v>2</v>
      </c>
      <c r="M162" s="4">
        <f t="shared" si="73"/>
        <v>137</v>
      </c>
      <c r="N162" s="40">
        <f t="shared" ca="1" si="74"/>
        <v>1</v>
      </c>
      <c r="O162" s="82">
        <f t="shared" ca="1" si="66"/>
        <v>5.3328738880041193E-2</v>
      </c>
      <c r="P162" s="4">
        <f t="shared" ca="1" si="75"/>
        <v>2</v>
      </c>
      <c r="Q162" s="76">
        <f t="shared" ca="1" si="67"/>
        <v>0.65517718907468558</v>
      </c>
      <c r="R162" s="4">
        <f t="shared" ca="1" si="76"/>
        <v>3</v>
      </c>
      <c r="S162" s="76">
        <f t="shared" ca="1" si="68"/>
        <v>0.81465031062308668</v>
      </c>
      <c r="T162" s="4">
        <f t="shared" ca="1" si="77"/>
        <v>1</v>
      </c>
      <c r="U162" s="75">
        <f t="shared" ca="1" si="69"/>
        <v>3.6725121127739735E-2</v>
      </c>
      <c r="V162" s="2">
        <f t="shared" ca="1" si="78"/>
        <v>6</v>
      </c>
      <c r="W162" s="82">
        <f t="shared" ca="1" si="70"/>
        <v>0.57194286101625846</v>
      </c>
      <c r="X162" s="1">
        <f t="shared" ca="1" si="79"/>
        <v>8</v>
      </c>
      <c r="Y162" s="82">
        <f t="shared" ca="1" si="71"/>
        <v>0.90820697748848822</v>
      </c>
      <c r="Z162" s="2">
        <f t="shared" ca="1" si="80"/>
        <v>2</v>
      </c>
      <c r="AA162" s="82">
        <f t="shared" ca="1" si="72"/>
        <v>7.184032889065417E-2</v>
      </c>
    </row>
    <row r="163" spans="3:27" ht="15.75" thickBot="1">
      <c r="M163" s="4">
        <f t="shared" si="73"/>
        <v>138</v>
      </c>
      <c r="N163" s="40">
        <f t="shared" ca="1" si="74"/>
        <v>2</v>
      </c>
      <c r="O163" s="82">
        <f t="shared" ca="1" si="66"/>
        <v>0.42078091004037432</v>
      </c>
      <c r="P163" s="4">
        <f t="shared" ca="1" si="75"/>
        <v>3</v>
      </c>
      <c r="Q163" s="76">
        <f t="shared" ca="1" si="67"/>
        <v>0.8681338525837452</v>
      </c>
      <c r="R163" s="4">
        <f t="shared" ca="1" si="76"/>
        <v>3</v>
      </c>
      <c r="S163" s="76">
        <f t="shared" ca="1" si="68"/>
        <v>0.83988380403646179</v>
      </c>
      <c r="T163" s="4">
        <f t="shared" ca="1" si="77"/>
        <v>4</v>
      </c>
      <c r="U163" s="75">
        <f t="shared" ca="1" si="69"/>
        <v>0.64902092699491609</v>
      </c>
      <c r="V163" s="2">
        <f t="shared" ca="1" si="78"/>
        <v>6</v>
      </c>
      <c r="W163" s="82">
        <f t="shared" ca="1" si="70"/>
        <v>0.69173399955249626</v>
      </c>
      <c r="X163" s="1">
        <f t="shared" ca="1" si="79"/>
        <v>3</v>
      </c>
      <c r="Y163" s="82">
        <f t="shared" ca="1" si="71"/>
        <v>0.47844976276413886</v>
      </c>
      <c r="Z163" s="2">
        <f t="shared" ca="1" si="80"/>
        <v>5</v>
      </c>
      <c r="AA163" s="82">
        <f t="shared" ca="1" si="72"/>
        <v>0.35499486619452458</v>
      </c>
    </row>
    <row r="164" spans="3:27" ht="15.75" thickBot="1">
      <c r="C164" s="17" t="s">
        <v>90</v>
      </c>
      <c r="D164" s="44"/>
      <c r="E164" s="71">
        <f ca="1">E154+E161</f>
        <v>594.46297874568552</v>
      </c>
      <c r="M164" s="4">
        <f t="shared" si="73"/>
        <v>139</v>
      </c>
      <c r="N164" s="40">
        <f t="shared" ca="1" si="74"/>
        <v>3</v>
      </c>
      <c r="O164" s="82">
        <f t="shared" ca="1" si="66"/>
        <v>0.88104570610635458</v>
      </c>
      <c r="P164" s="4">
        <f t="shared" ca="1" si="75"/>
        <v>2</v>
      </c>
      <c r="Q164" s="76">
        <f t="shared" ca="1" si="67"/>
        <v>0.76689856085096819</v>
      </c>
      <c r="R164" s="4">
        <f t="shared" ca="1" si="76"/>
        <v>1</v>
      </c>
      <c r="S164" s="76">
        <f t="shared" ca="1" si="68"/>
        <v>0.15395756817566841</v>
      </c>
      <c r="T164" s="4">
        <f t="shared" ca="1" si="77"/>
        <v>2</v>
      </c>
      <c r="U164" s="75">
        <f t="shared" ca="1" si="69"/>
        <v>0.1042063579658361</v>
      </c>
      <c r="V164" s="2">
        <f t="shared" ca="1" si="78"/>
        <v>4</v>
      </c>
      <c r="W164" s="82">
        <f t="shared" ca="1" si="70"/>
        <v>0.29039027903465264</v>
      </c>
      <c r="X164" s="1">
        <f t="shared" ca="1" si="79"/>
        <v>8</v>
      </c>
      <c r="Y164" s="82">
        <f t="shared" ca="1" si="71"/>
        <v>0.95480197084181073</v>
      </c>
      <c r="Z164" s="2">
        <f t="shared" ca="1" si="80"/>
        <v>8</v>
      </c>
      <c r="AA164" s="82">
        <f t="shared" ca="1" si="72"/>
        <v>0.99677771092204193</v>
      </c>
    </row>
    <row r="165" spans="3:27" ht="15.75" thickBot="1">
      <c r="C165" s="1" t="s">
        <v>121</v>
      </c>
      <c r="D165" s="2"/>
      <c r="E165" s="4">
        <f ca="1">E155+E162</f>
        <v>116514.74383415436</v>
      </c>
      <c r="M165" s="4">
        <f t="shared" si="73"/>
        <v>140</v>
      </c>
      <c r="N165" s="40">
        <f t="shared" ca="1" si="74"/>
        <v>3</v>
      </c>
      <c r="O165" s="82">
        <f t="shared" ca="1" si="66"/>
        <v>0.81528686371108705</v>
      </c>
      <c r="P165" s="4">
        <f t="shared" ca="1" si="75"/>
        <v>1</v>
      </c>
      <c r="Q165" s="76">
        <f t="shared" ca="1" si="67"/>
        <v>1.2037601184344826E-3</v>
      </c>
      <c r="R165" s="4">
        <f t="shared" ca="1" si="76"/>
        <v>2</v>
      </c>
      <c r="S165" s="76">
        <f t="shared" ca="1" si="68"/>
        <v>0.43760598589770217</v>
      </c>
      <c r="T165" s="4">
        <f t="shared" ca="1" si="77"/>
        <v>5</v>
      </c>
      <c r="U165" s="75">
        <f t="shared" ca="1" si="69"/>
        <v>0.80876261470761168</v>
      </c>
      <c r="V165" s="2">
        <f t="shared" ca="1" si="78"/>
        <v>5</v>
      </c>
      <c r="W165" s="82">
        <f t="shared" ca="1" si="70"/>
        <v>0.37644241770844111</v>
      </c>
      <c r="X165" s="1">
        <f t="shared" ca="1" si="79"/>
        <v>3</v>
      </c>
      <c r="Y165" s="82">
        <f t="shared" ca="1" si="71"/>
        <v>0.41534857912726197</v>
      </c>
      <c r="Z165" s="2">
        <f t="shared" ca="1" si="80"/>
        <v>5</v>
      </c>
      <c r="AA165" s="82">
        <f t="shared" ca="1" si="72"/>
        <v>0.53642759746919455</v>
      </c>
    </row>
    <row r="166" spans="3:27" ht="15.75" thickBot="1">
      <c r="M166" s="4">
        <f t="shared" si="73"/>
        <v>141</v>
      </c>
      <c r="N166" s="40">
        <f t="shared" ca="1" si="74"/>
        <v>2</v>
      </c>
      <c r="O166" s="82">
        <f t="shared" ca="1" si="66"/>
        <v>0.38658878862166746</v>
      </c>
      <c r="P166" s="4">
        <f t="shared" ca="1" si="75"/>
        <v>1</v>
      </c>
      <c r="Q166" s="76">
        <f t="shared" ca="1" si="67"/>
        <v>0.47540684789070564</v>
      </c>
      <c r="R166" s="4">
        <f t="shared" ca="1" si="76"/>
        <v>2</v>
      </c>
      <c r="S166" s="76">
        <f t="shared" ca="1" si="68"/>
        <v>0.29196871994970186</v>
      </c>
      <c r="T166" s="4">
        <f t="shared" ca="1" si="77"/>
        <v>5</v>
      </c>
      <c r="U166" s="75">
        <f t="shared" ca="1" si="69"/>
        <v>0.73479950256313042</v>
      </c>
      <c r="V166" s="2">
        <f t="shared" ca="1" si="78"/>
        <v>3</v>
      </c>
      <c r="W166" s="82">
        <f t="shared" ca="1" si="70"/>
        <v>0.12979005025021451</v>
      </c>
      <c r="X166" s="1">
        <f t="shared" ca="1" si="79"/>
        <v>2</v>
      </c>
      <c r="Y166" s="82">
        <f t="shared" ca="1" si="71"/>
        <v>0.36285388018435061</v>
      </c>
      <c r="Z166" s="2">
        <f t="shared" ca="1" si="80"/>
        <v>4</v>
      </c>
      <c r="AA166" s="82">
        <f t="shared" ca="1" si="72"/>
        <v>0.23892447536622408</v>
      </c>
    </row>
    <row r="167" spans="3:27" ht="15.75" thickBot="1">
      <c r="M167" s="4">
        <f t="shared" si="73"/>
        <v>142</v>
      </c>
      <c r="N167" s="40">
        <f t="shared" ca="1" si="74"/>
        <v>2</v>
      </c>
      <c r="O167" s="82">
        <f t="shared" ca="1" si="66"/>
        <v>0.28313079916233796</v>
      </c>
      <c r="P167" s="4">
        <f t="shared" ca="1" si="75"/>
        <v>1</v>
      </c>
      <c r="Q167" s="76">
        <f t="shared" ca="1" si="67"/>
        <v>0.45737593751893657</v>
      </c>
      <c r="R167" s="4">
        <f t="shared" ca="1" si="76"/>
        <v>1</v>
      </c>
      <c r="S167" s="76">
        <f t="shared" ca="1" si="68"/>
        <v>0.15649980462971946</v>
      </c>
      <c r="T167" s="4">
        <f t="shared" ca="1" si="77"/>
        <v>3</v>
      </c>
      <c r="U167" s="75">
        <f t="shared" ca="1" si="69"/>
        <v>0.31979653249349815</v>
      </c>
      <c r="V167" s="2">
        <f t="shared" ca="1" si="78"/>
        <v>5</v>
      </c>
      <c r="W167" s="82">
        <f t="shared" ca="1" si="70"/>
        <v>0.39041041067021087</v>
      </c>
      <c r="X167" s="1">
        <f t="shared" ca="1" si="79"/>
        <v>4</v>
      </c>
      <c r="Y167" s="82">
        <f t="shared" ca="1" si="71"/>
        <v>0.5892375258941962</v>
      </c>
      <c r="Z167" s="2">
        <f t="shared" ca="1" si="80"/>
        <v>4</v>
      </c>
      <c r="AA167" s="82">
        <f t="shared" ca="1" si="72"/>
        <v>0.28949576242256492</v>
      </c>
    </row>
    <row r="168" spans="3:27" ht="15.75" thickBot="1">
      <c r="M168" s="4">
        <f t="shared" si="73"/>
        <v>143</v>
      </c>
      <c r="N168" s="40">
        <f t="shared" ca="1" si="74"/>
        <v>2</v>
      </c>
      <c r="O168" s="82">
        <f t="shared" ca="1" si="66"/>
        <v>0.55275240863500685</v>
      </c>
      <c r="P168" s="4">
        <f t="shared" ca="1" si="75"/>
        <v>1</v>
      </c>
      <c r="Q168" s="76">
        <f t="shared" ca="1" si="67"/>
        <v>0.37314502710763642</v>
      </c>
      <c r="R168" s="4">
        <f t="shared" ca="1" si="76"/>
        <v>3</v>
      </c>
      <c r="S168" s="76">
        <f t="shared" ca="1" si="68"/>
        <v>0.79767915812903034</v>
      </c>
      <c r="T168" s="4">
        <f t="shared" ca="1" si="77"/>
        <v>1</v>
      </c>
      <c r="U168" s="75">
        <f t="shared" ca="1" si="69"/>
        <v>4.706402637890239E-2</v>
      </c>
      <c r="V168" s="2">
        <f t="shared" ca="1" si="78"/>
        <v>7</v>
      </c>
      <c r="W168" s="82">
        <f t="shared" ca="1" si="70"/>
        <v>0.76680815880975928</v>
      </c>
      <c r="X168" s="1">
        <f t="shared" ca="1" si="79"/>
        <v>5</v>
      </c>
      <c r="Y168" s="82">
        <f t="shared" ca="1" si="71"/>
        <v>0.65843281814616761</v>
      </c>
      <c r="Z168" s="2">
        <f t="shared" ca="1" si="80"/>
        <v>4</v>
      </c>
      <c r="AA168" s="82">
        <f t="shared" ca="1" si="72"/>
        <v>0.21564880289069244</v>
      </c>
    </row>
    <row r="169" spans="3:27" ht="15.75" thickBot="1">
      <c r="M169" s="4">
        <f t="shared" si="73"/>
        <v>144</v>
      </c>
      <c r="N169" s="40">
        <f t="shared" ca="1" si="74"/>
        <v>2</v>
      </c>
      <c r="O169" s="82">
        <f t="shared" ca="1" si="66"/>
        <v>0.28393585242449904</v>
      </c>
      <c r="P169" s="4">
        <f t="shared" ca="1" si="75"/>
        <v>1</v>
      </c>
      <c r="Q169" s="76">
        <f t="shared" ca="1" si="67"/>
        <v>0.32518518766370175</v>
      </c>
      <c r="R169" s="4">
        <f t="shared" ca="1" si="76"/>
        <v>1</v>
      </c>
      <c r="S169" s="76">
        <f t="shared" ca="1" si="68"/>
        <v>0.18251025867695758</v>
      </c>
      <c r="T169" s="4">
        <f t="shared" ca="1" si="77"/>
        <v>7</v>
      </c>
      <c r="U169" s="75">
        <f t="shared" ca="1" si="69"/>
        <v>0.92586981153716619</v>
      </c>
      <c r="V169" s="2">
        <f t="shared" ca="1" si="78"/>
        <v>6</v>
      </c>
      <c r="W169" s="82">
        <f t="shared" ca="1" si="70"/>
        <v>0.64723798021765</v>
      </c>
      <c r="X169" s="1">
        <f t="shared" ca="1" si="79"/>
        <v>7</v>
      </c>
      <c r="Y169" s="82">
        <f t="shared" ca="1" si="71"/>
        <v>0.82220612081861422</v>
      </c>
      <c r="Z169" s="2">
        <f t="shared" ca="1" si="80"/>
        <v>6</v>
      </c>
      <c r="AA169" s="82">
        <f t="shared" ca="1" si="72"/>
        <v>0.74061524167850301</v>
      </c>
    </row>
    <row r="170" spans="3:27" ht="15.75" thickBot="1">
      <c r="M170" s="4">
        <f t="shared" si="73"/>
        <v>145</v>
      </c>
      <c r="N170" s="40">
        <f t="shared" ca="1" si="74"/>
        <v>2</v>
      </c>
      <c r="O170" s="82">
        <f t="shared" ca="1" si="66"/>
        <v>0.36836088208209095</v>
      </c>
      <c r="P170" s="4">
        <f t="shared" ca="1" si="75"/>
        <v>1</v>
      </c>
      <c r="Q170" s="76">
        <f t="shared" ca="1" si="67"/>
        <v>0.58359674425435903</v>
      </c>
      <c r="R170" s="4">
        <f t="shared" ca="1" si="76"/>
        <v>3</v>
      </c>
      <c r="S170" s="76">
        <f t="shared" ca="1" si="68"/>
        <v>0.84927752505097232</v>
      </c>
      <c r="T170" s="4">
        <f t="shared" ca="1" si="77"/>
        <v>4</v>
      </c>
      <c r="U170" s="75">
        <f t="shared" ca="1" si="69"/>
        <v>0.59321877818105517</v>
      </c>
      <c r="V170" s="2">
        <f t="shared" ca="1" si="78"/>
        <v>7</v>
      </c>
      <c r="W170" s="82">
        <f t="shared" ca="1" si="70"/>
        <v>0.82468566525355724</v>
      </c>
      <c r="X170" s="1">
        <f t="shared" ca="1" si="79"/>
        <v>8</v>
      </c>
      <c r="Y170" s="82">
        <f t="shared" ca="1" si="71"/>
        <v>0.99426869885952907</v>
      </c>
      <c r="Z170" s="2">
        <f t="shared" ca="1" si="80"/>
        <v>6</v>
      </c>
      <c r="AA170" s="82">
        <f t="shared" ca="1" si="72"/>
        <v>0.79336012914715592</v>
      </c>
    </row>
    <row r="171" spans="3:27" ht="15.75" thickBot="1">
      <c r="M171" s="4">
        <f t="shared" si="73"/>
        <v>146</v>
      </c>
      <c r="N171" s="40">
        <f t="shared" ca="1" si="74"/>
        <v>3</v>
      </c>
      <c r="O171" s="82">
        <f t="shared" ca="1" si="66"/>
        <v>0.8714293226595009</v>
      </c>
      <c r="P171" s="4">
        <f t="shared" ca="1" si="75"/>
        <v>1</v>
      </c>
      <c r="Q171" s="76">
        <f t="shared" ca="1" si="67"/>
        <v>0.21301734402480932</v>
      </c>
      <c r="R171" s="4">
        <f t="shared" ca="1" si="76"/>
        <v>3</v>
      </c>
      <c r="S171" s="76">
        <f t="shared" ca="1" si="68"/>
        <v>0.94488497298380625</v>
      </c>
      <c r="T171" s="4">
        <f t="shared" ca="1" si="77"/>
        <v>4</v>
      </c>
      <c r="U171" s="75">
        <f t="shared" ca="1" si="69"/>
        <v>0.5866257504986141</v>
      </c>
      <c r="V171" s="2">
        <f t="shared" ca="1" si="78"/>
        <v>5</v>
      </c>
      <c r="W171" s="82">
        <f t="shared" ca="1" si="70"/>
        <v>0.37580249449312753</v>
      </c>
      <c r="X171" s="1">
        <f t="shared" ca="1" si="79"/>
        <v>1</v>
      </c>
      <c r="Y171" s="82">
        <f t="shared" ca="1" si="71"/>
        <v>9.522161118200545E-2</v>
      </c>
      <c r="Z171" s="2">
        <f t="shared" ca="1" si="80"/>
        <v>1</v>
      </c>
      <c r="AA171" s="82">
        <f t="shared" ca="1" si="72"/>
        <v>1.366546131468116E-2</v>
      </c>
    </row>
    <row r="172" spans="3:27" ht="15.75" thickBot="1">
      <c r="M172" s="4">
        <f t="shared" si="73"/>
        <v>147</v>
      </c>
      <c r="N172" s="40">
        <f t="shared" ca="1" si="74"/>
        <v>2</v>
      </c>
      <c r="O172" s="82">
        <f t="shared" ca="1" si="66"/>
        <v>0.5631023655265015</v>
      </c>
      <c r="P172" s="4">
        <f t="shared" ca="1" si="75"/>
        <v>3</v>
      </c>
      <c r="Q172" s="76">
        <f t="shared" ca="1" si="67"/>
        <v>0.94248313475788681</v>
      </c>
      <c r="R172" s="4">
        <f t="shared" ca="1" si="76"/>
        <v>2</v>
      </c>
      <c r="S172" s="76">
        <f t="shared" ca="1" si="68"/>
        <v>0.37492859854335503</v>
      </c>
      <c r="T172" s="4">
        <f t="shared" ca="1" si="77"/>
        <v>2</v>
      </c>
      <c r="U172" s="75">
        <f t="shared" ca="1" si="69"/>
        <v>0.14270607559252024</v>
      </c>
      <c r="V172" s="2">
        <f t="shared" ca="1" si="78"/>
        <v>4</v>
      </c>
      <c r="W172" s="82">
        <f t="shared" ca="1" si="70"/>
        <v>0.28022645437973193</v>
      </c>
      <c r="X172" s="1">
        <f t="shared" ca="1" si="79"/>
        <v>1</v>
      </c>
      <c r="Y172" s="82">
        <f t="shared" ca="1" si="71"/>
        <v>1.0106932004553926E-2</v>
      </c>
      <c r="Z172" s="2">
        <f t="shared" ca="1" si="80"/>
        <v>6</v>
      </c>
      <c r="AA172" s="82">
        <f t="shared" ca="1" si="72"/>
        <v>0.78541657264079268</v>
      </c>
    </row>
    <row r="173" spans="3:27" ht="15.75" thickBot="1">
      <c r="M173" s="4">
        <f t="shared" si="73"/>
        <v>148</v>
      </c>
      <c r="N173" s="40">
        <f t="shared" ca="1" si="74"/>
        <v>2</v>
      </c>
      <c r="O173" s="82">
        <f t="shared" ca="1" si="66"/>
        <v>0.55908524772268464</v>
      </c>
      <c r="P173" s="4">
        <f t="shared" ca="1" si="75"/>
        <v>1</v>
      </c>
      <c r="Q173" s="76">
        <f t="shared" ca="1" si="67"/>
        <v>0.3226498175285375</v>
      </c>
      <c r="R173" s="4">
        <f t="shared" ca="1" si="76"/>
        <v>2</v>
      </c>
      <c r="S173" s="76">
        <f t="shared" ca="1" si="68"/>
        <v>0.64299084727901867</v>
      </c>
      <c r="T173" s="4">
        <f t="shared" ca="1" si="77"/>
        <v>5</v>
      </c>
      <c r="U173" s="75">
        <f t="shared" ca="1" si="69"/>
        <v>0.81498997679058327</v>
      </c>
      <c r="V173" s="2">
        <f t="shared" ca="1" si="78"/>
        <v>7</v>
      </c>
      <c r="W173" s="82">
        <f t="shared" ca="1" si="70"/>
        <v>0.75477852283202473</v>
      </c>
      <c r="X173" s="1">
        <f t="shared" ca="1" si="79"/>
        <v>2</v>
      </c>
      <c r="Y173" s="82">
        <f t="shared" ca="1" si="71"/>
        <v>0.2888153009812946</v>
      </c>
      <c r="Z173" s="2">
        <f t="shared" ca="1" si="80"/>
        <v>3</v>
      </c>
      <c r="AA173" s="82">
        <f t="shared" ca="1" si="72"/>
        <v>0.16127917479760101</v>
      </c>
    </row>
    <row r="174" spans="3:27" ht="15.75" thickBot="1">
      <c r="M174" s="4">
        <f t="shared" si="73"/>
        <v>149</v>
      </c>
      <c r="N174" s="40">
        <f t="shared" ca="1" si="74"/>
        <v>2</v>
      </c>
      <c r="O174" s="82">
        <f t="shared" ca="1" si="66"/>
        <v>0.6201918367224466</v>
      </c>
      <c r="P174" s="4">
        <f t="shared" ca="1" si="75"/>
        <v>1</v>
      </c>
      <c r="Q174" s="76">
        <f t="shared" ca="1" si="67"/>
        <v>0.33663343409981916</v>
      </c>
      <c r="R174" s="4">
        <f t="shared" ca="1" si="76"/>
        <v>3</v>
      </c>
      <c r="S174" s="76">
        <f t="shared" ca="1" si="68"/>
        <v>0.92035607313752532</v>
      </c>
      <c r="T174" s="4">
        <f t="shared" ca="1" si="77"/>
        <v>3</v>
      </c>
      <c r="U174" s="75">
        <f t="shared" ca="1" si="69"/>
        <v>0.41167214512812622</v>
      </c>
      <c r="V174" s="2">
        <f t="shared" ca="1" si="78"/>
        <v>6</v>
      </c>
      <c r="W174" s="82">
        <f t="shared" ca="1" si="70"/>
        <v>0.60529443556053142</v>
      </c>
      <c r="X174" s="1">
        <f t="shared" ca="1" si="79"/>
        <v>6</v>
      </c>
      <c r="Y174" s="82">
        <f t="shared" ca="1" si="71"/>
        <v>0.78779679112869272</v>
      </c>
      <c r="Z174" s="2">
        <f t="shared" ca="1" si="80"/>
        <v>5</v>
      </c>
      <c r="AA174" s="82">
        <f t="shared" ca="1" si="72"/>
        <v>0.48955308156975796</v>
      </c>
    </row>
    <row r="175" spans="3:27" ht="15.75" thickBot="1">
      <c r="M175" s="4">
        <f t="shared" si="73"/>
        <v>150</v>
      </c>
      <c r="N175" s="40">
        <f t="shared" ca="1" si="74"/>
        <v>2</v>
      </c>
      <c r="O175" s="82">
        <f t="shared" ca="1" si="66"/>
        <v>0.33767758042913476</v>
      </c>
      <c r="P175" s="4">
        <f t="shared" ca="1" si="75"/>
        <v>1</v>
      </c>
      <c r="Q175" s="76">
        <f t="shared" ca="1" si="67"/>
        <v>0.48250316504765989</v>
      </c>
      <c r="R175" s="4">
        <f t="shared" ca="1" si="76"/>
        <v>2</v>
      </c>
      <c r="S175" s="76">
        <f t="shared" ca="1" si="68"/>
        <v>0.43884218323619173</v>
      </c>
      <c r="T175" s="4">
        <f t="shared" ca="1" si="77"/>
        <v>2</v>
      </c>
      <c r="U175" s="75">
        <f t="shared" ca="1" si="69"/>
        <v>0.10507076382738578</v>
      </c>
      <c r="V175" s="2">
        <f t="shared" ca="1" si="78"/>
        <v>5</v>
      </c>
      <c r="W175" s="82">
        <f t="shared" ca="1" si="70"/>
        <v>0.38398630389336796</v>
      </c>
      <c r="X175" s="1">
        <f t="shared" ca="1" si="79"/>
        <v>6</v>
      </c>
      <c r="Y175" s="82">
        <f t="shared" ca="1" si="71"/>
        <v>0.76378796495884416</v>
      </c>
      <c r="Z175" s="2">
        <f t="shared" ca="1" si="80"/>
        <v>5</v>
      </c>
      <c r="AA175" s="82">
        <f t="shared" ca="1" si="72"/>
        <v>0.50541898861211509</v>
      </c>
    </row>
    <row r="176" spans="3:27" ht="15.75" thickBot="1">
      <c r="M176" s="4">
        <f t="shared" si="73"/>
        <v>151</v>
      </c>
      <c r="N176" s="40">
        <f t="shared" ca="1" si="74"/>
        <v>3</v>
      </c>
      <c r="O176" s="82">
        <f t="shared" ca="1" si="66"/>
        <v>0.81322993594400028</v>
      </c>
      <c r="P176" s="4">
        <f t="shared" ca="1" si="75"/>
        <v>1</v>
      </c>
      <c r="Q176" s="76">
        <f t="shared" ca="1" si="67"/>
        <v>0.34237104242587701</v>
      </c>
      <c r="R176" s="4">
        <f t="shared" ca="1" si="76"/>
        <v>2</v>
      </c>
      <c r="S176" s="76">
        <f t="shared" ca="1" si="68"/>
        <v>0.64787128321799936</v>
      </c>
      <c r="T176" s="4">
        <f t="shared" ca="1" si="77"/>
        <v>2</v>
      </c>
      <c r="U176" s="75">
        <f t="shared" ca="1" si="69"/>
        <v>0.16432993552944919</v>
      </c>
      <c r="V176" s="2">
        <f t="shared" ca="1" si="78"/>
        <v>6</v>
      </c>
      <c r="W176" s="82">
        <f t="shared" ca="1" si="70"/>
        <v>0.49005715641014369</v>
      </c>
      <c r="X176" s="1">
        <f t="shared" ca="1" si="79"/>
        <v>5</v>
      </c>
      <c r="Y176" s="82">
        <f t="shared" ca="1" si="71"/>
        <v>0.61284463591839455</v>
      </c>
      <c r="Z176" s="2">
        <f t="shared" ca="1" si="80"/>
        <v>5</v>
      </c>
      <c r="AA176" s="82">
        <f t="shared" ca="1" si="72"/>
        <v>0.51895040898618117</v>
      </c>
    </row>
    <row r="177" spans="13:27" ht="15.75" thickBot="1">
      <c r="M177" s="4">
        <f t="shared" si="73"/>
        <v>152</v>
      </c>
      <c r="N177" s="40">
        <f t="shared" ca="1" si="74"/>
        <v>3</v>
      </c>
      <c r="O177" s="82">
        <f t="shared" ca="1" si="66"/>
        <v>0.94077896163293162</v>
      </c>
      <c r="P177" s="4">
        <f t="shared" ca="1" si="75"/>
        <v>1</v>
      </c>
      <c r="Q177" s="76">
        <f t="shared" ca="1" si="67"/>
        <v>0.38428882359161776</v>
      </c>
      <c r="R177" s="4">
        <f t="shared" ca="1" si="76"/>
        <v>2</v>
      </c>
      <c r="S177" s="76">
        <f t="shared" ca="1" si="68"/>
        <v>0.32381021234671792</v>
      </c>
      <c r="T177" s="4">
        <f t="shared" ca="1" si="77"/>
        <v>5</v>
      </c>
      <c r="U177" s="75">
        <f t="shared" ca="1" si="69"/>
        <v>0.81357617159714568</v>
      </c>
      <c r="V177" s="2">
        <f t="shared" ca="1" si="78"/>
        <v>6</v>
      </c>
      <c r="W177" s="82">
        <f t="shared" ca="1" si="70"/>
        <v>0.43098293148041744</v>
      </c>
      <c r="X177" s="1">
        <f t="shared" ca="1" si="79"/>
        <v>6</v>
      </c>
      <c r="Y177" s="82">
        <f t="shared" ca="1" si="71"/>
        <v>0.70576212938066174</v>
      </c>
      <c r="Z177" s="2">
        <f t="shared" ca="1" si="80"/>
        <v>5</v>
      </c>
      <c r="AA177" s="82">
        <f t="shared" ca="1" si="72"/>
        <v>0.48487365068776622</v>
      </c>
    </row>
    <row r="178" spans="13:27" ht="15.75" thickBot="1">
      <c r="M178" s="4">
        <f t="shared" si="73"/>
        <v>153</v>
      </c>
      <c r="N178" s="40">
        <f t="shared" ca="1" si="74"/>
        <v>2</v>
      </c>
      <c r="O178" s="82">
        <f t="shared" ca="1" si="66"/>
        <v>0.79589253381463898</v>
      </c>
      <c r="P178" s="4">
        <f t="shared" ca="1" si="75"/>
        <v>1</v>
      </c>
      <c r="Q178" s="76">
        <f t="shared" ca="1" si="67"/>
        <v>0.3175031825557062</v>
      </c>
      <c r="R178" s="4">
        <f t="shared" ca="1" si="76"/>
        <v>1</v>
      </c>
      <c r="S178" s="76">
        <f t="shared" ca="1" si="68"/>
        <v>5.3624942593467617E-2</v>
      </c>
      <c r="T178" s="4">
        <f t="shared" ca="1" si="77"/>
        <v>5</v>
      </c>
      <c r="U178" s="75">
        <f t="shared" ca="1" si="69"/>
        <v>0.78809836593016613</v>
      </c>
      <c r="V178" s="2">
        <f t="shared" ca="1" si="78"/>
        <v>4</v>
      </c>
      <c r="W178" s="82">
        <f t="shared" ca="1" si="70"/>
        <v>0.27524345745142065</v>
      </c>
      <c r="X178" s="1">
        <f t="shared" ca="1" si="79"/>
        <v>7</v>
      </c>
      <c r="Y178" s="82">
        <f t="shared" ca="1" si="71"/>
        <v>0.82864021299263335</v>
      </c>
      <c r="Z178" s="2">
        <f t="shared" ca="1" si="80"/>
        <v>4</v>
      </c>
      <c r="AA178" s="82">
        <f t="shared" ca="1" si="72"/>
        <v>0.25923044529539796</v>
      </c>
    </row>
    <row r="179" spans="13:27" ht="15.75" thickBot="1">
      <c r="M179" s="4">
        <f t="shared" si="73"/>
        <v>154</v>
      </c>
      <c r="N179" s="40">
        <f t="shared" ca="1" si="74"/>
        <v>2</v>
      </c>
      <c r="O179" s="82">
        <f t="shared" ca="1" si="66"/>
        <v>0.44284645987343696</v>
      </c>
      <c r="P179" s="4">
        <f t="shared" ca="1" si="75"/>
        <v>1</v>
      </c>
      <c r="Q179" s="76">
        <f t="shared" ca="1" si="67"/>
        <v>0.48967800534120176</v>
      </c>
      <c r="R179" s="4">
        <f t="shared" ca="1" si="76"/>
        <v>2</v>
      </c>
      <c r="S179" s="76">
        <f t="shared" ca="1" si="68"/>
        <v>0.32719193689781534</v>
      </c>
      <c r="T179" s="4">
        <f t="shared" ca="1" si="77"/>
        <v>1</v>
      </c>
      <c r="U179" s="75">
        <f t="shared" ca="1" si="69"/>
        <v>4.6812868958290288E-3</v>
      </c>
      <c r="V179" s="2">
        <f t="shared" ca="1" si="78"/>
        <v>6</v>
      </c>
      <c r="W179" s="82">
        <f t="shared" ca="1" si="70"/>
        <v>0.65446377240729858</v>
      </c>
      <c r="X179" s="1">
        <f t="shared" ca="1" si="79"/>
        <v>8</v>
      </c>
      <c r="Y179" s="82">
        <f t="shared" ca="1" si="71"/>
        <v>0.95309230280474888</v>
      </c>
      <c r="Z179" s="2">
        <f t="shared" ca="1" si="80"/>
        <v>8</v>
      </c>
      <c r="AA179" s="82">
        <f t="shared" ca="1" si="72"/>
        <v>0.98619862444949025</v>
      </c>
    </row>
    <row r="180" spans="13:27" ht="15.75" thickBot="1">
      <c r="M180" s="4">
        <f t="shared" si="73"/>
        <v>155</v>
      </c>
      <c r="N180" s="40">
        <f t="shared" ca="1" si="74"/>
        <v>2</v>
      </c>
      <c r="O180" s="82">
        <f t="shared" ca="1" si="66"/>
        <v>0.22124279894230847</v>
      </c>
      <c r="P180" s="4">
        <f t="shared" ca="1" si="75"/>
        <v>1</v>
      </c>
      <c r="Q180" s="76">
        <f t="shared" ca="1" si="67"/>
        <v>0.47922215049847772</v>
      </c>
      <c r="R180" s="4">
        <f t="shared" ca="1" si="76"/>
        <v>2</v>
      </c>
      <c r="S180" s="76">
        <f t="shared" ca="1" si="68"/>
        <v>0.37597731269107371</v>
      </c>
      <c r="T180" s="4">
        <f t="shared" ca="1" si="77"/>
        <v>2</v>
      </c>
      <c r="U180" s="75">
        <f t="shared" ca="1" si="69"/>
        <v>0.2250193608916069</v>
      </c>
      <c r="V180" s="2">
        <f t="shared" ca="1" si="78"/>
        <v>1</v>
      </c>
      <c r="W180" s="82">
        <f t="shared" ca="1" si="70"/>
        <v>2.3541552710344416E-2</v>
      </c>
      <c r="X180" s="1">
        <f t="shared" ca="1" si="79"/>
        <v>3</v>
      </c>
      <c r="Y180" s="82">
        <f t="shared" ca="1" si="71"/>
        <v>0.46357947737796312</v>
      </c>
      <c r="Z180" s="2">
        <f t="shared" ca="1" si="80"/>
        <v>6</v>
      </c>
      <c r="AA180" s="82">
        <f t="shared" ca="1" si="72"/>
        <v>0.56854340126786784</v>
      </c>
    </row>
    <row r="181" spans="13:27" ht="15.75" thickBot="1">
      <c r="M181" s="4">
        <f t="shared" si="73"/>
        <v>156</v>
      </c>
      <c r="N181" s="40">
        <f t="shared" ca="1" si="74"/>
        <v>2</v>
      </c>
      <c r="O181" s="82">
        <f t="shared" ca="1" si="66"/>
        <v>0.54484966720088224</v>
      </c>
      <c r="P181" s="4">
        <f t="shared" ca="1" si="75"/>
        <v>1</v>
      </c>
      <c r="Q181" s="76">
        <f t="shared" ca="1" si="67"/>
        <v>7.0513620694620194E-2</v>
      </c>
      <c r="R181" s="4">
        <f t="shared" ca="1" si="76"/>
        <v>3</v>
      </c>
      <c r="S181" s="76">
        <f t="shared" ca="1" si="68"/>
        <v>0.73751898717813447</v>
      </c>
      <c r="T181" s="4">
        <f t="shared" ca="1" si="77"/>
        <v>8</v>
      </c>
      <c r="U181" s="75">
        <f t="shared" ca="1" si="69"/>
        <v>0.98664572760118618</v>
      </c>
      <c r="V181" s="2">
        <f t="shared" ca="1" si="78"/>
        <v>6</v>
      </c>
      <c r="W181" s="82">
        <f t="shared" ca="1" si="70"/>
        <v>0.47621760358086918</v>
      </c>
      <c r="X181" s="1">
        <f t="shared" ca="1" si="79"/>
        <v>1</v>
      </c>
      <c r="Y181" s="82">
        <f t="shared" ca="1" si="71"/>
        <v>0.11578325436530434</v>
      </c>
      <c r="Z181" s="2">
        <f t="shared" ca="1" si="80"/>
        <v>5</v>
      </c>
      <c r="AA181" s="82">
        <f t="shared" ca="1" si="72"/>
        <v>0.45063318045250167</v>
      </c>
    </row>
    <row r="182" spans="13:27" ht="15.75" thickBot="1">
      <c r="M182" s="4">
        <f t="shared" si="73"/>
        <v>157</v>
      </c>
      <c r="N182" s="40">
        <f t="shared" ca="1" si="74"/>
        <v>2</v>
      </c>
      <c r="O182" s="82">
        <f t="shared" ca="1" si="66"/>
        <v>0.5310589021908998</v>
      </c>
      <c r="P182" s="4">
        <f t="shared" ca="1" si="75"/>
        <v>1</v>
      </c>
      <c r="Q182" s="76">
        <f t="shared" ca="1" si="67"/>
        <v>0.27992809442733169</v>
      </c>
      <c r="R182" s="4">
        <f t="shared" ca="1" si="76"/>
        <v>2</v>
      </c>
      <c r="S182" s="76">
        <f t="shared" ca="1" si="68"/>
        <v>0.43115375022905322</v>
      </c>
      <c r="T182" s="4">
        <f t="shared" ca="1" si="77"/>
        <v>3</v>
      </c>
      <c r="U182" s="75">
        <f t="shared" ca="1" si="69"/>
        <v>0.36747935214924099</v>
      </c>
      <c r="V182" s="2">
        <f t="shared" ca="1" si="78"/>
        <v>7</v>
      </c>
      <c r="W182" s="82">
        <f t="shared" ca="1" si="70"/>
        <v>0.80603119111607802</v>
      </c>
      <c r="X182" s="1">
        <f t="shared" ca="1" si="79"/>
        <v>7</v>
      </c>
      <c r="Y182" s="82">
        <f t="shared" ca="1" si="71"/>
        <v>0.87318413972354181</v>
      </c>
      <c r="Z182" s="2">
        <f t="shared" ca="1" si="80"/>
        <v>2</v>
      </c>
      <c r="AA182" s="82">
        <f t="shared" ca="1" si="72"/>
        <v>6.4364373038488409E-2</v>
      </c>
    </row>
    <row r="183" spans="13:27" ht="15.75" thickBot="1">
      <c r="M183" s="4">
        <f t="shared" si="73"/>
        <v>158</v>
      </c>
      <c r="N183" s="40">
        <f t="shared" ca="1" si="74"/>
        <v>2</v>
      </c>
      <c r="O183" s="82">
        <f t="shared" ca="1" si="66"/>
        <v>0.33619148685721356</v>
      </c>
      <c r="P183" s="4">
        <f t="shared" ca="1" si="75"/>
        <v>3</v>
      </c>
      <c r="Q183" s="76">
        <f t="shared" ca="1" si="67"/>
        <v>0.9056081469103554</v>
      </c>
      <c r="R183" s="4">
        <f t="shared" ca="1" si="76"/>
        <v>2</v>
      </c>
      <c r="S183" s="76">
        <f t="shared" ca="1" si="68"/>
        <v>0.52055881894079303</v>
      </c>
      <c r="T183" s="4">
        <f t="shared" ca="1" si="77"/>
        <v>4</v>
      </c>
      <c r="U183" s="75">
        <f t="shared" ca="1" si="69"/>
        <v>0.62022516933772653</v>
      </c>
      <c r="V183" s="2">
        <f t="shared" ca="1" si="78"/>
        <v>3</v>
      </c>
      <c r="W183" s="82">
        <f t="shared" ca="1" si="70"/>
        <v>0.10149904720148517</v>
      </c>
      <c r="X183" s="1">
        <f t="shared" ca="1" si="79"/>
        <v>8</v>
      </c>
      <c r="Y183" s="82">
        <f t="shared" ca="1" si="71"/>
        <v>0.99202914490898175</v>
      </c>
      <c r="Z183" s="2">
        <f t="shared" ca="1" si="80"/>
        <v>6</v>
      </c>
      <c r="AA183" s="82">
        <f t="shared" ca="1" si="72"/>
        <v>0.66094891554549817</v>
      </c>
    </row>
    <row r="184" spans="13:27" ht="15.75" thickBot="1">
      <c r="M184" s="4">
        <f t="shared" si="73"/>
        <v>159</v>
      </c>
      <c r="N184" s="40">
        <f t="shared" ca="1" si="74"/>
        <v>2</v>
      </c>
      <c r="O184" s="82">
        <f t="shared" ca="1" si="66"/>
        <v>0.71593802520545502</v>
      </c>
      <c r="P184" s="4">
        <f t="shared" ca="1" si="75"/>
        <v>1</v>
      </c>
      <c r="Q184" s="76">
        <f t="shared" ca="1" si="67"/>
        <v>0.45911012687563968</v>
      </c>
      <c r="R184" s="4">
        <f t="shared" ca="1" si="76"/>
        <v>2</v>
      </c>
      <c r="S184" s="76">
        <f t="shared" ca="1" si="68"/>
        <v>0.6148568717531111</v>
      </c>
      <c r="T184" s="4">
        <f t="shared" ca="1" si="77"/>
        <v>2</v>
      </c>
      <c r="U184" s="75">
        <f t="shared" ca="1" si="69"/>
        <v>0.184880362028359</v>
      </c>
      <c r="V184" s="2">
        <f t="shared" ca="1" si="78"/>
        <v>3</v>
      </c>
      <c r="W184" s="82">
        <f t="shared" ca="1" si="70"/>
        <v>0.1103807687298044</v>
      </c>
      <c r="X184" s="1">
        <f t="shared" ca="1" si="79"/>
        <v>3</v>
      </c>
      <c r="Y184" s="82">
        <f t="shared" ca="1" si="71"/>
        <v>0.45791627117314637</v>
      </c>
      <c r="Z184" s="2">
        <f t="shared" ca="1" si="80"/>
        <v>6</v>
      </c>
      <c r="AA184" s="82">
        <f t="shared" ca="1" si="72"/>
        <v>0.6008811491447954</v>
      </c>
    </row>
    <row r="185" spans="13:27" ht="15.75" thickBot="1">
      <c r="M185" s="4">
        <f t="shared" si="73"/>
        <v>160</v>
      </c>
      <c r="N185" s="40">
        <f t="shared" ca="1" si="74"/>
        <v>3</v>
      </c>
      <c r="O185" s="82">
        <f t="shared" ca="1" si="66"/>
        <v>0.98687333988012949</v>
      </c>
      <c r="P185" s="4">
        <f t="shared" ca="1" si="75"/>
        <v>2</v>
      </c>
      <c r="Q185" s="76">
        <f t="shared" ca="1" si="67"/>
        <v>0.68859363018218733</v>
      </c>
      <c r="R185" s="4">
        <f t="shared" ca="1" si="76"/>
        <v>2</v>
      </c>
      <c r="S185" s="76">
        <f t="shared" ca="1" si="68"/>
        <v>0.21877008094017203</v>
      </c>
      <c r="T185" s="4">
        <f t="shared" ca="1" si="77"/>
        <v>6</v>
      </c>
      <c r="U185" s="75">
        <f t="shared" ca="1" si="69"/>
        <v>0.892195167789404</v>
      </c>
      <c r="V185" s="2">
        <f t="shared" ca="1" si="78"/>
        <v>6</v>
      </c>
      <c r="W185" s="82">
        <f t="shared" ca="1" si="70"/>
        <v>0.44848086535186393</v>
      </c>
      <c r="X185" s="1">
        <f t="shared" ca="1" si="79"/>
        <v>8</v>
      </c>
      <c r="Y185" s="82">
        <f t="shared" ca="1" si="71"/>
        <v>0.92124443518100474</v>
      </c>
      <c r="Z185" s="2">
        <f t="shared" ca="1" si="80"/>
        <v>6</v>
      </c>
      <c r="AA185" s="82">
        <f t="shared" ca="1" si="72"/>
        <v>0.73717554966568954</v>
      </c>
    </row>
    <row r="186" spans="13:27" ht="15.75" thickBot="1">
      <c r="M186" s="4">
        <f t="shared" si="73"/>
        <v>161</v>
      </c>
      <c r="N186" s="40">
        <f t="shared" ca="1" si="74"/>
        <v>2</v>
      </c>
      <c r="O186" s="82">
        <f t="shared" ca="1" si="66"/>
        <v>0.21691697310755798</v>
      </c>
      <c r="P186" s="4">
        <f t="shared" ca="1" si="75"/>
        <v>3</v>
      </c>
      <c r="Q186" s="76">
        <f t="shared" ca="1" si="67"/>
        <v>0.8777156299975406</v>
      </c>
      <c r="R186" s="4">
        <f t="shared" ca="1" si="76"/>
        <v>3</v>
      </c>
      <c r="S186" s="76">
        <f t="shared" ca="1" si="68"/>
        <v>0.87897773478296792</v>
      </c>
      <c r="T186" s="4">
        <f t="shared" ca="1" si="77"/>
        <v>3</v>
      </c>
      <c r="U186" s="75">
        <f t="shared" ca="1" si="69"/>
        <v>0.36962893328097768</v>
      </c>
      <c r="V186" s="2">
        <f t="shared" ca="1" si="78"/>
        <v>5</v>
      </c>
      <c r="W186" s="82">
        <f t="shared" ca="1" si="70"/>
        <v>0.37554561602111791</v>
      </c>
      <c r="X186" s="1">
        <f t="shared" ca="1" si="79"/>
        <v>2</v>
      </c>
      <c r="Y186" s="82">
        <f t="shared" ca="1" si="71"/>
        <v>0.29489385183778638</v>
      </c>
      <c r="Z186" s="2">
        <f t="shared" ca="1" si="80"/>
        <v>3</v>
      </c>
      <c r="AA186" s="82">
        <f t="shared" ca="1" si="72"/>
        <v>0.16315183024035385</v>
      </c>
    </row>
    <row r="187" spans="13:27" ht="15.75" thickBot="1">
      <c r="M187" s="4">
        <f t="shared" si="73"/>
        <v>162</v>
      </c>
      <c r="N187" s="40">
        <f t="shared" ca="1" si="74"/>
        <v>3</v>
      </c>
      <c r="O187" s="82">
        <f t="shared" ca="1" si="66"/>
        <v>0.88796057691863273</v>
      </c>
      <c r="P187" s="4">
        <f t="shared" ca="1" si="75"/>
        <v>1</v>
      </c>
      <c r="Q187" s="76">
        <f t="shared" ca="1" si="67"/>
        <v>0.28570688799417798</v>
      </c>
      <c r="R187" s="4">
        <f t="shared" ca="1" si="76"/>
        <v>1</v>
      </c>
      <c r="S187" s="76">
        <f t="shared" ca="1" si="68"/>
        <v>8.2244101741934639E-2</v>
      </c>
      <c r="T187" s="4">
        <f t="shared" ca="1" si="77"/>
        <v>4</v>
      </c>
      <c r="U187" s="75">
        <f t="shared" ca="1" si="69"/>
        <v>0.59329845008551541</v>
      </c>
      <c r="V187" s="2">
        <f t="shared" ca="1" si="78"/>
        <v>7</v>
      </c>
      <c r="W187" s="82">
        <f t="shared" ca="1" si="70"/>
        <v>0.81877668438401052</v>
      </c>
      <c r="X187" s="1">
        <f t="shared" ca="1" si="79"/>
        <v>2</v>
      </c>
      <c r="Y187" s="82">
        <f t="shared" ca="1" si="71"/>
        <v>0.27091374979032068</v>
      </c>
      <c r="Z187" s="2">
        <f t="shared" ca="1" si="80"/>
        <v>5</v>
      </c>
      <c r="AA187" s="82">
        <f t="shared" ca="1" si="72"/>
        <v>0.51213942780166111</v>
      </c>
    </row>
    <row r="188" spans="13:27" ht="15.75" thickBot="1">
      <c r="M188" s="4">
        <f t="shared" si="73"/>
        <v>163</v>
      </c>
      <c r="N188" s="40">
        <f t="shared" ca="1" si="74"/>
        <v>1</v>
      </c>
      <c r="O188" s="82">
        <f t="shared" ca="1" si="66"/>
        <v>0.16945866207462856</v>
      </c>
      <c r="P188" s="4">
        <f t="shared" ca="1" si="75"/>
        <v>1</v>
      </c>
      <c r="Q188" s="76">
        <f t="shared" ca="1" si="67"/>
        <v>0.17710556915429354</v>
      </c>
      <c r="R188" s="4">
        <f t="shared" ca="1" si="76"/>
        <v>3</v>
      </c>
      <c r="S188" s="76">
        <f t="shared" ca="1" si="68"/>
        <v>0.8591761992292728</v>
      </c>
      <c r="T188" s="4">
        <f t="shared" ca="1" si="77"/>
        <v>8</v>
      </c>
      <c r="U188" s="75">
        <f t="shared" ca="1" si="69"/>
        <v>0.9560554209112242</v>
      </c>
      <c r="V188" s="2">
        <f t="shared" ca="1" si="78"/>
        <v>8</v>
      </c>
      <c r="W188" s="82">
        <f t="shared" ca="1" si="70"/>
        <v>0.93123012586683185</v>
      </c>
      <c r="X188" s="1">
        <f t="shared" ca="1" si="79"/>
        <v>1</v>
      </c>
      <c r="Y188" s="82">
        <f t="shared" ca="1" si="71"/>
        <v>0.1102053209008611</v>
      </c>
      <c r="Z188" s="2">
        <f t="shared" ca="1" si="80"/>
        <v>5</v>
      </c>
      <c r="AA188" s="82">
        <f t="shared" ca="1" si="72"/>
        <v>0.45320707037777286</v>
      </c>
    </row>
    <row r="189" spans="13:27" ht="15.75" thickBot="1">
      <c r="M189" s="4">
        <f t="shared" si="73"/>
        <v>164</v>
      </c>
      <c r="N189" s="40">
        <f t="shared" ca="1" si="74"/>
        <v>2</v>
      </c>
      <c r="O189" s="82">
        <f t="shared" ca="1" si="66"/>
        <v>0.26167507098601206</v>
      </c>
      <c r="P189" s="4">
        <f t="shared" ca="1" si="75"/>
        <v>3</v>
      </c>
      <c r="Q189" s="76">
        <f t="shared" ca="1" si="67"/>
        <v>0.94828340740813566</v>
      </c>
      <c r="R189" s="4">
        <f t="shared" ca="1" si="76"/>
        <v>2</v>
      </c>
      <c r="S189" s="76">
        <f t="shared" ca="1" si="68"/>
        <v>0.30721823743125753</v>
      </c>
      <c r="T189" s="4">
        <f t="shared" ca="1" si="77"/>
        <v>5</v>
      </c>
      <c r="U189" s="75">
        <f t="shared" ca="1" si="69"/>
        <v>0.70452093762982315</v>
      </c>
      <c r="V189" s="2">
        <f t="shared" ca="1" si="78"/>
        <v>5</v>
      </c>
      <c r="W189" s="82">
        <f t="shared" ca="1" si="70"/>
        <v>0.3125232812985379</v>
      </c>
      <c r="X189" s="1">
        <f t="shared" ca="1" si="79"/>
        <v>1</v>
      </c>
      <c r="Y189" s="82">
        <f t="shared" ca="1" si="71"/>
        <v>0.19255362843001045</v>
      </c>
      <c r="Z189" s="2">
        <f t="shared" ca="1" si="80"/>
        <v>5</v>
      </c>
      <c r="AA189" s="82">
        <f t="shared" ca="1" si="72"/>
        <v>0.41060568814260989</v>
      </c>
    </row>
    <row r="190" spans="13:27" ht="15.75" thickBot="1">
      <c r="M190" s="4">
        <f t="shared" si="73"/>
        <v>165</v>
      </c>
      <c r="N190" s="40">
        <f t="shared" ca="1" si="74"/>
        <v>2</v>
      </c>
      <c r="O190" s="82">
        <f t="shared" ca="1" si="66"/>
        <v>0.46732053593004519</v>
      </c>
      <c r="P190" s="4">
        <f t="shared" ca="1" si="75"/>
        <v>1</v>
      </c>
      <c r="Q190" s="76">
        <f t="shared" ca="1" si="67"/>
        <v>0.40065711122585146</v>
      </c>
      <c r="R190" s="4">
        <f t="shared" ca="1" si="76"/>
        <v>2</v>
      </c>
      <c r="S190" s="76">
        <f t="shared" ca="1" si="68"/>
        <v>0.54953612979905575</v>
      </c>
      <c r="T190" s="4">
        <f t="shared" ca="1" si="77"/>
        <v>5</v>
      </c>
      <c r="U190" s="75">
        <f t="shared" ca="1" si="69"/>
        <v>0.76374674170344559</v>
      </c>
      <c r="V190" s="2">
        <f t="shared" ca="1" si="78"/>
        <v>7</v>
      </c>
      <c r="W190" s="82">
        <f t="shared" ca="1" si="70"/>
        <v>0.79372384779345317</v>
      </c>
      <c r="X190" s="1">
        <f t="shared" ca="1" si="79"/>
        <v>3</v>
      </c>
      <c r="Y190" s="82">
        <f t="shared" ca="1" si="71"/>
        <v>0.48540859752696641</v>
      </c>
      <c r="Z190" s="2">
        <f t="shared" ca="1" si="80"/>
        <v>4</v>
      </c>
      <c r="AA190" s="82">
        <f t="shared" ca="1" si="72"/>
        <v>0.33332966243762119</v>
      </c>
    </row>
    <row r="191" spans="13:27" ht="15.75" thickBot="1">
      <c r="M191" s="4">
        <f t="shared" si="73"/>
        <v>166</v>
      </c>
      <c r="N191" s="40">
        <f t="shared" ca="1" si="74"/>
        <v>3</v>
      </c>
      <c r="O191" s="82">
        <f t="shared" ca="1" si="66"/>
        <v>0.88389185243179047</v>
      </c>
      <c r="P191" s="4">
        <f t="shared" ca="1" si="75"/>
        <v>1</v>
      </c>
      <c r="Q191" s="76">
        <f t="shared" ca="1" si="67"/>
        <v>0.27865299597663307</v>
      </c>
      <c r="R191" s="4">
        <f t="shared" ca="1" si="76"/>
        <v>3</v>
      </c>
      <c r="S191" s="76">
        <f t="shared" ca="1" si="68"/>
        <v>0.98210431756708338</v>
      </c>
      <c r="T191" s="4">
        <f t="shared" ca="1" si="77"/>
        <v>2</v>
      </c>
      <c r="U191" s="75">
        <f t="shared" ca="1" si="69"/>
        <v>0.17676064987903217</v>
      </c>
      <c r="V191" s="2">
        <f t="shared" ca="1" si="78"/>
        <v>5</v>
      </c>
      <c r="W191" s="82">
        <f t="shared" ca="1" si="70"/>
        <v>0.35431682799743136</v>
      </c>
      <c r="X191" s="1">
        <f t="shared" ca="1" si="79"/>
        <v>5</v>
      </c>
      <c r="Y191" s="82">
        <f t="shared" ca="1" si="71"/>
        <v>0.61800469426134952</v>
      </c>
      <c r="Z191" s="2">
        <f t="shared" ca="1" si="80"/>
        <v>6</v>
      </c>
      <c r="AA191" s="82">
        <f t="shared" ca="1" si="72"/>
        <v>0.59458904787972333</v>
      </c>
    </row>
    <row r="192" spans="13:27" ht="15.75" thickBot="1">
      <c r="M192" s="4">
        <f t="shared" si="73"/>
        <v>167</v>
      </c>
      <c r="N192" s="40">
        <f t="shared" ca="1" si="74"/>
        <v>2</v>
      </c>
      <c r="O192" s="82">
        <f t="shared" ca="1" si="66"/>
        <v>0.77906047916273735</v>
      </c>
      <c r="P192" s="4">
        <f t="shared" ca="1" si="75"/>
        <v>3</v>
      </c>
      <c r="Q192" s="76">
        <f t="shared" ca="1" si="67"/>
        <v>0.85725361364123476</v>
      </c>
      <c r="R192" s="4">
        <f t="shared" ca="1" si="76"/>
        <v>2</v>
      </c>
      <c r="S192" s="76">
        <f t="shared" ca="1" si="68"/>
        <v>0.3323161244121966</v>
      </c>
      <c r="T192" s="4">
        <f t="shared" ca="1" si="77"/>
        <v>5</v>
      </c>
      <c r="U192" s="75">
        <f t="shared" ca="1" si="69"/>
        <v>0.69194753381640361</v>
      </c>
      <c r="V192" s="2">
        <f t="shared" ca="1" si="78"/>
        <v>7</v>
      </c>
      <c r="W192" s="82">
        <f t="shared" ca="1" si="70"/>
        <v>0.78145181776033379</v>
      </c>
      <c r="X192" s="1">
        <f t="shared" ca="1" si="79"/>
        <v>5</v>
      </c>
      <c r="Y192" s="82">
        <f t="shared" ca="1" si="71"/>
        <v>0.66486219312655681</v>
      </c>
      <c r="Z192" s="2">
        <f t="shared" ca="1" si="80"/>
        <v>7</v>
      </c>
      <c r="AA192" s="82">
        <f t="shared" ca="1" si="72"/>
        <v>0.92131581843564914</v>
      </c>
    </row>
    <row r="193" spans="13:27" ht="15.75" thickBot="1">
      <c r="M193" s="4">
        <f t="shared" si="73"/>
        <v>168</v>
      </c>
      <c r="N193" s="40">
        <f t="shared" ca="1" si="74"/>
        <v>2</v>
      </c>
      <c r="O193" s="82">
        <f t="shared" ca="1" si="66"/>
        <v>0.48518308230016238</v>
      </c>
      <c r="P193" s="4">
        <f t="shared" ca="1" si="75"/>
        <v>1</v>
      </c>
      <c r="Q193" s="76">
        <f t="shared" ca="1" si="67"/>
        <v>4.5301464392653701E-2</v>
      </c>
      <c r="R193" s="4">
        <f t="shared" ca="1" si="76"/>
        <v>3</v>
      </c>
      <c r="S193" s="76">
        <f t="shared" ca="1" si="68"/>
        <v>0.70119897438924661</v>
      </c>
      <c r="T193" s="4">
        <f t="shared" ca="1" si="77"/>
        <v>2</v>
      </c>
      <c r="U193" s="75">
        <f t="shared" ca="1" si="69"/>
        <v>0.13896994985499189</v>
      </c>
      <c r="V193" s="2">
        <f t="shared" ca="1" si="78"/>
        <v>5</v>
      </c>
      <c r="W193" s="82">
        <f t="shared" ca="1" si="70"/>
        <v>0.3014101517039951</v>
      </c>
      <c r="X193" s="1">
        <f t="shared" ca="1" si="79"/>
        <v>2</v>
      </c>
      <c r="Y193" s="82">
        <f t="shared" ca="1" si="71"/>
        <v>0.39905072837804134</v>
      </c>
      <c r="Z193" s="2">
        <f t="shared" ca="1" si="80"/>
        <v>2</v>
      </c>
      <c r="AA193" s="82">
        <f t="shared" ca="1" si="72"/>
        <v>7.7632901237862484E-2</v>
      </c>
    </row>
    <row r="194" spans="13:27" ht="15.75" thickBot="1">
      <c r="M194" s="4">
        <f t="shared" si="73"/>
        <v>169</v>
      </c>
      <c r="N194" s="40">
        <f t="shared" ca="1" si="74"/>
        <v>1</v>
      </c>
      <c r="O194" s="82">
        <f t="shared" ca="1" si="66"/>
        <v>1.6947480455486108E-2</v>
      </c>
      <c r="P194" s="4">
        <f t="shared" ca="1" si="75"/>
        <v>1</v>
      </c>
      <c r="Q194" s="76">
        <f t="shared" ca="1" si="67"/>
        <v>8.6401266138158794E-2</v>
      </c>
      <c r="R194" s="4">
        <f t="shared" ca="1" si="76"/>
        <v>2</v>
      </c>
      <c r="S194" s="76">
        <f t="shared" ca="1" si="68"/>
        <v>0.39126732443090972</v>
      </c>
      <c r="T194" s="4">
        <f t="shared" ca="1" si="77"/>
        <v>3</v>
      </c>
      <c r="U194" s="75">
        <f t="shared" ca="1" si="69"/>
        <v>0.37366780848473802</v>
      </c>
      <c r="V194" s="2">
        <f t="shared" ca="1" si="78"/>
        <v>5</v>
      </c>
      <c r="W194" s="82">
        <f t="shared" ca="1" si="70"/>
        <v>0.32035455669362989</v>
      </c>
      <c r="X194" s="1">
        <f t="shared" ca="1" si="79"/>
        <v>7</v>
      </c>
      <c r="Y194" s="82">
        <f t="shared" ca="1" si="71"/>
        <v>0.88043714585979593</v>
      </c>
      <c r="Z194" s="2">
        <f t="shared" ca="1" si="80"/>
        <v>6</v>
      </c>
      <c r="AA194" s="82">
        <f t="shared" ca="1" si="72"/>
        <v>0.63158322011523982</v>
      </c>
    </row>
    <row r="195" spans="13:27" ht="15.75" thickBot="1">
      <c r="M195" s="4">
        <f t="shared" si="73"/>
        <v>170</v>
      </c>
      <c r="N195" s="40">
        <f t="shared" ca="1" si="74"/>
        <v>2</v>
      </c>
      <c r="O195" s="82">
        <f t="shared" ca="1" si="66"/>
        <v>0.60635998402856028</v>
      </c>
      <c r="P195" s="4">
        <f t="shared" ca="1" si="75"/>
        <v>2</v>
      </c>
      <c r="Q195" s="76">
        <f t="shared" ca="1" si="67"/>
        <v>0.72248524073484344</v>
      </c>
      <c r="R195" s="4">
        <f t="shared" ca="1" si="76"/>
        <v>3</v>
      </c>
      <c r="S195" s="76">
        <f t="shared" ca="1" si="68"/>
        <v>0.7605130021026314</v>
      </c>
      <c r="T195" s="4">
        <f t="shared" ca="1" si="77"/>
        <v>3</v>
      </c>
      <c r="U195" s="75">
        <f t="shared" ca="1" si="69"/>
        <v>0.32273876704628179</v>
      </c>
      <c r="V195" s="2">
        <f t="shared" ca="1" si="78"/>
        <v>7</v>
      </c>
      <c r="W195" s="82">
        <f t="shared" ca="1" si="70"/>
        <v>0.86675383043320497</v>
      </c>
      <c r="X195" s="1">
        <f t="shared" ca="1" si="79"/>
        <v>2</v>
      </c>
      <c r="Y195" s="82">
        <f t="shared" ca="1" si="71"/>
        <v>0.35550918038124224</v>
      </c>
      <c r="Z195" s="2">
        <f t="shared" ca="1" si="80"/>
        <v>5</v>
      </c>
      <c r="AA195" s="82">
        <f t="shared" ca="1" si="72"/>
        <v>0.37841461304147472</v>
      </c>
    </row>
    <row r="196" spans="13:27" ht="15.75" thickBot="1">
      <c r="M196" s="4">
        <f t="shared" si="73"/>
        <v>171</v>
      </c>
      <c r="N196" s="40">
        <f t="shared" ca="1" si="74"/>
        <v>2</v>
      </c>
      <c r="O196" s="82">
        <f t="shared" ca="1" si="66"/>
        <v>0.58122699728602467</v>
      </c>
      <c r="P196" s="4">
        <f t="shared" ca="1" si="75"/>
        <v>1</v>
      </c>
      <c r="Q196" s="76">
        <f t="shared" ca="1" si="67"/>
        <v>0.16464050076515901</v>
      </c>
      <c r="R196" s="4">
        <f t="shared" ca="1" si="76"/>
        <v>3</v>
      </c>
      <c r="S196" s="76">
        <f t="shared" ca="1" si="68"/>
        <v>0.90188208875140408</v>
      </c>
      <c r="T196" s="4">
        <f t="shared" ca="1" si="77"/>
        <v>5</v>
      </c>
      <c r="U196" s="75">
        <f t="shared" ca="1" si="69"/>
        <v>0.8063933875847038</v>
      </c>
      <c r="V196" s="2">
        <f t="shared" ca="1" si="78"/>
        <v>7</v>
      </c>
      <c r="W196" s="82">
        <f t="shared" ca="1" si="70"/>
        <v>0.70128533034318918</v>
      </c>
      <c r="X196" s="1">
        <f t="shared" ca="1" si="79"/>
        <v>2</v>
      </c>
      <c r="Y196" s="82">
        <f t="shared" ca="1" si="71"/>
        <v>0.20731535934351486</v>
      </c>
      <c r="Z196" s="2">
        <f t="shared" ca="1" si="80"/>
        <v>4</v>
      </c>
      <c r="AA196" s="82">
        <f t="shared" ca="1" si="72"/>
        <v>0.20489244290994058</v>
      </c>
    </row>
    <row r="197" spans="13:27" ht="15.75" thickBot="1">
      <c r="M197" s="4">
        <f t="shared" si="73"/>
        <v>172</v>
      </c>
      <c r="N197" s="40">
        <f t="shared" ca="1" si="74"/>
        <v>2</v>
      </c>
      <c r="O197" s="82">
        <f t="shared" ca="1" si="66"/>
        <v>0.7099822415153989</v>
      </c>
      <c r="P197" s="4">
        <f t="shared" ca="1" si="75"/>
        <v>1</v>
      </c>
      <c r="Q197" s="76">
        <f t="shared" ca="1" si="67"/>
        <v>0.56398992341725007</v>
      </c>
      <c r="R197" s="4">
        <f t="shared" ca="1" si="76"/>
        <v>2</v>
      </c>
      <c r="S197" s="76">
        <f t="shared" ca="1" si="68"/>
        <v>0.55896955637652157</v>
      </c>
      <c r="T197" s="4">
        <f t="shared" ca="1" si="77"/>
        <v>8</v>
      </c>
      <c r="U197" s="75">
        <f t="shared" ca="1" si="69"/>
        <v>0.99207948192862361</v>
      </c>
      <c r="V197" s="2">
        <f t="shared" ca="1" si="78"/>
        <v>8</v>
      </c>
      <c r="W197" s="82">
        <f t="shared" ca="1" si="70"/>
        <v>0.98912013206510352</v>
      </c>
      <c r="X197" s="1">
        <f t="shared" ca="1" si="79"/>
        <v>5</v>
      </c>
      <c r="Y197" s="82">
        <f t="shared" ca="1" si="71"/>
        <v>0.60100198568184471</v>
      </c>
      <c r="Z197" s="2">
        <f t="shared" ca="1" si="80"/>
        <v>7</v>
      </c>
      <c r="AA197" s="82">
        <f t="shared" ca="1" si="72"/>
        <v>0.85527718298719924</v>
      </c>
    </row>
    <row r="198" spans="13:27" ht="15.75" thickBot="1">
      <c r="M198" s="4">
        <f t="shared" si="73"/>
        <v>173</v>
      </c>
      <c r="N198" s="40">
        <f t="shared" ca="1" si="74"/>
        <v>1</v>
      </c>
      <c r="O198" s="82">
        <f t="shared" ca="1" si="66"/>
        <v>7.4448216576698201E-2</v>
      </c>
      <c r="P198" s="4">
        <f t="shared" ca="1" si="75"/>
        <v>2</v>
      </c>
      <c r="Q198" s="76">
        <f t="shared" ca="1" si="67"/>
        <v>0.81146080203691451</v>
      </c>
      <c r="R198" s="4">
        <f t="shared" ca="1" si="76"/>
        <v>2</v>
      </c>
      <c r="S198" s="76">
        <f t="shared" ca="1" si="68"/>
        <v>0.43466804844890938</v>
      </c>
      <c r="T198" s="4">
        <f t="shared" ca="1" si="77"/>
        <v>5</v>
      </c>
      <c r="U198" s="75">
        <f t="shared" ca="1" si="69"/>
        <v>0.70516493830846816</v>
      </c>
      <c r="V198" s="2">
        <f t="shared" ca="1" si="78"/>
        <v>5</v>
      </c>
      <c r="W198" s="82">
        <f t="shared" ca="1" si="70"/>
        <v>0.30919492137637317</v>
      </c>
      <c r="X198" s="1">
        <f t="shared" ca="1" si="79"/>
        <v>3</v>
      </c>
      <c r="Y198" s="82">
        <f t="shared" ca="1" si="71"/>
        <v>0.40212075157794125</v>
      </c>
      <c r="Z198" s="2">
        <f t="shared" ca="1" si="80"/>
        <v>7</v>
      </c>
      <c r="AA198" s="82">
        <f t="shared" ca="1" si="72"/>
        <v>0.9157366514675318</v>
      </c>
    </row>
    <row r="199" spans="13:27" ht="15.75" thickBot="1">
      <c r="M199" s="4">
        <f t="shared" si="73"/>
        <v>174</v>
      </c>
      <c r="N199" s="40">
        <f t="shared" ca="1" si="74"/>
        <v>1</v>
      </c>
      <c r="O199" s="82">
        <f t="shared" ca="1" si="66"/>
        <v>0.14367222070535934</v>
      </c>
      <c r="P199" s="4">
        <f t="shared" ca="1" si="75"/>
        <v>1</v>
      </c>
      <c r="Q199" s="76">
        <f t="shared" ca="1" si="67"/>
        <v>0.22561429041397218</v>
      </c>
      <c r="R199" s="4">
        <f t="shared" ca="1" si="76"/>
        <v>2</v>
      </c>
      <c r="S199" s="76">
        <f t="shared" ca="1" si="68"/>
        <v>0.48612494225761815</v>
      </c>
      <c r="T199" s="4">
        <f t="shared" ca="1" si="77"/>
        <v>7</v>
      </c>
      <c r="U199" s="75">
        <f t="shared" ca="1" si="69"/>
        <v>0.94382214814643817</v>
      </c>
      <c r="V199" s="2">
        <f t="shared" ca="1" si="78"/>
        <v>3</v>
      </c>
      <c r="W199" s="82">
        <f t="shared" ca="1" si="70"/>
        <v>0.19701620091167316</v>
      </c>
      <c r="X199" s="1">
        <f t="shared" ca="1" si="79"/>
        <v>3</v>
      </c>
      <c r="Y199" s="82">
        <f t="shared" ca="1" si="71"/>
        <v>0.48639555840803705</v>
      </c>
      <c r="Z199" s="2">
        <f t="shared" ca="1" si="80"/>
        <v>5</v>
      </c>
      <c r="AA199" s="82">
        <f t="shared" ca="1" si="72"/>
        <v>0.46689061265556542</v>
      </c>
    </row>
    <row r="200" spans="13:27" ht="15.75" thickBot="1">
      <c r="M200" s="4">
        <f t="shared" si="73"/>
        <v>175</v>
      </c>
      <c r="N200" s="40">
        <f t="shared" ca="1" si="74"/>
        <v>2</v>
      </c>
      <c r="O200" s="82">
        <f t="shared" ca="1" si="66"/>
        <v>0.21370317329620425</v>
      </c>
      <c r="P200" s="4">
        <f t="shared" ca="1" si="75"/>
        <v>1</v>
      </c>
      <c r="Q200" s="76">
        <f t="shared" ca="1" si="67"/>
        <v>0.50116067798586084</v>
      </c>
      <c r="R200" s="4">
        <f t="shared" ca="1" si="76"/>
        <v>3</v>
      </c>
      <c r="S200" s="76">
        <f t="shared" ca="1" si="68"/>
        <v>0.7226864558229753</v>
      </c>
      <c r="T200" s="4">
        <f t="shared" ca="1" si="77"/>
        <v>3</v>
      </c>
      <c r="U200" s="75">
        <f t="shared" ca="1" si="69"/>
        <v>0.31822294527394224</v>
      </c>
      <c r="V200" s="2">
        <f t="shared" ca="1" si="78"/>
        <v>7</v>
      </c>
      <c r="W200" s="82">
        <f t="shared" ca="1" si="70"/>
        <v>0.87336120200000078</v>
      </c>
      <c r="X200" s="1">
        <f t="shared" ca="1" si="79"/>
        <v>8</v>
      </c>
      <c r="Y200" s="82">
        <f t="shared" ca="1" si="71"/>
        <v>0.91175535644199845</v>
      </c>
      <c r="Z200" s="2">
        <f t="shared" ca="1" si="80"/>
        <v>4</v>
      </c>
      <c r="AA200" s="82">
        <f t="shared" ca="1" si="72"/>
        <v>0.25043020423772067</v>
      </c>
    </row>
    <row r="201" spans="13:27" ht="15.75" thickBot="1">
      <c r="M201" s="4">
        <f t="shared" si="73"/>
        <v>176</v>
      </c>
      <c r="N201" s="40">
        <f t="shared" ca="1" si="74"/>
        <v>2</v>
      </c>
      <c r="O201" s="82">
        <f t="shared" ca="1" si="66"/>
        <v>0.59670883194509039</v>
      </c>
      <c r="P201" s="4">
        <f t="shared" ca="1" si="75"/>
        <v>1</v>
      </c>
      <c r="Q201" s="76">
        <f t="shared" ca="1" si="67"/>
        <v>0.56570242898236822</v>
      </c>
      <c r="R201" s="4">
        <f t="shared" ca="1" si="76"/>
        <v>2</v>
      </c>
      <c r="S201" s="76">
        <f t="shared" ca="1" si="68"/>
        <v>0.66994674644991115</v>
      </c>
      <c r="T201" s="4">
        <f t="shared" ca="1" si="77"/>
        <v>2</v>
      </c>
      <c r="U201" s="75">
        <f t="shared" ca="1" si="69"/>
        <v>0.1779083170257858</v>
      </c>
      <c r="V201" s="2">
        <f t="shared" ca="1" si="78"/>
        <v>7</v>
      </c>
      <c r="W201" s="82">
        <f t="shared" ca="1" si="70"/>
        <v>0.8618062684543073</v>
      </c>
      <c r="X201" s="1">
        <f t="shared" ca="1" si="79"/>
        <v>2</v>
      </c>
      <c r="Y201" s="82">
        <f t="shared" ca="1" si="71"/>
        <v>0.35374896161558866</v>
      </c>
      <c r="Z201" s="2">
        <f t="shared" ca="1" si="80"/>
        <v>4</v>
      </c>
      <c r="AA201" s="82">
        <f t="shared" ca="1" si="72"/>
        <v>0.25111498680866839</v>
      </c>
    </row>
    <row r="202" spans="13:27" ht="15.75" thickBot="1">
      <c r="M202" s="4">
        <f t="shared" si="73"/>
        <v>177</v>
      </c>
      <c r="N202" s="40">
        <f t="shared" ref="N202:N221" ca="1" si="81">VLOOKUP(O202,N$8:O$11,2)</f>
        <v>3</v>
      </c>
      <c r="O202" s="82">
        <f t="shared" ca="1" si="66"/>
        <v>0.85110424387699979</v>
      </c>
      <c r="P202" s="4">
        <f t="shared" ref="P202:P221" ca="1" si="82">VLOOKUP(Q202,P$8:Q$11,2)</f>
        <v>1</v>
      </c>
      <c r="Q202" s="76">
        <f t="shared" ca="1" si="67"/>
        <v>0.35092285596663531</v>
      </c>
      <c r="R202" s="4">
        <f t="shared" ref="R202:R221" ca="1" si="83">VLOOKUP(S202,R$8:S$11,2)</f>
        <v>3</v>
      </c>
      <c r="S202" s="76">
        <f t="shared" ca="1" si="68"/>
        <v>0.79682897236404004</v>
      </c>
      <c r="T202" s="4">
        <f t="shared" ref="T202:T221" ca="1" si="84">VLOOKUP(U202,T$8:U$15,2)</f>
        <v>2</v>
      </c>
      <c r="U202" s="75">
        <f t="shared" ca="1" si="69"/>
        <v>0.20103266340326709</v>
      </c>
      <c r="V202" s="2">
        <f t="shared" ref="V202:V221" ca="1" si="85">VLOOKUP(W202,V$8:W$15,2)</f>
        <v>4</v>
      </c>
      <c r="W202" s="82">
        <f t="shared" ca="1" si="70"/>
        <v>0.2437291459622053</v>
      </c>
      <c r="X202" s="1">
        <f t="shared" ref="X202:X221" ca="1" si="86">VLOOKUP(Y202,X$8:Y$15,2)</f>
        <v>1</v>
      </c>
      <c r="Y202" s="82">
        <f t="shared" ca="1" si="71"/>
        <v>0.12981989491202128</v>
      </c>
      <c r="Z202" s="2">
        <f t="shared" ref="Z202:Z221" ca="1" si="87">VLOOKUP(AA202,Z$8:AA$15,2)</f>
        <v>6</v>
      </c>
      <c r="AA202" s="82">
        <f t="shared" ca="1" si="72"/>
        <v>0.65357534821460739</v>
      </c>
    </row>
    <row r="203" spans="13:27" ht="15.75" thickBot="1">
      <c r="M203" s="4">
        <f t="shared" si="73"/>
        <v>178</v>
      </c>
      <c r="N203" s="40">
        <f t="shared" ca="1" si="81"/>
        <v>3</v>
      </c>
      <c r="O203" s="82">
        <f t="shared" ca="1" si="66"/>
        <v>0.96574546734874467</v>
      </c>
      <c r="P203" s="4">
        <f t="shared" ca="1" si="82"/>
        <v>1</v>
      </c>
      <c r="Q203" s="76">
        <f t="shared" ca="1" si="67"/>
        <v>0.15006970600938763</v>
      </c>
      <c r="R203" s="4">
        <f t="shared" ca="1" si="83"/>
        <v>3</v>
      </c>
      <c r="S203" s="76">
        <f t="shared" ca="1" si="68"/>
        <v>0.79468607728308172</v>
      </c>
      <c r="T203" s="4">
        <f t="shared" ca="1" si="84"/>
        <v>6</v>
      </c>
      <c r="U203" s="75">
        <f t="shared" ca="1" si="69"/>
        <v>0.86332870493117841</v>
      </c>
      <c r="V203" s="2">
        <f t="shared" ca="1" si="85"/>
        <v>4</v>
      </c>
      <c r="W203" s="82">
        <f t="shared" ca="1" si="70"/>
        <v>0.23585889513364688</v>
      </c>
      <c r="X203" s="1">
        <f t="shared" ca="1" si="86"/>
        <v>3</v>
      </c>
      <c r="Y203" s="82">
        <f t="shared" ca="1" si="71"/>
        <v>0.48631368629166127</v>
      </c>
      <c r="Z203" s="2">
        <f t="shared" ca="1" si="87"/>
        <v>8</v>
      </c>
      <c r="AA203" s="82">
        <f t="shared" ca="1" si="72"/>
        <v>0.98519596517054531</v>
      </c>
    </row>
    <row r="204" spans="13:27" ht="15.75" thickBot="1">
      <c r="M204" s="4">
        <f t="shared" si="73"/>
        <v>179</v>
      </c>
      <c r="N204" s="40">
        <f t="shared" ca="1" si="81"/>
        <v>2</v>
      </c>
      <c r="O204" s="82">
        <f t="shared" ca="1" si="66"/>
        <v>0.25278166906987676</v>
      </c>
      <c r="P204" s="4">
        <f t="shared" ca="1" si="82"/>
        <v>1</v>
      </c>
      <c r="Q204" s="76">
        <f t="shared" ca="1" si="67"/>
        <v>0.57978602576793192</v>
      </c>
      <c r="R204" s="4">
        <f t="shared" ca="1" si="83"/>
        <v>2</v>
      </c>
      <c r="S204" s="76">
        <f t="shared" ca="1" si="68"/>
        <v>0.55911392795121961</v>
      </c>
      <c r="T204" s="4">
        <f t="shared" ca="1" si="84"/>
        <v>4</v>
      </c>
      <c r="U204" s="75">
        <f t="shared" ca="1" si="69"/>
        <v>0.64386756224524366</v>
      </c>
      <c r="V204" s="2">
        <f t="shared" ca="1" si="85"/>
        <v>7</v>
      </c>
      <c r="W204" s="82">
        <f t="shared" ca="1" si="70"/>
        <v>0.87116940916779151</v>
      </c>
      <c r="X204" s="1">
        <f t="shared" ca="1" si="86"/>
        <v>6</v>
      </c>
      <c r="Y204" s="82">
        <f t="shared" ca="1" si="71"/>
        <v>0.75556955689733307</v>
      </c>
      <c r="Z204" s="2">
        <f t="shared" ca="1" si="87"/>
        <v>3</v>
      </c>
      <c r="AA204" s="82">
        <f t="shared" ca="1" si="72"/>
        <v>0.16813623974790914</v>
      </c>
    </row>
    <row r="205" spans="13:27" ht="15.75" thickBot="1">
      <c r="M205" s="4">
        <f t="shared" si="73"/>
        <v>180</v>
      </c>
      <c r="N205" s="40">
        <f t="shared" ca="1" si="81"/>
        <v>2</v>
      </c>
      <c r="O205" s="82">
        <f t="shared" ca="1" si="66"/>
        <v>0.53626910649135429</v>
      </c>
      <c r="P205" s="4">
        <f t="shared" ca="1" si="82"/>
        <v>1</v>
      </c>
      <c r="Q205" s="76">
        <f t="shared" ca="1" si="67"/>
        <v>0.29821722735291356</v>
      </c>
      <c r="R205" s="4">
        <f t="shared" ca="1" si="83"/>
        <v>3</v>
      </c>
      <c r="S205" s="76">
        <f t="shared" ca="1" si="68"/>
        <v>0.94118828516234121</v>
      </c>
      <c r="T205" s="4">
        <f t="shared" ca="1" si="84"/>
        <v>1</v>
      </c>
      <c r="U205" s="75">
        <f t="shared" ca="1" si="69"/>
        <v>9.4319577202841787E-2</v>
      </c>
      <c r="V205" s="2">
        <f t="shared" ca="1" si="85"/>
        <v>8</v>
      </c>
      <c r="W205" s="82">
        <f t="shared" ca="1" si="70"/>
        <v>0.99934650177069617</v>
      </c>
      <c r="X205" s="1">
        <f t="shared" ca="1" si="86"/>
        <v>8</v>
      </c>
      <c r="Y205" s="82">
        <f t="shared" ca="1" si="71"/>
        <v>0.96289411449080342</v>
      </c>
      <c r="Z205" s="2">
        <f t="shared" ca="1" si="87"/>
        <v>6</v>
      </c>
      <c r="AA205" s="82">
        <f t="shared" ca="1" si="72"/>
        <v>0.62787589630667662</v>
      </c>
    </row>
    <row r="206" spans="13:27" ht="15.75" thickBot="1">
      <c r="M206" s="4">
        <f t="shared" si="73"/>
        <v>181</v>
      </c>
      <c r="N206" s="40">
        <f t="shared" ca="1" si="81"/>
        <v>1</v>
      </c>
      <c r="O206" s="82">
        <f t="shared" ca="1" si="66"/>
        <v>0.13784797167670693</v>
      </c>
      <c r="P206" s="4">
        <f t="shared" ca="1" si="82"/>
        <v>1</v>
      </c>
      <c r="Q206" s="76">
        <f t="shared" ca="1" si="67"/>
        <v>0.16051297557668676</v>
      </c>
      <c r="R206" s="4">
        <f t="shared" ca="1" si="83"/>
        <v>2</v>
      </c>
      <c r="S206" s="76">
        <f t="shared" ca="1" si="68"/>
        <v>0.42247309645857301</v>
      </c>
      <c r="T206" s="4">
        <f t="shared" ca="1" si="84"/>
        <v>1</v>
      </c>
      <c r="U206" s="75">
        <f t="shared" ca="1" si="69"/>
        <v>6.2962116879143437E-2</v>
      </c>
      <c r="V206" s="2">
        <f t="shared" ca="1" si="85"/>
        <v>8</v>
      </c>
      <c r="W206" s="82">
        <f t="shared" ca="1" si="70"/>
        <v>0.99710625200258129</v>
      </c>
      <c r="X206" s="1">
        <f t="shared" ca="1" si="86"/>
        <v>8</v>
      </c>
      <c r="Y206" s="82">
        <f t="shared" ca="1" si="71"/>
        <v>0.95072057443068325</v>
      </c>
      <c r="Z206" s="2">
        <f t="shared" ca="1" si="87"/>
        <v>4</v>
      </c>
      <c r="AA206" s="82">
        <f t="shared" ca="1" si="72"/>
        <v>0.33501006779580456</v>
      </c>
    </row>
    <row r="207" spans="13:27" ht="15.75" thickBot="1">
      <c r="M207" s="4">
        <f t="shared" si="73"/>
        <v>182</v>
      </c>
      <c r="N207" s="40">
        <f t="shared" ca="1" si="81"/>
        <v>2</v>
      </c>
      <c r="O207" s="82">
        <f t="shared" ca="1" si="66"/>
        <v>0.31756829359521976</v>
      </c>
      <c r="P207" s="4">
        <f t="shared" ca="1" si="82"/>
        <v>1</v>
      </c>
      <c r="Q207" s="76">
        <f t="shared" ca="1" si="67"/>
        <v>0.24756625343158101</v>
      </c>
      <c r="R207" s="4">
        <f t="shared" ca="1" si="83"/>
        <v>1</v>
      </c>
      <c r="S207" s="76">
        <f t="shared" ca="1" si="68"/>
        <v>0.10923136449836601</v>
      </c>
      <c r="T207" s="4">
        <f t="shared" ca="1" si="84"/>
        <v>5</v>
      </c>
      <c r="U207" s="75">
        <f t="shared" ca="1" si="69"/>
        <v>0.69989517550905633</v>
      </c>
      <c r="V207" s="2">
        <f t="shared" ca="1" si="85"/>
        <v>6</v>
      </c>
      <c r="W207" s="82">
        <f t="shared" ca="1" si="70"/>
        <v>0.6869587400257906</v>
      </c>
      <c r="X207" s="1">
        <f t="shared" ca="1" si="86"/>
        <v>2</v>
      </c>
      <c r="Y207" s="82">
        <f t="shared" ca="1" si="71"/>
        <v>0.32998540694494549</v>
      </c>
      <c r="Z207" s="2">
        <f t="shared" ca="1" si="87"/>
        <v>1</v>
      </c>
      <c r="AA207" s="82">
        <f t="shared" ca="1" si="72"/>
        <v>2.9291122736980757E-2</v>
      </c>
    </row>
    <row r="208" spans="13:27" ht="15.75" thickBot="1">
      <c r="M208" s="4">
        <f t="shared" si="73"/>
        <v>183</v>
      </c>
      <c r="N208" s="40">
        <f t="shared" ca="1" si="81"/>
        <v>1</v>
      </c>
      <c r="O208" s="82">
        <f t="shared" ca="1" si="66"/>
        <v>4.4410120553899368E-3</v>
      </c>
      <c r="P208" s="4">
        <f t="shared" ca="1" si="82"/>
        <v>1</v>
      </c>
      <c r="Q208" s="76">
        <f t="shared" ca="1" si="67"/>
        <v>0.36990237446914076</v>
      </c>
      <c r="R208" s="4">
        <f t="shared" ca="1" si="83"/>
        <v>1</v>
      </c>
      <c r="S208" s="76">
        <f t="shared" ca="1" si="68"/>
        <v>0.15889875339963355</v>
      </c>
      <c r="T208" s="4">
        <f t="shared" ca="1" si="84"/>
        <v>4</v>
      </c>
      <c r="U208" s="75">
        <f t="shared" ca="1" si="69"/>
        <v>0.53894081900959834</v>
      </c>
      <c r="V208" s="2">
        <f t="shared" ca="1" si="85"/>
        <v>6</v>
      </c>
      <c r="W208" s="82">
        <f t="shared" ca="1" si="70"/>
        <v>0.64059906356234952</v>
      </c>
      <c r="X208" s="1">
        <f t="shared" ca="1" si="86"/>
        <v>8</v>
      </c>
      <c r="Y208" s="82">
        <f t="shared" ca="1" si="71"/>
        <v>0.92091989458582013</v>
      </c>
      <c r="Z208" s="2">
        <f t="shared" ca="1" si="87"/>
        <v>6</v>
      </c>
      <c r="AA208" s="82">
        <f t="shared" ca="1" si="72"/>
        <v>0.61185794606584798</v>
      </c>
    </row>
    <row r="209" spans="13:27" ht="15.75" thickBot="1">
      <c r="M209" s="4">
        <f t="shared" si="73"/>
        <v>184</v>
      </c>
      <c r="N209" s="40">
        <f t="shared" ca="1" si="81"/>
        <v>2</v>
      </c>
      <c r="O209" s="82">
        <f t="shared" ca="1" si="66"/>
        <v>0.41408661780927059</v>
      </c>
      <c r="P209" s="4">
        <f t="shared" ca="1" si="82"/>
        <v>2</v>
      </c>
      <c r="Q209" s="76">
        <f t="shared" ca="1" si="67"/>
        <v>0.75653361265746688</v>
      </c>
      <c r="R209" s="4">
        <f t="shared" ca="1" si="83"/>
        <v>2</v>
      </c>
      <c r="S209" s="76">
        <f t="shared" ca="1" si="68"/>
        <v>0.33637254665541971</v>
      </c>
      <c r="T209" s="4">
        <f t="shared" ca="1" si="84"/>
        <v>4</v>
      </c>
      <c r="U209" s="75">
        <f t="shared" ca="1" si="69"/>
        <v>0.57927878301192104</v>
      </c>
      <c r="V209" s="2">
        <f t="shared" ca="1" si="85"/>
        <v>5</v>
      </c>
      <c r="W209" s="82">
        <f t="shared" ca="1" si="70"/>
        <v>0.30661225041020046</v>
      </c>
      <c r="X209" s="1">
        <f t="shared" ca="1" si="86"/>
        <v>2</v>
      </c>
      <c r="Y209" s="82">
        <f t="shared" ca="1" si="71"/>
        <v>0.38391043758997401</v>
      </c>
      <c r="Z209" s="2">
        <f t="shared" ca="1" si="87"/>
        <v>7</v>
      </c>
      <c r="AA209" s="82">
        <f t="shared" ca="1" si="72"/>
        <v>0.92905807616897063</v>
      </c>
    </row>
    <row r="210" spans="13:27" ht="15.75" thickBot="1">
      <c r="M210" s="4">
        <f t="shared" si="73"/>
        <v>185</v>
      </c>
      <c r="N210" s="40">
        <f t="shared" ca="1" si="81"/>
        <v>2</v>
      </c>
      <c r="O210" s="82">
        <f t="shared" ca="1" si="66"/>
        <v>0.37694005955906107</v>
      </c>
      <c r="P210" s="4">
        <f t="shared" ca="1" si="82"/>
        <v>1</v>
      </c>
      <c r="Q210" s="76">
        <f t="shared" ca="1" si="67"/>
        <v>0.56398457085593834</v>
      </c>
      <c r="R210" s="4">
        <f t="shared" ca="1" si="83"/>
        <v>2</v>
      </c>
      <c r="S210" s="76">
        <f t="shared" ca="1" si="68"/>
        <v>0.46822373010917318</v>
      </c>
      <c r="T210" s="4">
        <f t="shared" ca="1" si="84"/>
        <v>4</v>
      </c>
      <c r="U210" s="75">
        <f t="shared" ca="1" si="69"/>
        <v>0.46166943795448789</v>
      </c>
      <c r="V210" s="2">
        <f t="shared" ca="1" si="85"/>
        <v>2</v>
      </c>
      <c r="W210" s="82">
        <f t="shared" ca="1" si="70"/>
        <v>5.8124398389576726E-2</v>
      </c>
      <c r="X210" s="1">
        <f t="shared" ca="1" si="86"/>
        <v>5</v>
      </c>
      <c r="Y210" s="82">
        <f t="shared" ca="1" si="71"/>
        <v>0.69102095670600416</v>
      </c>
      <c r="Z210" s="2">
        <f t="shared" ca="1" si="87"/>
        <v>5</v>
      </c>
      <c r="AA210" s="82">
        <f t="shared" ca="1" si="72"/>
        <v>0.5253312038537663</v>
      </c>
    </row>
    <row r="211" spans="13:27" ht="15.75" thickBot="1">
      <c r="M211" s="4">
        <f t="shared" si="73"/>
        <v>186</v>
      </c>
      <c r="N211" s="40">
        <f t="shared" ca="1" si="81"/>
        <v>2</v>
      </c>
      <c r="O211" s="82">
        <f t="shared" ca="1" si="66"/>
        <v>0.34736818720228313</v>
      </c>
      <c r="P211" s="4">
        <f t="shared" ca="1" si="82"/>
        <v>2</v>
      </c>
      <c r="Q211" s="76">
        <f t="shared" ca="1" si="67"/>
        <v>0.7652536472520941</v>
      </c>
      <c r="R211" s="4">
        <f t="shared" ca="1" si="83"/>
        <v>3</v>
      </c>
      <c r="S211" s="76">
        <f t="shared" ca="1" si="68"/>
        <v>0.79531258346107236</v>
      </c>
      <c r="T211" s="4">
        <f t="shared" ca="1" si="84"/>
        <v>3</v>
      </c>
      <c r="U211" s="75">
        <f t="shared" ca="1" si="69"/>
        <v>0.27088871055271402</v>
      </c>
      <c r="V211" s="2">
        <f t="shared" ca="1" si="85"/>
        <v>7</v>
      </c>
      <c r="W211" s="82">
        <f t="shared" ca="1" si="70"/>
        <v>0.76685989293131662</v>
      </c>
      <c r="X211" s="1">
        <f t="shared" ca="1" si="86"/>
        <v>2</v>
      </c>
      <c r="Y211" s="82">
        <f t="shared" ca="1" si="71"/>
        <v>0.20397150932232044</v>
      </c>
      <c r="Z211" s="2">
        <f t="shared" ca="1" si="87"/>
        <v>5</v>
      </c>
      <c r="AA211" s="82">
        <f t="shared" ca="1" si="72"/>
        <v>0.4822514174359025</v>
      </c>
    </row>
    <row r="212" spans="13:27" ht="15.75" thickBot="1">
      <c r="M212" s="4">
        <f t="shared" si="73"/>
        <v>187</v>
      </c>
      <c r="N212" s="40">
        <f t="shared" ca="1" si="81"/>
        <v>2</v>
      </c>
      <c r="O212" s="82">
        <f t="shared" ca="1" si="66"/>
        <v>0.62530214213628277</v>
      </c>
      <c r="P212" s="4">
        <f t="shared" ca="1" si="82"/>
        <v>1</v>
      </c>
      <c r="Q212" s="76">
        <f t="shared" ca="1" si="67"/>
        <v>0.14103330472683684</v>
      </c>
      <c r="R212" s="4">
        <f t="shared" ca="1" si="83"/>
        <v>2</v>
      </c>
      <c r="S212" s="76">
        <f t="shared" ca="1" si="68"/>
        <v>0.64996357004824379</v>
      </c>
      <c r="T212" s="4">
        <f t="shared" ca="1" si="84"/>
        <v>8</v>
      </c>
      <c r="U212" s="75">
        <f t="shared" ca="1" si="69"/>
        <v>0.99901146449231892</v>
      </c>
      <c r="V212" s="2">
        <f t="shared" ca="1" si="85"/>
        <v>7</v>
      </c>
      <c r="W212" s="82">
        <f t="shared" ca="1" si="70"/>
        <v>0.88597412856673063</v>
      </c>
      <c r="X212" s="1">
        <f t="shared" ca="1" si="86"/>
        <v>2</v>
      </c>
      <c r="Y212" s="82">
        <f t="shared" ca="1" si="71"/>
        <v>0.33378441145940863</v>
      </c>
      <c r="Z212" s="2">
        <f t="shared" ca="1" si="87"/>
        <v>7</v>
      </c>
      <c r="AA212" s="82">
        <f t="shared" ca="1" si="72"/>
        <v>0.85371866870725932</v>
      </c>
    </row>
    <row r="213" spans="13:27" ht="15.75" thickBot="1">
      <c r="M213" s="4">
        <f t="shared" si="73"/>
        <v>188</v>
      </c>
      <c r="N213" s="40">
        <f t="shared" ca="1" si="81"/>
        <v>2</v>
      </c>
      <c r="O213" s="82">
        <f t="shared" ca="1" si="66"/>
        <v>0.63853042198355414</v>
      </c>
      <c r="P213" s="4">
        <f t="shared" ca="1" si="82"/>
        <v>2</v>
      </c>
      <c r="Q213" s="76">
        <f t="shared" ca="1" si="67"/>
        <v>0.78679927955438789</v>
      </c>
      <c r="R213" s="4">
        <f t="shared" ca="1" si="83"/>
        <v>2</v>
      </c>
      <c r="S213" s="76">
        <f t="shared" ca="1" si="68"/>
        <v>0.26805196788002528</v>
      </c>
      <c r="T213" s="4">
        <f t="shared" ca="1" si="84"/>
        <v>1</v>
      </c>
      <c r="U213" s="75">
        <f t="shared" ca="1" si="69"/>
        <v>3.3439315016659865E-2</v>
      </c>
      <c r="V213" s="2">
        <f t="shared" ca="1" si="85"/>
        <v>6</v>
      </c>
      <c r="W213" s="82">
        <f t="shared" ca="1" si="70"/>
        <v>0.5215925433654478</v>
      </c>
      <c r="X213" s="1">
        <f t="shared" ca="1" si="86"/>
        <v>2</v>
      </c>
      <c r="Y213" s="82">
        <f t="shared" ca="1" si="71"/>
        <v>0.2719445521512398</v>
      </c>
      <c r="Z213" s="2">
        <f t="shared" ca="1" si="87"/>
        <v>6</v>
      </c>
      <c r="AA213" s="82">
        <f t="shared" ca="1" si="72"/>
        <v>0.82926366566166343</v>
      </c>
    </row>
    <row r="214" spans="13:27" ht="15.75" thickBot="1">
      <c r="M214" s="4">
        <f t="shared" si="73"/>
        <v>189</v>
      </c>
      <c r="N214" s="40">
        <f t="shared" ca="1" si="81"/>
        <v>2</v>
      </c>
      <c r="O214" s="82">
        <f t="shared" ca="1" si="66"/>
        <v>0.30729473443280408</v>
      </c>
      <c r="P214" s="4">
        <f t="shared" ca="1" si="82"/>
        <v>1</v>
      </c>
      <c r="Q214" s="76">
        <f t="shared" ca="1" si="67"/>
        <v>0.39899416185149761</v>
      </c>
      <c r="R214" s="4">
        <f t="shared" ca="1" si="83"/>
        <v>2</v>
      </c>
      <c r="S214" s="76">
        <f t="shared" ca="1" si="68"/>
        <v>0.49088459371034809</v>
      </c>
      <c r="T214" s="4">
        <f t="shared" ca="1" si="84"/>
        <v>1</v>
      </c>
      <c r="U214" s="75">
        <f t="shared" ca="1" si="69"/>
        <v>2.3045929553905609E-2</v>
      </c>
      <c r="V214" s="2">
        <f t="shared" ca="1" si="85"/>
        <v>5</v>
      </c>
      <c r="W214" s="82">
        <f t="shared" ca="1" si="70"/>
        <v>0.36760529489918725</v>
      </c>
      <c r="X214" s="1">
        <f t="shared" ca="1" si="86"/>
        <v>5</v>
      </c>
      <c r="Y214" s="82">
        <f t="shared" ca="1" si="71"/>
        <v>0.62321074478885308</v>
      </c>
      <c r="Z214" s="2">
        <f t="shared" ca="1" si="87"/>
        <v>5</v>
      </c>
      <c r="AA214" s="82">
        <f t="shared" ca="1" si="72"/>
        <v>0.37315338251677854</v>
      </c>
    </row>
    <row r="215" spans="13:27" ht="15.75" thickBot="1">
      <c r="M215" s="4">
        <f t="shared" si="73"/>
        <v>190</v>
      </c>
      <c r="N215" s="40">
        <f t="shared" ca="1" si="81"/>
        <v>2</v>
      </c>
      <c r="O215" s="82">
        <f t="shared" ca="1" si="66"/>
        <v>0.33911502099510149</v>
      </c>
      <c r="P215" s="4">
        <f t="shared" ca="1" si="82"/>
        <v>1</v>
      </c>
      <c r="Q215" s="76">
        <f t="shared" ca="1" si="67"/>
        <v>0.24874609627732669</v>
      </c>
      <c r="R215" s="4">
        <f t="shared" ca="1" si="83"/>
        <v>2</v>
      </c>
      <c r="S215" s="76">
        <f t="shared" ca="1" si="68"/>
        <v>0.47458962650697067</v>
      </c>
      <c r="T215" s="4">
        <f t="shared" ca="1" si="84"/>
        <v>4</v>
      </c>
      <c r="U215" s="75">
        <f t="shared" ca="1" si="69"/>
        <v>0.5685493253327345</v>
      </c>
      <c r="V215" s="2">
        <f t="shared" ca="1" si="85"/>
        <v>7</v>
      </c>
      <c r="W215" s="82">
        <f t="shared" ca="1" si="70"/>
        <v>0.78912768548400414</v>
      </c>
      <c r="X215" s="1">
        <f t="shared" ca="1" si="86"/>
        <v>1</v>
      </c>
      <c r="Y215" s="82">
        <f t="shared" ca="1" si="71"/>
        <v>0.11608033551693842</v>
      </c>
      <c r="Z215" s="2">
        <f t="shared" ca="1" si="87"/>
        <v>6</v>
      </c>
      <c r="AA215" s="82">
        <f t="shared" ca="1" si="72"/>
        <v>0.59693749232750459</v>
      </c>
    </row>
    <row r="216" spans="13:27" ht="15.75" thickBot="1">
      <c r="M216" s="4">
        <f t="shared" si="73"/>
        <v>191</v>
      </c>
      <c r="N216" s="40">
        <f t="shared" ca="1" si="81"/>
        <v>1</v>
      </c>
      <c r="O216" s="82">
        <f t="shared" ca="1" si="66"/>
        <v>2.4498721408116708E-2</v>
      </c>
      <c r="P216" s="4">
        <f t="shared" ca="1" si="82"/>
        <v>1</v>
      </c>
      <c r="Q216" s="76">
        <f t="shared" ca="1" si="67"/>
        <v>0.43223546376588828</v>
      </c>
      <c r="R216" s="4">
        <f t="shared" ca="1" si="83"/>
        <v>2</v>
      </c>
      <c r="S216" s="76">
        <f t="shared" ca="1" si="68"/>
        <v>0.3030665298879236</v>
      </c>
      <c r="T216" s="4">
        <f t="shared" ca="1" si="84"/>
        <v>4</v>
      </c>
      <c r="U216" s="75">
        <f t="shared" ca="1" si="69"/>
        <v>0.45694944408601845</v>
      </c>
      <c r="V216" s="2">
        <f t="shared" ca="1" si="85"/>
        <v>7</v>
      </c>
      <c r="W216" s="82">
        <f t="shared" ca="1" si="70"/>
        <v>0.73507975828045202</v>
      </c>
      <c r="X216" s="1">
        <f t="shared" ca="1" si="86"/>
        <v>2</v>
      </c>
      <c r="Y216" s="82">
        <f t="shared" ca="1" si="71"/>
        <v>0.36909947669610621</v>
      </c>
      <c r="Z216" s="2">
        <f t="shared" ca="1" si="87"/>
        <v>2</v>
      </c>
      <c r="AA216" s="82">
        <f t="shared" ca="1" si="72"/>
        <v>7.3274474818180391E-2</v>
      </c>
    </row>
    <row r="217" spans="13:27" ht="15.75" thickBot="1">
      <c r="M217" s="4">
        <f t="shared" si="73"/>
        <v>192</v>
      </c>
      <c r="N217" s="40">
        <f t="shared" ca="1" si="81"/>
        <v>1</v>
      </c>
      <c r="O217" s="82">
        <f t="shared" ca="1" si="66"/>
        <v>0.13090355586660785</v>
      </c>
      <c r="P217" s="4">
        <f t="shared" ca="1" si="82"/>
        <v>1</v>
      </c>
      <c r="Q217" s="76">
        <f t="shared" ca="1" si="67"/>
        <v>0.2541722120402925</v>
      </c>
      <c r="R217" s="4">
        <f t="shared" ca="1" si="83"/>
        <v>1</v>
      </c>
      <c r="S217" s="76">
        <f t="shared" ca="1" si="68"/>
        <v>0.12817220472662205</v>
      </c>
      <c r="T217" s="4">
        <f t="shared" ca="1" si="84"/>
        <v>3</v>
      </c>
      <c r="U217" s="75">
        <f t="shared" ca="1" si="69"/>
        <v>0.27258768368555142</v>
      </c>
      <c r="V217" s="2">
        <f t="shared" ca="1" si="85"/>
        <v>1</v>
      </c>
      <c r="W217" s="82">
        <f t="shared" ca="1" si="70"/>
        <v>4.6898601264440121E-3</v>
      </c>
      <c r="X217" s="1">
        <f t="shared" ca="1" si="86"/>
        <v>4</v>
      </c>
      <c r="Y217" s="82">
        <f t="shared" ca="1" si="71"/>
        <v>0.58788909644155107</v>
      </c>
      <c r="Z217" s="2">
        <f t="shared" ca="1" si="87"/>
        <v>6</v>
      </c>
      <c r="AA217" s="82">
        <f t="shared" ca="1" si="72"/>
        <v>0.67579409098990562</v>
      </c>
    </row>
    <row r="218" spans="13:27" ht="15.75" thickBot="1">
      <c r="M218" s="4">
        <f t="shared" si="73"/>
        <v>193</v>
      </c>
      <c r="N218" s="40">
        <f t="shared" ca="1" si="81"/>
        <v>2</v>
      </c>
      <c r="O218" s="82">
        <f t="shared" ca="1" si="66"/>
        <v>0.59038964587124831</v>
      </c>
      <c r="P218" s="4">
        <f t="shared" ca="1" si="82"/>
        <v>2</v>
      </c>
      <c r="Q218" s="76">
        <f t="shared" ca="1" si="67"/>
        <v>0.63200441774474658</v>
      </c>
      <c r="R218" s="4">
        <f t="shared" ca="1" si="83"/>
        <v>3</v>
      </c>
      <c r="S218" s="76">
        <f t="shared" ca="1" si="68"/>
        <v>0.74558257094071601</v>
      </c>
      <c r="T218" s="4">
        <f t="shared" ca="1" si="84"/>
        <v>2</v>
      </c>
      <c r="U218" s="75">
        <f t="shared" ca="1" si="69"/>
        <v>0.22983961031251354</v>
      </c>
      <c r="V218" s="2">
        <f t="shared" ca="1" si="85"/>
        <v>4</v>
      </c>
      <c r="W218" s="82">
        <f t="shared" ca="1" si="70"/>
        <v>0.23859775962290719</v>
      </c>
      <c r="X218" s="1">
        <f t="shared" ca="1" si="86"/>
        <v>2</v>
      </c>
      <c r="Y218" s="82">
        <f t="shared" ca="1" si="71"/>
        <v>0.3517946756169632</v>
      </c>
      <c r="Z218" s="2">
        <f t="shared" ca="1" si="87"/>
        <v>7</v>
      </c>
      <c r="AA218" s="82">
        <f t="shared" ca="1" si="72"/>
        <v>0.93552405380417358</v>
      </c>
    </row>
    <row r="219" spans="13:27" ht="15.75" thickBot="1">
      <c r="M219" s="4">
        <f t="shared" si="73"/>
        <v>194</v>
      </c>
      <c r="N219" s="40">
        <f t="shared" ca="1" si="81"/>
        <v>1</v>
      </c>
      <c r="O219" s="82">
        <f t="shared" ref="O219:O221" ca="1" si="88">RAND()</f>
        <v>0.19739555090123417</v>
      </c>
      <c r="P219" s="4">
        <f t="shared" ca="1" si="82"/>
        <v>1</v>
      </c>
      <c r="Q219" s="76">
        <f t="shared" ref="Q219:Q221" ca="1" si="89">RAND()</f>
        <v>0.50442761055468321</v>
      </c>
      <c r="R219" s="4">
        <f t="shared" ca="1" si="83"/>
        <v>1</v>
      </c>
      <c r="S219" s="76">
        <f t="shared" ref="S219:S221" ca="1" si="90">RAND()</f>
        <v>0.12652055233994752</v>
      </c>
      <c r="T219" s="4">
        <f t="shared" ca="1" si="84"/>
        <v>1</v>
      </c>
      <c r="U219" s="75">
        <f t="shared" ref="U219:U221" ca="1" si="91">RAND()</f>
        <v>9.2665565604390654E-2</v>
      </c>
      <c r="V219" s="2">
        <f t="shared" ca="1" si="85"/>
        <v>2</v>
      </c>
      <c r="W219" s="82">
        <f t="shared" ref="W219:W221" ca="1" si="92">RAND()</f>
        <v>8.2244295369082288E-2</v>
      </c>
      <c r="X219" s="1">
        <f t="shared" ca="1" si="86"/>
        <v>5</v>
      </c>
      <c r="Y219" s="82">
        <f t="shared" ref="Y219:Y221" ca="1" si="93">RAND()</f>
        <v>0.68468406481144739</v>
      </c>
      <c r="Z219" s="2">
        <f t="shared" ca="1" si="87"/>
        <v>5</v>
      </c>
      <c r="AA219" s="82">
        <f t="shared" ref="AA219:AA221" ca="1" si="94">RAND()</f>
        <v>0.46368595109740451</v>
      </c>
    </row>
    <row r="220" spans="13:27" ht="15.75" thickBot="1">
      <c r="M220" s="4">
        <f t="shared" ref="M220" si="95">M219+1</f>
        <v>195</v>
      </c>
      <c r="N220" s="40">
        <f t="shared" ca="1" si="81"/>
        <v>2</v>
      </c>
      <c r="O220" s="82">
        <f t="shared" ca="1" si="88"/>
        <v>0.41206214328360602</v>
      </c>
      <c r="P220" s="4">
        <f t="shared" ca="1" si="82"/>
        <v>1</v>
      </c>
      <c r="Q220" s="76">
        <f t="shared" ca="1" si="89"/>
        <v>0.491883922294301</v>
      </c>
      <c r="R220" s="4">
        <f t="shared" ca="1" si="83"/>
        <v>2</v>
      </c>
      <c r="S220" s="76">
        <f t="shared" ca="1" si="90"/>
        <v>0.59052444644663815</v>
      </c>
      <c r="T220" s="4">
        <f t="shared" ca="1" si="84"/>
        <v>4</v>
      </c>
      <c r="U220" s="75">
        <f t="shared" ca="1" si="91"/>
        <v>0.60119613206363631</v>
      </c>
      <c r="V220" s="2">
        <f t="shared" ca="1" si="85"/>
        <v>3</v>
      </c>
      <c r="W220" s="82">
        <f t="shared" ca="1" si="92"/>
        <v>0.10573397413429708</v>
      </c>
      <c r="X220" s="1">
        <f t="shared" ca="1" si="86"/>
        <v>3</v>
      </c>
      <c r="Y220" s="82">
        <f t="shared" ca="1" si="93"/>
        <v>0.4543725012180424</v>
      </c>
      <c r="Z220" s="2">
        <f t="shared" ca="1" si="87"/>
        <v>6</v>
      </c>
      <c r="AA220" s="82">
        <f t="shared" ca="1" si="94"/>
        <v>0.69068194251850668</v>
      </c>
    </row>
    <row r="221" spans="13:27" ht="15.75" thickBot="1">
      <c r="M221" s="4">
        <f t="shared" si="73"/>
        <v>196</v>
      </c>
      <c r="N221" s="40">
        <f t="shared" ca="1" si="81"/>
        <v>1</v>
      </c>
      <c r="O221" s="82">
        <f t="shared" ca="1" si="88"/>
        <v>0.14954987839297806</v>
      </c>
      <c r="P221" s="4">
        <f t="shared" ca="1" si="82"/>
        <v>1</v>
      </c>
      <c r="Q221" s="76">
        <f t="shared" ca="1" si="89"/>
        <v>0.46344151876769413</v>
      </c>
      <c r="R221" s="4">
        <f t="shared" ca="1" si="83"/>
        <v>3</v>
      </c>
      <c r="S221" s="76">
        <f t="shared" ca="1" si="90"/>
        <v>0.868562291749994</v>
      </c>
      <c r="T221" s="4">
        <f t="shared" ca="1" si="84"/>
        <v>5</v>
      </c>
      <c r="U221" s="75">
        <f t="shared" ca="1" si="91"/>
        <v>0.73627991348593835</v>
      </c>
      <c r="V221" s="2">
        <f t="shared" ca="1" si="85"/>
        <v>7</v>
      </c>
      <c r="W221" s="82">
        <f t="shared" ca="1" si="92"/>
        <v>0.87239356651088884</v>
      </c>
      <c r="X221" s="1">
        <f t="shared" ca="1" si="86"/>
        <v>2</v>
      </c>
      <c r="Y221" s="82">
        <f t="shared" ca="1" si="93"/>
        <v>0.2555712598478026</v>
      </c>
      <c r="Z221" s="2">
        <f t="shared" ca="1" si="87"/>
        <v>8</v>
      </c>
      <c r="AA221" s="82">
        <f t="shared" ca="1" si="94"/>
        <v>0.9645353655368174</v>
      </c>
    </row>
    <row r="222" spans="13:27">
      <c r="M222" s="16"/>
    </row>
    <row r="223" spans="13:27">
      <c r="M223" s="16"/>
    </row>
    <row r="224" spans="13:27">
      <c r="M224" s="16"/>
    </row>
    <row r="225" spans="13:13">
      <c r="M225" s="16"/>
    </row>
    <row r="226" spans="13:13">
      <c r="M226" s="16"/>
    </row>
    <row r="227" spans="13:13">
      <c r="M227" s="16"/>
    </row>
    <row r="228" spans="13:13">
      <c r="M228" s="16"/>
    </row>
    <row r="229" spans="13:13">
      <c r="M229" s="16"/>
    </row>
    <row r="230" spans="13:13">
      <c r="M230" s="16"/>
    </row>
    <row r="231" spans="13:13">
      <c r="M231" s="16"/>
    </row>
    <row r="232" spans="13:13">
      <c r="M232" s="16"/>
    </row>
    <row r="233" spans="13:13">
      <c r="M233" s="16"/>
    </row>
    <row r="234" spans="13:13">
      <c r="M234" s="16"/>
    </row>
    <row r="235" spans="13:13">
      <c r="M235" s="16"/>
    </row>
    <row r="236" spans="13:13">
      <c r="M236" s="16"/>
    </row>
    <row r="237" spans="13:13">
      <c r="M237" s="16"/>
    </row>
    <row r="238" spans="13:13">
      <c r="M238" s="16"/>
    </row>
    <row r="239" spans="13:13">
      <c r="M239" s="16"/>
    </row>
    <row r="240" spans="13:13">
      <c r="M240" s="16"/>
    </row>
    <row r="241" spans="13:13">
      <c r="M241" s="16"/>
    </row>
    <row r="242" spans="13:13">
      <c r="M242" s="16"/>
    </row>
    <row r="243" spans="13:13">
      <c r="M243" s="16"/>
    </row>
    <row r="244" spans="13:13">
      <c r="M244" s="16"/>
    </row>
    <row r="245" spans="13:13">
      <c r="M245" s="16"/>
    </row>
    <row r="246" spans="13:13">
      <c r="M246" s="16"/>
    </row>
    <row r="247" spans="13:13">
      <c r="M247" s="16"/>
    </row>
    <row r="248" spans="13:13">
      <c r="M248" s="16"/>
    </row>
    <row r="249" spans="13:13">
      <c r="M249" s="16"/>
    </row>
    <row r="250" spans="13:13">
      <c r="M250" s="16"/>
    </row>
    <row r="251" spans="13:13">
      <c r="M251" s="16"/>
    </row>
    <row r="252" spans="13:13">
      <c r="M252" s="16"/>
    </row>
    <row r="253" spans="13:13">
      <c r="M253" s="16"/>
    </row>
    <row r="254" spans="13:13">
      <c r="M254" s="16"/>
    </row>
    <row r="255" spans="13:13">
      <c r="M255" s="16"/>
    </row>
    <row r="256" spans="13:13">
      <c r="M256" s="16"/>
    </row>
    <row r="257" spans="13:13">
      <c r="M257" s="16"/>
    </row>
    <row r="258" spans="13:13">
      <c r="M258" s="16"/>
    </row>
  </sheetData>
  <mergeCells count="14">
    <mergeCell ref="C122:D122"/>
    <mergeCell ref="E122:F122"/>
    <mergeCell ref="G122:G123"/>
    <mergeCell ref="H122:I122"/>
    <mergeCell ref="C121:D121"/>
    <mergeCell ref="E121:I121"/>
    <mergeCell ref="V6:W6"/>
    <mergeCell ref="X6:Y6"/>
    <mergeCell ref="Z6:AA6"/>
    <mergeCell ref="AB6:AC6"/>
    <mergeCell ref="N6:O6"/>
    <mergeCell ref="P6:Q6"/>
    <mergeCell ref="R6:S6"/>
    <mergeCell ref="T6:U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6"/>
  <dimension ref="A1:AF258"/>
  <sheetViews>
    <sheetView topLeftCell="A108" zoomScale="80" zoomScaleNormal="80" workbookViewId="0">
      <selection activeCell="B108" sqref="B108"/>
    </sheetView>
  </sheetViews>
  <sheetFormatPr baseColWidth="10" defaultRowHeight="15"/>
  <cols>
    <col min="2" max="2" width="19" customWidth="1"/>
    <col min="3" max="3" width="21.28515625" customWidth="1"/>
    <col min="4" max="5" width="20.140625" customWidth="1"/>
    <col min="6" max="6" width="44.5703125" customWidth="1"/>
    <col min="7" max="7" width="12" customWidth="1"/>
    <col min="8" max="8" width="14.85546875" customWidth="1"/>
    <col min="12" max="12" width="31.85546875" customWidth="1"/>
    <col min="13" max="13" width="14.140625" customWidth="1"/>
    <col min="14" max="14" width="12" customWidth="1"/>
  </cols>
  <sheetData>
    <row r="1" spans="1:32">
      <c r="A1" t="s">
        <v>96</v>
      </c>
    </row>
    <row r="3" spans="1:32">
      <c r="B3" t="s">
        <v>137</v>
      </c>
      <c r="E3">
        <f>'Demand profile generator'!F26</f>
        <v>113</v>
      </c>
    </row>
    <row r="4" spans="1:32">
      <c r="B4" t="s">
        <v>98</v>
      </c>
      <c r="E4">
        <f>'Demand profile generator'!G26</f>
        <v>2</v>
      </c>
      <c r="M4" t="s">
        <v>113</v>
      </c>
    </row>
    <row r="5" spans="1:32" ht="15.75" thickBot="1"/>
    <row r="6" spans="1:32" ht="45" customHeight="1" thickBot="1">
      <c r="B6" s="25" t="s">
        <v>15</v>
      </c>
      <c r="C6" s="25" t="s">
        <v>16</v>
      </c>
      <c r="D6" s="30" t="s">
        <v>102</v>
      </c>
      <c r="E6" s="30" t="s">
        <v>101</v>
      </c>
      <c r="F6" s="26" t="s">
        <v>52</v>
      </c>
      <c r="G6" s="28" t="s">
        <v>99</v>
      </c>
      <c r="H6" s="27" t="s">
        <v>100</v>
      </c>
      <c r="M6" s="25" t="s">
        <v>53</v>
      </c>
      <c r="N6" s="449" t="s">
        <v>63</v>
      </c>
      <c r="O6" s="451"/>
      <c r="P6" s="450" t="s">
        <v>115</v>
      </c>
      <c r="Q6" s="451"/>
      <c r="R6" s="449" t="s">
        <v>116</v>
      </c>
      <c r="S6" s="451"/>
      <c r="T6" s="450" t="s">
        <v>144</v>
      </c>
      <c r="U6" s="450"/>
      <c r="V6" s="449" t="s">
        <v>110</v>
      </c>
      <c r="W6" s="451"/>
      <c r="X6" s="105" t="s">
        <v>54</v>
      </c>
      <c r="Y6" s="50"/>
      <c r="Z6" s="105" t="s">
        <v>34</v>
      </c>
      <c r="AA6" s="51"/>
      <c r="AB6" s="50" t="s">
        <v>112</v>
      </c>
      <c r="AC6" s="51"/>
      <c r="AD6" s="49"/>
      <c r="AE6" s="35"/>
      <c r="AF6" s="16"/>
    </row>
    <row r="7" spans="1:32" ht="31.5" customHeight="1" thickBot="1">
      <c r="B7" s="6" t="s">
        <v>32</v>
      </c>
      <c r="C7" s="5" t="s">
        <v>63</v>
      </c>
      <c r="D7" s="3">
        <v>7.0000000000000007E-2</v>
      </c>
      <c r="E7" s="3">
        <v>0.24</v>
      </c>
      <c r="F7" s="32" t="s">
        <v>138</v>
      </c>
      <c r="G7" s="21">
        <v>4</v>
      </c>
      <c r="H7" s="34">
        <f>D7/G7*2</f>
        <v>3.5000000000000003E-2</v>
      </c>
      <c r="M7" s="3"/>
      <c r="N7" s="3" t="s">
        <v>55</v>
      </c>
      <c r="O7" s="3" t="s">
        <v>114</v>
      </c>
      <c r="P7" s="18" t="s">
        <v>55</v>
      </c>
      <c r="Q7" s="3" t="s">
        <v>114</v>
      </c>
      <c r="R7" s="3" t="s">
        <v>55</v>
      </c>
      <c r="S7" s="3" t="s">
        <v>114</v>
      </c>
      <c r="T7" s="18" t="s">
        <v>55</v>
      </c>
      <c r="U7" s="17" t="s">
        <v>114</v>
      </c>
      <c r="V7" s="3" t="s">
        <v>55</v>
      </c>
      <c r="W7" s="3" t="s">
        <v>114</v>
      </c>
      <c r="X7" s="3" t="s">
        <v>55</v>
      </c>
      <c r="Y7" s="17" t="s">
        <v>114</v>
      </c>
      <c r="Z7" s="3" t="s">
        <v>55</v>
      </c>
      <c r="AA7" s="3" t="s">
        <v>114</v>
      </c>
      <c r="AB7" s="8" t="s">
        <v>55</v>
      </c>
      <c r="AC7" s="8" t="s">
        <v>114</v>
      </c>
      <c r="AD7" s="16"/>
    </row>
    <row r="8" spans="1:32">
      <c r="B8" s="6" t="s">
        <v>24</v>
      </c>
      <c r="C8" s="5" t="s">
        <v>103</v>
      </c>
      <c r="D8" s="5">
        <v>1.1000000000000001</v>
      </c>
      <c r="E8" s="5">
        <v>2.82</v>
      </c>
      <c r="F8" s="10" t="s">
        <v>56</v>
      </c>
      <c r="G8" s="21">
        <v>24</v>
      </c>
      <c r="H8" s="34">
        <f t="shared" ref="H8:H14" si="0">D8/G8*2</f>
        <v>9.1666666666666674E-2</v>
      </c>
      <c r="M8" s="5"/>
      <c r="N8" s="17">
        <v>0</v>
      </c>
      <c r="O8" s="18">
        <v>1</v>
      </c>
      <c r="P8" s="60">
        <v>0</v>
      </c>
      <c r="Q8" s="60">
        <v>1</v>
      </c>
      <c r="R8" s="63">
        <v>0</v>
      </c>
      <c r="S8" s="18">
        <v>1</v>
      </c>
      <c r="T8" s="64">
        <v>0</v>
      </c>
      <c r="U8" s="60">
        <v>1</v>
      </c>
      <c r="V8" s="67">
        <v>0</v>
      </c>
      <c r="W8" s="18">
        <v>1</v>
      </c>
      <c r="X8" s="17">
        <v>0</v>
      </c>
      <c r="Y8" s="60">
        <v>1</v>
      </c>
      <c r="Z8" s="17">
        <v>0</v>
      </c>
      <c r="AA8" s="18">
        <v>1</v>
      </c>
      <c r="AB8" s="17">
        <v>0</v>
      </c>
      <c r="AC8" s="18">
        <v>1</v>
      </c>
      <c r="AD8" s="16"/>
    </row>
    <row r="9" spans="1:32" ht="30" customHeight="1">
      <c r="B9" s="6" t="s">
        <v>26</v>
      </c>
      <c r="C9" s="5" t="s">
        <v>27</v>
      </c>
      <c r="D9" s="5">
        <v>0.25</v>
      </c>
      <c r="E9" s="5">
        <v>0.8</v>
      </c>
      <c r="F9" s="32" t="s">
        <v>140</v>
      </c>
      <c r="G9" s="21">
        <v>3</v>
      </c>
      <c r="H9" s="34">
        <f t="shared" si="0"/>
        <v>0.16666666666666666</v>
      </c>
      <c r="M9" s="5"/>
      <c r="N9" s="6">
        <f>N8+O18</f>
        <v>0.3</v>
      </c>
      <c r="O9" s="39">
        <v>2</v>
      </c>
      <c r="P9" s="53">
        <f>P8+Q18</f>
        <v>0.3</v>
      </c>
      <c r="Q9" s="16">
        <v>2</v>
      </c>
      <c r="R9" s="55">
        <f>R8+S18</f>
        <v>0.3</v>
      </c>
      <c r="S9" s="39">
        <v>2</v>
      </c>
      <c r="T9" s="52">
        <f>T8+U18</f>
        <v>0.5</v>
      </c>
      <c r="U9" s="16">
        <v>2</v>
      </c>
      <c r="V9" s="68">
        <f t="shared" ref="V9:V16" si="1">V8+W18</f>
        <v>0.2</v>
      </c>
      <c r="W9" s="39">
        <v>2</v>
      </c>
      <c r="X9" s="6">
        <f t="shared" ref="X9:X14" si="2">X8+Y18</f>
        <v>0.2</v>
      </c>
      <c r="Y9" s="16">
        <v>2</v>
      </c>
      <c r="Z9" s="6">
        <f t="shared" ref="Z9:Z16" si="3">Z8+AA18</f>
        <v>0.11</v>
      </c>
      <c r="AA9" s="39">
        <v>2</v>
      </c>
      <c r="AB9" s="6">
        <f>AB8+AC18</f>
        <v>0.1</v>
      </c>
      <c r="AC9" s="39">
        <v>2</v>
      </c>
      <c r="AD9" s="16"/>
    </row>
    <row r="10" spans="1:32">
      <c r="B10" s="6" t="s">
        <v>28</v>
      </c>
      <c r="C10" s="5" t="s">
        <v>29</v>
      </c>
      <c r="D10" s="5">
        <v>0.15</v>
      </c>
      <c r="E10" s="5">
        <v>0.6</v>
      </c>
      <c r="F10" s="10" t="s">
        <v>141</v>
      </c>
      <c r="G10" s="21">
        <v>1</v>
      </c>
      <c r="H10" s="34">
        <f t="shared" si="0"/>
        <v>0.3</v>
      </c>
      <c r="M10" s="5"/>
      <c r="N10" s="6"/>
      <c r="O10" s="39"/>
      <c r="P10" s="53"/>
      <c r="Q10" s="16"/>
      <c r="R10" s="55"/>
      <c r="S10" s="39"/>
      <c r="T10" s="52"/>
      <c r="U10" s="16"/>
      <c r="V10" s="68">
        <f t="shared" si="1"/>
        <v>0.30000000000000004</v>
      </c>
      <c r="W10" s="39">
        <v>3</v>
      </c>
      <c r="X10" s="6">
        <f t="shared" si="2"/>
        <v>0.35</v>
      </c>
      <c r="Y10" s="16">
        <v>3</v>
      </c>
      <c r="Z10" s="6">
        <f t="shared" si="3"/>
        <v>0.22</v>
      </c>
      <c r="AA10" s="39">
        <v>3</v>
      </c>
      <c r="AB10" s="6">
        <f>AB9+AC19</f>
        <v>0.30000000000000004</v>
      </c>
      <c r="AC10" s="39">
        <v>3</v>
      </c>
      <c r="AD10" s="16"/>
    </row>
    <row r="11" spans="1:32">
      <c r="B11" s="6" t="s">
        <v>33</v>
      </c>
      <c r="C11" s="5" t="s">
        <v>30</v>
      </c>
      <c r="D11" s="5">
        <v>0.25</v>
      </c>
      <c r="E11" s="5">
        <v>0.5</v>
      </c>
      <c r="F11" s="33" t="s">
        <v>143</v>
      </c>
      <c r="G11" s="21">
        <v>0</v>
      </c>
      <c r="H11" s="34">
        <v>0</v>
      </c>
      <c r="M11" s="5"/>
      <c r="N11" s="6"/>
      <c r="O11" s="39"/>
      <c r="P11" s="16"/>
      <c r="Q11" s="62"/>
      <c r="R11" s="41"/>
      <c r="S11" s="101"/>
      <c r="T11" s="12"/>
      <c r="U11" s="13"/>
      <c r="V11" s="68">
        <f t="shared" si="1"/>
        <v>0.4</v>
      </c>
      <c r="W11" s="39">
        <v>4</v>
      </c>
      <c r="X11" s="6">
        <f t="shared" si="2"/>
        <v>0.44999999999999996</v>
      </c>
      <c r="Y11" s="12">
        <v>4</v>
      </c>
      <c r="Z11" s="6">
        <f t="shared" si="3"/>
        <v>0.4</v>
      </c>
      <c r="AA11" s="21">
        <v>4</v>
      </c>
      <c r="AB11" s="6">
        <f>AB10+AC20</f>
        <v>0.70000000000000007</v>
      </c>
      <c r="AC11" s="21">
        <v>4</v>
      </c>
      <c r="AD11" s="16"/>
    </row>
    <row r="12" spans="1:32">
      <c r="B12" s="6"/>
      <c r="C12" s="5" t="s">
        <v>31</v>
      </c>
      <c r="D12" s="5">
        <v>0.08</v>
      </c>
      <c r="E12" s="5">
        <v>0.25</v>
      </c>
      <c r="F12" s="29" t="s">
        <v>142</v>
      </c>
      <c r="G12" s="21">
        <v>1</v>
      </c>
      <c r="H12" s="34">
        <f t="shared" si="0"/>
        <v>0.16</v>
      </c>
      <c r="M12" s="5"/>
      <c r="N12" s="6"/>
      <c r="O12" s="39"/>
      <c r="P12" s="16"/>
      <c r="Q12" s="16"/>
      <c r="R12" s="6"/>
      <c r="S12" s="39"/>
      <c r="T12" s="16"/>
      <c r="U12" s="16"/>
      <c r="V12" s="68">
        <f t="shared" si="1"/>
        <v>0.5</v>
      </c>
      <c r="W12" s="21">
        <v>5</v>
      </c>
      <c r="X12" s="6">
        <f t="shared" si="2"/>
        <v>0.54999999999999993</v>
      </c>
      <c r="Y12" s="12">
        <v>5</v>
      </c>
      <c r="Z12" s="6">
        <f t="shared" si="3"/>
        <v>0.62</v>
      </c>
      <c r="AA12" s="21">
        <v>5</v>
      </c>
      <c r="AB12" s="6"/>
      <c r="AC12" s="21"/>
      <c r="AD12" s="16"/>
    </row>
    <row r="13" spans="1:32">
      <c r="B13" s="6"/>
      <c r="C13" s="5" t="s">
        <v>34</v>
      </c>
      <c r="D13" s="5">
        <v>0.06</v>
      </c>
      <c r="E13" s="5">
        <v>0.15</v>
      </c>
      <c r="F13" s="29" t="s">
        <v>141</v>
      </c>
      <c r="G13" s="21">
        <v>1</v>
      </c>
      <c r="H13" s="34">
        <f t="shared" si="0"/>
        <v>0.12</v>
      </c>
      <c r="M13" s="5"/>
      <c r="N13" s="6"/>
      <c r="O13" s="39"/>
      <c r="P13" s="16"/>
      <c r="Q13" s="16"/>
      <c r="R13" s="6"/>
      <c r="S13" s="39"/>
      <c r="T13" s="16"/>
      <c r="U13" s="16"/>
      <c r="V13" s="68">
        <f t="shared" si="1"/>
        <v>0.6</v>
      </c>
      <c r="W13" s="21">
        <v>6</v>
      </c>
      <c r="X13" s="6">
        <f t="shared" si="2"/>
        <v>0.64999999999999991</v>
      </c>
      <c r="Y13" s="12">
        <v>6</v>
      </c>
      <c r="Z13" s="6">
        <f t="shared" si="3"/>
        <v>0.78</v>
      </c>
      <c r="AA13" s="21">
        <v>6</v>
      </c>
      <c r="AB13" s="6"/>
      <c r="AC13" s="21"/>
      <c r="AD13" s="16"/>
    </row>
    <row r="14" spans="1:32" ht="15.75" thickBot="1">
      <c r="B14" s="1"/>
      <c r="C14" s="4" t="s">
        <v>35</v>
      </c>
      <c r="D14" s="4">
        <v>0.06</v>
      </c>
      <c r="E14" s="4">
        <v>0.15</v>
      </c>
      <c r="F14" s="11" t="s">
        <v>139</v>
      </c>
      <c r="G14" s="22">
        <v>1</v>
      </c>
      <c r="H14" s="82">
        <f t="shared" si="0"/>
        <v>0.12</v>
      </c>
      <c r="M14" s="5"/>
      <c r="N14" s="6"/>
      <c r="O14" s="39"/>
      <c r="P14" s="16"/>
      <c r="Q14" s="16"/>
      <c r="R14" s="6"/>
      <c r="S14" s="39"/>
      <c r="T14" s="16"/>
      <c r="U14" s="16"/>
      <c r="V14" s="68">
        <f t="shared" si="1"/>
        <v>0.7</v>
      </c>
      <c r="W14" s="21">
        <v>7</v>
      </c>
      <c r="X14" s="6">
        <f t="shared" si="2"/>
        <v>0.84999999999999987</v>
      </c>
      <c r="Y14" s="12">
        <v>7</v>
      </c>
      <c r="Z14" s="6">
        <f t="shared" si="3"/>
        <v>0.86</v>
      </c>
      <c r="AA14" s="21">
        <v>7</v>
      </c>
      <c r="AB14" s="6"/>
      <c r="AC14" s="21"/>
      <c r="AD14" s="16"/>
    </row>
    <row r="15" spans="1:32">
      <c r="M15" s="5"/>
      <c r="N15" s="6"/>
      <c r="O15" s="39"/>
      <c r="P15" s="16"/>
      <c r="Q15" s="16"/>
      <c r="R15" s="6"/>
      <c r="S15" s="39"/>
      <c r="T15" s="16"/>
      <c r="U15" s="16"/>
      <c r="V15" s="68">
        <f t="shared" si="1"/>
        <v>0.79999999999999993</v>
      </c>
      <c r="W15" s="21">
        <v>8</v>
      </c>
      <c r="X15" s="6"/>
      <c r="Y15" s="16"/>
      <c r="Z15" s="6">
        <f t="shared" si="3"/>
        <v>0.91</v>
      </c>
      <c r="AA15" s="39">
        <v>8</v>
      </c>
      <c r="AB15" s="6"/>
      <c r="AC15" s="39"/>
      <c r="AD15" s="16"/>
    </row>
    <row r="16" spans="1:32" ht="15.75" thickBot="1">
      <c r="B16" t="s">
        <v>107</v>
      </c>
      <c r="M16" s="4"/>
      <c r="N16" s="1"/>
      <c r="O16" s="40"/>
      <c r="P16" s="2"/>
      <c r="Q16" s="2"/>
      <c r="R16" s="1"/>
      <c r="S16" s="40"/>
      <c r="T16" s="2"/>
      <c r="U16" s="2"/>
      <c r="V16" s="68">
        <f t="shared" si="1"/>
        <v>0.89999999999999991</v>
      </c>
      <c r="W16" s="22">
        <v>9</v>
      </c>
      <c r="X16" s="2"/>
      <c r="Y16" s="2"/>
      <c r="Z16" s="6">
        <f t="shared" si="3"/>
        <v>0.95000000000000007</v>
      </c>
      <c r="AA16" s="40">
        <v>9</v>
      </c>
      <c r="AB16" s="1"/>
      <c r="AC16" s="40"/>
      <c r="AD16" s="16"/>
    </row>
    <row r="17" spans="2:30" ht="15.75" thickBot="1">
      <c r="D17" s="31"/>
      <c r="E17" s="31"/>
      <c r="F17" s="35"/>
      <c r="G17" s="36"/>
      <c r="H17" s="35"/>
      <c r="I17" s="36"/>
      <c r="M17" s="1" t="s">
        <v>57</v>
      </c>
      <c r="N17" s="7" t="s">
        <v>58</v>
      </c>
      <c r="O17" s="3" t="s">
        <v>59</v>
      </c>
      <c r="P17" s="85" t="s">
        <v>58</v>
      </c>
      <c r="Q17" s="8" t="s">
        <v>59</v>
      </c>
      <c r="R17" s="85" t="s">
        <v>58</v>
      </c>
      <c r="S17" s="8" t="s">
        <v>59</v>
      </c>
      <c r="T17" s="19" t="s">
        <v>58</v>
      </c>
      <c r="U17" s="85" t="s">
        <v>59</v>
      </c>
      <c r="V17" s="8" t="s">
        <v>58</v>
      </c>
      <c r="W17" s="60" t="s">
        <v>59</v>
      </c>
      <c r="X17" s="3" t="s">
        <v>58</v>
      </c>
      <c r="Y17" s="17" t="s">
        <v>59</v>
      </c>
      <c r="Z17" s="3" t="s">
        <v>58</v>
      </c>
      <c r="AA17" s="18" t="s">
        <v>59</v>
      </c>
      <c r="AB17" s="18" t="s">
        <v>58</v>
      </c>
      <c r="AC17" s="3" t="s">
        <v>59</v>
      </c>
      <c r="AD17" s="16"/>
    </row>
    <row r="18" spans="2:30" ht="30.75" thickBot="1">
      <c r="B18" s="25" t="s">
        <v>94</v>
      </c>
      <c r="C18" s="25" t="s">
        <v>63</v>
      </c>
      <c r="D18" s="30" t="s">
        <v>108</v>
      </c>
      <c r="E18" s="30" t="s">
        <v>109</v>
      </c>
      <c r="F18" s="26" t="s">
        <v>110</v>
      </c>
      <c r="G18" s="28" t="s">
        <v>111</v>
      </c>
      <c r="H18" s="27" t="s">
        <v>54</v>
      </c>
      <c r="I18" s="37" t="s">
        <v>34</v>
      </c>
      <c r="J18" s="8" t="s">
        <v>112</v>
      </c>
      <c r="M18" s="17">
        <v>1</v>
      </c>
      <c r="N18" s="86">
        <f ca="1">C53/$E$3</f>
        <v>8.0241800717845868E-2</v>
      </c>
      <c r="O18" s="71">
        <f>C25</f>
        <v>0.3</v>
      </c>
      <c r="P18" s="59">
        <f ca="1">C56/$E$3</f>
        <v>0.11306799192060099</v>
      </c>
      <c r="Q18" s="73">
        <f>C28</f>
        <v>0.3</v>
      </c>
      <c r="R18" s="72">
        <f ca="1">C60/$E$3</f>
        <v>8.3889155295929774E-2</v>
      </c>
      <c r="S18" s="71">
        <f>C32</f>
        <v>0.3</v>
      </c>
      <c r="T18" s="92">
        <f ca="1">C66/$E$3</f>
        <v>0.17507301974802736</v>
      </c>
      <c r="U18" s="59">
        <f>C38</f>
        <v>0.5</v>
      </c>
      <c r="V18" s="74">
        <f ca="1">F57/$E$3</f>
        <v>5.2908438321926259E-2</v>
      </c>
      <c r="W18" s="59">
        <f>F29</f>
        <v>0.2</v>
      </c>
      <c r="X18" s="74">
        <f ca="1">H59/$E$3</f>
        <v>3.3102285772410887E-2</v>
      </c>
      <c r="Y18" s="61">
        <f>H31</f>
        <v>0.2</v>
      </c>
      <c r="Z18" s="67">
        <f ca="1">I57/$E$3</f>
        <v>3.3886975601958816E-2</v>
      </c>
      <c r="AA18" s="71">
        <f>I29</f>
        <v>0.11</v>
      </c>
      <c r="AB18" s="80">
        <f ca="1">J65/$E$3</f>
        <v>2.1578970312568116E-3</v>
      </c>
      <c r="AC18" s="71">
        <f>J37</f>
        <v>0.1</v>
      </c>
      <c r="AD18" s="16"/>
    </row>
    <row r="19" spans="2:30" ht="15.75" thickBot="1">
      <c r="B19" s="17" t="s">
        <v>64</v>
      </c>
      <c r="C19" s="71"/>
      <c r="D19" s="71">
        <v>1</v>
      </c>
      <c r="E19" s="71"/>
      <c r="F19" s="59"/>
      <c r="G19" s="73"/>
      <c r="H19" s="59"/>
      <c r="I19" s="48"/>
      <c r="J19" s="70"/>
      <c r="M19" s="41">
        <v>2</v>
      </c>
      <c r="N19" s="65">
        <f ca="1">C54/$E$3</f>
        <v>0.26625688420012494</v>
      </c>
      <c r="O19" s="34">
        <f>C26</f>
        <v>0.7</v>
      </c>
      <c r="P19" s="59">
        <f ca="1">C57/$E$3</f>
        <v>0.23343069299736979</v>
      </c>
      <c r="Q19" s="54">
        <f>C29</f>
        <v>0.7</v>
      </c>
      <c r="R19" s="72">
        <f ca="1">C61/$E$3</f>
        <v>0.26260952962204104</v>
      </c>
      <c r="S19" s="34">
        <f>C33</f>
        <v>0.7</v>
      </c>
      <c r="T19" s="92">
        <f ca="1">C67/$E$3</f>
        <v>0.17142566516994345</v>
      </c>
      <c r="U19" s="53">
        <f>C39</f>
        <v>0.5</v>
      </c>
      <c r="V19" s="74">
        <f t="shared" ref="V19:V26" ca="1" si="4">F58/$E$3</f>
        <v>2.4049290146330123E-2</v>
      </c>
      <c r="W19" s="53">
        <f t="shared" ref="W19:W26" si="5">F30</f>
        <v>0.1</v>
      </c>
      <c r="X19" s="74">
        <f t="shared" ref="X19:X24" ca="1" si="6">H60/$E$3</f>
        <v>3.3102285772410887E-2</v>
      </c>
      <c r="Y19" s="55">
        <f t="shared" ref="Y19:Y24" si="7">H32</f>
        <v>0.15</v>
      </c>
      <c r="Z19" s="67">
        <f t="shared" ref="Z19:Z26" ca="1" si="8">I58/$E$3</f>
        <v>3.8122847552203666E-2</v>
      </c>
      <c r="AA19" s="34">
        <f t="shared" ref="AA19:AA25" si="9">I30</f>
        <v>0.11</v>
      </c>
      <c r="AB19" s="80">
        <f t="shared" ref="AB19:AB21" ca="1" si="10">J66/$E$3</f>
        <v>3.7272766903526751E-3</v>
      </c>
      <c r="AC19" s="34">
        <f t="shared" ref="AC19:AC21" si="11">J38</f>
        <v>0.2</v>
      </c>
    </row>
    <row r="20" spans="2:30" ht="15.75" thickBot="1">
      <c r="B20" s="6" t="s">
        <v>65</v>
      </c>
      <c r="C20" s="34"/>
      <c r="D20" s="34">
        <v>1</v>
      </c>
      <c r="E20" s="34"/>
      <c r="F20" s="53"/>
      <c r="G20" s="54"/>
      <c r="H20" s="53"/>
      <c r="I20" s="47"/>
      <c r="J20" s="56"/>
      <c r="M20" s="41">
        <v>3</v>
      </c>
      <c r="N20" s="65"/>
      <c r="O20" s="5"/>
      <c r="P20" s="53"/>
      <c r="Q20" s="54"/>
      <c r="R20" s="52"/>
      <c r="S20" s="34"/>
      <c r="T20" s="91"/>
      <c r="U20" s="53"/>
      <c r="V20" s="74">
        <f t="shared" ca="1" si="4"/>
        <v>1.9239432117064099E-2</v>
      </c>
      <c r="W20" s="53">
        <f t="shared" si="5"/>
        <v>0.1</v>
      </c>
      <c r="X20" s="74">
        <f t="shared" ca="1" si="6"/>
        <v>1.5577546245840415E-2</v>
      </c>
      <c r="Y20" s="55">
        <f t="shared" si="7"/>
        <v>0.1</v>
      </c>
      <c r="Z20" s="67">
        <f t="shared" ca="1" si="8"/>
        <v>8.0481567054652203E-2</v>
      </c>
      <c r="AA20" s="34">
        <f t="shared" si="9"/>
        <v>0.18</v>
      </c>
      <c r="AB20" s="80">
        <f t="shared" ca="1" si="10"/>
        <v>8.4354156676402642E-3</v>
      </c>
      <c r="AC20" s="34">
        <f t="shared" si="11"/>
        <v>0.4</v>
      </c>
    </row>
    <row r="21" spans="2:30" ht="15.75" thickBot="1">
      <c r="B21" s="6" t="s">
        <v>66</v>
      </c>
      <c r="C21" s="34"/>
      <c r="D21" s="34">
        <v>1</v>
      </c>
      <c r="E21" s="34"/>
      <c r="F21" s="89"/>
      <c r="G21" s="54"/>
      <c r="H21" s="53"/>
      <c r="I21" s="47"/>
      <c r="J21" s="56"/>
      <c r="M21" s="41">
        <v>4</v>
      </c>
      <c r="N21" s="65"/>
      <c r="O21" s="5"/>
      <c r="P21" s="31"/>
      <c r="Q21" s="47"/>
      <c r="R21" s="35"/>
      <c r="S21" s="47"/>
      <c r="T21" s="93"/>
      <c r="U21" s="35"/>
      <c r="V21" s="74">
        <f t="shared" ca="1" si="4"/>
        <v>2.6454219160963129E-2</v>
      </c>
      <c r="W21" s="53">
        <f t="shared" si="5"/>
        <v>0.1</v>
      </c>
      <c r="X21" s="74">
        <f t="shared" ca="1" si="6"/>
        <v>1.1683159684380313E-2</v>
      </c>
      <c r="Y21" s="55">
        <f t="shared" si="7"/>
        <v>0.1</v>
      </c>
      <c r="Z21" s="67">
        <f t="shared" ca="1" si="8"/>
        <v>0.11860441460685585</v>
      </c>
      <c r="AA21" s="34">
        <f t="shared" si="9"/>
        <v>0.22</v>
      </c>
      <c r="AB21" s="80">
        <f t="shared" ca="1" si="10"/>
        <v>4.3157940625136232E-3</v>
      </c>
      <c r="AC21" s="34">
        <f t="shared" si="11"/>
        <v>0.3</v>
      </c>
    </row>
    <row r="22" spans="2:30" ht="15.75" thickBot="1">
      <c r="B22" s="6" t="s">
        <v>67</v>
      </c>
      <c r="C22" s="34"/>
      <c r="D22" s="34">
        <v>1</v>
      </c>
      <c r="E22" s="34"/>
      <c r="F22" s="53"/>
      <c r="G22" s="54"/>
      <c r="H22" s="53"/>
      <c r="I22" s="47"/>
      <c r="J22" s="56"/>
      <c r="M22" s="41">
        <v>5</v>
      </c>
      <c r="N22" s="65"/>
      <c r="O22" s="5"/>
      <c r="P22" s="31"/>
      <c r="Q22" s="47"/>
      <c r="R22" s="35"/>
      <c r="S22" s="47"/>
      <c r="T22" s="93"/>
      <c r="U22" s="35"/>
      <c r="V22" s="74">
        <f t="shared" ca="1" si="4"/>
        <v>1.6834503102431085E-2</v>
      </c>
      <c r="W22" s="53">
        <f t="shared" si="5"/>
        <v>0.1</v>
      </c>
      <c r="X22" s="74">
        <f t="shared" ca="1" si="6"/>
        <v>1.9471932807300522E-2</v>
      </c>
      <c r="Y22" s="55">
        <f t="shared" si="7"/>
        <v>0.1</v>
      </c>
      <c r="Z22" s="67">
        <f t="shared" ca="1" si="8"/>
        <v>6.3538079253672788E-2</v>
      </c>
      <c r="AA22" s="34">
        <f t="shared" si="9"/>
        <v>0.16</v>
      </c>
      <c r="AB22" s="81"/>
      <c r="AC22" s="5"/>
    </row>
    <row r="23" spans="2:30" ht="15.75" thickBot="1">
      <c r="B23" s="6" t="s">
        <v>68</v>
      </c>
      <c r="C23" s="34"/>
      <c r="D23" s="34">
        <v>1</v>
      </c>
      <c r="E23" s="34"/>
      <c r="F23" s="90"/>
      <c r="G23" s="54"/>
      <c r="H23" s="53"/>
      <c r="I23" s="47"/>
      <c r="J23" s="56"/>
      <c r="M23" s="41">
        <v>6</v>
      </c>
      <c r="N23" s="65"/>
      <c r="O23" s="5"/>
      <c r="P23" s="31"/>
      <c r="Q23" s="47"/>
      <c r="R23" s="35"/>
      <c r="S23" s="47"/>
      <c r="T23" s="93"/>
      <c r="U23" s="35"/>
      <c r="V23" s="74">
        <f t="shared" ca="1" si="4"/>
        <v>2.6454219160963129E-2</v>
      </c>
      <c r="W23" s="53">
        <f t="shared" si="5"/>
        <v>0.1</v>
      </c>
      <c r="X23" s="74">
        <f t="shared" ca="1" si="6"/>
        <v>4.2838252176061145E-2</v>
      </c>
      <c r="Y23" s="55">
        <f t="shared" si="7"/>
        <v>0.2</v>
      </c>
      <c r="Z23" s="67">
        <f t="shared" ca="1" si="8"/>
        <v>2.5415231701469112E-2</v>
      </c>
      <c r="AA23" s="34">
        <f t="shared" si="9"/>
        <v>0.08</v>
      </c>
      <c r="AB23" s="81"/>
      <c r="AC23" s="5"/>
    </row>
    <row r="24" spans="2:30" ht="15.75" thickBot="1">
      <c r="B24" s="6" t="s">
        <v>69</v>
      </c>
      <c r="C24" s="34"/>
      <c r="D24" s="34">
        <v>1</v>
      </c>
      <c r="E24" s="34"/>
      <c r="F24" s="52"/>
      <c r="G24" s="54"/>
      <c r="H24" s="53"/>
      <c r="I24" s="47"/>
      <c r="J24" s="56"/>
      <c r="M24" s="41">
        <v>7</v>
      </c>
      <c r="N24" s="65"/>
      <c r="O24" s="5"/>
      <c r="P24" s="12"/>
      <c r="Q24" s="54"/>
      <c r="R24" s="12"/>
      <c r="S24" s="42"/>
      <c r="T24" s="21"/>
      <c r="U24" s="12"/>
      <c r="V24" s="74">
        <f t="shared" ca="1" si="4"/>
        <v>2.4049290146330123E-2</v>
      </c>
      <c r="W24" s="53">
        <f t="shared" si="5"/>
        <v>0.1</v>
      </c>
      <c r="X24" s="74">
        <f t="shared" ca="1" si="6"/>
        <v>2.9207899210950784E-2</v>
      </c>
      <c r="Y24" s="55">
        <f t="shared" si="7"/>
        <v>0.15</v>
      </c>
      <c r="Z24" s="67">
        <f t="shared" ca="1" si="8"/>
        <v>2.1179359751224258E-2</v>
      </c>
      <c r="AA24" s="34">
        <f t="shared" si="9"/>
        <v>0.05</v>
      </c>
      <c r="AB24" s="81"/>
      <c r="AC24" s="5"/>
    </row>
    <row r="25" spans="2:30" ht="15.75" thickBot="1">
      <c r="B25" s="6" t="s">
        <v>70</v>
      </c>
      <c r="C25" s="34">
        <v>0.3</v>
      </c>
      <c r="D25" s="34">
        <v>1</v>
      </c>
      <c r="E25" s="34"/>
      <c r="F25" s="52"/>
      <c r="G25" s="54"/>
      <c r="H25" s="53"/>
      <c r="I25" s="47"/>
      <c r="J25" s="56"/>
      <c r="M25" s="6">
        <v>8</v>
      </c>
      <c r="N25" s="65"/>
      <c r="O25" s="5"/>
      <c r="P25" s="16"/>
      <c r="Q25" s="34"/>
      <c r="R25" s="16"/>
      <c r="S25" s="5"/>
      <c r="T25" s="39"/>
      <c r="U25" s="16"/>
      <c r="V25" s="74">
        <f t="shared" ca="1" si="4"/>
        <v>3.607393521949518E-2</v>
      </c>
      <c r="W25" s="53">
        <f t="shared" si="5"/>
        <v>0.1</v>
      </c>
      <c r="X25" s="69"/>
      <c r="Y25" s="6"/>
      <c r="Z25" s="67">
        <f t="shared" ca="1" si="8"/>
        <v>1.2707615850734556E-2</v>
      </c>
      <c r="AA25" s="34">
        <f t="shared" si="9"/>
        <v>0.04</v>
      </c>
      <c r="AB25" s="81"/>
      <c r="AC25" s="5"/>
    </row>
    <row r="26" spans="2:30" ht="15.75" thickBot="1">
      <c r="B26" s="41" t="s">
        <v>71</v>
      </c>
      <c r="C26" s="54">
        <v>0.7</v>
      </c>
      <c r="D26" s="34">
        <v>1</v>
      </c>
      <c r="E26" s="54"/>
      <c r="F26" s="52"/>
      <c r="G26" s="54"/>
      <c r="H26" s="52"/>
      <c r="I26" s="47"/>
      <c r="J26" s="91"/>
      <c r="M26" s="24">
        <v>9</v>
      </c>
      <c r="N26" s="1"/>
      <c r="O26" s="4"/>
      <c r="P26" s="2"/>
      <c r="Q26" s="4"/>
      <c r="R26" s="2"/>
      <c r="S26" s="4"/>
      <c r="T26" s="40"/>
      <c r="U26" s="2"/>
      <c r="V26" s="74">
        <f t="shared" ca="1" si="4"/>
        <v>2.4049290146330123E-3</v>
      </c>
      <c r="W26" s="76">
        <f t="shared" si="5"/>
        <v>0.1</v>
      </c>
      <c r="X26" s="4"/>
      <c r="Y26" s="1"/>
      <c r="Z26" s="67">
        <f t="shared" ca="1" si="8"/>
        <v>8.471743900489704E-3</v>
      </c>
      <c r="AA26" s="82">
        <f>I37</f>
        <v>0.05</v>
      </c>
      <c r="AB26" s="2"/>
      <c r="AC26" s="4"/>
    </row>
    <row r="27" spans="2:30" ht="15.75" thickBot="1">
      <c r="B27" s="41" t="s">
        <v>72</v>
      </c>
      <c r="C27" s="54"/>
      <c r="D27" s="34">
        <v>1</v>
      </c>
      <c r="E27" s="103">
        <v>1</v>
      </c>
      <c r="F27" s="38"/>
      <c r="G27" s="47"/>
      <c r="H27" s="38"/>
      <c r="I27" s="47"/>
      <c r="J27" s="91"/>
      <c r="M27" s="5" t="s">
        <v>60</v>
      </c>
      <c r="N27" s="39" t="s">
        <v>61</v>
      </c>
      <c r="O27" s="5" t="s">
        <v>62</v>
      </c>
      <c r="P27" s="39" t="s">
        <v>61</v>
      </c>
      <c r="Q27" s="5" t="s">
        <v>62</v>
      </c>
      <c r="R27" s="39" t="s">
        <v>61</v>
      </c>
      <c r="S27" s="5" t="s">
        <v>62</v>
      </c>
      <c r="T27" s="39" t="s">
        <v>61</v>
      </c>
      <c r="U27" s="5" t="s">
        <v>62</v>
      </c>
      <c r="V27" s="39" t="s">
        <v>61</v>
      </c>
      <c r="W27" s="5" t="s">
        <v>62</v>
      </c>
      <c r="X27" s="39" t="s">
        <v>61</v>
      </c>
      <c r="Y27" s="6" t="s">
        <v>62</v>
      </c>
      <c r="Z27" s="5" t="s">
        <v>61</v>
      </c>
      <c r="AA27" s="5" t="s">
        <v>62</v>
      </c>
      <c r="AB27" s="39" t="s">
        <v>61</v>
      </c>
      <c r="AC27" s="5" t="s">
        <v>62</v>
      </c>
    </row>
    <row r="28" spans="2:30" ht="15.75" thickBot="1">
      <c r="B28" s="41" t="s">
        <v>73</v>
      </c>
      <c r="C28" s="54">
        <v>0.3</v>
      </c>
      <c r="D28" s="34">
        <v>1</v>
      </c>
      <c r="E28" s="104"/>
      <c r="F28" s="38"/>
      <c r="G28" s="47"/>
      <c r="H28" s="38"/>
      <c r="I28" s="47"/>
      <c r="J28" s="91"/>
      <c r="M28" s="17">
        <v>1</v>
      </c>
      <c r="N28" s="60">
        <f ca="1">VLOOKUP(O28,N$8:O$16,2)</f>
        <v>2</v>
      </c>
      <c r="O28" s="59">
        <f ca="1">RAND()</f>
        <v>0.96140205974118764</v>
      </c>
      <c r="P28" s="60">
        <f ca="1">VLOOKUP(Q28,P$8:Q$16,2)</f>
        <v>2</v>
      </c>
      <c r="Q28" s="59">
        <f ca="1">RAND()</f>
        <v>0.8312395256314451</v>
      </c>
      <c r="R28" s="60">
        <f ca="1">VLOOKUP(S28,R$8:S$16,2)</f>
        <v>2</v>
      </c>
      <c r="S28" s="59">
        <f ca="1">RAND()</f>
        <v>0.88564087675545911</v>
      </c>
      <c r="T28" s="60">
        <f ca="1">VLOOKUP(U28,T$8:U$16,2)</f>
        <v>1</v>
      </c>
      <c r="U28" s="59">
        <f ca="1">RAND()</f>
        <v>6.285965729339571E-2</v>
      </c>
      <c r="V28" s="60">
        <f ca="1">VLOOKUP(W28,V$8:W$16,2)</f>
        <v>8</v>
      </c>
      <c r="W28" s="59">
        <f ca="1">RAND()</f>
        <v>0.81996772883516456</v>
      </c>
      <c r="X28" s="60">
        <f ca="1">VLOOKUP(Y28,X$8:Y$16,2)</f>
        <v>2</v>
      </c>
      <c r="Y28" s="59">
        <f ca="1">RAND()</f>
        <v>0.23426127591563151</v>
      </c>
      <c r="Z28" s="60">
        <f ca="1">VLOOKUP(AA28,Z$8:AA$16,2)</f>
        <v>3</v>
      </c>
      <c r="AA28" s="59">
        <f ca="1">RAND()</f>
        <v>0.23287222125929574</v>
      </c>
      <c r="AB28" s="60">
        <f ca="1">VLOOKUP(AC28,AB$8:AC$16,2)</f>
        <v>3</v>
      </c>
      <c r="AC28" s="70">
        <f ca="1">RAND()</f>
        <v>0.30158182361743613</v>
      </c>
    </row>
    <row r="29" spans="2:30" ht="15.75" thickBot="1">
      <c r="B29" s="41" t="s">
        <v>74</v>
      </c>
      <c r="C29" s="54">
        <v>0.7</v>
      </c>
      <c r="D29" s="34">
        <v>1</v>
      </c>
      <c r="E29" s="104"/>
      <c r="F29" s="68">
        <v>0.2</v>
      </c>
      <c r="G29" s="47"/>
      <c r="H29" s="38"/>
      <c r="I29" s="69">
        <v>0.11</v>
      </c>
      <c r="J29" s="91"/>
      <c r="M29" s="6">
        <f>M28+1</f>
        <v>2</v>
      </c>
      <c r="N29" s="60">
        <f t="shared" ref="N29:N92" ca="1" si="12">VLOOKUP(O29,N$8:O$16,2)</f>
        <v>2</v>
      </c>
      <c r="O29" s="53">
        <f t="shared" ref="O29:O92" ca="1" si="13">RAND()</f>
        <v>0.94463338324762613</v>
      </c>
      <c r="P29" s="60">
        <f t="shared" ref="P29:P92" ca="1" si="14">VLOOKUP(Q29,P$8:Q$16,2)</f>
        <v>1</v>
      </c>
      <c r="Q29" s="53">
        <f t="shared" ref="Q29:Q92" ca="1" si="15">RAND()</f>
        <v>2.5218693498318956E-3</v>
      </c>
      <c r="R29" s="60">
        <f t="shared" ref="R29:R92" ca="1" si="16">VLOOKUP(S29,R$8:S$16,2)</f>
        <v>2</v>
      </c>
      <c r="S29" s="53">
        <f t="shared" ref="S29:U92" ca="1" si="17">RAND()</f>
        <v>0.49545881502747324</v>
      </c>
      <c r="T29" s="60">
        <f t="shared" ref="T29:T92" ca="1" si="18">VLOOKUP(U29,T$8:U$16,2)</f>
        <v>1</v>
      </c>
      <c r="U29" s="53">
        <f t="shared" ca="1" si="17"/>
        <v>0.13732430737201273</v>
      </c>
      <c r="V29" s="60">
        <f t="shared" ref="V29:V92" ca="1" si="19">VLOOKUP(W29,V$8:W$16,2)</f>
        <v>1</v>
      </c>
      <c r="W29" s="53">
        <f t="shared" ref="W29:W92" ca="1" si="20">RAND()</f>
        <v>0.13097896224571715</v>
      </c>
      <c r="X29" s="60">
        <f t="shared" ref="X29:X92" ca="1" si="21">VLOOKUP(Y29,X$8:Y$16,2)</f>
        <v>7</v>
      </c>
      <c r="Y29" s="53">
        <f t="shared" ref="Y29:Y92" ca="1" si="22">RAND()</f>
        <v>0.9368494406456116</v>
      </c>
      <c r="Z29" s="60">
        <f t="shared" ref="Z29:Z92" ca="1" si="23">VLOOKUP(AA29,Z$8:AA$16,2)</f>
        <v>4</v>
      </c>
      <c r="AA29" s="53">
        <f t="shared" ref="AA29:AA92" ca="1" si="24">RAND()</f>
        <v>0.40838010752450948</v>
      </c>
      <c r="AB29" s="60">
        <f t="shared" ref="AB29:AB92" ca="1" si="25">VLOOKUP(AC29,AB$8:AC$16,2)</f>
        <v>3</v>
      </c>
      <c r="AC29" s="56">
        <f t="shared" ref="AC29:AC92" ca="1" si="26">RAND()</f>
        <v>0.63784510300422603</v>
      </c>
    </row>
    <row r="30" spans="2:30" ht="15.75" thickBot="1">
      <c r="B30" s="41" t="s">
        <v>75</v>
      </c>
      <c r="C30" s="54"/>
      <c r="D30" s="34">
        <v>1</v>
      </c>
      <c r="E30" s="104"/>
      <c r="F30" s="68">
        <v>0.1</v>
      </c>
      <c r="G30" s="47"/>
      <c r="H30" s="38"/>
      <c r="I30" s="69">
        <v>0.11</v>
      </c>
      <c r="J30" s="91"/>
      <c r="M30" s="6">
        <f t="shared" ref="M30:M93" si="27">M29+1</f>
        <v>3</v>
      </c>
      <c r="N30" s="60">
        <f t="shared" ca="1" si="12"/>
        <v>1</v>
      </c>
      <c r="O30" s="53">
        <f t="shared" ca="1" si="13"/>
        <v>5.6342280823217239E-2</v>
      </c>
      <c r="P30" s="60">
        <f t="shared" ca="1" si="14"/>
        <v>2</v>
      </c>
      <c r="Q30" s="53">
        <f t="shared" ca="1" si="15"/>
        <v>0.83426252281556512</v>
      </c>
      <c r="R30" s="60">
        <f t="shared" ca="1" si="16"/>
        <v>1</v>
      </c>
      <c r="S30" s="53">
        <f t="shared" ca="1" si="17"/>
        <v>8.1018454427841613E-2</v>
      </c>
      <c r="T30" s="60">
        <f t="shared" ca="1" si="18"/>
        <v>2</v>
      </c>
      <c r="U30" s="53">
        <f t="shared" ca="1" si="17"/>
        <v>0.72062120409157027</v>
      </c>
      <c r="V30" s="60">
        <f t="shared" ca="1" si="19"/>
        <v>5</v>
      </c>
      <c r="W30" s="53">
        <f t="shared" ca="1" si="20"/>
        <v>0.5102238884913346</v>
      </c>
      <c r="X30" s="60">
        <f t="shared" ca="1" si="21"/>
        <v>7</v>
      </c>
      <c r="Y30" s="53">
        <f t="shared" ca="1" si="22"/>
        <v>0.95599442335095319</v>
      </c>
      <c r="Z30" s="60">
        <f t="shared" ca="1" si="23"/>
        <v>1</v>
      </c>
      <c r="AA30" s="53">
        <f t="shared" ca="1" si="24"/>
        <v>8.3750064111314027E-2</v>
      </c>
      <c r="AB30" s="60">
        <f t="shared" ca="1" si="25"/>
        <v>3</v>
      </c>
      <c r="AC30" s="56">
        <f t="shared" ca="1" si="26"/>
        <v>0.54259901773578978</v>
      </c>
    </row>
    <row r="31" spans="2:30" ht="15.75" thickBot="1">
      <c r="B31" s="41" t="s">
        <v>76</v>
      </c>
      <c r="C31" s="54"/>
      <c r="D31" s="34">
        <v>1</v>
      </c>
      <c r="E31" s="54"/>
      <c r="F31" s="52">
        <v>0.1</v>
      </c>
      <c r="G31" s="54"/>
      <c r="H31" s="52">
        <v>0.2</v>
      </c>
      <c r="I31" s="54">
        <v>0.18</v>
      </c>
      <c r="J31" s="91"/>
      <c r="M31" s="6">
        <f t="shared" si="27"/>
        <v>4</v>
      </c>
      <c r="N31" s="60">
        <f t="shared" ca="1" si="12"/>
        <v>2</v>
      </c>
      <c r="O31" s="53">
        <f t="shared" ca="1" si="13"/>
        <v>0.35801256977976692</v>
      </c>
      <c r="P31" s="60">
        <f t="shared" ca="1" si="14"/>
        <v>1</v>
      </c>
      <c r="Q31" s="53">
        <f t="shared" ca="1" si="15"/>
        <v>0.14152205774751359</v>
      </c>
      <c r="R31" s="60">
        <f t="shared" ca="1" si="16"/>
        <v>1</v>
      </c>
      <c r="S31" s="53">
        <f t="shared" ca="1" si="17"/>
        <v>3.4560275000412588E-3</v>
      </c>
      <c r="T31" s="60">
        <f t="shared" ca="1" si="18"/>
        <v>1</v>
      </c>
      <c r="U31" s="53">
        <f t="shared" ca="1" si="17"/>
        <v>0.20060942090290723</v>
      </c>
      <c r="V31" s="60">
        <f t="shared" ca="1" si="19"/>
        <v>3</v>
      </c>
      <c r="W31" s="53">
        <f t="shared" ca="1" si="20"/>
        <v>0.38997382521687785</v>
      </c>
      <c r="X31" s="60">
        <f t="shared" ca="1" si="21"/>
        <v>5</v>
      </c>
      <c r="Y31" s="53">
        <f t="shared" ca="1" si="22"/>
        <v>0.63058640973923352</v>
      </c>
      <c r="Z31" s="60">
        <f t="shared" ca="1" si="23"/>
        <v>1</v>
      </c>
      <c r="AA31" s="53">
        <f t="shared" ca="1" si="24"/>
        <v>2.5412367766395327E-2</v>
      </c>
      <c r="AB31" s="60">
        <f t="shared" ca="1" si="25"/>
        <v>1</v>
      </c>
      <c r="AC31" s="56">
        <f t="shared" ca="1" si="26"/>
        <v>3.2138356800332168E-2</v>
      </c>
    </row>
    <row r="32" spans="2:30" ht="15.75" thickBot="1">
      <c r="B32" s="6" t="s">
        <v>77</v>
      </c>
      <c r="C32" s="34">
        <v>0.3</v>
      </c>
      <c r="D32" s="34">
        <v>1</v>
      </c>
      <c r="E32" s="34">
        <v>1</v>
      </c>
      <c r="F32" s="91">
        <v>0.1</v>
      </c>
      <c r="G32" s="34"/>
      <c r="H32" s="54">
        <v>0.15</v>
      </c>
      <c r="I32" s="34">
        <v>0.22</v>
      </c>
      <c r="J32" s="56"/>
      <c r="M32" s="6">
        <f t="shared" si="27"/>
        <v>5</v>
      </c>
      <c r="N32" s="60">
        <f t="shared" ca="1" si="12"/>
        <v>1</v>
      </c>
      <c r="O32" s="53">
        <f t="shared" ca="1" si="13"/>
        <v>0.22212915701837543</v>
      </c>
      <c r="P32" s="60">
        <f t="shared" ca="1" si="14"/>
        <v>2</v>
      </c>
      <c r="Q32" s="53">
        <f t="shared" ca="1" si="15"/>
        <v>0.67098429584948183</v>
      </c>
      <c r="R32" s="60">
        <f t="shared" ca="1" si="16"/>
        <v>2</v>
      </c>
      <c r="S32" s="53">
        <f t="shared" ca="1" si="17"/>
        <v>0.52961038120497417</v>
      </c>
      <c r="T32" s="60">
        <f t="shared" ca="1" si="18"/>
        <v>1</v>
      </c>
      <c r="U32" s="53">
        <f t="shared" ca="1" si="17"/>
        <v>0.31235215828517582</v>
      </c>
      <c r="V32" s="60">
        <f t="shared" ca="1" si="19"/>
        <v>7</v>
      </c>
      <c r="W32" s="53">
        <f t="shared" ca="1" si="20"/>
        <v>0.78558869553981392</v>
      </c>
      <c r="X32" s="60">
        <f t="shared" ca="1" si="21"/>
        <v>2</v>
      </c>
      <c r="Y32" s="53">
        <f t="shared" ca="1" si="22"/>
        <v>0.29817401871089055</v>
      </c>
      <c r="Z32" s="60">
        <f t="shared" ca="1" si="23"/>
        <v>4</v>
      </c>
      <c r="AA32" s="53">
        <f t="shared" ca="1" si="24"/>
        <v>0.53003288081130506</v>
      </c>
      <c r="AB32" s="60">
        <f t="shared" ca="1" si="25"/>
        <v>3</v>
      </c>
      <c r="AC32" s="56">
        <f t="shared" ca="1" si="26"/>
        <v>0.58171757236051747</v>
      </c>
    </row>
    <row r="33" spans="2:29" ht="15.75" thickBot="1">
      <c r="B33" s="6" t="s">
        <v>78</v>
      </c>
      <c r="C33" s="34">
        <v>0.7</v>
      </c>
      <c r="D33" s="34">
        <v>1</v>
      </c>
      <c r="E33" s="34">
        <v>1</v>
      </c>
      <c r="F33" s="91">
        <v>0.1</v>
      </c>
      <c r="G33" s="34"/>
      <c r="H33" s="54">
        <v>0.1</v>
      </c>
      <c r="I33" s="34">
        <v>0.16</v>
      </c>
      <c r="J33" s="56"/>
      <c r="M33" s="6">
        <f t="shared" si="27"/>
        <v>6</v>
      </c>
      <c r="N33" s="60">
        <f t="shared" ca="1" si="12"/>
        <v>2</v>
      </c>
      <c r="O33" s="53">
        <f t="shared" ca="1" si="13"/>
        <v>0.85495016630439413</v>
      </c>
      <c r="P33" s="60">
        <f t="shared" ca="1" si="14"/>
        <v>2</v>
      </c>
      <c r="Q33" s="53">
        <f t="shared" ca="1" si="15"/>
        <v>0.49634246716860053</v>
      </c>
      <c r="R33" s="60">
        <f t="shared" ca="1" si="16"/>
        <v>2</v>
      </c>
      <c r="S33" s="53">
        <f t="shared" ca="1" si="17"/>
        <v>0.92173532092661592</v>
      </c>
      <c r="T33" s="60">
        <f t="shared" ca="1" si="18"/>
        <v>1</v>
      </c>
      <c r="U33" s="53">
        <f t="shared" ca="1" si="17"/>
        <v>0.1187357042009598</v>
      </c>
      <c r="V33" s="60">
        <f t="shared" ca="1" si="19"/>
        <v>8</v>
      </c>
      <c r="W33" s="53">
        <f t="shared" ca="1" si="20"/>
        <v>0.89696716209604088</v>
      </c>
      <c r="X33" s="60">
        <f t="shared" ca="1" si="21"/>
        <v>2</v>
      </c>
      <c r="Y33" s="53">
        <f t="shared" ca="1" si="22"/>
        <v>0.31347615860226696</v>
      </c>
      <c r="Z33" s="60">
        <f t="shared" ca="1" si="23"/>
        <v>1</v>
      </c>
      <c r="AA33" s="53">
        <f t="shared" ca="1" si="24"/>
        <v>2.9900738823937179E-2</v>
      </c>
      <c r="AB33" s="60">
        <f t="shared" ca="1" si="25"/>
        <v>4</v>
      </c>
      <c r="AC33" s="56">
        <f t="shared" ca="1" si="26"/>
        <v>0.83663743364659449</v>
      </c>
    </row>
    <row r="34" spans="2:29" ht="15.75" thickBot="1">
      <c r="B34" s="6" t="s">
        <v>79</v>
      </c>
      <c r="C34" s="34"/>
      <c r="D34" s="34">
        <v>1</v>
      </c>
      <c r="E34" s="34"/>
      <c r="F34" s="91">
        <v>0.1</v>
      </c>
      <c r="G34" s="34"/>
      <c r="H34" s="54">
        <v>0.1</v>
      </c>
      <c r="I34" s="34">
        <v>0.08</v>
      </c>
      <c r="J34" s="56"/>
      <c r="M34" s="6">
        <f t="shared" si="27"/>
        <v>7</v>
      </c>
      <c r="N34" s="60">
        <f t="shared" ca="1" si="12"/>
        <v>2</v>
      </c>
      <c r="O34" s="53">
        <f t="shared" ca="1" si="13"/>
        <v>0.92135235369508539</v>
      </c>
      <c r="P34" s="60">
        <f t="shared" ca="1" si="14"/>
        <v>1</v>
      </c>
      <c r="Q34" s="53">
        <f t="shared" ca="1" si="15"/>
        <v>4.1909053490087445E-2</v>
      </c>
      <c r="R34" s="60">
        <f t="shared" ca="1" si="16"/>
        <v>2</v>
      </c>
      <c r="S34" s="53">
        <f t="shared" ca="1" si="17"/>
        <v>0.89894499701990527</v>
      </c>
      <c r="T34" s="60">
        <f t="shared" ca="1" si="18"/>
        <v>2</v>
      </c>
      <c r="U34" s="53">
        <f t="shared" ca="1" si="17"/>
        <v>0.95032602435704527</v>
      </c>
      <c r="V34" s="60">
        <f t="shared" ca="1" si="19"/>
        <v>1</v>
      </c>
      <c r="W34" s="53">
        <f t="shared" ca="1" si="20"/>
        <v>8.2740258484257367E-3</v>
      </c>
      <c r="X34" s="60">
        <f t="shared" ca="1" si="21"/>
        <v>3</v>
      </c>
      <c r="Y34" s="53">
        <f t="shared" ca="1" si="22"/>
        <v>0.41814881374193469</v>
      </c>
      <c r="Z34" s="60">
        <f t="shared" ca="1" si="23"/>
        <v>2</v>
      </c>
      <c r="AA34" s="53">
        <f t="shared" ca="1" si="24"/>
        <v>0.18003082980009766</v>
      </c>
      <c r="AB34" s="60">
        <f t="shared" ca="1" si="25"/>
        <v>3</v>
      </c>
      <c r="AC34" s="56">
        <f t="shared" ca="1" si="26"/>
        <v>0.47319597009735315</v>
      </c>
    </row>
    <row r="35" spans="2:29" ht="15.75" thickBot="1">
      <c r="B35" s="6" t="s">
        <v>80</v>
      </c>
      <c r="C35" s="34"/>
      <c r="D35" s="34">
        <v>1</v>
      </c>
      <c r="E35" s="34"/>
      <c r="F35" s="91">
        <v>0.1</v>
      </c>
      <c r="G35" s="34"/>
      <c r="H35" s="54">
        <v>0.1</v>
      </c>
      <c r="I35" s="34">
        <v>0.05</v>
      </c>
      <c r="J35" s="56"/>
      <c r="M35" s="6">
        <f t="shared" si="27"/>
        <v>8</v>
      </c>
      <c r="N35" s="60">
        <f t="shared" ca="1" si="12"/>
        <v>2</v>
      </c>
      <c r="O35" s="53">
        <f t="shared" ca="1" si="13"/>
        <v>0.54839973302587897</v>
      </c>
      <c r="P35" s="60">
        <f t="shared" ca="1" si="14"/>
        <v>2</v>
      </c>
      <c r="Q35" s="53">
        <f t="shared" ca="1" si="15"/>
        <v>0.9151562916980307</v>
      </c>
      <c r="R35" s="60">
        <f t="shared" ca="1" si="16"/>
        <v>2</v>
      </c>
      <c r="S35" s="53">
        <f t="shared" ca="1" si="17"/>
        <v>0.57742526618382173</v>
      </c>
      <c r="T35" s="60">
        <f t="shared" ca="1" si="18"/>
        <v>2</v>
      </c>
      <c r="U35" s="53">
        <f t="shared" ca="1" si="17"/>
        <v>0.98682470518996102</v>
      </c>
      <c r="V35" s="60">
        <f t="shared" ca="1" si="19"/>
        <v>2</v>
      </c>
      <c r="W35" s="53">
        <f t="shared" ca="1" si="20"/>
        <v>0.21365900326289022</v>
      </c>
      <c r="X35" s="60">
        <f t="shared" ca="1" si="21"/>
        <v>1</v>
      </c>
      <c r="Y35" s="53">
        <f t="shared" ca="1" si="22"/>
        <v>0.18024559659981243</v>
      </c>
      <c r="Z35" s="60">
        <f t="shared" ca="1" si="23"/>
        <v>5</v>
      </c>
      <c r="AA35" s="53">
        <f t="shared" ca="1" si="24"/>
        <v>0.69259752818991327</v>
      </c>
      <c r="AB35" s="60">
        <f t="shared" ca="1" si="25"/>
        <v>2</v>
      </c>
      <c r="AC35" s="56">
        <f t="shared" ca="1" si="26"/>
        <v>0.11126843794831398</v>
      </c>
    </row>
    <row r="36" spans="2:29" ht="15.75" thickBot="1">
      <c r="B36" s="6" t="s">
        <v>81</v>
      </c>
      <c r="C36" s="34"/>
      <c r="D36" s="34">
        <v>1</v>
      </c>
      <c r="E36" s="34"/>
      <c r="F36" s="91">
        <v>0.1</v>
      </c>
      <c r="G36" s="34"/>
      <c r="H36" s="54">
        <v>0.2</v>
      </c>
      <c r="I36" s="34">
        <v>0.04</v>
      </c>
      <c r="J36" s="56"/>
      <c r="M36" s="6">
        <f t="shared" si="27"/>
        <v>9</v>
      </c>
      <c r="N36" s="60">
        <f t="shared" ca="1" si="12"/>
        <v>2</v>
      </c>
      <c r="O36" s="53">
        <f t="shared" ca="1" si="13"/>
        <v>0.6212451069717142</v>
      </c>
      <c r="P36" s="60">
        <f t="shared" ca="1" si="14"/>
        <v>2</v>
      </c>
      <c r="Q36" s="53">
        <f t="shared" ca="1" si="15"/>
        <v>0.43207476597274574</v>
      </c>
      <c r="R36" s="60">
        <f t="shared" ca="1" si="16"/>
        <v>2</v>
      </c>
      <c r="S36" s="53">
        <f t="shared" ca="1" si="17"/>
        <v>0.62495818369448752</v>
      </c>
      <c r="T36" s="60">
        <f t="shared" ca="1" si="18"/>
        <v>1</v>
      </c>
      <c r="U36" s="53">
        <f t="shared" ca="1" si="17"/>
        <v>0.2906265618953936</v>
      </c>
      <c r="V36" s="60">
        <f t="shared" ca="1" si="19"/>
        <v>7</v>
      </c>
      <c r="W36" s="53">
        <f t="shared" ca="1" si="20"/>
        <v>0.72581616555480988</v>
      </c>
      <c r="X36" s="60">
        <f t="shared" ca="1" si="21"/>
        <v>1</v>
      </c>
      <c r="Y36" s="53">
        <f t="shared" ca="1" si="22"/>
        <v>3.0882658113489114E-2</v>
      </c>
      <c r="Z36" s="60">
        <f t="shared" ca="1" si="23"/>
        <v>2</v>
      </c>
      <c r="AA36" s="53">
        <f t="shared" ca="1" si="24"/>
        <v>0.11964716912864315</v>
      </c>
      <c r="AB36" s="60">
        <f t="shared" ca="1" si="25"/>
        <v>3</v>
      </c>
      <c r="AC36" s="56">
        <f t="shared" ca="1" si="26"/>
        <v>0.48049456342434738</v>
      </c>
    </row>
    <row r="37" spans="2:29" ht="15.75" thickBot="1">
      <c r="B37" s="6" t="s">
        <v>82</v>
      </c>
      <c r="C37" s="34"/>
      <c r="D37" s="34">
        <v>1</v>
      </c>
      <c r="E37" s="34">
        <v>1</v>
      </c>
      <c r="F37" s="91">
        <v>0.1</v>
      </c>
      <c r="G37" s="34"/>
      <c r="H37" s="54">
        <v>0.15</v>
      </c>
      <c r="I37" s="34">
        <v>0.05</v>
      </c>
      <c r="J37" s="56">
        <v>0.1</v>
      </c>
      <c r="M37" s="6">
        <f t="shared" si="27"/>
        <v>10</v>
      </c>
      <c r="N37" s="60">
        <f t="shared" ca="1" si="12"/>
        <v>1</v>
      </c>
      <c r="O37" s="53">
        <f t="shared" ca="1" si="13"/>
        <v>4.8334576518868744E-2</v>
      </c>
      <c r="P37" s="60">
        <f t="shared" ca="1" si="14"/>
        <v>2</v>
      </c>
      <c r="Q37" s="53">
        <f t="shared" ca="1" si="15"/>
        <v>0.9803199183144633</v>
      </c>
      <c r="R37" s="60">
        <f t="shared" ca="1" si="16"/>
        <v>2</v>
      </c>
      <c r="S37" s="53">
        <f t="shared" ca="1" si="17"/>
        <v>0.57672355386268337</v>
      </c>
      <c r="T37" s="60">
        <f t="shared" ca="1" si="18"/>
        <v>2</v>
      </c>
      <c r="U37" s="53">
        <f t="shared" ca="1" si="17"/>
        <v>0.88845746807612902</v>
      </c>
      <c r="V37" s="60">
        <f t="shared" ca="1" si="19"/>
        <v>6</v>
      </c>
      <c r="W37" s="53">
        <f t="shared" ca="1" si="20"/>
        <v>0.66358756766090821</v>
      </c>
      <c r="X37" s="60">
        <f t="shared" ca="1" si="21"/>
        <v>6</v>
      </c>
      <c r="Y37" s="53">
        <f t="shared" ca="1" si="22"/>
        <v>0.74769653657948854</v>
      </c>
      <c r="Z37" s="60">
        <f t="shared" ca="1" si="23"/>
        <v>3</v>
      </c>
      <c r="AA37" s="53">
        <f t="shared" ca="1" si="24"/>
        <v>0.24812453374233545</v>
      </c>
      <c r="AB37" s="60">
        <f t="shared" ca="1" si="25"/>
        <v>3</v>
      </c>
      <c r="AC37" s="56">
        <f t="shared" ca="1" si="26"/>
        <v>0.65666431264999314</v>
      </c>
    </row>
    <row r="38" spans="2:29" ht="15.75" thickBot="1">
      <c r="B38" s="6" t="s">
        <v>83</v>
      </c>
      <c r="C38" s="34">
        <v>0.5</v>
      </c>
      <c r="D38" s="34">
        <v>1</v>
      </c>
      <c r="E38" s="34">
        <v>1</v>
      </c>
      <c r="F38" s="91"/>
      <c r="G38" s="34"/>
      <c r="H38" s="54"/>
      <c r="I38" s="34"/>
      <c r="J38" s="56">
        <v>0.2</v>
      </c>
      <c r="M38" s="6">
        <f t="shared" si="27"/>
        <v>11</v>
      </c>
      <c r="N38" s="60">
        <f t="shared" ca="1" si="12"/>
        <v>1</v>
      </c>
      <c r="O38" s="53">
        <f t="shared" ca="1" si="13"/>
        <v>0.24947172382610638</v>
      </c>
      <c r="P38" s="60">
        <f t="shared" ca="1" si="14"/>
        <v>1</v>
      </c>
      <c r="Q38" s="53">
        <f t="shared" ca="1" si="15"/>
        <v>0.24201996081986099</v>
      </c>
      <c r="R38" s="60">
        <f t="shared" ca="1" si="16"/>
        <v>1</v>
      </c>
      <c r="S38" s="53">
        <f t="shared" ca="1" si="17"/>
        <v>0.16819547931485879</v>
      </c>
      <c r="T38" s="60">
        <f t="shared" ca="1" si="18"/>
        <v>1</v>
      </c>
      <c r="U38" s="53">
        <f t="shared" ca="1" si="17"/>
        <v>0.28260010734186575</v>
      </c>
      <c r="V38" s="60">
        <f t="shared" ca="1" si="19"/>
        <v>2</v>
      </c>
      <c r="W38" s="53">
        <f t="shared" ca="1" si="20"/>
        <v>0.25222740439583546</v>
      </c>
      <c r="X38" s="60">
        <f t="shared" ca="1" si="21"/>
        <v>7</v>
      </c>
      <c r="Y38" s="53">
        <f t="shared" ca="1" si="22"/>
        <v>0.95972855534291512</v>
      </c>
      <c r="Z38" s="60">
        <f t="shared" ca="1" si="23"/>
        <v>4</v>
      </c>
      <c r="AA38" s="53">
        <f t="shared" ca="1" si="24"/>
        <v>0.46939995575717708</v>
      </c>
      <c r="AB38" s="60">
        <f t="shared" ca="1" si="25"/>
        <v>4</v>
      </c>
      <c r="AC38" s="56">
        <f t="shared" ca="1" si="26"/>
        <v>0.91127542244904358</v>
      </c>
    </row>
    <row r="39" spans="2:29" ht="15.75" thickBot="1">
      <c r="B39" s="6" t="s">
        <v>84</v>
      </c>
      <c r="C39" s="34">
        <v>0.5</v>
      </c>
      <c r="D39" s="34">
        <v>1</v>
      </c>
      <c r="E39" s="34">
        <v>1</v>
      </c>
      <c r="F39" s="91"/>
      <c r="G39" s="34"/>
      <c r="H39" s="54"/>
      <c r="I39" s="34"/>
      <c r="J39" s="56">
        <v>0.4</v>
      </c>
      <c r="M39" s="6">
        <f t="shared" si="27"/>
        <v>12</v>
      </c>
      <c r="N39" s="60">
        <f t="shared" ca="1" si="12"/>
        <v>2</v>
      </c>
      <c r="O39" s="53">
        <f t="shared" ca="1" si="13"/>
        <v>0.50857619889749817</v>
      </c>
      <c r="P39" s="60">
        <f t="shared" ca="1" si="14"/>
        <v>2</v>
      </c>
      <c r="Q39" s="53">
        <f t="shared" ca="1" si="15"/>
        <v>0.92126711806877903</v>
      </c>
      <c r="R39" s="60">
        <f t="shared" ca="1" si="16"/>
        <v>1</v>
      </c>
      <c r="S39" s="53">
        <f t="shared" ca="1" si="17"/>
        <v>0.25153329971143101</v>
      </c>
      <c r="T39" s="60">
        <f t="shared" ca="1" si="18"/>
        <v>1</v>
      </c>
      <c r="U39" s="53">
        <f t="shared" ca="1" si="17"/>
        <v>0.47834884167547465</v>
      </c>
      <c r="V39" s="60">
        <f t="shared" ca="1" si="19"/>
        <v>1</v>
      </c>
      <c r="W39" s="53">
        <f t="shared" ca="1" si="20"/>
        <v>0.19409157501822349</v>
      </c>
      <c r="X39" s="60">
        <f t="shared" ca="1" si="21"/>
        <v>5</v>
      </c>
      <c r="Y39" s="53">
        <f t="shared" ca="1" si="22"/>
        <v>0.63665849813420916</v>
      </c>
      <c r="Z39" s="60">
        <f t="shared" ca="1" si="23"/>
        <v>4</v>
      </c>
      <c r="AA39" s="53">
        <f t="shared" ca="1" si="24"/>
        <v>0.55258677951454427</v>
      </c>
      <c r="AB39" s="60">
        <f t="shared" ca="1" si="25"/>
        <v>3</v>
      </c>
      <c r="AC39" s="56">
        <f t="shared" ca="1" si="26"/>
        <v>0.39543469632538875</v>
      </c>
    </row>
    <row r="40" spans="2:29" ht="15.75" thickBot="1">
      <c r="B40" s="6" t="s">
        <v>85</v>
      </c>
      <c r="C40" s="34"/>
      <c r="D40" s="34">
        <v>1</v>
      </c>
      <c r="E40" s="34">
        <v>1</v>
      </c>
      <c r="F40" s="91"/>
      <c r="G40" s="34"/>
      <c r="H40" s="54"/>
      <c r="I40" s="34"/>
      <c r="J40" s="56">
        <v>0.3</v>
      </c>
      <c r="M40" s="6">
        <f t="shared" si="27"/>
        <v>13</v>
      </c>
      <c r="N40" s="60">
        <f t="shared" ca="1" si="12"/>
        <v>1</v>
      </c>
      <c r="O40" s="53">
        <f t="shared" ca="1" si="13"/>
        <v>0.10971367630178452</v>
      </c>
      <c r="P40" s="60">
        <f t="shared" ca="1" si="14"/>
        <v>1</v>
      </c>
      <c r="Q40" s="53">
        <f t="shared" ca="1" si="15"/>
        <v>0.20628004167934577</v>
      </c>
      <c r="R40" s="60">
        <f t="shared" ca="1" si="16"/>
        <v>2</v>
      </c>
      <c r="S40" s="53">
        <f t="shared" ca="1" si="17"/>
        <v>0.90054675534140216</v>
      </c>
      <c r="T40" s="60">
        <f t="shared" ca="1" si="18"/>
        <v>1</v>
      </c>
      <c r="U40" s="53">
        <f t="shared" ca="1" si="17"/>
        <v>0.32311014192371279</v>
      </c>
      <c r="V40" s="60">
        <f t="shared" ca="1" si="19"/>
        <v>4</v>
      </c>
      <c r="W40" s="53">
        <f t="shared" ca="1" si="20"/>
        <v>0.48360859125400779</v>
      </c>
      <c r="X40" s="60">
        <f t="shared" ca="1" si="21"/>
        <v>6</v>
      </c>
      <c r="Y40" s="53">
        <f t="shared" ca="1" si="22"/>
        <v>0.71103462523348715</v>
      </c>
      <c r="Z40" s="60">
        <f t="shared" ca="1" si="23"/>
        <v>2</v>
      </c>
      <c r="AA40" s="53">
        <f t="shared" ca="1" si="24"/>
        <v>0.21559479701914785</v>
      </c>
      <c r="AB40" s="60">
        <f t="shared" ca="1" si="25"/>
        <v>2</v>
      </c>
      <c r="AC40" s="56">
        <f t="shared" ca="1" si="26"/>
        <v>0.1645964350230571</v>
      </c>
    </row>
    <row r="41" spans="2:29" ht="15.75" thickBot="1">
      <c r="B41" s="6" t="s">
        <v>86</v>
      </c>
      <c r="C41" s="34"/>
      <c r="D41" s="34">
        <v>1</v>
      </c>
      <c r="E41" s="34">
        <v>1</v>
      </c>
      <c r="F41" s="91"/>
      <c r="G41" s="34"/>
      <c r="H41" s="54"/>
      <c r="I41" s="34"/>
      <c r="J41" s="56"/>
      <c r="M41" s="6">
        <f t="shared" si="27"/>
        <v>14</v>
      </c>
      <c r="N41" s="60">
        <f t="shared" ca="1" si="12"/>
        <v>2</v>
      </c>
      <c r="O41" s="53">
        <f t="shared" ca="1" si="13"/>
        <v>0.76587782280717276</v>
      </c>
      <c r="P41" s="60">
        <f t="shared" ca="1" si="14"/>
        <v>1</v>
      </c>
      <c r="Q41" s="53">
        <f t="shared" ca="1" si="15"/>
        <v>0.18011713678419383</v>
      </c>
      <c r="R41" s="60">
        <f t="shared" ca="1" si="16"/>
        <v>2</v>
      </c>
      <c r="S41" s="53">
        <f t="shared" ca="1" si="17"/>
        <v>0.69539697788427368</v>
      </c>
      <c r="T41" s="60">
        <f t="shared" ca="1" si="18"/>
        <v>2</v>
      </c>
      <c r="U41" s="53">
        <f t="shared" ca="1" si="17"/>
        <v>0.85295480784889843</v>
      </c>
      <c r="V41" s="60">
        <f t="shared" ca="1" si="19"/>
        <v>5</v>
      </c>
      <c r="W41" s="53">
        <f t="shared" ca="1" si="20"/>
        <v>0.59306385666303019</v>
      </c>
      <c r="X41" s="60">
        <f t="shared" ca="1" si="21"/>
        <v>2</v>
      </c>
      <c r="Y41" s="53">
        <f t="shared" ca="1" si="22"/>
        <v>0.2941559194178156</v>
      </c>
      <c r="Z41" s="60">
        <f t="shared" ca="1" si="23"/>
        <v>1</v>
      </c>
      <c r="AA41" s="53">
        <f t="shared" ca="1" si="24"/>
        <v>1.801056442613902E-2</v>
      </c>
      <c r="AB41" s="60">
        <f t="shared" ca="1" si="25"/>
        <v>2</v>
      </c>
      <c r="AC41" s="56">
        <f t="shared" ca="1" si="26"/>
        <v>0.266455386521399</v>
      </c>
    </row>
    <row r="42" spans="2:29" ht="15.75" thickBot="1">
      <c r="B42" s="1" t="s">
        <v>87</v>
      </c>
      <c r="C42" s="82"/>
      <c r="D42" s="82">
        <v>1</v>
      </c>
      <c r="E42" s="82"/>
      <c r="F42" s="76"/>
      <c r="G42" s="82"/>
      <c r="H42" s="76"/>
      <c r="I42" s="82"/>
      <c r="J42" s="75"/>
      <c r="M42" s="6">
        <f t="shared" si="27"/>
        <v>15</v>
      </c>
      <c r="N42" s="60">
        <f t="shared" ca="1" si="12"/>
        <v>1</v>
      </c>
      <c r="O42" s="53">
        <f t="shared" ca="1" si="13"/>
        <v>0.28719374031524669</v>
      </c>
      <c r="P42" s="60">
        <f t="shared" ca="1" si="14"/>
        <v>2</v>
      </c>
      <c r="Q42" s="53">
        <f t="shared" ca="1" si="15"/>
        <v>0.45656996291851693</v>
      </c>
      <c r="R42" s="60">
        <f t="shared" ca="1" si="16"/>
        <v>2</v>
      </c>
      <c r="S42" s="53">
        <f t="shared" ca="1" si="17"/>
        <v>0.56284357564367515</v>
      </c>
      <c r="T42" s="60">
        <f t="shared" ca="1" si="18"/>
        <v>1</v>
      </c>
      <c r="U42" s="53">
        <f t="shared" ca="1" si="17"/>
        <v>0.22508056298252077</v>
      </c>
      <c r="V42" s="60">
        <f t="shared" ca="1" si="19"/>
        <v>3</v>
      </c>
      <c r="W42" s="53">
        <f t="shared" ca="1" si="20"/>
        <v>0.35358859297365464</v>
      </c>
      <c r="X42" s="60">
        <f t="shared" ca="1" si="21"/>
        <v>4</v>
      </c>
      <c r="Y42" s="53">
        <f t="shared" ca="1" si="22"/>
        <v>0.52958605510738277</v>
      </c>
      <c r="Z42" s="60">
        <f t="shared" ca="1" si="23"/>
        <v>3</v>
      </c>
      <c r="AA42" s="53">
        <f t="shared" ca="1" si="24"/>
        <v>0.24006443842780989</v>
      </c>
      <c r="AB42" s="60">
        <f t="shared" ca="1" si="25"/>
        <v>1</v>
      </c>
      <c r="AC42" s="56">
        <f t="shared" ca="1" si="26"/>
        <v>8.3190877484913273E-2</v>
      </c>
    </row>
    <row r="43" spans="2:29" ht="15.75" thickBot="1">
      <c r="I43" s="78"/>
      <c r="M43" s="6">
        <f t="shared" si="27"/>
        <v>16</v>
      </c>
      <c r="N43" s="60">
        <f t="shared" ca="1" si="12"/>
        <v>1</v>
      </c>
      <c r="O43" s="53">
        <f t="shared" ca="1" si="13"/>
        <v>0.17314705491147198</v>
      </c>
      <c r="P43" s="60">
        <f t="shared" ca="1" si="14"/>
        <v>2</v>
      </c>
      <c r="Q43" s="53">
        <f t="shared" ca="1" si="15"/>
        <v>0.74796000959762243</v>
      </c>
      <c r="R43" s="60">
        <f t="shared" ca="1" si="16"/>
        <v>1</v>
      </c>
      <c r="S43" s="53">
        <f t="shared" ca="1" si="17"/>
        <v>7.0044677545977319E-2</v>
      </c>
      <c r="T43" s="60">
        <f t="shared" ca="1" si="18"/>
        <v>1</v>
      </c>
      <c r="U43" s="53">
        <f t="shared" ca="1" si="17"/>
        <v>0.38310558654922189</v>
      </c>
      <c r="V43" s="60">
        <f t="shared" ca="1" si="19"/>
        <v>6</v>
      </c>
      <c r="W43" s="53">
        <f t="shared" ca="1" si="20"/>
        <v>0.67383075934562431</v>
      </c>
      <c r="X43" s="60">
        <f t="shared" ca="1" si="21"/>
        <v>5</v>
      </c>
      <c r="Y43" s="53">
        <f t="shared" ca="1" si="22"/>
        <v>0.55049046757862108</v>
      </c>
      <c r="Z43" s="60">
        <f t="shared" ca="1" si="23"/>
        <v>3</v>
      </c>
      <c r="AA43" s="53">
        <f t="shared" ca="1" si="24"/>
        <v>0.3007162054643473</v>
      </c>
      <c r="AB43" s="60">
        <f t="shared" ca="1" si="25"/>
        <v>3</v>
      </c>
      <c r="AC43" s="56">
        <f t="shared" ca="1" si="26"/>
        <v>0.4107773772593768</v>
      </c>
    </row>
    <row r="44" spans="2:29" ht="15.75" thickBot="1">
      <c r="B44" t="s">
        <v>117</v>
      </c>
      <c r="M44" s="6">
        <f t="shared" si="27"/>
        <v>17</v>
      </c>
      <c r="N44" s="60">
        <f t="shared" ca="1" si="12"/>
        <v>2</v>
      </c>
      <c r="O44" s="53">
        <f t="shared" ca="1" si="13"/>
        <v>0.37732582084570443</v>
      </c>
      <c r="P44" s="60">
        <f t="shared" ca="1" si="14"/>
        <v>1</v>
      </c>
      <c r="Q44" s="53">
        <f t="shared" ca="1" si="15"/>
        <v>0.24433757877136753</v>
      </c>
      <c r="R44" s="60">
        <f t="shared" ca="1" si="16"/>
        <v>2</v>
      </c>
      <c r="S44" s="53">
        <f t="shared" ca="1" si="17"/>
        <v>0.59943150066176543</v>
      </c>
      <c r="T44" s="60">
        <f t="shared" ca="1" si="18"/>
        <v>2</v>
      </c>
      <c r="U44" s="53">
        <f t="shared" ca="1" si="17"/>
        <v>0.58933778283878624</v>
      </c>
      <c r="V44" s="60">
        <f t="shared" ca="1" si="19"/>
        <v>3</v>
      </c>
      <c r="W44" s="53">
        <f t="shared" ca="1" si="20"/>
        <v>0.39504918050634474</v>
      </c>
      <c r="X44" s="60">
        <f t="shared" ca="1" si="21"/>
        <v>2</v>
      </c>
      <c r="Y44" s="53">
        <f t="shared" ca="1" si="22"/>
        <v>0.34653689495414497</v>
      </c>
      <c r="Z44" s="60">
        <f t="shared" ca="1" si="23"/>
        <v>4</v>
      </c>
      <c r="AA44" s="53">
        <f t="shared" ca="1" si="24"/>
        <v>0.59301477212822817</v>
      </c>
      <c r="AB44" s="60">
        <f t="shared" ca="1" si="25"/>
        <v>3</v>
      </c>
      <c r="AC44" s="56">
        <f t="shared" ca="1" si="26"/>
        <v>0.60843505186377289</v>
      </c>
    </row>
    <row r="45" spans="2:29" ht="15.75" thickBot="1">
      <c r="M45" s="6">
        <f t="shared" si="27"/>
        <v>18</v>
      </c>
      <c r="N45" s="60">
        <f t="shared" ca="1" si="12"/>
        <v>2</v>
      </c>
      <c r="O45" s="53">
        <f t="shared" ca="1" si="13"/>
        <v>0.99974494355029409</v>
      </c>
      <c r="P45" s="60">
        <f t="shared" ca="1" si="14"/>
        <v>2</v>
      </c>
      <c r="Q45" s="53">
        <f t="shared" ca="1" si="15"/>
        <v>0.4705921723275468</v>
      </c>
      <c r="R45" s="60">
        <f t="shared" ca="1" si="16"/>
        <v>2</v>
      </c>
      <c r="S45" s="53">
        <f t="shared" ca="1" si="17"/>
        <v>0.45851178268782267</v>
      </c>
      <c r="T45" s="60">
        <f t="shared" ca="1" si="18"/>
        <v>1</v>
      </c>
      <c r="U45" s="53">
        <f t="shared" ca="1" si="17"/>
        <v>0.3623422653525239</v>
      </c>
      <c r="V45" s="60">
        <f t="shared" ca="1" si="19"/>
        <v>8</v>
      </c>
      <c r="W45" s="53">
        <f t="shared" ca="1" si="20"/>
        <v>0.85258253488572766</v>
      </c>
      <c r="X45" s="60">
        <f t="shared" ca="1" si="21"/>
        <v>6</v>
      </c>
      <c r="Y45" s="53">
        <f t="shared" ca="1" si="22"/>
        <v>0.66718991580220632</v>
      </c>
      <c r="Z45" s="60">
        <f t="shared" ca="1" si="23"/>
        <v>4</v>
      </c>
      <c r="AA45" s="53">
        <f t="shared" ca="1" si="24"/>
        <v>0.61018576774281463</v>
      </c>
      <c r="AB45" s="60">
        <f t="shared" ca="1" si="25"/>
        <v>3</v>
      </c>
      <c r="AC45" s="56">
        <f t="shared" ca="1" si="26"/>
        <v>0.53797765070237635</v>
      </c>
    </row>
    <row r="46" spans="2:29" ht="30.75" thickBot="1">
      <c r="B46" s="25" t="s">
        <v>94</v>
      </c>
      <c r="C46" s="145" t="s">
        <v>63</v>
      </c>
      <c r="D46" s="88" t="s">
        <v>108</v>
      </c>
      <c r="E46" s="106" t="s">
        <v>109</v>
      </c>
      <c r="F46" s="138" t="s">
        <v>110</v>
      </c>
      <c r="G46" s="148" t="s">
        <v>111</v>
      </c>
      <c r="H46" s="150" t="s">
        <v>54</v>
      </c>
      <c r="I46" s="149" t="s">
        <v>34</v>
      </c>
      <c r="J46" s="3" t="s">
        <v>112</v>
      </c>
      <c r="M46" s="6">
        <f t="shared" si="27"/>
        <v>19</v>
      </c>
      <c r="N46" s="60">
        <f t="shared" ca="1" si="12"/>
        <v>2</v>
      </c>
      <c r="O46" s="53">
        <f t="shared" ca="1" si="13"/>
        <v>0.90887222261187439</v>
      </c>
      <c r="P46" s="60">
        <f t="shared" ca="1" si="14"/>
        <v>2</v>
      </c>
      <c r="Q46" s="53">
        <f t="shared" ca="1" si="15"/>
        <v>0.83574378012286088</v>
      </c>
      <c r="R46" s="60">
        <f t="shared" ca="1" si="16"/>
        <v>2</v>
      </c>
      <c r="S46" s="53">
        <f t="shared" ca="1" si="17"/>
        <v>0.75238447102178707</v>
      </c>
      <c r="T46" s="60">
        <f t="shared" ca="1" si="18"/>
        <v>1</v>
      </c>
      <c r="U46" s="53">
        <f t="shared" ca="1" si="17"/>
        <v>7.2505892142824102E-2</v>
      </c>
      <c r="V46" s="60">
        <f t="shared" ca="1" si="19"/>
        <v>6</v>
      </c>
      <c r="W46" s="53">
        <f t="shared" ca="1" si="20"/>
        <v>0.65684920618291187</v>
      </c>
      <c r="X46" s="60">
        <f t="shared" ca="1" si="21"/>
        <v>5</v>
      </c>
      <c r="Y46" s="53">
        <f t="shared" ca="1" si="22"/>
        <v>0.5888590031687837</v>
      </c>
      <c r="Z46" s="60">
        <f t="shared" ca="1" si="23"/>
        <v>3</v>
      </c>
      <c r="AA46" s="53">
        <f t="shared" ca="1" si="24"/>
        <v>0.3602484890399209</v>
      </c>
      <c r="AB46" s="60">
        <f t="shared" ca="1" si="25"/>
        <v>4</v>
      </c>
      <c r="AC46" s="56">
        <f t="shared" ca="1" si="26"/>
        <v>0.72150789939146875</v>
      </c>
    </row>
    <row r="47" spans="2:29" ht="15.75" thickBot="1">
      <c r="B47" s="17" t="s">
        <v>64</v>
      </c>
      <c r="C47" s="124"/>
      <c r="D47" s="114">
        <f>$E$3/$E$3*Data!$D$49</f>
        <v>56.5</v>
      </c>
      <c r="E47" s="115"/>
      <c r="F47" s="114"/>
      <c r="G47" s="141"/>
      <c r="H47" s="114"/>
      <c r="I47" s="142"/>
      <c r="J47" s="114"/>
      <c r="M47" s="6">
        <f t="shared" si="27"/>
        <v>20</v>
      </c>
      <c r="N47" s="60">
        <f t="shared" ca="1" si="12"/>
        <v>1</v>
      </c>
      <c r="O47" s="53">
        <f t="shared" ca="1" si="13"/>
        <v>0.1185265358923866</v>
      </c>
      <c r="P47" s="60">
        <f t="shared" ca="1" si="14"/>
        <v>1</v>
      </c>
      <c r="Q47" s="53">
        <f t="shared" ca="1" si="15"/>
        <v>0.10133707124223346</v>
      </c>
      <c r="R47" s="60">
        <f t="shared" ca="1" si="16"/>
        <v>2</v>
      </c>
      <c r="S47" s="53">
        <f t="shared" ca="1" si="17"/>
        <v>0.68059487389563</v>
      </c>
      <c r="T47" s="60">
        <f t="shared" ca="1" si="18"/>
        <v>2</v>
      </c>
      <c r="U47" s="53">
        <f t="shared" ca="1" si="17"/>
        <v>0.54104554304012753</v>
      </c>
      <c r="V47" s="60">
        <f t="shared" ca="1" si="19"/>
        <v>6</v>
      </c>
      <c r="W47" s="53">
        <f t="shared" ca="1" si="20"/>
        <v>0.6012946289193799</v>
      </c>
      <c r="X47" s="60">
        <f t="shared" ca="1" si="21"/>
        <v>7</v>
      </c>
      <c r="Y47" s="53">
        <f t="shared" ca="1" si="22"/>
        <v>0.87335076012959978</v>
      </c>
      <c r="Z47" s="60">
        <f t="shared" ca="1" si="23"/>
        <v>5</v>
      </c>
      <c r="AA47" s="53">
        <f t="shared" ca="1" si="24"/>
        <v>0.6667968046151993</v>
      </c>
      <c r="AB47" s="60">
        <f t="shared" ca="1" si="25"/>
        <v>2</v>
      </c>
      <c r="AC47" s="56">
        <f t="shared" ca="1" si="26"/>
        <v>0.15635545559204655</v>
      </c>
    </row>
    <row r="48" spans="2:29" ht="15.75" thickBot="1">
      <c r="B48" s="6" t="s">
        <v>65</v>
      </c>
      <c r="C48" s="125"/>
      <c r="D48" s="117">
        <f>$E$3/$E$3*Data!$D$49</f>
        <v>56.5</v>
      </c>
      <c r="E48" s="118"/>
      <c r="F48" s="117"/>
      <c r="G48" s="132"/>
      <c r="H48" s="117"/>
      <c r="I48" s="139"/>
      <c r="J48" s="117"/>
      <c r="M48" s="6">
        <f t="shared" si="27"/>
        <v>21</v>
      </c>
      <c r="N48" s="60">
        <f t="shared" ca="1" si="12"/>
        <v>1</v>
      </c>
      <c r="O48" s="53">
        <f t="shared" ca="1" si="13"/>
        <v>3.3291551113246332E-2</v>
      </c>
      <c r="P48" s="60">
        <f t="shared" ca="1" si="14"/>
        <v>2</v>
      </c>
      <c r="Q48" s="53">
        <f t="shared" ca="1" si="15"/>
        <v>0.88940405642703979</v>
      </c>
      <c r="R48" s="60">
        <f t="shared" ca="1" si="16"/>
        <v>1</v>
      </c>
      <c r="S48" s="53">
        <f t="shared" ca="1" si="17"/>
        <v>0.19676956491420938</v>
      </c>
      <c r="T48" s="60">
        <f t="shared" ca="1" si="18"/>
        <v>1</v>
      </c>
      <c r="U48" s="53">
        <f t="shared" ca="1" si="17"/>
        <v>6.3830711402265372E-2</v>
      </c>
      <c r="V48" s="60">
        <f t="shared" ca="1" si="19"/>
        <v>6</v>
      </c>
      <c r="W48" s="53">
        <f t="shared" ca="1" si="20"/>
        <v>0.60301734338449542</v>
      </c>
      <c r="X48" s="60">
        <f t="shared" ca="1" si="21"/>
        <v>7</v>
      </c>
      <c r="Y48" s="53">
        <f t="shared" ca="1" si="22"/>
        <v>0.99375717169514877</v>
      </c>
      <c r="Z48" s="60">
        <f t="shared" ca="1" si="23"/>
        <v>5</v>
      </c>
      <c r="AA48" s="53">
        <f t="shared" ca="1" si="24"/>
        <v>0.73660320079517394</v>
      </c>
      <c r="AB48" s="60">
        <f t="shared" ca="1" si="25"/>
        <v>3</v>
      </c>
      <c r="AC48" s="56">
        <f t="shared" ca="1" si="26"/>
        <v>0.43321167553174877</v>
      </c>
    </row>
    <row r="49" spans="2:29" ht="15.75" thickBot="1">
      <c r="B49" s="6" t="s">
        <v>66</v>
      </c>
      <c r="C49" s="125"/>
      <c r="D49" s="117">
        <f>$E$3/$E$3*Data!$D$49</f>
        <v>56.5</v>
      </c>
      <c r="E49" s="118"/>
      <c r="F49" s="146"/>
      <c r="G49" s="132"/>
      <c r="H49" s="117"/>
      <c r="I49" s="139"/>
      <c r="J49" s="117"/>
      <c r="M49" s="6">
        <f t="shared" si="27"/>
        <v>22</v>
      </c>
      <c r="N49" s="60">
        <f t="shared" ca="1" si="12"/>
        <v>2</v>
      </c>
      <c r="O49" s="53">
        <f t="shared" ca="1" si="13"/>
        <v>0.55034432146509538</v>
      </c>
      <c r="P49" s="60">
        <f t="shared" ca="1" si="14"/>
        <v>2</v>
      </c>
      <c r="Q49" s="53">
        <f t="shared" ca="1" si="15"/>
        <v>0.84875941764349183</v>
      </c>
      <c r="R49" s="60">
        <f t="shared" ca="1" si="16"/>
        <v>2</v>
      </c>
      <c r="S49" s="53">
        <f t="shared" ca="1" si="17"/>
        <v>0.38449309521422781</v>
      </c>
      <c r="T49" s="60">
        <f t="shared" ca="1" si="18"/>
        <v>2</v>
      </c>
      <c r="U49" s="53">
        <f t="shared" ca="1" si="17"/>
        <v>0.69759971790592346</v>
      </c>
      <c r="V49" s="60">
        <f t="shared" ca="1" si="19"/>
        <v>2</v>
      </c>
      <c r="W49" s="53">
        <f t="shared" ca="1" si="20"/>
        <v>0.27818646013941351</v>
      </c>
      <c r="X49" s="60">
        <f t="shared" ca="1" si="21"/>
        <v>1</v>
      </c>
      <c r="Y49" s="53">
        <f t="shared" ca="1" si="22"/>
        <v>5.1449419770077887E-2</v>
      </c>
      <c r="Z49" s="60">
        <f t="shared" ca="1" si="23"/>
        <v>5</v>
      </c>
      <c r="AA49" s="53">
        <f t="shared" ca="1" si="24"/>
        <v>0.738766101834468</v>
      </c>
      <c r="AB49" s="60">
        <f t="shared" ca="1" si="25"/>
        <v>3</v>
      </c>
      <c r="AC49" s="56">
        <f t="shared" ca="1" si="26"/>
        <v>0.32738592530340327</v>
      </c>
    </row>
    <row r="50" spans="2:29" ht="15.75" thickBot="1">
      <c r="B50" s="6" t="s">
        <v>67</v>
      </c>
      <c r="C50" s="125"/>
      <c r="D50" s="117">
        <f>$E$3/$E$3*Data!$D$49</f>
        <v>56.5</v>
      </c>
      <c r="E50" s="118"/>
      <c r="F50" s="117"/>
      <c r="G50" s="132"/>
      <c r="H50" s="117"/>
      <c r="I50" s="139"/>
      <c r="J50" s="117"/>
      <c r="M50" s="6">
        <f t="shared" si="27"/>
        <v>23</v>
      </c>
      <c r="N50" s="60">
        <f t="shared" ca="1" si="12"/>
        <v>1</v>
      </c>
      <c r="O50" s="53">
        <f t="shared" ca="1" si="13"/>
        <v>7.4975511861255839E-2</v>
      </c>
      <c r="P50" s="60">
        <f t="shared" ca="1" si="14"/>
        <v>1</v>
      </c>
      <c r="Q50" s="53">
        <f t="shared" ca="1" si="15"/>
        <v>0.11645570316858223</v>
      </c>
      <c r="R50" s="60">
        <f t="shared" ca="1" si="16"/>
        <v>1</v>
      </c>
      <c r="S50" s="53">
        <f t="shared" ca="1" si="17"/>
        <v>0.29505777213796081</v>
      </c>
      <c r="T50" s="60">
        <f t="shared" ca="1" si="18"/>
        <v>2</v>
      </c>
      <c r="U50" s="53">
        <f t="shared" ca="1" si="17"/>
        <v>0.7017059438675759</v>
      </c>
      <c r="V50" s="60">
        <f t="shared" ca="1" si="19"/>
        <v>2</v>
      </c>
      <c r="W50" s="53">
        <f t="shared" ca="1" si="20"/>
        <v>0.23314923458690329</v>
      </c>
      <c r="X50" s="60">
        <f t="shared" ca="1" si="21"/>
        <v>1</v>
      </c>
      <c r="Y50" s="53">
        <f t="shared" ca="1" si="22"/>
        <v>6.2162401465363892E-2</v>
      </c>
      <c r="Z50" s="60">
        <f t="shared" ca="1" si="23"/>
        <v>5</v>
      </c>
      <c r="AA50" s="53">
        <f t="shared" ca="1" si="24"/>
        <v>0.7382153416666708</v>
      </c>
      <c r="AB50" s="60">
        <f t="shared" ca="1" si="25"/>
        <v>4</v>
      </c>
      <c r="AC50" s="56">
        <f t="shared" ca="1" si="26"/>
        <v>0.71652434383635732</v>
      </c>
    </row>
    <row r="51" spans="2:29" ht="15.75" thickBot="1">
      <c r="B51" s="6" t="s">
        <v>68</v>
      </c>
      <c r="C51" s="125"/>
      <c r="D51" s="117">
        <f>$E$3/$E$3*Data!$D$49</f>
        <v>56.5</v>
      </c>
      <c r="E51" s="118"/>
      <c r="F51" s="147"/>
      <c r="G51" s="132"/>
      <c r="H51" s="117"/>
      <c r="I51" s="139"/>
      <c r="J51" s="117"/>
      <c r="M51" s="6">
        <f t="shared" si="27"/>
        <v>24</v>
      </c>
      <c r="N51" s="60">
        <f t="shared" ca="1" si="12"/>
        <v>2</v>
      </c>
      <c r="O51" s="53">
        <f t="shared" ca="1" si="13"/>
        <v>0.60152154787862533</v>
      </c>
      <c r="P51" s="60">
        <f t="shared" ca="1" si="14"/>
        <v>2</v>
      </c>
      <c r="Q51" s="53">
        <f t="shared" ca="1" si="15"/>
        <v>0.46597167124362948</v>
      </c>
      <c r="R51" s="60">
        <f t="shared" ca="1" si="16"/>
        <v>2</v>
      </c>
      <c r="S51" s="53">
        <f t="shared" ca="1" si="17"/>
        <v>0.91877829017883417</v>
      </c>
      <c r="T51" s="60">
        <f t="shared" ca="1" si="18"/>
        <v>1</v>
      </c>
      <c r="U51" s="53">
        <f t="shared" ca="1" si="17"/>
        <v>0.21720862009119513</v>
      </c>
      <c r="V51" s="60">
        <f t="shared" ca="1" si="19"/>
        <v>8</v>
      </c>
      <c r="W51" s="53">
        <f t="shared" ca="1" si="20"/>
        <v>0.81870827801321622</v>
      </c>
      <c r="X51" s="60">
        <f t="shared" ca="1" si="21"/>
        <v>5</v>
      </c>
      <c r="Y51" s="53">
        <f t="shared" ca="1" si="22"/>
        <v>0.58162664710578227</v>
      </c>
      <c r="Z51" s="60">
        <f t="shared" ca="1" si="23"/>
        <v>6</v>
      </c>
      <c r="AA51" s="53">
        <f t="shared" ca="1" si="24"/>
        <v>0.79448316928854368</v>
      </c>
      <c r="AB51" s="60">
        <f t="shared" ca="1" si="25"/>
        <v>3</v>
      </c>
      <c r="AC51" s="56">
        <f t="shared" ca="1" si="26"/>
        <v>0.63483456090950541</v>
      </c>
    </row>
    <row r="52" spans="2:29" ht="15.75" thickBot="1">
      <c r="B52" s="6" t="s">
        <v>69</v>
      </c>
      <c r="C52" s="125"/>
      <c r="D52" s="117">
        <f>$E$3/$E$3*Data!$D$49</f>
        <v>56.5</v>
      </c>
      <c r="E52" s="118"/>
      <c r="F52" s="129"/>
      <c r="G52" s="132"/>
      <c r="H52" s="117"/>
      <c r="I52" s="139"/>
      <c r="J52" s="117"/>
      <c r="M52" s="6">
        <f t="shared" si="27"/>
        <v>25</v>
      </c>
      <c r="N52" s="60">
        <f t="shared" ca="1" si="12"/>
        <v>2</v>
      </c>
      <c r="O52" s="53">
        <f t="shared" ca="1" si="13"/>
        <v>0.78582504816292231</v>
      </c>
      <c r="P52" s="60">
        <f t="shared" ca="1" si="14"/>
        <v>2</v>
      </c>
      <c r="Q52" s="53">
        <f t="shared" ca="1" si="15"/>
        <v>0.3617051771378994</v>
      </c>
      <c r="R52" s="60">
        <f t="shared" ca="1" si="16"/>
        <v>2</v>
      </c>
      <c r="S52" s="53">
        <f t="shared" ca="1" si="17"/>
        <v>0.86223589889619578</v>
      </c>
      <c r="T52" s="60">
        <f t="shared" ca="1" si="18"/>
        <v>2</v>
      </c>
      <c r="U52" s="53">
        <f t="shared" ca="1" si="17"/>
        <v>0.76014141304417571</v>
      </c>
      <c r="V52" s="60">
        <f t="shared" ca="1" si="19"/>
        <v>4</v>
      </c>
      <c r="W52" s="53">
        <f t="shared" ca="1" si="20"/>
        <v>0.44354380684114991</v>
      </c>
      <c r="X52" s="60">
        <f t="shared" ca="1" si="21"/>
        <v>1</v>
      </c>
      <c r="Y52" s="53">
        <f t="shared" ca="1" si="22"/>
        <v>1.2737470454344813E-2</v>
      </c>
      <c r="Z52" s="60">
        <f t="shared" ca="1" si="23"/>
        <v>4</v>
      </c>
      <c r="AA52" s="53">
        <f t="shared" ca="1" si="24"/>
        <v>0.44756947902904054</v>
      </c>
      <c r="AB52" s="60">
        <f t="shared" ca="1" si="25"/>
        <v>3</v>
      </c>
      <c r="AC52" s="56">
        <f t="shared" ca="1" si="26"/>
        <v>0.41465286427119441</v>
      </c>
    </row>
    <row r="53" spans="2:29" ht="15.75" thickBot="1">
      <c r="B53" s="6" t="s">
        <v>70</v>
      </c>
      <c r="C53" s="125">
        <f ca="1">COUNTIF($N$28:$N$122,1)/$E$3*Data!$C$49</f>
        <v>9.067323481116583</v>
      </c>
      <c r="D53" s="117">
        <f>$E$3/$E$3*Data!$D$49</f>
        <v>56.5</v>
      </c>
      <c r="E53" s="118"/>
      <c r="F53" s="129"/>
      <c r="G53" s="132"/>
      <c r="H53" s="117"/>
      <c r="I53" s="139"/>
      <c r="J53" s="117"/>
      <c r="M53" s="6">
        <f t="shared" si="27"/>
        <v>26</v>
      </c>
      <c r="N53" s="60">
        <f t="shared" ca="1" si="12"/>
        <v>2</v>
      </c>
      <c r="O53" s="53">
        <f t="shared" ca="1" si="13"/>
        <v>0.59551558173453412</v>
      </c>
      <c r="P53" s="60">
        <f t="shared" ca="1" si="14"/>
        <v>1</v>
      </c>
      <c r="Q53" s="53">
        <f t="shared" ca="1" si="15"/>
        <v>9.6572227211275008E-2</v>
      </c>
      <c r="R53" s="60">
        <f t="shared" ca="1" si="16"/>
        <v>2</v>
      </c>
      <c r="S53" s="53">
        <f t="shared" ca="1" si="17"/>
        <v>0.66786350792857641</v>
      </c>
      <c r="T53" s="60">
        <f t="shared" ca="1" si="18"/>
        <v>2</v>
      </c>
      <c r="U53" s="53">
        <f t="shared" ca="1" si="17"/>
        <v>0.50543748149090439</v>
      </c>
      <c r="V53" s="60">
        <f t="shared" ca="1" si="19"/>
        <v>4</v>
      </c>
      <c r="W53" s="53">
        <f t="shared" ca="1" si="20"/>
        <v>0.45307828987087251</v>
      </c>
      <c r="X53" s="60">
        <f t="shared" ca="1" si="21"/>
        <v>6</v>
      </c>
      <c r="Y53" s="53">
        <f t="shared" ca="1" si="22"/>
        <v>0.68869609699442025</v>
      </c>
      <c r="Z53" s="60">
        <f t="shared" ca="1" si="23"/>
        <v>7</v>
      </c>
      <c r="AA53" s="53">
        <f t="shared" ca="1" si="24"/>
        <v>0.87645077517477787</v>
      </c>
      <c r="AB53" s="60">
        <f t="shared" ca="1" si="25"/>
        <v>1</v>
      </c>
      <c r="AC53" s="56">
        <f t="shared" ca="1" si="26"/>
        <v>6.1170239283986128E-2</v>
      </c>
    </row>
    <row r="54" spans="2:29" ht="15.75" thickBot="1">
      <c r="B54" s="41" t="s">
        <v>71</v>
      </c>
      <c r="C54" s="134">
        <f ca="1">COUNTIF($N$28:$N$122,2)/$E$3*Data!$C$49</f>
        <v>30.087027914614119</v>
      </c>
      <c r="D54" s="117">
        <f>$E$3/$E$3*Data!$D$49</f>
        <v>56.5</v>
      </c>
      <c r="E54" s="132"/>
      <c r="F54" s="129"/>
      <c r="G54" s="132"/>
      <c r="H54" s="129"/>
      <c r="I54" s="139"/>
      <c r="J54" s="129"/>
      <c r="L54" s="78"/>
      <c r="M54" s="6">
        <f t="shared" si="27"/>
        <v>27</v>
      </c>
      <c r="N54" s="60">
        <f t="shared" ca="1" si="12"/>
        <v>2</v>
      </c>
      <c r="O54" s="53">
        <f t="shared" ca="1" si="13"/>
        <v>0.39999974987893872</v>
      </c>
      <c r="P54" s="60">
        <f t="shared" ca="1" si="14"/>
        <v>2</v>
      </c>
      <c r="Q54" s="53">
        <f t="shared" ca="1" si="15"/>
        <v>0.57670529005299898</v>
      </c>
      <c r="R54" s="60">
        <f t="shared" ca="1" si="16"/>
        <v>1</v>
      </c>
      <c r="S54" s="53">
        <f t="shared" ca="1" si="17"/>
        <v>1.9180623988337864E-2</v>
      </c>
      <c r="T54" s="60">
        <f t="shared" ca="1" si="18"/>
        <v>1</v>
      </c>
      <c r="U54" s="53">
        <f t="shared" ca="1" si="17"/>
        <v>0.4174760940539457</v>
      </c>
      <c r="V54" s="60">
        <f t="shared" ca="1" si="19"/>
        <v>1</v>
      </c>
      <c r="W54" s="53">
        <f t="shared" ca="1" si="20"/>
        <v>0.12526727976345775</v>
      </c>
      <c r="X54" s="60">
        <f t="shared" ca="1" si="21"/>
        <v>1</v>
      </c>
      <c r="Y54" s="53">
        <f t="shared" ca="1" si="22"/>
        <v>8.407096908801881E-2</v>
      </c>
      <c r="Z54" s="60">
        <f t="shared" ca="1" si="23"/>
        <v>4</v>
      </c>
      <c r="AA54" s="53">
        <f t="shared" ca="1" si="24"/>
        <v>0.41237999447379381</v>
      </c>
      <c r="AB54" s="60">
        <f t="shared" ca="1" si="25"/>
        <v>1</v>
      </c>
      <c r="AC54" s="56">
        <f t="shared" ca="1" si="26"/>
        <v>3.9502162642190752E-2</v>
      </c>
    </row>
    <row r="55" spans="2:29" ht="15.75" thickBot="1">
      <c r="B55" s="41" t="s">
        <v>72</v>
      </c>
      <c r="C55" s="134"/>
      <c r="D55" s="117">
        <f>$E$3/$E$3*Data!$D$49</f>
        <v>56.5</v>
      </c>
      <c r="E55" s="153">
        <f>$E$3/$E$3*Data!$E$49</f>
        <v>84.239737274220033</v>
      </c>
      <c r="F55" s="130"/>
      <c r="G55" s="139"/>
      <c r="H55" s="130"/>
      <c r="I55" s="139"/>
      <c r="J55" s="129"/>
      <c r="M55" s="6">
        <f t="shared" si="27"/>
        <v>28</v>
      </c>
      <c r="N55" s="60">
        <f t="shared" ca="1" si="12"/>
        <v>2</v>
      </c>
      <c r="O55" s="53">
        <f t="shared" ca="1" si="13"/>
        <v>0.50722417194095271</v>
      </c>
      <c r="P55" s="60">
        <f t="shared" ca="1" si="14"/>
        <v>1</v>
      </c>
      <c r="Q55" s="53">
        <f t="shared" ca="1" si="15"/>
        <v>0.25800748821924935</v>
      </c>
      <c r="R55" s="60">
        <f t="shared" ca="1" si="16"/>
        <v>2</v>
      </c>
      <c r="S55" s="53">
        <f t="shared" ca="1" si="17"/>
        <v>0.82930716064717647</v>
      </c>
      <c r="T55" s="60">
        <f t="shared" ca="1" si="18"/>
        <v>1</v>
      </c>
      <c r="U55" s="53">
        <f t="shared" ca="1" si="17"/>
        <v>0.2700664904650858</v>
      </c>
      <c r="V55" s="60">
        <f t="shared" ca="1" si="19"/>
        <v>8</v>
      </c>
      <c r="W55" s="53">
        <f t="shared" ca="1" si="20"/>
        <v>0.84361665153458198</v>
      </c>
      <c r="X55" s="60">
        <f t="shared" ca="1" si="21"/>
        <v>2</v>
      </c>
      <c r="Y55" s="53">
        <f t="shared" ca="1" si="22"/>
        <v>0.26912925085075767</v>
      </c>
      <c r="Z55" s="60">
        <f t="shared" ca="1" si="23"/>
        <v>4</v>
      </c>
      <c r="AA55" s="53">
        <f t="shared" ca="1" si="24"/>
        <v>0.57285436797660383</v>
      </c>
      <c r="AB55" s="60">
        <f t="shared" ca="1" si="25"/>
        <v>3</v>
      </c>
      <c r="AC55" s="56">
        <f t="shared" ca="1" si="26"/>
        <v>0.3990332947834565</v>
      </c>
    </row>
    <row r="56" spans="2:29" ht="15.75" thickBot="1">
      <c r="B56" s="41" t="s">
        <v>73</v>
      </c>
      <c r="C56" s="134">
        <f ca="1">COUNTIF($P$28:$P$122,1)/$E$3*Data!$C$49</f>
        <v>12.776683087027912</v>
      </c>
      <c r="D56" s="117">
        <f>$E$3/$E$3*Data!$D$49</f>
        <v>56.5</v>
      </c>
      <c r="E56" s="140"/>
      <c r="F56" s="130"/>
      <c r="G56" s="139"/>
      <c r="H56" s="130"/>
      <c r="I56" s="139"/>
      <c r="J56" s="129"/>
      <c r="M56" s="6">
        <f t="shared" si="27"/>
        <v>29</v>
      </c>
      <c r="N56" s="60">
        <f t="shared" ca="1" si="12"/>
        <v>2</v>
      </c>
      <c r="O56" s="53">
        <f t="shared" ca="1" si="13"/>
        <v>0.75716550044827446</v>
      </c>
      <c r="P56" s="60">
        <f t="shared" ca="1" si="14"/>
        <v>2</v>
      </c>
      <c r="Q56" s="53">
        <f t="shared" ca="1" si="15"/>
        <v>0.40017478737048329</v>
      </c>
      <c r="R56" s="60">
        <f t="shared" ca="1" si="16"/>
        <v>1</v>
      </c>
      <c r="S56" s="53">
        <f t="shared" ca="1" si="17"/>
        <v>0.17629335065150631</v>
      </c>
      <c r="T56" s="60">
        <f t="shared" ca="1" si="18"/>
        <v>1</v>
      </c>
      <c r="U56" s="53">
        <f t="shared" ca="1" si="17"/>
        <v>1.976273850407062E-2</v>
      </c>
      <c r="V56" s="60">
        <f t="shared" ca="1" si="19"/>
        <v>4</v>
      </c>
      <c r="W56" s="53">
        <f t="shared" ca="1" si="20"/>
        <v>0.47423130379505629</v>
      </c>
      <c r="X56" s="60">
        <f t="shared" ca="1" si="21"/>
        <v>7</v>
      </c>
      <c r="Y56" s="53">
        <f t="shared" ca="1" si="22"/>
        <v>0.97500597362078922</v>
      </c>
      <c r="Z56" s="60">
        <f t="shared" ca="1" si="23"/>
        <v>8</v>
      </c>
      <c r="AA56" s="53">
        <f t="shared" ca="1" si="24"/>
        <v>0.94832504196219269</v>
      </c>
      <c r="AB56" s="60">
        <f t="shared" ca="1" si="25"/>
        <v>4</v>
      </c>
      <c r="AC56" s="56">
        <f t="shared" ca="1" si="26"/>
        <v>0.97402352933243774</v>
      </c>
    </row>
    <row r="57" spans="2:29" ht="15.75" thickBot="1">
      <c r="B57" s="41" t="s">
        <v>74</v>
      </c>
      <c r="C57" s="134">
        <f ca="1">COUNTIF($P$28:$P$122,2)/$E$3*Data!$C$49</f>
        <v>26.377668308702788</v>
      </c>
      <c r="D57" s="117">
        <f>$E$3/$E$3*Data!$D$49</f>
        <v>56.5</v>
      </c>
      <c r="E57" s="140"/>
      <c r="F57" s="152">
        <f ca="1">COUNTIF($V$28:$V$122,1)/$E$3*Data!$F$49</f>
        <v>5.9786535303776676</v>
      </c>
      <c r="G57" s="139"/>
      <c r="H57" s="130"/>
      <c r="I57" s="154">
        <f ca="1">COUNTIF($Z$28:$Z$122,1)/$E$3*Data!$I$49</f>
        <v>3.8292282430213462</v>
      </c>
      <c r="J57" s="129"/>
      <c r="M57" s="6">
        <f t="shared" si="27"/>
        <v>30</v>
      </c>
      <c r="N57" s="60">
        <f t="shared" ca="1" si="12"/>
        <v>2</v>
      </c>
      <c r="O57" s="53">
        <f t="shared" ca="1" si="13"/>
        <v>0.65786394700568596</v>
      </c>
      <c r="P57" s="60">
        <f t="shared" ca="1" si="14"/>
        <v>1</v>
      </c>
      <c r="Q57" s="53">
        <f t="shared" ca="1" si="15"/>
        <v>0.25616267942692472</v>
      </c>
      <c r="R57" s="60">
        <f t="shared" ca="1" si="16"/>
        <v>2</v>
      </c>
      <c r="S57" s="53">
        <f t="shared" ca="1" si="17"/>
        <v>0.85284822971168328</v>
      </c>
      <c r="T57" s="60">
        <f t="shared" ca="1" si="18"/>
        <v>2</v>
      </c>
      <c r="U57" s="53">
        <f t="shared" ca="1" si="17"/>
        <v>0.91004545275762272</v>
      </c>
      <c r="V57" s="60">
        <f t="shared" ca="1" si="19"/>
        <v>3</v>
      </c>
      <c r="W57" s="53">
        <f t="shared" ca="1" si="20"/>
        <v>0.30277336640556074</v>
      </c>
      <c r="X57" s="60">
        <f t="shared" ca="1" si="21"/>
        <v>1</v>
      </c>
      <c r="Y57" s="53">
        <f t="shared" ca="1" si="22"/>
        <v>0.11295362103673678</v>
      </c>
      <c r="Z57" s="60">
        <f t="shared" ca="1" si="23"/>
        <v>4</v>
      </c>
      <c r="AA57" s="53">
        <f t="shared" ca="1" si="24"/>
        <v>0.49533507814096578</v>
      </c>
      <c r="AB57" s="60">
        <f t="shared" ca="1" si="25"/>
        <v>1</v>
      </c>
      <c r="AC57" s="56">
        <f t="shared" ca="1" si="26"/>
        <v>5.5318503975561484E-2</v>
      </c>
    </row>
    <row r="58" spans="2:29" ht="15.75" thickBot="1">
      <c r="B58" s="41" t="s">
        <v>75</v>
      </c>
      <c r="C58" s="134"/>
      <c r="D58" s="117">
        <f>$E$3/$E$3*Data!$D$49</f>
        <v>56.5</v>
      </c>
      <c r="E58" s="140"/>
      <c r="F58" s="152">
        <f ca="1">COUNTIF($V$28:$V$122,2)/$E$3*Data!$F$49</f>
        <v>2.7175697865353037</v>
      </c>
      <c r="G58" s="139"/>
      <c r="H58" s="130"/>
      <c r="I58" s="154">
        <f ca="1">COUNTIF($Z$28:$Z$122,2)/$E$3*Data!$I$49</f>
        <v>4.3078817733990142</v>
      </c>
      <c r="J58" s="129"/>
      <c r="M58" s="6">
        <f t="shared" si="27"/>
        <v>31</v>
      </c>
      <c r="N58" s="60">
        <f t="shared" ca="1" si="12"/>
        <v>2</v>
      </c>
      <c r="O58" s="53">
        <f t="shared" ca="1" si="13"/>
        <v>0.42434512436028848</v>
      </c>
      <c r="P58" s="60">
        <f t="shared" ca="1" si="14"/>
        <v>2</v>
      </c>
      <c r="Q58" s="53">
        <f t="shared" ca="1" si="15"/>
        <v>0.44968194424196839</v>
      </c>
      <c r="R58" s="60">
        <f t="shared" ca="1" si="16"/>
        <v>2</v>
      </c>
      <c r="S58" s="53">
        <f t="shared" ca="1" si="17"/>
        <v>0.6368779290947959</v>
      </c>
      <c r="T58" s="60">
        <f t="shared" ca="1" si="18"/>
        <v>2</v>
      </c>
      <c r="U58" s="53">
        <f t="shared" ca="1" si="17"/>
        <v>0.6909434052140071</v>
      </c>
      <c r="V58" s="60">
        <f t="shared" ca="1" si="19"/>
        <v>1</v>
      </c>
      <c r="W58" s="53">
        <f t="shared" ca="1" si="20"/>
        <v>1.3414397228529218E-2</v>
      </c>
      <c r="X58" s="60">
        <f t="shared" ca="1" si="21"/>
        <v>4</v>
      </c>
      <c r="Y58" s="53">
        <f t="shared" ca="1" si="22"/>
        <v>0.48116088395971301</v>
      </c>
      <c r="Z58" s="60">
        <f t="shared" ca="1" si="23"/>
        <v>3</v>
      </c>
      <c r="AA58" s="53">
        <f t="shared" ca="1" si="24"/>
        <v>0.27426370808161105</v>
      </c>
      <c r="AB58" s="60">
        <f t="shared" ca="1" si="25"/>
        <v>4</v>
      </c>
      <c r="AC58" s="56">
        <f t="shared" ca="1" si="26"/>
        <v>0.87537089106802823</v>
      </c>
    </row>
    <row r="59" spans="2:29" ht="15.75" thickBot="1">
      <c r="B59" s="41" t="s">
        <v>76</v>
      </c>
      <c r="C59" s="134"/>
      <c r="D59" s="117">
        <f>$E$3/$E$3*Data!$D$49</f>
        <v>56.5</v>
      </c>
      <c r="E59" s="132"/>
      <c r="F59" s="152">
        <f ca="1">COUNTIF($V$28:$V$122,3)/$E$3*Data!$F$49</f>
        <v>2.174055829228243</v>
      </c>
      <c r="G59" s="132"/>
      <c r="H59" s="129">
        <f ca="1">COUNTIF($X$28:$X$122,1)/$E$3*Data!$H$49</f>
        <v>3.7405582922824303</v>
      </c>
      <c r="I59" s="154">
        <f ca="1">COUNTIF($Z$28:$Z$122,3)/$E$3*Data!$I$49</f>
        <v>9.0944170771756987</v>
      </c>
      <c r="J59" s="129"/>
      <c r="M59" s="6">
        <f t="shared" si="27"/>
        <v>32</v>
      </c>
      <c r="N59" s="60">
        <f t="shared" ca="1" si="12"/>
        <v>2</v>
      </c>
      <c r="O59" s="53">
        <f t="shared" ca="1" si="13"/>
        <v>0.79955234005600673</v>
      </c>
      <c r="P59" s="60">
        <f t="shared" ca="1" si="14"/>
        <v>1</v>
      </c>
      <c r="Q59" s="53">
        <f t="shared" ca="1" si="15"/>
        <v>0.24571599820546197</v>
      </c>
      <c r="R59" s="60">
        <f t="shared" ca="1" si="16"/>
        <v>2</v>
      </c>
      <c r="S59" s="53">
        <f t="shared" ca="1" si="17"/>
        <v>0.39158184720246236</v>
      </c>
      <c r="T59" s="60">
        <f t="shared" ca="1" si="18"/>
        <v>2</v>
      </c>
      <c r="U59" s="53">
        <f t="shared" ca="1" si="17"/>
        <v>0.65179918052695518</v>
      </c>
      <c r="V59" s="60">
        <f t="shared" ca="1" si="19"/>
        <v>8</v>
      </c>
      <c r="W59" s="53">
        <f t="shared" ca="1" si="20"/>
        <v>0.84077228102493651</v>
      </c>
      <c r="X59" s="60">
        <f t="shared" ca="1" si="21"/>
        <v>6</v>
      </c>
      <c r="Y59" s="53">
        <f t="shared" ca="1" si="22"/>
        <v>0.82174831388212244</v>
      </c>
      <c r="Z59" s="60">
        <f t="shared" ca="1" si="23"/>
        <v>1</v>
      </c>
      <c r="AA59" s="53">
        <f t="shared" ca="1" si="24"/>
        <v>0.10617186338237605</v>
      </c>
      <c r="AB59" s="60">
        <f t="shared" ca="1" si="25"/>
        <v>2</v>
      </c>
      <c r="AC59" s="56">
        <f t="shared" ca="1" si="26"/>
        <v>0.29348571425709613</v>
      </c>
    </row>
    <row r="60" spans="2:29" ht="15.75" thickBot="1">
      <c r="B60" s="6" t="s">
        <v>77</v>
      </c>
      <c r="C60" s="125">
        <f ca="1">COUNTIF($R$28:$R$122,1)/$E$3*Data!$C$49</f>
        <v>9.4794745484400647</v>
      </c>
      <c r="D60" s="117">
        <f>$E$3/$E$3*Data!$D$49</f>
        <v>56.5</v>
      </c>
      <c r="E60" s="153">
        <f>$E$3/$E$3*Data!$E$49</f>
        <v>84.239737274220033</v>
      </c>
      <c r="F60" s="152">
        <f ca="1">COUNTIF($V$28:$V$122,4)/$E$3*Data!$F$49</f>
        <v>2.9893267651888338</v>
      </c>
      <c r="G60" s="118"/>
      <c r="H60" s="129">
        <f ca="1">COUNTIF($X$28:$X$122,2)/$E$3*Data!$H$49</f>
        <v>3.7405582922824303</v>
      </c>
      <c r="I60" s="154">
        <f ca="1">COUNTIF($Z$28:$Z$122,4)/$E$3*Data!$I$49</f>
        <v>13.402298850574711</v>
      </c>
      <c r="J60" s="117"/>
      <c r="M60" s="6">
        <f t="shared" si="27"/>
        <v>33</v>
      </c>
      <c r="N60" s="60">
        <f t="shared" ca="1" si="12"/>
        <v>1</v>
      </c>
      <c r="O60" s="53">
        <f t="shared" ca="1" si="13"/>
        <v>3.0984520371229118E-2</v>
      </c>
      <c r="P60" s="60">
        <f t="shared" ca="1" si="14"/>
        <v>1</v>
      </c>
      <c r="Q60" s="53">
        <f t="shared" ca="1" si="15"/>
        <v>0.12082593057705715</v>
      </c>
      <c r="R60" s="60">
        <f t="shared" ca="1" si="16"/>
        <v>2</v>
      </c>
      <c r="S60" s="53">
        <f t="shared" ca="1" si="17"/>
        <v>0.78462779834288998</v>
      </c>
      <c r="T60" s="60">
        <f t="shared" ca="1" si="18"/>
        <v>1</v>
      </c>
      <c r="U60" s="53">
        <f t="shared" ca="1" si="17"/>
        <v>0.12622370572495445</v>
      </c>
      <c r="V60" s="60">
        <f t="shared" ca="1" si="19"/>
        <v>8</v>
      </c>
      <c r="W60" s="53">
        <f t="shared" ca="1" si="20"/>
        <v>0.81544940090938423</v>
      </c>
      <c r="X60" s="60">
        <f t="shared" ca="1" si="21"/>
        <v>3</v>
      </c>
      <c r="Y60" s="53">
        <f t="shared" ca="1" si="22"/>
        <v>0.36904037005678259</v>
      </c>
      <c r="Z60" s="60">
        <f t="shared" ca="1" si="23"/>
        <v>2</v>
      </c>
      <c r="AA60" s="53">
        <f t="shared" ca="1" si="24"/>
        <v>0.19553778983227033</v>
      </c>
      <c r="AB60" s="60">
        <f t="shared" ca="1" si="25"/>
        <v>3</v>
      </c>
      <c r="AC60" s="56">
        <f t="shared" ca="1" si="26"/>
        <v>0.5474667770112891</v>
      </c>
    </row>
    <row r="61" spans="2:29" ht="15.75" thickBot="1">
      <c r="B61" s="6" t="s">
        <v>78</v>
      </c>
      <c r="C61" s="125">
        <f ca="1">COUNTIF($R$28:$R$122,2)/$E$3*Data!$C$49</f>
        <v>29.674876847290637</v>
      </c>
      <c r="D61" s="117">
        <f>$E$3/$E$3*Data!$D$49</f>
        <v>56.5</v>
      </c>
      <c r="E61" s="153">
        <f>$E$3/$E$3*Data!$E$49</f>
        <v>84.239737274220033</v>
      </c>
      <c r="F61" s="152">
        <f ca="1">COUNTIF($V$28:$V$122,5)/$E$3*Data!$F$49</f>
        <v>1.9022988505747125</v>
      </c>
      <c r="G61" s="118"/>
      <c r="H61" s="129">
        <f ca="1">COUNTIF($X$28:$X$122,3)/$E$3*Data!$H$49</f>
        <v>1.760262725779967</v>
      </c>
      <c r="I61" s="154">
        <f ca="1">COUNTIF($Z$28:$Z$122,5)/$E$3*Data!$I$49</f>
        <v>7.1798029556650249</v>
      </c>
      <c r="J61" s="117"/>
      <c r="M61" s="6">
        <f t="shared" si="27"/>
        <v>34</v>
      </c>
      <c r="N61" s="60">
        <f t="shared" ca="1" si="12"/>
        <v>2</v>
      </c>
      <c r="O61" s="53">
        <f t="shared" ca="1" si="13"/>
        <v>0.94438423096475366</v>
      </c>
      <c r="P61" s="60">
        <f t="shared" ca="1" si="14"/>
        <v>2</v>
      </c>
      <c r="Q61" s="53">
        <f t="shared" ca="1" si="15"/>
        <v>0.67658910976307141</v>
      </c>
      <c r="R61" s="60">
        <f t="shared" ca="1" si="16"/>
        <v>1</v>
      </c>
      <c r="S61" s="53">
        <f t="shared" ca="1" si="17"/>
        <v>0.18325979247651647</v>
      </c>
      <c r="T61" s="60">
        <f t="shared" ca="1" si="18"/>
        <v>2</v>
      </c>
      <c r="U61" s="53">
        <f t="shared" ca="1" si="17"/>
        <v>0.6771579649191708</v>
      </c>
      <c r="V61" s="60">
        <f t="shared" ca="1" si="19"/>
        <v>8</v>
      </c>
      <c r="W61" s="53">
        <f t="shared" ca="1" si="20"/>
        <v>0.87085879118695964</v>
      </c>
      <c r="X61" s="60">
        <f t="shared" ca="1" si="21"/>
        <v>1</v>
      </c>
      <c r="Y61" s="53">
        <f t="shared" ca="1" si="22"/>
        <v>7.6532773088688444E-2</v>
      </c>
      <c r="Z61" s="60">
        <f t="shared" ca="1" si="23"/>
        <v>5</v>
      </c>
      <c r="AA61" s="53">
        <f t="shared" ca="1" si="24"/>
        <v>0.76572570853164956</v>
      </c>
      <c r="AB61" s="60">
        <f t="shared" ca="1" si="25"/>
        <v>3</v>
      </c>
      <c r="AC61" s="56">
        <f t="shared" ca="1" si="26"/>
        <v>0.30976450499951325</v>
      </c>
    </row>
    <row r="62" spans="2:29" ht="15.75" thickBot="1">
      <c r="B62" s="6" t="s">
        <v>79</v>
      </c>
      <c r="C62" s="125"/>
      <c r="D62" s="117">
        <f>$E$3/$E$3*Data!$D$49</f>
        <v>56.5</v>
      </c>
      <c r="E62" s="118"/>
      <c r="F62" s="152">
        <f ca="1">COUNTIF($V$28:$V$122,6)/$E$3*Data!$F$49</f>
        <v>2.9893267651888338</v>
      </c>
      <c r="G62" s="118"/>
      <c r="H62" s="129">
        <f ca="1">COUNTIF($X$28:$X$122,4)/$E$3*Data!$H$49</f>
        <v>1.3201970443349753</v>
      </c>
      <c r="I62" s="154">
        <f ca="1">COUNTIF($Z$28:$Z$122,6)/$E$3*Data!$I$49</f>
        <v>2.8719211822660098</v>
      </c>
      <c r="J62" s="117"/>
      <c r="M62" s="6">
        <f t="shared" si="27"/>
        <v>35</v>
      </c>
      <c r="N62" s="60">
        <f t="shared" ca="1" si="12"/>
        <v>2</v>
      </c>
      <c r="O62" s="53">
        <f t="shared" ca="1" si="13"/>
        <v>0.65158194551371706</v>
      </c>
      <c r="P62" s="60">
        <f t="shared" ca="1" si="14"/>
        <v>2</v>
      </c>
      <c r="Q62" s="53">
        <f t="shared" ca="1" si="15"/>
        <v>0.79133732272634205</v>
      </c>
      <c r="R62" s="60">
        <f t="shared" ca="1" si="16"/>
        <v>2</v>
      </c>
      <c r="S62" s="53">
        <f t="shared" ca="1" si="17"/>
        <v>0.84082745587411356</v>
      </c>
      <c r="T62" s="60">
        <f t="shared" ca="1" si="18"/>
        <v>2</v>
      </c>
      <c r="U62" s="53">
        <f t="shared" ca="1" si="17"/>
        <v>0.80659621480804433</v>
      </c>
      <c r="V62" s="60">
        <f t="shared" ca="1" si="19"/>
        <v>6</v>
      </c>
      <c r="W62" s="53">
        <f t="shared" ca="1" si="20"/>
        <v>0.62550637525184638</v>
      </c>
      <c r="X62" s="60">
        <f t="shared" ca="1" si="21"/>
        <v>6</v>
      </c>
      <c r="Y62" s="53">
        <f t="shared" ca="1" si="22"/>
        <v>0.6794423902506912</v>
      </c>
      <c r="Z62" s="60">
        <f t="shared" ca="1" si="23"/>
        <v>6</v>
      </c>
      <c r="AA62" s="53">
        <f t="shared" ca="1" si="24"/>
        <v>0.82585005012078749</v>
      </c>
      <c r="AB62" s="60">
        <f t="shared" ca="1" si="25"/>
        <v>4</v>
      </c>
      <c r="AC62" s="56">
        <f t="shared" ca="1" si="26"/>
        <v>0.7679903521606668</v>
      </c>
    </row>
    <row r="63" spans="2:29" ht="15.75" thickBot="1">
      <c r="B63" s="6" t="s">
        <v>80</v>
      </c>
      <c r="C63" s="125"/>
      <c r="D63" s="117">
        <f>$E$3/$E$3*Data!$D$49</f>
        <v>56.5</v>
      </c>
      <c r="E63" s="118"/>
      <c r="F63" s="152">
        <f ca="1">COUNTIF($V$28:$V$122,7)/$E$3*Data!$F$49</f>
        <v>2.7175697865353037</v>
      </c>
      <c r="G63" s="118"/>
      <c r="H63" s="129">
        <f ca="1">COUNTIF($X$28:$X$122,5)/$E$3*Data!$H$49</f>
        <v>2.2003284072249589</v>
      </c>
      <c r="I63" s="154">
        <f ca="1">COUNTIF($Z$28:$Z$122,7)/$E$3*Data!$I$49</f>
        <v>2.3932676518883413</v>
      </c>
      <c r="J63" s="117"/>
      <c r="M63" s="6">
        <f t="shared" si="27"/>
        <v>36</v>
      </c>
      <c r="N63" s="60">
        <f t="shared" ca="1" si="12"/>
        <v>2</v>
      </c>
      <c r="O63" s="53">
        <f t="shared" ca="1" si="13"/>
        <v>0.38500938099473636</v>
      </c>
      <c r="P63" s="60">
        <f t="shared" ca="1" si="14"/>
        <v>2</v>
      </c>
      <c r="Q63" s="53">
        <f t="shared" ca="1" si="15"/>
        <v>0.51292017661245781</v>
      </c>
      <c r="R63" s="60">
        <f t="shared" ca="1" si="16"/>
        <v>1</v>
      </c>
      <c r="S63" s="53">
        <f t="shared" ca="1" si="17"/>
        <v>0.17578243317100606</v>
      </c>
      <c r="T63" s="60">
        <f t="shared" ca="1" si="18"/>
        <v>2</v>
      </c>
      <c r="U63" s="53">
        <f t="shared" ca="1" si="17"/>
        <v>0.90743548360412452</v>
      </c>
      <c r="V63" s="60">
        <f t="shared" ca="1" si="19"/>
        <v>1</v>
      </c>
      <c r="W63" s="53">
        <f t="shared" ca="1" si="20"/>
        <v>4.8480017909394713E-2</v>
      </c>
      <c r="X63" s="60">
        <f t="shared" ca="1" si="21"/>
        <v>1</v>
      </c>
      <c r="Y63" s="53">
        <f t="shared" ca="1" si="22"/>
        <v>0.1688148506341316</v>
      </c>
      <c r="Z63" s="60">
        <f t="shared" ca="1" si="23"/>
        <v>2</v>
      </c>
      <c r="AA63" s="53">
        <f t="shared" ca="1" si="24"/>
        <v>0.16679712599851459</v>
      </c>
      <c r="AB63" s="60">
        <f t="shared" ca="1" si="25"/>
        <v>3</v>
      </c>
      <c r="AC63" s="56">
        <f t="shared" ca="1" si="26"/>
        <v>0.66968013577255991</v>
      </c>
    </row>
    <row r="64" spans="2:29" ht="15.75" thickBot="1">
      <c r="B64" s="6" t="s">
        <v>81</v>
      </c>
      <c r="C64" s="125"/>
      <c r="D64" s="117">
        <f>$E$3/$E$3*Data!$D$49</f>
        <v>56.5</v>
      </c>
      <c r="E64" s="118"/>
      <c r="F64" s="152">
        <f ca="1">COUNTIF($V$28:$V$122,8)/$E$3*Data!$F$49</f>
        <v>4.0763546798029555</v>
      </c>
      <c r="G64" s="118"/>
      <c r="H64" s="129">
        <f ca="1">COUNTIF($X$28:$X$122,6)/$E$3*Data!$H$49</f>
        <v>4.8407224958949095</v>
      </c>
      <c r="I64" s="154">
        <f ca="1">COUNTIF($Z$28:$Z$122,8)/$E$3*Data!$I$49</f>
        <v>1.4359605911330049</v>
      </c>
      <c r="J64" s="117"/>
      <c r="M64" s="6">
        <f t="shared" si="27"/>
        <v>37</v>
      </c>
      <c r="N64" s="60">
        <f t="shared" ca="1" si="12"/>
        <v>1</v>
      </c>
      <c r="O64" s="53">
        <f t="shared" ca="1" si="13"/>
        <v>0.20434407937942201</v>
      </c>
      <c r="P64" s="60">
        <f t="shared" ca="1" si="14"/>
        <v>2</v>
      </c>
      <c r="Q64" s="53">
        <f t="shared" ca="1" si="15"/>
        <v>0.93287392974911842</v>
      </c>
      <c r="R64" s="60">
        <f t="shared" ca="1" si="16"/>
        <v>2</v>
      </c>
      <c r="S64" s="53">
        <f t="shared" ca="1" si="17"/>
        <v>0.36839061085365388</v>
      </c>
      <c r="T64" s="60">
        <f t="shared" ca="1" si="18"/>
        <v>1</v>
      </c>
      <c r="U64" s="53">
        <f t="shared" ca="1" si="17"/>
        <v>0.28629629714749005</v>
      </c>
      <c r="V64" s="60">
        <f t="shared" ca="1" si="19"/>
        <v>1</v>
      </c>
      <c r="W64" s="53">
        <f t="shared" ca="1" si="20"/>
        <v>0.16293192358979214</v>
      </c>
      <c r="X64" s="60">
        <f t="shared" ca="1" si="21"/>
        <v>1</v>
      </c>
      <c r="Y64" s="53">
        <f t="shared" ca="1" si="22"/>
        <v>0.17960194846003885</v>
      </c>
      <c r="Z64" s="60">
        <f t="shared" ca="1" si="23"/>
        <v>7</v>
      </c>
      <c r="AA64" s="53">
        <f t="shared" ca="1" si="24"/>
        <v>0.88864526095072383</v>
      </c>
      <c r="AB64" s="60">
        <f t="shared" ca="1" si="25"/>
        <v>3</v>
      </c>
      <c r="AC64" s="56">
        <f t="shared" ca="1" si="26"/>
        <v>0.55588114400722155</v>
      </c>
    </row>
    <row r="65" spans="2:29" ht="15.75" thickBot="1">
      <c r="B65" s="6" t="s">
        <v>82</v>
      </c>
      <c r="C65" s="125"/>
      <c r="D65" s="117">
        <f>$E$3/$E$3*Data!$D$49</f>
        <v>56.5</v>
      </c>
      <c r="E65" s="153">
        <f>$E$3/$E$3*Data!$E$49</f>
        <v>84.239737274220033</v>
      </c>
      <c r="F65" s="152">
        <f ca="1">COUNTIF($V$28:$V$122,9)/$E$3*Data!$F$49</f>
        <v>0.27175697865353038</v>
      </c>
      <c r="G65" s="118"/>
      <c r="H65" s="129">
        <f ca="1">COUNTIF($X$28:$X$122,7)/$E$3*Data!$H$49</f>
        <v>3.3004926108374386</v>
      </c>
      <c r="I65" s="154">
        <f ca="1">COUNTIF($Z$28:$Z$122,9)/$E$3*Data!$I$49</f>
        <v>0.95730706075533656</v>
      </c>
      <c r="J65" s="152">
        <f ca="1">COUNTIF($AB$28:$AB$122,1)/$E$3*Data!$J$49</f>
        <v>0.24384236453201971</v>
      </c>
      <c r="M65" s="6">
        <f t="shared" si="27"/>
        <v>38</v>
      </c>
      <c r="N65" s="60">
        <f t="shared" ca="1" si="12"/>
        <v>2</v>
      </c>
      <c r="O65" s="53">
        <f t="shared" ca="1" si="13"/>
        <v>0.40747634536866739</v>
      </c>
      <c r="P65" s="60">
        <f t="shared" ca="1" si="14"/>
        <v>1</v>
      </c>
      <c r="Q65" s="53">
        <f t="shared" ca="1" si="15"/>
        <v>9.8001030870052519E-2</v>
      </c>
      <c r="R65" s="60">
        <f t="shared" ca="1" si="16"/>
        <v>1</v>
      </c>
      <c r="S65" s="53">
        <f t="shared" ca="1" si="17"/>
        <v>0.20019849040751225</v>
      </c>
      <c r="T65" s="60">
        <f t="shared" ca="1" si="18"/>
        <v>2</v>
      </c>
      <c r="U65" s="53">
        <f t="shared" ca="1" si="17"/>
        <v>0.89808012166187545</v>
      </c>
      <c r="V65" s="60">
        <f t="shared" ca="1" si="19"/>
        <v>6</v>
      </c>
      <c r="W65" s="53">
        <f t="shared" ca="1" si="20"/>
        <v>0.67936393823188279</v>
      </c>
      <c r="X65" s="60">
        <f t="shared" ca="1" si="21"/>
        <v>2</v>
      </c>
      <c r="Y65" s="53">
        <f t="shared" ca="1" si="22"/>
        <v>0.24695553217572752</v>
      </c>
      <c r="Z65" s="60">
        <f t="shared" ca="1" si="23"/>
        <v>8</v>
      </c>
      <c r="AA65" s="53">
        <f t="shared" ca="1" si="24"/>
        <v>0.92805162735564828</v>
      </c>
      <c r="AB65" s="60">
        <f t="shared" ca="1" si="25"/>
        <v>2</v>
      </c>
      <c r="AC65" s="56">
        <f t="shared" ca="1" si="26"/>
        <v>0.16372108797424989</v>
      </c>
    </row>
    <row r="66" spans="2:29" ht="15.75" thickBot="1">
      <c r="B66" s="6" t="s">
        <v>83</v>
      </c>
      <c r="C66" s="125">
        <f ca="1">COUNTIF($T$28:$T$122,1)/$E$3*Data!$C$49</f>
        <v>19.783251231527093</v>
      </c>
      <c r="D66" s="117">
        <f>$E$3/$E$3*Data!$D$49</f>
        <v>56.5</v>
      </c>
      <c r="E66" s="153">
        <f>$E$3/$E$3*Data!$E$49</f>
        <v>84.239737274220033</v>
      </c>
      <c r="F66" s="129"/>
      <c r="G66" s="118"/>
      <c r="H66" s="129"/>
      <c r="I66" s="118"/>
      <c r="J66" s="152">
        <f ca="1">COUNTIF($AB$28:$AB$122,2)/$E$3*Data!$J$49</f>
        <v>0.42118226600985226</v>
      </c>
      <c r="M66" s="6">
        <f t="shared" si="27"/>
        <v>39</v>
      </c>
      <c r="N66" s="60">
        <f t="shared" ca="1" si="12"/>
        <v>2</v>
      </c>
      <c r="O66" s="53">
        <f t="shared" ca="1" si="13"/>
        <v>0.75632563335301395</v>
      </c>
      <c r="P66" s="60">
        <f t="shared" ca="1" si="14"/>
        <v>2</v>
      </c>
      <c r="Q66" s="53">
        <f t="shared" ca="1" si="15"/>
        <v>0.74284261624347403</v>
      </c>
      <c r="R66" s="60">
        <f t="shared" ca="1" si="16"/>
        <v>2</v>
      </c>
      <c r="S66" s="53">
        <f t="shared" ca="1" si="17"/>
        <v>0.89024440920000725</v>
      </c>
      <c r="T66" s="60">
        <f t="shared" ca="1" si="18"/>
        <v>1</v>
      </c>
      <c r="U66" s="53">
        <f t="shared" ca="1" si="17"/>
        <v>0.39639779873623926</v>
      </c>
      <c r="V66" s="60">
        <f t="shared" ca="1" si="19"/>
        <v>1</v>
      </c>
      <c r="W66" s="53">
        <f t="shared" ca="1" si="20"/>
        <v>1.5525895471116158E-2</v>
      </c>
      <c r="X66" s="60">
        <f t="shared" ca="1" si="21"/>
        <v>7</v>
      </c>
      <c r="Y66" s="53">
        <f t="shared" ca="1" si="22"/>
        <v>0.97945080632329251</v>
      </c>
      <c r="Z66" s="60">
        <f t="shared" ca="1" si="23"/>
        <v>8</v>
      </c>
      <c r="AA66" s="53">
        <f t="shared" ca="1" si="24"/>
        <v>0.94667894978846667</v>
      </c>
      <c r="AB66" s="60">
        <f t="shared" ca="1" si="25"/>
        <v>4</v>
      </c>
      <c r="AC66" s="56">
        <f t="shared" ca="1" si="26"/>
        <v>0.80900580063588379</v>
      </c>
    </row>
    <row r="67" spans="2:29" ht="15.75" thickBot="1">
      <c r="B67" s="6" t="s">
        <v>84</v>
      </c>
      <c r="C67" s="125">
        <f ca="1">COUNTIF($T$28:$T$122,2)/$E$3*Data!$C$49</f>
        <v>19.371100164203611</v>
      </c>
      <c r="D67" s="117">
        <f>$E$3/$E$3*Data!$D$49</f>
        <v>56.5</v>
      </c>
      <c r="E67" s="153">
        <f>$E$3/$E$3*Data!$E$49</f>
        <v>84.239737274220033</v>
      </c>
      <c r="F67" s="129"/>
      <c r="G67" s="118"/>
      <c r="H67" s="129"/>
      <c r="I67" s="118"/>
      <c r="J67" s="152">
        <f ca="1">COUNTIF($AB$28:$AB$122,3)/$E$3*Data!$J$49</f>
        <v>0.95320197044334976</v>
      </c>
      <c r="M67" s="6">
        <f t="shared" si="27"/>
        <v>40</v>
      </c>
      <c r="N67" s="60">
        <f t="shared" ca="1" si="12"/>
        <v>2</v>
      </c>
      <c r="O67" s="53">
        <f t="shared" ca="1" si="13"/>
        <v>0.35418296374086244</v>
      </c>
      <c r="P67" s="60">
        <f t="shared" ca="1" si="14"/>
        <v>2</v>
      </c>
      <c r="Q67" s="53">
        <f t="shared" ca="1" si="15"/>
        <v>0.81246239631380379</v>
      </c>
      <c r="R67" s="60">
        <f t="shared" ca="1" si="16"/>
        <v>2</v>
      </c>
      <c r="S67" s="53">
        <f t="shared" ca="1" si="17"/>
        <v>0.82412115730078117</v>
      </c>
      <c r="T67" s="60">
        <f t="shared" ca="1" si="18"/>
        <v>1</v>
      </c>
      <c r="U67" s="53">
        <f t="shared" ca="1" si="17"/>
        <v>9.1585694425891262E-2</v>
      </c>
      <c r="V67" s="60">
        <f t="shared" ca="1" si="19"/>
        <v>7</v>
      </c>
      <c r="W67" s="53">
        <f t="shared" ca="1" si="20"/>
        <v>0.72185772454890884</v>
      </c>
      <c r="X67" s="60">
        <f t="shared" ca="1" si="21"/>
        <v>1</v>
      </c>
      <c r="Y67" s="53">
        <f t="shared" ca="1" si="22"/>
        <v>0.19874948745273824</v>
      </c>
      <c r="Z67" s="60">
        <f t="shared" ca="1" si="23"/>
        <v>5</v>
      </c>
      <c r="AA67" s="53">
        <f t="shared" ca="1" si="24"/>
        <v>0.67450729708016488</v>
      </c>
      <c r="AB67" s="60">
        <f t="shared" ca="1" si="25"/>
        <v>2</v>
      </c>
      <c r="AC67" s="56">
        <f t="shared" ca="1" si="26"/>
        <v>0.14908686584917996</v>
      </c>
    </row>
    <row r="68" spans="2:29" ht="15.75" thickBot="1">
      <c r="B68" s="6" t="s">
        <v>85</v>
      </c>
      <c r="C68" s="125"/>
      <c r="D68" s="117">
        <f>$E$3/$E$3*Data!$D$49</f>
        <v>56.5</v>
      </c>
      <c r="E68" s="153">
        <f>$E$3/$E$3*Data!$E$49</f>
        <v>84.239737274220033</v>
      </c>
      <c r="F68" s="129"/>
      <c r="G68" s="118"/>
      <c r="H68" s="129"/>
      <c r="I68" s="118"/>
      <c r="J68" s="152">
        <f ca="1">COUNTIF($AB$28:$AB$122,4)/$E$3*Data!$J$49</f>
        <v>0.48768472906403942</v>
      </c>
      <c r="M68" s="6">
        <f t="shared" si="27"/>
        <v>41</v>
      </c>
      <c r="N68" s="60">
        <f t="shared" ca="1" si="12"/>
        <v>1</v>
      </c>
      <c r="O68" s="53">
        <f t="shared" ca="1" si="13"/>
        <v>0.2144420755505525</v>
      </c>
      <c r="P68" s="60">
        <f t="shared" ca="1" si="14"/>
        <v>2</v>
      </c>
      <c r="Q68" s="53">
        <f t="shared" ca="1" si="15"/>
        <v>0.66400673190341131</v>
      </c>
      <c r="R68" s="60">
        <f t="shared" ca="1" si="16"/>
        <v>2</v>
      </c>
      <c r="S68" s="53">
        <f t="shared" ca="1" si="17"/>
        <v>0.92819593937008582</v>
      </c>
      <c r="T68" s="60">
        <f t="shared" ca="1" si="18"/>
        <v>2</v>
      </c>
      <c r="U68" s="53">
        <f t="shared" ca="1" si="17"/>
        <v>0.92057075044208148</v>
      </c>
      <c r="V68" s="60">
        <f t="shared" ca="1" si="19"/>
        <v>4</v>
      </c>
      <c r="W68" s="53">
        <f t="shared" ca="1" si="20"/>
        <v>0.47439378697497925</v>
      </c>
      <c r="X68" s="60">
        <f t="shared" ca="1" si="21"/>
        <v>7</v>
      </c>
      <c r="Y68" s="53">
        <f t="shared" ca="1" si="22"/>
        <v>0.85773359933130688</v>
      </c>
      <c r="Z68" s="60">
        <f t="shared" ca="1" si="23"/>
        <v>3</v>
      </c>
      <c r="AA68" s="53">
        <f t="shared" ca="1" si="24"/>
        <v>0.28651930614154875</v>
      </c>
      <c r="AB68" s="60">
        <f t="shared" ca="1" si="25"/>
        <v>3</v>
      </c>
      <c r="AC68" s="56">
        <f t="shared" ca="1" si="26"/>
        <v>0.32227587280752568</v>
      </c>
    </row>
    <row r="69" spans="2:29" ht="15.75" thickBot="1">
      <c r="B69" s="6" t="s">
        <v>86</v>
      </c>
      <c r="C69" s="125"/>
      <c r="D69" s="117">
        <f>$E$3/$E$3*Data!$D$49</f>
        <v>56.5</v>
      </c>
      <c r="E69" s="153">
        <f>$E$3/$E$3*Data!$E$49</f>
        <v>84.239737274220033</v>
      </c>
      <c r="F69" s="129"/>
      <c r="G69" s="118"/>
      <c r="H69" s="129"/>
      <c r="I69" s="118"/>
      <c r="J69" s="117"/>
      <c r="M69" s="6">
        <f t="shared" si="27"/>
        <v>42</v>
      </c>
      <c r="N69" s="60">
        <f t="shared" ca="1" si="12"/>
        <v>2</v>
      </c>
      <c r="O69" s="53">
        <f t="shared" ca="1" si="13"/>
        <v>0.51362361637535292</v>
      </c>
      <c r="P69" s="60">
        <f t="shared" ca="1" si="14"/>
        <v>2</v>
      </c>
      <c r="Q69" s="53">
        <f t="shared" ca="1" si="15"/>
        <v>0.70667083288851518</v>
      </c>
      <c r="R69" s="60">
        <f t="shared" ca="1" si="16"/>
        <v>1</v>
      </c>
      <c r="S69" s="53">
        <f t="shared" ca="1" si="17"/>
        <v>0.29462978079999513</v>
      </c>
      <c r="T69" s="60">
        <f t="shared" ca="1" si="18"/>
        <v>2</v>
      </c>
      <c r="U69" s="53">
        <f t="shared" ca="1" si="17"/>
        <v>0.73603452207847653</v>
      </c>
      <c r="V69" s="60">
        <f t="shared" ca="1" si="19"/>
        <v>7</v>
      </c>
      <c r="W69" s="53">
        <f t="shared" ca="1" si="20"/>
        <v>0.75481691929536554</v>
      </c>
      <c r="X69" s="60">
        <f t="shared" ca="1" si="21"/>
        <v>2</v>
      </c>
      <c r="Y69" s="53">
        <f t="shared" ca="1" si="22"/>
        <v>0.23249969614247323</v>
      </c>
      <c r="Z69" s="60">
        <f t="shared" ca="1" si="23"/>
        <v>3</v>
      </c>
      <c r="AA69" s="53">
        <f t="shared" ca="1" si="24"/>
        <v>0.23277887936242569</v>
      </c>
      <c r="AB69" s="60">
        <f t="shared" ca="1" si="25"/>
        <v>3</v>
      </c>
      <c r="AC69" s="56">
        <f t="shared" ca="1" si="26"/>
        <v>0.48328595305850364</v>
      </c>
    </row>
    <row r="70" spans="2:29" ht="15.75" thickBot="1">
      <c r="B70" s="1" t="s">
        <v>87</v>
      </c>
      <c r="C70" s="126"/>
      <c r="D70" s="121">
        <f>$E$3/$E$3*Data!$D$49</f>
        <v>56.5</v>
      </c>
      <c r="E70" s="120"/>
      <c r="F70" s="121"/>
      <c r="G70" s="120"/>
      <c r="H70" s="121"/>
      <c r="I70" s="120"/>
      <c r="J70" s="121"/>
      <c r="M70" s="6">
        <f t="shared" si="27"/>
        <v>43</v>
      </c>
      <c r="N70" s="60">
        <f t="shared" ca="1" si="12"/>
        <v>2</v>
      </c>
      <c r="O70" s="53">
        <f t="shared" ca="1" si="13"/>
        <v>0.35547405609823834</v>
      </c>
      <c r="P70" s="60">
        <f t="shared" ca="1" si="14"/>
        <v>2</v>
      </c>
      <c r="Q70" s="53">
        <f t="shared" ca="1" si="15"/>
        <v>0.44473520121054522</v>
      </c>
      <c r="R70" s="60">
        <f t="shared" ca="1" si="16"/>
        <v>2</v>
      </c>
      <c r="S70" s="53">
        <f t="shared" ca="1" si="17"/>
        <v>0.7079443974051991</v>
      </c>
      <c r="T70" s="60">
        <f t="shared" ca="1" si="18"/>
        <v>2</v>
      </c>
      <c r="U70" s="53">
        <f t="shared" ca="1" si="17"/>
        <v>0.57218361977959287</v>
      </c>
      <c r="V70" s="60">
        <f t="shared" ca="1" si="19"/>
        <v>7</v>
      </c>
      <c r="W70" s="53">
        <f t="shared" ca="1" si="20"/>
        <v>0.71681543370574641</v>
      </c>
      <c r="X70" s="60">
        <f t="shared" ca="1" si="21"/>
        <v>7</v>
      </c>
      <c r="Y70" s="53">
        <f t="shared" ca="1" si="22"/>
        <v>0.95752521019131676</v>
      </c>
      <c r="Z70" s="60">
        <f t="shared" ca="1" si="23"/>
        <v>4</v>
      </c>
      <c r="AA70" s="53">
        <f t="shared" ca="1" si="24"/>
        <v>0.44203546975174168</v>
      </c>
      <c r="AB70" s="60">
        <f t="shared" ca="1" si="25"/>
        <v>3</v>
      </c>
      <c r="AC70" s="56">
        <f t="shared" ca="1" si="26"/>
        <v>0.36733989396672584</v>
      </c>
    </row>
    <row r="71" spans="2:29" ht="15.75" thickBot="1">
      <c r="F71" s="78"/>
      <c r="H71" s="78"/>
      <c r="I71" s="78"/>
      <c r="J71" s="78"/>
      <c r="M71" s="6">
        <f t="shared" si="27"/>
        <v>44</v>
      </c>
      <c r="N71" s="60">
        <f t="shared" ca="1" si="12"/>
        <v>2</v>
      </c>
      <c r="O71" s="53">
        <f t="shared" ca="1" si="13"/>
        <v>0.78760090953498119</v>
      </c>
      <c r="P71" s="60">
        <f t="shared" ca="1" si="14"/>
        <v>2</v>
      </c>
      <c r="Q71" s="53">
        <f t="shared" ca="1" si="15"/>
        <v>0.60356025389308687</v>
      </c>
      <c r="R71" s="60">
        <f t="shared" ca="1" si="16"/>
        <v>1</v>
      </c>
      <c r="S71" s="53">
        <f t="shared" ca="1" si="17"/>
        <v>0.17044303249824777</v>
      </c>
      <c r="T71" s="60">
        <f t="shared" ca="1" si="18"/>
        <v>1</v>
      </c>
      <c r="U71" s="53">
        <f t="shared" ca="1" si="17"/>
        <v>8.3188006097365763E-2</v>
      </c>
      <c r="V71" s="60">
        <f t="shared" ca="1" si="19"/>
        <v>5</v>
      </c>
      <c r="W71" s="53">
        <f t="shared" ca="1" si="20"/>
        <v>0.57455940129339655</v>
      </c>
      <c r="X71" s="60">
        <f t="shared" ca="1" si="21"/>
        <v>7</v>
      </c>
      <c r="Y71" s="53">
        <f t="shared" ca="1" si="22"/>
        <v>0.93643096138738535</v>
      </c>
      <c r="Z71" s="60">
        <f t="shared" ca="1" si="23"/>
        <v>4</v>
      </c>
      <c r="AA71" s="53">
        <f t="shared" ca="1" si="24"/>
        <v>0.50572130591841646</v>
      </c>
      <c r="AB71" s="60">
        <f t="shared" ca="1" si="25"/>
        <v>1</v>
      </c>
      <c r="AC71" s="56">
        <f t="shared" ca="1" si="26"/>
        <v>1.4245474356314292E-2</v>
      </c>
    </row>
    <row r="72" spans="2:29" ht="15.75" thickBot="1">
      <c r="B72" t="s">
        <v>89</v>
      </c>
      <c r="M72" s="6">
        <f t="shared" si="27"/>
        <v>45</v>
      </c>
      <c r="N72" s="60">
        <f t="shared" ca="1" si="12"/>
        <v>2</v>
      </c>
      <c r="O72" s="53">
        <f t="shared" ca="1" si="13"/>
        <v>0.80121908606546022</v>
      </c>
      <c r="P72" s="60">
        <f t="shared" ca="1" si="14"/>
        <v>2</v>
      </c>
      <c r="Q72" s="53">
        <f t="shared" ca="1" si="15"/>
        <v>0.52652663503970754</v>
      </c>
      <c r="R72" s="60">
        <f t="shared" ca="1" si="16"/>
        <v>2</v>
      </c>
      <c r="S72" s="53">
        <f t="shared" ca="1" si="17"/>
        <v>0.81960074908088676</v>
      </c>
      <c r="T72" s="60">
        <f t="shared" ca="1" si="18"/>
        <v>2</v>
      </c>
      <c r="U72" s="53">
        <f t="shared" ca="1" si="17"/>
        <v>0.74243375262432543</v>
      </c>
      <c r="V72" s="60">
        <f t="shared" ca="1" si="19"/>
        <v>1</v>
      </c>
      <c r="W72" s="53">
        <f t="shared" ca="1" si="20"/>
        <v>6.5544360329538254E-2</v>
      </c>
      <c r="X72" s="60">
        <f t="shared" ca="1" si="21"/>
        <v>3</v>
      </c>
      <c r="Y72" s="53">
        <f t="shared" ca="1" si="22"/>
        <v>0.37480779154642629</v>
      </c>
      <c r="Z72" s="60">
        <f t="shared" ca="1" si="23"/>
        <v>4</v>
      </c>
      <c r="AA72" s="53">
        <f t="shared" ca="1" si="24"/>
        <v>0.50928935191233538</v>
      </c>
      <c r="AB72" s="60">
        <f t="shared" ca="1" si="25"/>
        <v>3</v>
      </c>
      <c r="AC72" s="56">
        <f t="shared" ca="1" si="26"/>
        <v>0.35865015601322625</v>
      </c>
    </row>
    <row r="73" spans="2:29" ht="15.75" thickBot="1">
      <c r="M73" s="6">
        <f t="shared" si="27"/>
        <v>46</v>
      </c>
      <c r="N73" s="60">
        <f t="shared" ca="1" si="12"/>
        <v>2</v>
      </c>
      <c r="O73" s="53">
        <f t="shared" ca="1" si="13"/>
        <v>0.42372541278539799</v>
      </c>
      <c r="P73" s="60">
        <f t="shared" ca="1" si="14"/>
        <v>2</v>
      </c>
      <c r="Q73" s="53">
        <f t="shared" ca="1" si="15"/>
        <v>0.52481584148845672</v>
      </c>
      <c r="R73" s="60">
        <f t="shared" ca="1" si="16"/>
        <v>1</v>
      </c>
      <c r="S73" s="53">
        <f t="shared" ca="1" si="17"/>
        <v>0.27966956945982124</v>
      </c>
      <c r="T73" s="60">
        <f t="shared" ca="1" si="18"/>
        <v>1</v>
      </c>
      <c r="U73" s="53">
        <f t="shared" ca="1" si="17"/>
        <v>0.37309721840455623</v>
      </c>
      <c r="V73" s="60">
        <f t="shared" ca="1" si="19"/>
        <v>4</v>
      </c>
      <c r="W73" s="53">
        <f t="shared" ca="1" si="20"/>
        <v>0.4794324510924568</v>
      </c>
      <c r="X73" s="60">
        <f t="shared" ca="1" si="21"/>
        <v>4</v>
      </c>
      <c r="Y73" s="53">
        <f t="shared" ca="1" si="22"/>
        <v>0.47591998178842365</v>
      </c>
      <c r="Z73" s="60">
        <f t="shared" ca="1" si="23"/>
        <v>5</v>
      </c>
      <c r="AA73" s="53">
        <f t="shared" ca="1" si="24"/>
        <v>0.76616655743037887</v>
      </c>
      <c r="AB73" s="60">
        <f t="shared" ca="1" si="25"/>
        <v>4</v>
      </c>
      <c r="AC73" s="56">
        <f t="shared" ca="1" si="26"/>
        <v>0.7844054949054784</v>
      </c>
    </row>
    <row r="74" spans="2:29" ht="15.75" thickBot="1">
      <c r="M74" s="6">
        <f t="shared" si="27"/>
        <v>47</v>
      </c>
      <c r="N74" s="60">
        <f t="shared" ca="1" si="12"/>
        <v>1</v>
      </c>
      <c r="O74" s="53">
        <f t="shared" ca="1" si="13"/>
        <v>0.10585329136499255</v>
      </c>
      <c r="P74" s="60">
        <f t="shared" ca="1" si="14"/>
        <v>2</v>
      </c>
      <c r="Q74" s="53">
        <f t="shared" ca="1" si="15"/>
        <v>0.48904718352017973</v>
      </c>
      <c r="R74" s="60">
        <f t="shared" ca="1" si="16"/>
        <v>2</v>
      </c>
      <c r="S74" s="53">
        <f t="shared" ca="1" si="17"/>
        <v>0.52500026990325854</v>
      </c>
      <c r="T74" s="60">
        <f t="shared" ca="1" si="18"/>
        <v>2</v>
      </c>
      <c r="U74" s="53">
        <f t="shared" ca="1" si="17"/>
        <v>0.62274555234566087</v>
      </c>
      <c r="V74" s="60">
        <f t="shared" ca="1" si="19"/>
        <v>1</v>
      </c>
      <c r="W74" s="53">
        <f t="shared" ca="1" si="20"/>
        <v>7.2792836565784835E-2</v>
      </c>
      <c r="X74" s="60">
        <f t="shared" ca="1" si="21"/>
        <v>2</v>
      </c>
      <c r="Y74" s="53">
        <f t="shared" ca="1" si="22"/>
        <v>0.25823690212232808</v>
      </c>
      <c r="Z74" s="60">
        <f t="shared" ca="1" si="23"/>
        <v>5</v>
      </c>
      <c r="AA74" s="53">
        <f t="shared" ca="1" si="24"/>
        <v>0.65251701193619782</v>
      </c>
      <c r="AB74" s="60">
        <f t="shared" ca="1" si="25"/>
        <v>3</v>
      </c>
      <c r="AC74" s="56">
        <f t="shared" ca="1" si="26"/>
        <v>0.39836846765076572</v>
      </c>
    </row>
    <row r="75" spans="2:29" ht="30.75" thickBot="1">
      <c r="B75" s="25" t="s">
        <v>94</v>
      </c>
      <c r="C75" s="25" t="s">
        <v>63</v>
      </c>
      <c r="D75" s="30" t="s">
        <v>108</v>
      </c>
      <c r="E75" s="30" t="s">
        <v>109</v>
      </c>
      <c r="F75" s="26" t="s">
        <v>110</v>
      </c>
      <c r="G75" s="28" t="s">
        <v>111</v>
      </c>
      <c r="H75" s="27" t="s">
        <v>54</v>
      </c>
      <c r="I75" s="37" t="s">
        <v>34</v>
      </c>
      <c r="J75" s="8" t="s">
        <v>112</v>
      </c>
      <c r="K75" s="3" t="s">
        <v>88</v>
      </c>
      <c r="M75" s="6">
        <f t="shared" si="27"/>
        <v>48</v>
      </c>
      <c r="N75" s="60">
        <f t="shared" ca="1" si="12"/>
        <v>2</v>
      </c>
      <c r="O75" s="53">
        <f t="shared" ca="1" si="13"/>
        <v>0.6722163734096207</v>
      </c>
      <c r="P75" s="60">
        <f t="shared" ca="1" si="14"/>
        <v>2</v>
      </c>
      <c r="Q75" s="53">
        <f t="shared" ca="1" si="15"/>
        <v>0.87926167419194368</v>
      </c>
      <c r="R75" s="60">
        <f t="shared" ca="1" si="16"/>
        <v>2</v>
      </c>
      <c r="S75" s="53">
        <f t="shared" ca="1" si="17"/>
        <v>0.59285616117881812</v>
      </c>
      <c r="T75" s="60">
        <f t="shared" ca="1" si="18"/>
        <v>1</v>
      </c>
      <c r="U75" s="53">
        <f t="shared" ca="1" si="17"/>
        <v>1.0811480165882958E-2</v>
      </c>
      <c r="V75" s="60">
        <f t="shared" ca="1" si="19"/>
        <v>2</v>
      </c>
      <c r="W75" s="53">
        <f t="shared" ca="1" si="20"/>
        <v>0.2715276950022032</v>
      </c>
      <c r="X75" s="60">
        <f t="shared" ca="1" si="21"/>
        <v>1</v>
      </c>
      <c r="Y75" s="53">
        <f t="shared" ca="1" si="22"/>
        <v>0.15371772784714954</v>
      </c>
      <c r="Z75" s="60">
        <f t="shared" ca="1" si="23"/>
        <v>3</v>
      </c>
      <c r="AA75" s="53">
        <f t="shared" ca="1" si="24"/>
        <v>0.37518058336906579</v>
      </c>
      <c r="AB75" s="60">
        <f t="shared" ca="1" si="25"/>
        <v>3</v>
      </c>
      <c r="AC75" s="56">
        <f t="shared" ca="1" si="26"/>
        <v>0.40164854605252587</v>
      </c>
    </row>
    <row r="76" spans="2:29" ht="30.75" thickBot="1">
      <c r="B76" s="84" t="s">
        <v>118</v>
      </c>
      <c r="C76" s="71">
        <f>H7</f>
        <v>3.5000000000000003E-2</v>
      </c>
      <c r="D76" s="71">
        <f>H8</f>
        <v>9.1666666666666674E-2</v>
      </c>
      <c r="E76" s="71">
        <f>H9</f>
        <v>0.16666666666666666</v>
      </c>
      <c r="F76" s="71">
        <f>H10</f>
        <v>0.3</v>
      </c>
      <c r="G76" s="71">
        <f>H11</f>
        <v>0</v>
      </c>
      <c r="H76" s="71">
        <f>H12</f>
        <v>0.16</v>
      </c>
      <c r="I76" s="71">
        <f>H13</f>
        <v>0.12</v>
      </c>
      <c r="J76" s="71">
        <f>H14</f>
        <v>0.12</v>
      </c>
      <c r="K76" s="8"/>
      <c r="M76" s="6">
        <f t="shared" si="27"/>
        <v>49</v>
      </c>
      <c r="N76" s="60">
        <f t="shared" ca="1" si="12"/>
        <v>1</v>
      </c>
      <c r="O76" s="53">
        <f t="shared" ca="1" si="13"/>
        <v>0.14600766415838873</v>
      </c>
      <c r="P76" s="60">
        <f t="shared" ca="1" si="14"/>
        <v>2</v>
      </c>
      <c r="Q76" s="53">
        <f t="shared" ca="1" si="15"/>
        <v>0.67989274946397105</v>
      </c>
      <c r="R76" s="60">
        <f t="shared" ca="1" si="16"/>
        <v>2</v>
      </c>
      <c r="S76" s="53">
        <f t="shared" ca="1" si="17"/>
        <v>0.61572468502801669</v>
      </c>
      <c r="T76" s="60">
        <f t="shared" ca="1" si="18"/>
        <v>2</v>
      </c>
      <c r="U76" s="53">
        <f t="shared" ca="1" si="17"/>
        <v>0.91387405243492958</v>
      </c>
      <c r="V76" s="60">
        <f t="shared" ca="1" si="19"/>
        <v>1</v>
      </c>
      <c r="W76" s="53">
        <f t="shared" ca="1" si="20"/>
        <v>4.4031912918327976E-2</v>
      </c>
      <c r="X76" s="60">
        <f t="shared" ca="1" si="21"/>
        <v>6</v>
      </c>
      <c r="Y76" s="53">
        <f t="shared" ca="1" si="22"/>
        <v>0.81420328680817633</v>
      </c>
      <c r="Z76" s="60">
        <f t="shared" ca="1" si="23"/>
        <v>2</v>
      </c>
      <c r="AA76" s="53">
        <f t="shared" ca="1" si="24"/>
        <v>0.21038914371824036</v>
      </c>
      <c r="AB76" s="60">
        <f t="shared" ca="1" si="25"/>
        <v>4</v>
      </c>
      <c r="AC76" s="56">
        <f t="shared" ca="1" si="26"/>
        <v>0.75768714769019696</v>
      </c>
    </row>
    <row r="77" spans="2:29" ht="15.75" thickBot="1">
      <c r="B77" s="17" t="s">
        <v>64</v>
      </c>
      <c r="C77" s="86">
        <f>C47*$C$76</f>
        <v>0</v>
      </c>
      <c r="D77" s="86">
        <f>D47*$D$76</f>
        <v>5.1791666666666671</v>
      </c>
      <c r="E77" s="86">
        <f>E47*$E$76</f>
        <v>0</v>
      </c>
      <c r="F77" s="86">
        <f>F47*$F$76</f>
        <v>0</v>
      </c>
      <c r="G77" s="61">
        <f>G47*$G$76</f>
        <v>0</v>
      </c>
      <c r="H77" s="61">
        <f>H47*$H$76</f>
        <v>0</v>
      </c>
      <c r="I77" s="67">
        <f>I47*$I$76</f>
        <v>0</v>
      </c>
      <c r="J77" s="71">
        <f>J47*$J$76</f>
        <v>0</v>
      </c>
      <c r="K77" s="71">
        <f>SUM(C77:J77)</f>
        <v>5.1791666666666671</v>
      </c>
      <c r="M77" s="6">
        <f t="shared" si="27"/>
        <v>50</v>
      </c>
      <c r="N77" s="60">
        <f t="shared" ca="1" si="12"/>
        <v>2</v>
      </c>
      <c r="O77" s="53">
        <f t="shared" ca="1" si="13"/>
        <v>0.78604841449384022</v>
      </c>
      <c r="P77" s="60">
        <f t="shared" ca="1" si="14"/>
        <v>2</v>
      </c>
      <c r="Q77" s="53">
        <f t="shared" ca="1" si="15"/>
        <v>0.77597712194372037</v>
      </c>
      <c r="R77" s="60">
        <f t="shared" ca="1" si="16"/>
        <v>2</v>
      </c>
      <c r="S77" s="53">
        <f t="shared" ca="1" si="17"/>
        <v>0.76353198927359056</v>
      </c>
      <c r="T77" s="60">
        <f t="shared" ca="1" si="18"/>
        <v>1</v>
      </c>
      <c r="U77" s="53">
        <f t="shared" ca="1" si="17"/>
        <v>0.43075710593121475</v>
      </c>
      <c r="V77" s="60">
        <f t="shared" ca="1" si="19"/>
        <v>8</v>
      </c>
      <c r="W77" s="53">
        <f t="shared" ca="1" si="20"/>
        <v>0.86532065387790613</v>
      </c>
      <c r="X77" s="60">
        <f t="shared" ca="1" si="21"/>
        <v>7</v>
      </c>
      <c r="Y77" s="53">
        <f t="shared" ca="1" si="22"/>
        <v>0.98126566268294768</v>
      </c>
      <c r="Z77" s="60">
        <f t="shared" ca="1" si="23"/>
        <v>2</v>
      </c>
      <c r="AA77" s="53">
        <f t="shared" ca="1" si="24"/>
        <v>0.21515094792237033</v>
      </c>
      <c r="AB77" s="60">
        <f t="shared" ca="1" si="25"/>
        <v>1</v>
      </c>
      <c r="AC77" s="56">
        <f t="shared" ca="1" si="26"/>
        <v>9.9492177886915556E-2</v>
      </c>
    </row>
    <row r="78" spans="2:29" ht="15.75" thickBot="1">
      <c r="B78" s="6" t="s">
        <v>65</v>
      </c>
      <c r="C78" s="65">
        <f t="shared" ref="C78:C100" si="28">C48*$C$76</f>
        <v>0</v>
      </c>
      <c r="D78" s="65">
        <f t="shared" ref="D78:D100" si="29">D48*$D$76</f>
        <v>5.1791666666666671</v>
      </c>
      <c r="E78" s="65">
        <f t="shared" ref="E78:E100" si="30">E48*$E$76</f>
        <v>0</v>
      </c>
      <c r="F78" s="65">
        <f t="shared" ref="F78:F100" si="31">F48*$F$76</f>
        <v>0</v>
      </c>
      <c r="G78" s="55">
        <f t="shared" ref="G78:G100" si="32">G48*$G$76</f>
        <v>0</v>
      </c>
      <c r="H78" s="55">
        <f t="shared" ref="H78:H100" si="33">H48*$H$76</f>
        <v>0</v>
      </c>
      <c r="I78" s="68">
        <f t="shared" ref="I78:I100" si="34">I48*$I$76</f>
        <v>0</v>
      </c>
      <c r="J78" s="34">
        <f t="shared" ref="J78:J100" si="35">J48*$J$76</f>
        <v>0</v>
      </c>
      <c r="K78" s="34">
        <f t="shared" ref="K78:K100" si="36">SUM(C78:J78)</f>
        <v>5.1791666666666671</v>
      </c>
      <c r="M78" s="6">
        <f t="shared" si="27"/>
        <v>51</v>
      </c>
      <c r="N78" s="60">
        <f t="shared" ca="1" si="12"/>
        <v>2</v>
      </c>
      <c r="O78" s="53">
        <f t="shared" ca="1" si="13"/>
        <v>0.93540459661733077</v>
      </c>
      <c r="P78" s="60">
        <f t="shared" ca="1" si="14"/>
        <v>2</v>
      </c>
      <c r="Q78" s="53">
        <f t="shared" ca="1" si="15"/>
        <v>0.72401893418252783</v>
      </c>
      <c r="R78" s="60">
        <f t="shared" ca="1" si="16"/>
        <v>2</v>
      </c>
      <c r="S78" s="53">
        <f t="shared" ca="1" si="17"/>
        <v>0.50549932056358182</v>
      </c>
      <c r="T78" s="60">
        <f t="shared" ca="1" si="18"/>
        <v>2</v>
      </c>
      <c r="U78" s="53">
        <f t="shared" ca="1" si="17"/>
        <v>0.90062526614584582</v>
      </c>
      <c r="V78" s="60">
        <f t="shared" ca="1" si="19"/>
        <v>3</v>
      </c>
      <c r="W78" s="53">
        <f t="shared" ca="1" si="20"/>
        <v>0.36863105225614667</v>
      </c>
      <c r="X78" s="60">
        <f t="shared" ca="1" si="21"/>
        <v>6</v>
      </c>
      <c r="Y78" s="53">
        <f t="shared" ca="1" si="22"/>
        <v>0.76368914656979747</v>
      </c>
      <c r="Z78" s="60">
        <f t="shared" ca="1" si="23"/>
        <v>5</v>
      </c>
      <c r="AA78" s="53">
        <f t="shared" ca="1" si="24"/>
        <v>0.73718735809336722</v>
      </c>
      <c r="AB78" s="60">
        <f t="shared" ca="1" si="25"/>
        <v>1</v>
      </c>
      <c r="AC78" s="56">
        <f t="shared" ca="1" si="26"/>
        <v>2.6627033037400105E-2</v>
      </c>
    </row>
    <row r="79" spans="2:29" ht="15.75" thickBot="1">
      <c r="B79" s="6" t="s">
        <v>66</v>
      </c>
      <c r="C79" s="65">
        <f t="shared" si="28"/>
        <v>0</v>
      </c>
      <c r="D79" s="65">
        <f t="shared" si="29"/>
        <v>5.1791666666666671</v>
      </c>
      <c r="E79" s="65">
        <f t="shared" si="30"/>
        <v>0</v>
      </c>
      <c r="F79" s="65">
        <f t="shared" si="31"/>
        <v>0</v>
      </c>
      <c r="G79" s="55">
        <f t="shared" si="32"/>
        <v>0</v>
      </c>
      <c r="H79" s="55">
        <f t="shared" si="33"/>
        <v>0</v>
      </c>
      <c r="I79" s="68">
        <f t="shared" si="34"/>
        <v>0</v>
      </c>
      <c r="J79" s="34">
        <f t="shared" si="35"/>
        <v>0</v>
      </c>
      <c r="K79" s="34">
        <f t="shared" si="36"/>
        <v>5.1791666666666671</v>
      </c>
      <c r="M79" s="6">
        <f t="shared" si="27"/>
        <v>52</v>
      </c>
      <c r="N79" s="60">
        <f t="shared" ca="1" si="12"/>
        <v>2</v>
      </c>
      <c r="O79" s="53">
        <f t="shared" ca="1" si="13"/>
        <v>0.40178906188103891</v>
      </c>
      <c r="P79" s="60">
        <f t="shared" ca="1" si="14"/>
        <v>2</v>
      </c>
      <c r="Q79" s="53">
        <f t="shared" ca="1" si="15"/>
        <v>0.68742134361897311</v>
      </c>
      <c r="R79" s="60">
        <f t="shared" ca="1" si="16"/>
        <v>2</v>
      </c>
      <c r="S79" s="53">
        <f t="shared" ca="1" si="17"/>
        <v>0.9804094847170477</v>
      </c>
      <c r="T79" s="60">
        <f t="shared" ca="1" si="18"/>
        <v>1</v>
      </c>
      <c r="U79" s="53">
        <f t="shared" ca="1" si="17"/>
        <v>0.18711564489708032</v>
      </c>
      <c r="V79" s="60">
        <f t="shared" ca="1" si="19"/>
        <v>2</v>
      </c>
      <c r="W79" s="53">
        <f t="shared" ca="1" si="20"/>
        <v>0.27345240453263475</v>
      </c>
      <c r="X79" s="60">
        <f t="shared" ca="1" si="21"/>
        <v>3</v>
      </c>
      <c r="Y79" s="53">
        <f t="shared" ca="1" si="22"/>
        <v>0.40524458110260864</v>
      </c>
      <c r="Z79" s="60">
        <f t="shared" ca="1" si="23"/>
        <v>5</v>
      </c>
      <c r="AA79" s="53">
        <f t="shared" ca="1" si="24"/>
        <v>0.7438296954074135</v>
      </c>
      <c r="AB79" s="60">
        <f t="shared" ca="1" si="25"/>
        <v>2</v>
      </c>
      <c r="AC79" s="56">
        <f t="shared" ca="1" si="26"/>
        <v>0.10169466720008824</v>
      </c>
    </row>
    <row r="80" spans="2:29" ht="15.75" thickBot="1">
      <c r="B80" s="6" t="s">
        <v>67</v>
      </c>
      <c r="C80" s="65">
        <f t="shared" si="28"/>
        <v>0</v>
      </c>
      <c r="D80" s="65">
        <f t="shared" si="29"/>
        <v>5.1791666666666671</v>
      </c>
      <c r="E80" s="65">
        <f t="shared" si="30"/>
        <v>0</v>
      </c>
      <c r="F80" s="65">
        <f t="shared" si="31"/>
        <v>0</v>
      </c>
      <c r="G80" s="55">
        <f t="shared" si="32"/>
        <v>0</v>
      </c>
      <c r="H80" s="55">
        <f t="shared" si="33"/>
        <v>0</v>
      </c>
      <c r="I80" s="68">
        <f t="shared" si="34"/>
        <v>0</v>
      </c>
      <c r="J80" s="34">
        <f t="shared" si="35"/>
        <v>0</v>
      </c>
      <c r="K80" s="34">
        <f t="shared" si="36"/>
        <v>5.1791666666666671</v>
      </c>
      <c r="M80" s="6">
        <f t="shared" si="27"/>
        <v>53</v>
      </c>
      <c r="N80" s="60">
        <f t="shared" ca="1" si="12"/>
        <v>2</v>
      </c>
      <c r="O80" s="53">
        <f t="shared" ca="1" si="13"/>
        <v>0.49447463873150399</v>
      </c>
      <c r="P80" s="60">
        <f t="shared" ca="1" si="14"/>
        <v>2</v>
      </c>
      <c r="Q80" s="53">
        <f t="shared" ca="1" si="15"/>
        <v>0.50181290670966483</v>
      </c>
      <c r="R80" s="60">
        <f t="shared" ca="1" si="16"/>
        <v>2</v>
      </c>
      <c r="S80" s="53">
        <f t="shared" ca="1" si="17"/>
        <v>0.56266402772882707</v>
      </c>
      <c r="T80" s="60">
        <f t="shared" ca="1" si="18"/>
        <v>1</v>
      </c>
      <c r="U80" s="53">
        <f t="shared" ca="1" si="17"/>
        <v>0.25281325000725041</v>
      </c>
      <c r="V80" s="60">
        <f t="shared" ca="1" si="19"/>
        <v>4</v>
      </c>
      <c r="W80" s="53">
        <f t="shared" ca="1" si="20"/>
        <v>0.42837588967584805</v>
      </c>
      <c r="X80" s="60">
        <f t="shared" ca="1" si="21"/>
        <v>6</v>
      </c>
      <c r="Y80" s="53">
        <f t="shared" ca="1" si="22"/>
        <v>0.8472479341532575</v>
      </c>
      <c r="Z80" s="60">
        <f t="shared" ca="1" si="23"/>
        <v>4</v>
      </c>
      <c r="AA80" s="53">
        <f t="shared" ca="1" si="24"/>
        <v>0.52306098777522347</v>
      </c>
      <c r="AB80" s="60">
        <f t="shared" ca="1" si="25"/>
        <v>3</v>
      </c>
      <c r="AC80" s="56">
        <f t="shared" ca="1" si="26"/>
        <v>0.31784495925408951</v>
      </c>
    </row>
    <row r="81" spans="2:29" ht="15.75" thickBot="1">
      <c r="B81" s="6" t="s">
        <v>68</v>
      </c>
      <c r="C81" s="65">
        <f t="shared" si="28"/>
        <v>0</v>
      </c>
      <c r="D81" s="65">
        <f t="shared" si="29"/>
        <v>5.1791666666666671</v>
      </c>
      <c r="E81" s="65">
        <f t="shared" si="30"/>
        <v>0</v>
      </c>
      <c r="F81" s="65">
        <f t="shared" si="31"/>
        <v>0</v>
      </c>
      <c r="G81" s="55">
        <f t="shared" si="32"/>
        <v>0</v>
      </c>
      <c r="H81" s="55">
        <f t="shared" si="33"/>
        <v>0</v>
      </c>
      <c r="I81" s="68">
        <f t="shared" si="34"/>
        <v>0</v>
      </c>
      <c r="J81" s="34">
        <f t="shared" si="35"/>
        <v>0</v>
      </c>
      <c r="K81" s="34">
        <f t="shared" si="36"/>
        <v>5.1791666666666671</v>
      </c>
      <c r="M81" s="6">
        <f t="shared" si="27"/>
        <v>54</v>
      </c>
      <c r="N81" s="60">
        <f t="shared" ca="1" si="12"/>
        <v>2</v>
      </c>
      <c r="O81" s="53">
        <f t="shared" ca="1" si="13"/>
        <v>0.99726010037813495</v>
      </c>
      <c r="P81" s="60">
        <f t="shared" ca="1" si="14"/>
        <v>1</v>
      </c>
      <c r="Q81" s="53">
        <f t="shared" ca="1" si="15"/>
        <v>0.28095398353433776</v>
      </c>
      <c r="R81" s="60">
        <f t="shared" ca="1" si="16"/>
        <v>2</v>
      </c>
      <c r="S81" s="53">
        <f t="shared" ca="1" si="17"/>
        <v>0.56228672239695365</v>
      </c>
      <c r="T81" s="60">
        <f t="shared" ca="1" si="18"/>
        <v>2</v>
      </c>
      <c r="U81" s="53">
        <f t="shared" ca="1" si="17"/>
        <v>0.63263173447112298</v>
      </c>
      <c r="V81" s="60">
        <f t="shared" ca="1" si="19"/>
        <v>1</v>
      </c>
      <c r="W81" s="53">
        <f t="shared" ca="1" si="20"/>
        <v>0.10124934797327168</v>
      </c>
      <c r="X81" s="60">
        <f t="shared" ca="1" si="21"/>
        <v>6</v>
      </c>
      <c r="Y81" s="53">
        <f t="shared" ca="1" si="22"/>
        <v>0.66552872949490061</v>
      </c>
      <c r="Z81" s="60">
        <f t="shared" ca="1" si="23"/>
        <v>3</v>
      </c>
      <c r="AA81" s="53">
        <f t="shared" ca="1" si="24"/>
        <v>0.30216768005384509</v>
      </c>
      <c r="AB81" s="60">
        <f t="shared" ca="1" si="25"/>
        <v>3</v>
      </c>
      <c r="AC81" s="56">
        <f t="shared" ca="1" si="26"/>
        <v>0.5089851007933357</v>
      </c>
    </row>
    <row r="82" spans="2:29" ht="15.75" thickBot="1">
      <c r="B82" s="6" t="s">
        <v>69</v>
      </c>
      <c r="C82" s="65">
        <f t="shared" si="28"/>
        <v>0</v>
      </c>
      <c r="D82" s="65">
        <f t="shared" si="29"/>
        <v>5.1791666666666671</v>
      </c>
      <c r="E82" s="65">
        <f t="shared" si="30"/>
        <v>0</v>
      </c>
      <c r="F82" s="65">
        <f t="shared" si="31"/>
        <v>0</v>
      </c>
      <c r="G82" s="55">
        <f t="shared" si="32"/>
        <v>0</v>
      </c>
      <c r="H82" s="55">
        <f t="shared" si="33"/>
        <v>0</v>
      </c>
      <c r="I82" s="68">
        <f t="shared" si="34"/>
        <v>0</v>
      </c>
      <c r="J82" s="34">
        <f t="shared" si="35"/>
        <v>0</v>
      </c>
      <c r="K82" s="34">
        <f t="shared" si="36"/>
        <v>5.1791666666666671</v>
      </c>
      <c r="M82" s="6">
        <f t="shared" si="27"/>
        <v>55</v>
      </c>
      <c r="N82" s="60">
        <f t="shared" ca="1" si="12"/>
        <v>2</v>
      </c>
      <c r="O82" s="53">
        <f t="shared" ca="1" si="13"/>
        <v>0.80771456975866407</v>
      </c>
      <c r="P82" s="60">
        <f t="shared" ca="1" si="14"/>
        <v>2</v>
      </c>
      <c r="Q82" s="53">
        <f t="shared" ca="1" si="15"/>
        <v>0.67163147232320686</v>
      </c>
      <c r="R82" s="60">
        <f t="shared" ca="1" si="16"/>
        <v>2</v>
      </c>
      <c r="S82" s="53">
        <f t="shared" ca="1" si="17"/>
        <v>0.75331975360167736</v>
      </c>
      <c r="T82" s="60">
        <f t="shared" ca="1" si="18"/>
        <v>2</v>
      </c>
      <c r="U82" s="53">
        <f t="shared" ca="1" si="17"/>
        <v>0.59731824190698202</v>
      </c>
      <c r="V82" s="60">
        <f t="shared" ca="1" si="19"/>
        <v>4</v>
      </c>
      <c r="W82" s="53">
        <f t="shared" ca="1" si="20"/>
        <v>0.48556449112181799</v>
      </c>
      <c r="X82" s="60">
        <f t="shared" ca="1" si="21"/>
        <v>3</v>
      </c>
      <c r="Y82" s="53">
        <f t="shared" ca="1" si="22"/>
        <v>0.43861387319370593</v>
      </c>
      <c r="Z82" s="60">
        <f t="shared" ca="1" si="23"/>
        <v>6</v>
      </c>
      <c r="AA82" s="53">
        <f t="shared" ca="1" si="24"/>
        <v>0.8375049967222703</v>
      </c>
      <c r="AB82" s="60">
        <f t="shared" ca="1" si="25"/>
        <v>3</v>
      </c>
      <c r="AC82" s="56">
        <f t="shared" ca="1" si="26"/>
        <v>0.35093110870341282</v>
      </c>
    </row>
    <row r="83" spans="2:29" ht="15.75" thickBot="1">
      <c r="B83" s="6" t="s">
        <v>70</v>
      </c>
      <c r="C83" s="65">
        <f t="shared" ca="1" si="28"/>
        <v>0.31735632183908041</v>
      </c>
      <c r="D83" s="65">
        <f t="shared" si="29"/>
        <v>5.1791666666666671</v>
      </c>
      <c r="E83" s="65">
        <f t="shared" si="30"/>
        <v>0</v>
      </c>
      <c r="F83" s="65">
        <f t="shared" si="31"/>
        <v>0</v>
      </c>
      <c r="G83" s="55">
        <f t="shared" si="32"/>
        <v>0</v>
      </c>
      <c r="H83" s="55">
        <f t="shared" si="33"/>
        <v>0</v>
      </c>
      <c r="I83" s="68">
        <f t="shared" si="34"/>
        <v>0</v>
      </c>
      <c r="J83" s="34">
        <f t="shared" si="35"/>
        <v>0</v>
      </c>
      <c r="K83" s="34">
        <f t="shared" ca="1" si="36"/>
        <v>5.4965229885057472</v>
      </c>
      <c r="M83" s="6">
        <f t="shared" si="27"/>
        <v>56</v>
      </c>
      <c r="N83" s="60">
        <f t="shared" ca="1" si="12"/>
        <v>2</v>
      </c>
      <c r="O83" s="53">
        <f t="shared" ca="1" si="13"/>
        <v>0.7534833227554163</v>
      </c>
      <c r="P83" s="60">
        <f t="shared" ca="1" si="14"/>
        <v>1</v>
      </c>
      <c r="Q83" s="53">
        <f t="shared" ca="1" si="15"/>
        <v>0.23406145292443536</v>
      </c>
      <c r="R83" s="60">
        <f t="shared" ca="1" si="16"/>
        <v>2</v>
      </c>
      <c r="S83" s="53">
        <f t="shared" ca="1" si="17"/>
        <v>0.85440717756680185</v>
      </c>
      <c r="T83" s="60">
        <f t="shared" ca="1" si="18"/>
        <v>2</v>
      </c>
      <c r="U83" s="53">
        <f t="shared" ca="1" si="17"/>
        <v>0.66964211458445266</v>
      </c>
      <c r="V83" s="60">
        <f t="shared" ca="1" si="19"/>
        <v>8</v>
      </c>
      <c r="W83" s="53">
        <f t="shared" ca="1" si="20"/>
        <v>0.86503405962341517</v>
      </c>
      <c r="X83" s="60">
        <f t="shared" ca="1" si="21"/>
        <v>7</v>
      </c>
      <c r="Y83" s="53">
        <f t="shared" ca="1" si="22"/>
        <v>0.88166209711203702</v>
      </c>
      <c r="Z83" s="60">
        <f t="shared" ca="1" si="23"/>
        <v>5</v>
      </c>
      <c r="AA83" s="53">
        <f t="shared" ca="1" si="24"/>
        <v>0.76227664862824884</v>
      </c>
      <c r="AB83" s="60">
        <f t="shared" ca="1" si="25"/>
        <v>2</v>
      </c>
      <c r="AC83" s="56">
        <f t="shared" ca="1" si="26"/>
        <v>0.2020114301973992</v>
      </c>
    </row>
    <row r="84" spans="2:29" ht="15.75" thickBot="1">
      <c r="B84" s="41" t="s">
        <v>71</v>
      </c>
      <c r="C84" s="65">
        <f t="shared" ca="1" si="28"/>
        <v>1.0530459770114942</v>
      </c>
      <c r="D84" s="65">
        <f t="shared" si="29"/>
        <v>5.1791666666666671</v>
      </c>
      <c r="E84" s="65">
        <f t="shared" si="30"/>
        <v>0</v>
      </c>
      <c r="F84" s="65">
        <f t="shared" si="31"/>
        <v>0</v>
      </c>
      <c r="G84" s="55">
        <f t="shared" si="32"/>
        <v>0</v>
      </c>
      <c r="H84" s="55">
        <f t="shared" si="33"/>
        <v>0</v>
      </c>
      <c r="I84" s="68">
        <f t="shared" si="34"/>
        <v>0</v>
      </c>
      <c r="J84" s="34">
        <f t="shared" si="35"/>
        <v>0</v>
      </c>
      <c r="K84" s="34">
        <f t="shared" ca="1" si="36"/>
        <v>6.2322126436781611</v>
      </c>
      <c r="M84" s="6">
        <f t="shared" si="27"/>
        <v>57</v>
      </c>
      <c r="N84" s="60">
        <f t="shared" ca="1" si="12"/>
        <v>2</v>
      </c>
      <c r="O84" s="53">
        <f t="shared" ca="1" si="13"/>
        <v>0.62378377929440365</v>
      </c>
      <c r="P84" s="60">
        <f t="shared" ca="1" si="14"/>
        <v>1</v>
      </c>
      <c r="Q84" s="53">
        <f t="shared" ca="1" si="15"/>
        <v>0.11369582607904372</v>
      </c>
      <c r="R84" s="60">
        <f t="shared" ca="1" si="16"/>
        <v>2</v>
      </c>
      <c r="S84" s="53">
        <f t="shared" ca="1" si="17"/>
        <v>0.70208777852988291</v>
      </c>
      <c r="T84" s="60">
        <f t="shared" ca="1" si="18"/>
        <v>2</v>
      </c>
      <c r="U84" s="53">
        <f t="shared" ca="1" si="17"/>
        <v>0.73312852795767558</v>
      </c>
      <c r="V84" s="60">
        <f t="shared" ca="1" si="19"/>
        <v>6</v>
      </c>
      <c r="W84" s="53">
        <f t="shared" ca="1" si="20"/>
        <v>0.63193563111179896</v>
      </c>
      <c r="X84" s="60">
        <f t="shared" ca="1" si="21"/>
        <v>5</v>
      </c>
      <c r="Y84" s="53">
        <f t="shared" ca="1" si="22"/>
        <v>0.64349498714684894</v>
      </c>
      <c r="Z84" s="60">
        <f t="shared" ca="1" si="23"/>
        <v>7</v>
      </c>
      <c r="AA84" s="53">
        <f t="shared" ca="1" si="24"/>
        <v>0.89968972706757655</v>
      </c>
      <c r="AB84" s="60">
        <f t="shared" ca="1" si="25"/>
        <v>2</v>
      </c>
      <c r="AC84" s="56">
        <f t="shared" ca="1" si="26"/>
        <v>0.24388763942297143</v>
      </c>
    </row>
    <row r="85" spans="2:29" ht="15.75" thickBot="1">
      <c r="B85" s="41" t="s">
        <v>72</v>
      </c>
      <c r="C85" s="65">
        <f t="shared" si="28"/>
        <v>0</v>
      </c>
      <c r="D85" s="65">
        <f t="shared" si="29"/>
        <v>5.1791666666666671</v>
      </c>
      <c r="E85" s="65">
        <f t="shared" si="30"/>
        <v>14.039956212370004</v>
      </c>
      <c r="F85" s="65">
        <f t="shared" si="31"/>
        <v>0</v>
      </c>
      <c r="G85" s="55">
        <f t="shared" si="32"/>
        <v>0</v>
      </c>
      <c r="H85" s="55">
        <f t="shared" si="33"/>
        <v>0</v>
      </c>
      <c r="I85" s="68">
        <f t="shared" si="34"/>
        <v>0</v>
      </c>
      <c r="J85" s="34">
        <f t="shared" si="35"/>
        <v>0</v>
      </c>
      <c r="K85" s="34">
        <f t="shared" si="36"/>
        <v>19.219122879036671</v>
      </c>
      <c r="M85" s="6">
        <f t="shared" si="27"/>
        <v>58</v>
      </c>
      <c r="N85" s="60">
        <f t="shared" ca="1" si="12"/>
        <v>1</v>
      </c>
      <c r="O85" s="53">
        <f t="shared" ca="1" si="13"/>
        <v>0.22032219775201334</v>
      </c>
      <c r="P85" s="60">
        <f t="shared" ca="1" si="14"/>
        <v>1</v>
      </c>
      <c r="Q85" s="53">
        <f t="shared" ca="1" si="15"/>
        <v>0.13569162157198655</v>
      </c>
      <c r="R85" s="60">
        <f t="shared" ca="1" si="16"/>
        <v>2</v>
      </c>
      <c r="S85" s="53">
        <f t="shared" ca="1" si="17"/>
        <v>0.63971638401028752</v>
      </c>
      <c r="T85" s="60">
        <f t="shared" ca="1" si="18"/>
        <v>1</v>
      </c>
      <c r="U85" s="53">
        <f t="shared" ca="1" si="17"/>
        <v>0.19609398703924619</v>
      </c>
      <c r="V85" s="60">
        <f t="shared" ca="1" si="19"/>
        <v>1</v>
      </c>
      <c r="W85" s="53">
        <f t="shared" ca="1" si="20"/>
        <v>0.14943789892961945</v>
      </c>
      <c r="X85" s="60">
        <f t="shared" ca="1" si="21"/>
        <v>1</v>
      </c>
      <c r="Y85" s="53">
        <f t="shared" ca="1" si="22"/>
        <v>0.17144731502134114</v>
      </c>
      <c r="Z85" s="60">
        <f t="shared" ca="1" si="23"/>
        <v>4</v>
      </c>
      <c r="AA85" s="53">
        <f t="shared" ca="1" si="24"/>
        <v>0.47510333067723653</v>
      </c>
      <c r="AB85" s="60">
        <f t="shared" ca="1" si="25"/>
        <v>3</v>
      </c>
      <c r="AC85" s="56">
        <f t="shared" ca="1" si="26"/>
        <v>0.42677713734561307</v>
      </c>
    </row>
    <row r="86" spans="2:29" ht="15.75" thickBot="1">
      <c r="B86" s="41" t="s">
        <v>73</v>
      </c>
      <c r="C86" s="65">
        <f t="shared" ca="1" si="28"/>
        <v>0.44718390804597696</v>
      </c>
      <c r="D86" s="65">
        <f t="shared" si="29"/>
        <v>5.1791666666666671</v>
      </c>
      <c r="E86" s="65">
        <f t="shared" si="30"/>
        <v>0</v>
      </c>
      <c r="F86" s="65">
        <f t="shared" si="31"/>
        <v>0</v>
      </c>
      <c r="G86" s="55">
        <f t="shared" si="32"/>
        <v>0</v>
      </c>
      <c r="H86" s="55">
        <f t="shared" si="33"/>
        <v>0</v>
      </c>
      <c r="I86" s="68">
        <f t="shared" si="34"/>
        <v>0</v>
      </c>
      <c r="J86" s="34">
        <f t="shared" si="35"/>
        <v>0</v>
      </c>
      <c r="K86" s="34">
        <f t="shared" ca="1" si="36"/>
        <v>5.6263505747126441</v>
      </c>
      <c r="M86" s="6">
        <f t="shared" si="27"/>
        <v>59</v>
      </c>
      <c r="N86" s="60">
        <f t="shared" ca="1" si="12"/>
        <v>2</v>
      </c>
      <c r="O86" s="53">
        <f t="shared" ca="1" si="13"/>
        <v>0.57395242784953737</v>
      </c>
      <c r="P86" s="60">
        <f t="shared" ca="1" si="14"/>
        <v>1</v>
      </c>
      <c r="Q86" s="53">
        <f t="shared" ca="1" si="15"/>
        <v>0.24740944645344154</v>
      </c>
      <c r="R86" s="60">
        <f t="shared" ca="1" si="16"/>
        <v>2</v>
      </c>
      <c r="S86" s="53">
        <f t="shared" ca="1" si="17"/>
        <v>0.73960793623719034</v>
      </c>
      <c r="T86" s="60">
        <f t="shared" ca="1" si="18"/>
        <v>1</v>
      </c>
      <c r="U86" s="53">
        <f t="shared" ca="1" si="17"/>
        <v>0.42393696803617154</v>
      </c>
      <c r="V86" s="60">
        <f t="shared" ca="1" si="19"/>
        <v>1</v>
      </c>
      <c r="W86" s="53">
        <f t="shared" ca="1" si="20"/>
        <v>0.16543405625094221</v>
      </c>
      <c r="X86" s="60">
        <f t="shared" ca="1" si="21"/>
        <v>5</v>
      </c>
      <c r="Y86" s="53">
        <f t="shared" ca="1" si="22"/>
        <v>0.5730443421453999</v>
      </c>
      <c r="Z86" s="60">
        <f t="shared" ca="1" si="23"/>
        <v>6</v>
      </c>
      <c r="AA86" s="53">
        <f t="shared" ca="1" si="24"/>
        <v>0.83082095545921231</v>
      </c>
      <c r="AB86" s="60">
        <f t="shared" ca="1" si="25"/>
        <v>3</v>
      </c>
      <c r="AC86" s="56">
        <f t="shared" ca="1" si="26"/>
        <v>0.45126581297847124</v>
      </c>
    </row>
    <row r="87" spans="2:29" ht="15.75" thickBot="1">
      <c r="B87" s="41" t="s">
        <v>74</v>
      </c>
      <c r="C87" s="65">
        <f t="shared" ca="1" si="28"/>
        <v>0.92321839080459767</v>
      </c>
      <c r="D87" s="65">
        <f t="shared" si="29"/>
        <v>5.1791666666666671</v>
      </c>
      <c r="E87" s="65">
        <f t="shared" si="30"/>
        <v>0</v>
      </c>
      <c r="F87" s="65">
        <f t="shared" ca="1" si="31"/>
        <v>1.7935960591133002</v>
      </c>
      <c r="G87" s="55">
        <f t="shared" si="32"/>
        <v>0</v>
      </c>
      <c r="H87" s="55">
        <f t="shared" si="33"/>
        <v>0</v>
      </c>
      <c r="I87" s="68">
        <f t="shared" ca="1" si="34"/>
        <v>0.45950738916256151</v>
      </c>
      <c r="J87" s="34">
        <f t="shared" si="35"/>
        <v>0</v>
      </c>
      <c r="K87" s="34">
        <f t="shared" ca="1" si="36"/>
        <v>8.3554885057471271</v>
      </c>
      <c r="M87" s="6">
        <f t="shared" si="27"/>
        <v>60</v>
      </c>
      <c r="N87" s="60">
        <f t="shared" ca="1" si="12"/>
        <v>2</v>
      </c>
      <c r="O87" s="53">
        <f t="shared" ca="1" si="13"/>
        <v>0.70663509129512825</v>
      </c>
      <c r="P87" s="60">
        <f t="shared" ca="1" si="14"/>
        <v>2</v>
      </c>
      <c r="Q87" s="53">
        <f t="shared" ca="1" si="15"/>
        <v>0.71363389874163818</v>
      </c>
      <c r="R87" s="60">
        <f t="shared" ca="1" si="16"/>
        <v>2</v>
      </c>
      <c r="S87" s="53">
        <f t="shared" ca="1" si="17"/>
        <v>0.71343943940924026</v>
      </c>
      <c r="T87" s="60">
        <f t="shared" ca="1" si="18"/>
        <v>2</v>
      </c>
      <c r="U87" s="53">
        <f t="shared" ca="1" si="17"/>
        <v>0.61498436502092524</v>
      </c>
      <c r="V87" s="60">
        <f t="shared" ca="1" si="19"/>
        <v>1</v>
      </c>
      <c r="W87" s="53">
        <f t="shared" ca="1" si="20"/>
        <v>8.5752763838307988E-2</v>
      </c>
      <c r="X87" s="60">
        <f t="shared" ca="1" si="21"/>
        <v>4</v>
      </c>
      <c r="Y87" s="53">
        <f t="shared" ca="1" si="22"/>
        <v>0.4912835721403126</v>
      </c>
      <c r="Z87" s="60">
        <f t="shared" ca="1" si="23"/>
        <v>4</v>
      </c>
      <c r="AA87" s="53">
        <f t="shared" ca="1" si="24"/>
        <v>0.61356060775704568</v>
      </c>
      <c r="AB87" s="60">
        <f t="shared" ca="1" si="25"/>
        <v>4</v>
      </c>
      <c r="AC87" s="56">
        <f t="shared" ca="1" si="26"/>
        <v>0.81622671839080141</v>
      </c>
    </row>
    <row r="88" spans="2:29" ht="15.75" thickBot="1">
      <c r="B88" s="41" t="s">
        <v>75</v>
      </c>
      <c r="C88" s="65">
        <f t="shared" si="28"/>
        <v>0</v>
      </c>
      <c r="D88" s="65">
        <f t="shared" si="29"/>
        <v>5.1791666666666671</v>
      </c>
      <c r="E88" s="65">
        <f t="shared" si="30"/>
        <v>0</v>
      </c>
      <c r="F88" s="65">
        <f t="shared" ca="1" si="31"/>
        <v>0.81527093596059108</v>
      </c>
      <c r="G88" s="55">
        <f t="shared" si="32"/>
        <v>0</v>
      </c>
      <c r="H88" s="55">
        <f t="shared" si="33"/>
        <v>0</v>
      </c>
      <c r="I88" s="68">
        <f t="shared" ca="1" si="34"/>
        <v>0.51694581280788166</v>
      </c>
      <c r="J88" s="34">
        <f t="shared" si="35"/>
        <v>0</v>
      </c>
      <c r="K88" s="34">
        <f t="shared" ca="1" si="36"/>
        <v>6.5113834154351391</v>
      </c>
      <c r="M88" s="6">
        <f t="shared" si="27"/>
        <v>61</v>
      </c>
      <c r="N88" s="60">
        <f t="shared" ca="1" si="12"/>
        <v>2</v>
      </c>
      <c r="O88" s="53">
        <f t="shared" ca="1" si="13"/>
        <v>0.62640183819422957</v>
      </c>
      <c r="P88" s="60">
        <f t="shared" ca="1" si="14"/>
        <v>2</v>
      </c>
      <c r="Q88" s="53">
        <f t="shared" ca="1" si="15"/>
        <v>0.67591834668460504</v>
      </c>
      <c r="R88" s="60">
        <f t="shared" ca="1" si="16"/>
        <v>2</v>
      </c>
      <c r="S88" s="53">
        <f t="shared" ca="1" si="17"/>
        <v>0.90079400914613394</v>
      </c>
      <c r="T88" s="60">
        <f t="shared" ca="1" si="18"/>
        <v>2</v>
      </c>
      <c r="U88" s="53">
        <f t="shared" ca="1" si="17"/>
        <v>0.83745061889637462</v>
      </c>
      <c r="V88" s="60">
        <f t="shared" ca="1" si="19"/>
        <v>8</v>
      </c>
      <c r="W88" s="53">
        <f t="shared" ca="1" si="20"/>
        <v>0.81584256572852998</v>
      </c>
      <c r="X88" s="60">
        <f t="shared" ca="1" si="21"/>
        <v>5</v>
      </c>
      <c r="Y88" s="53">
        <f t="shared" ca="1" si="22"/>
        <v>0.64117786560440315</v>
      </c>
      <c r="Z88" s="60">
        <f t="shared" ca="1" si="23"/>
        <v>4</v>
      </c>
      <c r="AA88" s="53">
        <f t="shared" ca="1" si="24"/>
        <v>0.60332944069052807</v>
      </c>
      <c r="AB88" s="60">
        <f t="shared" ca="1" si="25"/>
        <v>2</v>
      </c>
      <c r="AC88" s="56">
        <f t="shared" ca="1" si="26"/>
        <v>0.13734765822308792</v>
      </c>
    </row>
    <row r="89" spans="2:29" ht="15.75" thickBot="1">
      <c r="B89" s="41" t="s">
        <v>76</v>
      </c>
      <c r="C89" s="65">
        <f t="shared" si="28"/>
        <v>0</v>
      </c>
      <c r="D89" s="65">
        <f t="shared" si="29"/>
        <v>5.1791666666666671</v>
      </c>
      <c r="E89" s="65">
        <f t="shared" si="30"/>
        <v>0</v>
      </c>
      <c r="F89" s="65">
        <f t="shared" ca="1" si="31"/>
        <v>0.65221674876847291</v>
      </c>
      <c r="G89" s="55">
        <f t="shared" si="32"/>
        <v>0</v>
      </c>
      <c r="H89" s="55">
        <f t="shared" ca="1" si="33"/>
        <v>0.59848932676518884</v>
      </c>
      <c r="I89" s="68">
        <f t="shared" ca="1" si="34"/>
        <v>1.0913300492610838</v>
      </c>
      <c r="J89" s="34">
        <f t="shared" si="35"/>
        <v>0</v>
      </c>
      <c r="K89" s="34">
        <f t="shared" ca="1" si="36"/>
        <v>7.5212027914614126</v>
      </c>
      <c r="M89" s="6">
        <f t="shared" si="27"/>
        <v>62</v>
      </c>
      <c r="N89" s="60">
        <f t="shared" ca="1" si="12"/>
        <v>2</v>
      </c>
      <c r="O89" s="53">
        <f t="shared" ca="1" si="13"/>
        <v>0.87364284188628805</v>
      </c>
      <c r="P89" s="60">
        <f t="shared" ca="1" si="14"/>
        <v>1</v>
      </c>
      <c r="Q89" s="53">
        <f t="shared" ca="1" si="15"/>
        <v>0.22737500515978026</v>
      </c>
      <c r="R89" s="60">
        <f t="shared" ca="1" si="16"/>
        <v>2</v>
      </c>
      <c r="S89" s="53">
        <f t="shared" ca="1" si="17"/>
        <v>0.89542636511452312</v>
      </c>
      <c r="T89" s="60">
        <f t="shared" ca="1" si="18"/>
        <v>2</v>
      </c>
      <c r="U89" s="53">
        <f t="shared" ca="1" si="17"/>
        <v>0.95995908950521591</v>
      </c>
      <c r="V89" s="60">
        <f t="shared" ca="1" si="19"/>
        <v>2</v>
      </c>
      <c r="W89" s="53">
        <f t="shared" ca="1" si="20"/>
        <v>0.20417793282760766</v>
      </c>
      <c r="X89" s="60">
        <f t="shared" ca="1" si="21"/>
        <v>4</v>
      </c>
      <c r="Y89" s="53">
        <f t="shared" ca="1" si="22"/>
        <v>0.51886693723903576</v>
      </c>
      <c r="Z89" s="60">
        <f t="shared" ca="1" si="23"/>
        <v>3</v>
      </c>
      <c r="AA89" s="53">
        <f t="shared" ca="1" si="24"/>
        <v>0.31316872869418733</v>
      </c>
      <c r="AB89" s="60">
        <f t="shared" ca="1" si="25"/>
        <v>4</v>
      </c>
      <c r="AC89" s="56">
        <f t="shared" ca="1" si="26"/>
        <v>0.88961555939231229</v>
      </c>
    </row>
    <row r="90" spans="2:29" ht="15.75" thickBot="1">
      <c r="B90" s="6" t="s">
        <v>77</v>
      </c>
      <c r="C90" s="65">
        <f t="shared" ca="1" si="28"/>
        <v>0.33178160919540228</v>
      </c>
      <c r="D90" s="65">
        <f t="shared" si="29"/>
        <v>5.1791666666666671</v>
      </c>
      <c r="E90" s="65">
        <f t="shared" si="30"/>
        <v>14.039956212370004</v>
      </c>
      <c r="F90" s="65">
        <f t="shared" ca="1" si="31"/>
        <v>0.89679802955665011</v>
      </c>
      <c r="G90" s="55">
        <f t="shared" si="32"/>
        <v>0</v>
      </c>
      <c r="H90" s="55">
        <f t="shared" ca="1" si="33"/>
        <v>0.59848932676518884</v>
      </c>
      <c r="I90" s="68">
        <f t="shared" ca="1" si="34"/>
        <v>1.6082758620689652</v>
      </c>
      <c r="J90" s="34">
        <f t="shared" si="35"/>
        <v>0</v>
      </c>
      <c r="K90" s="34">
        <f t="shared" ca="1" si="36"/>
        <v>22.654467706622878</v>
      </c>
      <c r="M90" s="6">
        <f t="shared" si="27"/>
        <v>63</v>
      </c>
      <c r="N90" s="60">
        <f t="shared" ca="1" si="12"/>
        <v>2</v>
      </c>
      <c r="O90" s="53">
        <f t="shared" ca="1" si="13"/>
        <v>0.56062690267228987</v>
      </c>
      <c r="P90" s="60">
        <f t="shared" ca="1" si="14"/>
        <v>1</v>
      </c>
      <c r="Q90" s="53">
        <f t="shared" ca="1" si="15"/>
        <v>0.22026512622735872</v>
      </c>
      <c r="R90" s="60">
        <f t="shared" ca="1" si="16"/>
        <v>2</v>
      </c>
      <c r="S90" s="53">
        <f t="shared" ca="1" si="17"/>
        <v>0.54116097121414297</v>
      </c>
      <c r="T90" s="60">
        <f t="shared" ca="1" si="18"/>
        <v>1</v>
      </c>
      <c r="U90" s="53">
        <f t="shared" ca="1" si="17"/>
        <v>0.41843575583260528</v>
      </c>
      <c r="V90" s="60">
        <f t="shared" ca="1" si="19"/>
        <v>4</v>
      </c>
      <c r="W90" s="53">
        <f t="shared" ca="1" si="20"/>
        <v>0.45131508383285812</v>
      </c>
      <c r="X90" s="60">
        <f t="shared" ca="1" si="21"/>
        <v>6</v>
      </c>
      <c r="Y90" s="53">
        <f t="shared" ca="1" si="22"/>
        <v>0.79874994837122171</v>
      </c>
      <c r="Z90" s="60">
        <f t="shared" ca="1" si="23"/>
        <v>9</v>
      </c>
      <c r="AA90" s="53">
        <f t="shared" ca="1" si="24"/>
        <v>0.99068112493611427</v>
      </c>
      <c r="AB90" s="60">
        <f t="shared" ca="1" si="25"/>
        <v>3</v>
      </c>
      <c r="AC90" s="56">
        <f t="shared" ca="1" si="26"/>
        <v>0.49678534258729679</v>
      </c>
    </row>
    <row r="91" spans="2:29" ht="15.75" thickBot="1">
      <c r="B91" s="6" t="s">
        <v>78</v>
      </c>
      <c r="C91" s="65">
        <f t="shared" ca="1" si="28"/>
        <v>1.0386206896551724</v>
      </c>
      <c r="D91" s="65">
        <f t="shared" si="29"/>
        <v>5.1791666666666671</v>
      </c>
      <c r="E91" s="65">
        <f t="shared" si="30"/>
        <v>14.039956212370004</v>
      </c>
      <c r="F91" s="65">
        <f t="shared" ca="1" si="31"/>
        <v>0.57068965517241377</v>
      </c>
      <c r="G91" s="55">
        <f t="shared" si="32"/>
        <v>0</v>
      </c>
      <c r="H91" s="55">
        <f t="shared" ca="1" si="33"/>
        <v>0.28164203612479471</v>
      </c>
      <c r="I91" s="68">
        <f t="shared" ca="1" si="34"/>
        <v>0.86157635467980298</v>
      </c>
      <c r="J91" s="34">
        <f t="shared" si="35"/>
        <v>0</v>
      </c>
      <c r="K91" s="34">
        <f t="shared" ca="1" si="36"/>
        <v>21.971651614668851</v>
      </c>
      <c r="M91" s="6">
        <f t="shared" si="27"/>
        <v>64</v>
      </c>
      <c r="N91" s="60">
        <f t="shared" ca="1" si="12"/>
        <v>1</v>
      </c>
      <c r="O91" s="53">
        <f t="shared" ca="1" si="13"/>
        <v>7.660300291479083E-2</v>
      </c>
      <c r="P91" s="60">
        <f t="shared" ca="1" si="14"/>
        <v>2</v>
      </c>
      <c r="Q91" s="53">
        <f t="shared" ca="1" si="15"/>
        <v>0.78900513570280228</v>
      </c>
      <c r="R91" s="60">
        <f t="shared" ca="1" si="16"/>
        <v>1</v>
      </c>
      <c r="S91" s="53">
        <f t="shared" ca="1" si="17"/>
        <v>3.1661582170165126E-2</v>
      </c>
      <c r="T91" s="60">
        <f t="shared" ca="1" si="18"/>
        <v>1</v>
      </c>
      <c r="U91" s="53">
        <f t="shared" ca="1" si="17"/>
        <v>0.34140725129796601</v>
      </c>
      <c r="V91" s="60">
        <f t="shared" ca="1" si="19"/>
        <v>7</v>
      </c>
      <c r="W91" s="53">
        <f t="shared" ca="1" si="20"/>
        <v>0.76801377223079959</v>
      </c>
      <c r="X91" s="60">
        <f t="shared" ca="1" si="21"/>
        <v>6</v>
      </c>
      <c r="Y91" s="53">
        <f t="shared" ca="1" si="22"/>
        <v>0.67859082870529353</v>
      </c>
      <c r="Z91" s="60">
        <f t="shared" ca="1" si="23"/>
        <v>4</v>
      </c>
      <c r="AA91" s="53">
        <f t="shared" ca="1" si="24"/>
        <v>0.57213368593528635</v>
      </c>
      <c r="AB91" s="60">
        <f t="shared" ca="1" si="25"/>
        <v>4</v>
      </c>
      <c r="AC91" s="56">
        <f t="shared" ca="1" si="26"/>
        <v>0.9803480604368382</v>
      </c>
    </row>
    <row r="92" spans="2:29" ht="15.75" thickBot="1">
      <c r="B92" s="6" t="s">
        <v>79</v>
      </c>
      <c r="C92" s="65">
        <f t="shared" si="28"/>
        <v>0</v>
      </c>
      <c r="D92" s="65">
        <f t="shared" si="29"/>
        <v>5.1791666666666671</v>
      </c>
      <c r="E92" s="65">
        <f t="shared" si="30"/>
        <v>0</v>
      </c>
      <c r="F92" s="65">
        <f t="shared" ca="1" si="31"/>
        <v>0.89679802955665011</v>
      </c>
      <c r="G92" s="55">
        <f t="shared" si="32"/>
        <v>0</v>
      </c>
      <c r="H92" s="55">
        <f t="shared" ca="1" si="33"/>
        <v>0.21123152709359605</v>
      </c>
      <c r="I92" s="68">
        <f t="shared" ca="1" si="34"/>
        <v>0.34463054187192116</v>
      </c>
      <c r="J92" s="34">
        <f t="shared" si="35"/>
        <v>0</v>
      </c>
      <c r="K92" s="34">
        <f t="shared" ca="1" si="36"/>
        <v>6.6318267651888343</v>
      </c>
      <c r="M92" s="6">
        <f t="shared" si="27"/>
        <v>65</v>
      </c>
      <c r="N92" s="60">
        <f t="shared" ca="1" si="12"/>
        <v>2</v>
      </c>
      <c r="O92" s="53">
        <f t="shared" ca="1" si="13"/>
        <v>0.3343399546332475</v>
      </c>
      <c r="P92" s="60">
        <f t="shared" ca="1" si="14"/>
        <v>2</v>
      </c>
      <c r="Q92" s="53">
        <f t="shared" ca="1" si="15"/>
        <v>0.60866148922149388</v>
      </c>
      <c r="R92" s="60">
        <f t="shared" ca="1" si="16"/>
        <v>2</v>
      </c>
      <c r="S92" s="53">
        <f t="shared" ca="1" si="17"/>
        <v>0.51844456221601409</v>
      </c>
      <c r="T92" s="60">
        <f t="shared" ca="1" si="18"/>
        <v>2</v>
      </c>
      <c r="U92" s="53">
        <f t="shared" ca="1" si="17"/>
        <v>0.7711455643540992</v>
      </c>
      <c r="V92" s="60">
        <f t="shared" ca="1" si="19"/>
        <v>9</v>
      </c>
      <c r="W92" s="53">
        <f t="shared" ca="1" si="20"/>
        <v>0.92635337580734856</v>
      </c>
      <c r="X92" s="60">
        <f t="shared" ca="1" si="21"/>
        <v>3</v>
      </c>
      <c r="Y92" s="53">
        <f t="shared" ca="1" si="22"/>
        <v>0.35304186090039935</v>
      </c>
      <c r="Z92" s="60">
        <f t="shared" ca="1" si="23"/>
        <v>4</v>
      </c>
      <c r="AA92" s="53">
        <f t="shared" ca="1" si="24"/>
        <v>0.57728551938005479</v>
      </c>
      <c r="AB92" s="60">
        <f t="shared" ca="1" si="25"/>
        <v>1</v>
      </c>
      <c r="AC92" s="56">
        <f t="shared" ca="1" si="26"/>
        <v>2.1369721907485761E-2</v>
      </c>
    </row>
    <row r="93" spans="2:29" ht="15.75" thickBot="1">
      <c r="B93" s="6" t="s">
        <v>80</v>
      </c>
      <c r="C93" s="65">
        <f t="shared" si="28"/>
        <v>0</v>
      </c>
      <c r="D93" s="65">
        <f t="shared" si="29"/>
        <v>5.1791666666666671</v>
      </c>
      <c r="E93" s="65">
        <f t="shared" si="30"/>
        <v>0</v>
      </c>
      <c r="F93" s="65">
        <f t="shared" ca="1" si="31"/>
        <v>0.81527093596059108</v>
      </c>
      <c r="G93" s="55">
        <f t="shared" si="32"/>
        <v>0</v>
      </c>
      <c r="H93" s="55">
        <f t="shared" ca="1" si="33"/>
        <v>0.35205254515599343</v>
      </c>
      <c r="I93" s="68">
        <f t="shared" ca="1" si="34"/>
        <v>0.28719211822660096</v>
      </c>
      <c r="J93" s="34">
        <f t="shared" si="35"/>
        <v>0</v>
      </c>
      <c r="K93" s="34">
        <f t="shared" ca="1" si="36"/>
        <v>6.6336822660098527</v>
      </c>
      <c r="M93" s="6">
        <f t="shared" si="27"/>
        <v>66</v>
      </c>
      <c r="N93" s="60">
        <f t="shared" ref="N93:N122" ca="1" si="37">VLOOKUP(O93,N$8:O$16,2)</f>
        <v>2</v>
      </c>
      <c r="O93" s="53">
        <f t="shared" ref="O93:O140" ca="1" si="38">RAND()</f>
        <v>0.62652639124144471</v>
      </c>
      <c r="P93" s="60">
        <f t="shared" ref="P93:P122" ca="1" si="39">VLOOKUP(Q93,P$8:Q$16,2)</f>
        <v>1</v>
      </c>
      <c r="Q93" s="53">
        <f t="shared" ref="Q93:Q140" ca="1" si="40">RAND()</f>
        <v>1.1892676194636742E-2</v>
      </c>
      <c r="R93" s="60">
        <f t="shared" ref="R93:R122" ca="1" si="41">VLOOKUP(S93,R$8:S$16,2)</f>
        <v>1</v>
      </c>
      <c r="S93" s="53">
        <f t="shared" ref="S93:U108" ca="1" si="42">RAND()</f>
        <v>7.9943446767381632E-2</v>
      </c>
      <c r="T93" s="60">
        <f t="shared" ref="T93:T122" ca="1" si="43">VLOOKUP(U93,T$8:U$16,2)</f>
        <v>1</v>
      </c>
      <c r="U93" s="53">
        <f t="shared" ca="1" si="42"/>
        <v>5.4138328839164807E-2</v>
      </c>
      <c r="V93" s="60">
        <f t="shared" ref="V93:V122" ca="1" si="44">VLOOKUP(W93,V$8:W$16,2)</f>
        <v>8</v>
      </c>
      <c r="W93" s="53">
        <f t="shared" ref="W93:W140" ca="1" si="45">RAND()</f>
        <v>0.84272017518561171</v>
      </c>
      <c r="X93" s="60">
        <f t="shared" ref="X93:X122" ca="1" si="46">VLOOKUP(Y93,X$8:Y$16,2)</f>
        <v>7</v>
      </c>
      <c r="Y93" s="53">
        <f t="shared" ref="Y93:Y140" ca="1" si="47">RAND()</f>
        <v>0.91542012261349459</v>
      </c>
      <c r="Z93" s="60">
        <f t="shared" ref="Z93:Z122" ca="1" si="48">VLOOKUP(AA93,Z$8:AA$16,2)</f>
        <v>5</v>
      </c>
      <c r="AA93" s="53">
        <f t="shared" ref="AA93:AA140" ca="1" si="49">RAND()</f>
        <v>0.76634999054117259</v>
      </c>
      <c r="AB93" s="60">
        <f t="shared" ref="AB93:AB122" ca="1" si="50">VLOOKUP(AC93,AB$8:AC$16,2)</f>
        <v>2</v>
      </c>
      <c r="AC93" s="56">
        <f t="shared" ref="AC93:AC140" ca="1" si="51">RAND()</f>
        <v>0.10382252650442858</v>
      </c>
    </row>
    <row r="94" spans="2:29" ht="15.75" thickBot="1">
      <c r="B94" s="6" t="s">
        <v>81</v>
      </c>
      <c r="C94" s="65">
        <f t="shared" si="28"/>
        <v>0</v>
      </c>
      <c r="D94" s="65">
        <f t="shared" si="29"/>
        <v>5.1791666666666671</v>
      </c>
      <c r="E94" s="65">
        <f t="shared" si="30"/>
        <v>0</v>
      </c>
      <c r="F94" s="65">
        <f t="shared" ca="1" si="31"/>
        <v>1.2229064039408866</v>
      </c>
      <c r="G94" s="55">
        <f t="shared" si="32"/>
        <v>0</v>
      </c>
      <c r="H94" s="55">
        <f t="shared" ca="1" si="33"/>
        <v>0.77451559934318559</v>
      </c>
      <c r="I94" s="68">
        <f t="shared" ca="1" si="34"/>
        <v>0.17231527093596058</v>
      </c>
      <c r="J94" s="34">
        <f t="shared" si="35"/>
        <v>0</v>
      </c>
      <c r="K94" s="34">
        <f t="shared" ca="1" si="36"/>
        <v>7.3489039408867001</v>
      </c>
      <c r="M94" s="6">
        <f t="shared" ref="M94:M140" si="52">M93+1</f>
        <v>67</v>
      </c>
      <c r="N94" s="60">
        <f t="shared" ca="1" si="37"/>
        <v>2</v>
      </c>
      <c r="O94" s="53">
        <f t="shared" ca="1" si="38"/>
        <v>0.98707832981677268</v>
      </c>
      <c r="P94" s="60">
        <f t="shared" ca="1" si="39"/>
        <v>2</v>
      </c>
      <c r="Q94" s="53">
        <f t="shared" ca="1" si="40"/>
        <v>0.35078492953576745</v>
      </c>
      <c r="R94" s="60">
        <f t="shared" ca="1" si="41"/>
        <v>2</v>
      </c>
      <c r="S94" s="53">
        <f t="shared" ca="1" si="42"/>
        <v>0.62433277946200949</v>
      </c>
      <c r="T94" s="60">
        <f t="shared" ca="1" si="43"/>
        <v>1</v>
      </c>
      <c r="U94" s="53">
        <f t="shared" ca="1" si="42"/>
        <v>0.21837032111873511</v>
      </c>
      <c r="V94" s="60">
        <f t="shared" ca="1" si="44"/>
        <v>8</v>
      </c>
      <c r="W94" s="53">
        <f t="shared" ca="1" si="45"/>
        <v>0.88347603343037817</v>
      </c>
      <c r="X94" s="60">
        <f t="shared" ca="1" si="46"/>
        <v>6</v>
      </c>
      <c r="Y94" s="53">
        <f t="shared" ca="1" si="47"/>
        <v>0.753511491494117</v>
      </c>
      <c r="Z94" s="60">
        <f t="shared" ca="1" si="48"/>
        <v>4</v>
      </c>
      <c r="AA94" s="53">
        <f t="shared" ca="1" si="49"/>
        <v>0.51503810663050298</v>
      </c>
      <c r="AB94" s="60">
        <f t="shared" ca="1" si="50"/>
        <v>2</v>
      </c>
      <c r="AC94" s="56">
        <f t="shared" ca="1" si="51"/>
        <v>0.14726882771925243</v>
      </c>
    </row>
    <row r="95" spans="2:29" ht="15.75" thickBot="1">
      <c r="B95" s="6" t="s">
        <v>82</v>
      </c>
      <c r="C95" s="65">
        <f t="shared" si="28"/>
        <v>0</v>
      </c>
      <c r="D95" s="65">
        <f t="shared" si="29"/>
        <v>5.1791666666666671</v>
      </c>
      <c r="E95" s="65">
        <f t="shared" si="30"/>
        <v>14.039956212370004</v>
      </c>
      <c r="F95" s="65">
        <f t="shared" ca="1" si="31"/>
        <v>8.1527093596059114E-2</v>
      </c>
      <c r="G95" s="55">
        <f t="shared" si="32"/>
        <v>0</v>
      </c>
      <c r="H95" s="55">
        <f t="shared" ca="1" si="33"/>
        <v>0.52807881773399024</v>
      </c>
      <c r="I95" s="68">
        <f t="shared" ca="1" si="34"/>
        <v>0.11487684729064038</v>
      </c>
      <c r="J95" s="34">
        <f t="shared" ca="1" si="35"/>
        <v>2.9261083743842363E-2</v>
      </c>
      <c r="K95" s="34">
        <f t="shared" ca="1" si="36"/>
        <v>19.972866721401207</v>
      </c>
      <c r="M95" s="6">
        <f t="shared" si="52"/>
        <v>68</v>
      </c>
      <c r="N95" s="60">
        <f t="shared" ca="1" si="37"/>
        <v>2</v>
      </c>
      <c r="O95" s="53">
        <f t="shared" ca="1" si="38"/>
        <v>0.50867588725181934</v>
      </c>
      <c r="P95" s="60">
        <f t="shared" ca="1" si="39"/>
        <v>1</v>
      </c>
      <c r="Q95" s="53">
        <f t="shared" ca="1" si="40"/>
        <v>0.11583622909565783</v>
      </c>
      <c r="R95" s="60">
        <f t="shared" ca="1" si="41"/>
        <v>2</v>
      </c>
      <c r="S95" s="53">
        <f t="shared" ca="1" si="42"/>
        <v>0.64919844465060272</v>
      </c>
      <c r="T95" s="60">
        <f t="shared" ca="1" si="43"/>
        <v>1</v>
      </c>
      <c r="U95" s="53">
        <f t="shared" ca="1" si="42"/>
        <v>0.37421119418830617</v>
      </c>
      <c r="V95" s="60">
        <f t="shared" ca="1" si="44"/>
        <v>5</v>
      </c>
      <c r="W95" s="53">
        <f t="shared" ca="1" si="45"/>
        <v>0.58885951571405237</v>
      </c>
      <c r="X95" s="60">
        <f t="shared" ca="1" si="46"/>
        <v>1</v>
      </c>
      <c r="Y95" s="53">
        <f t="shared" ca="1" si="47"/>
        <v>0.15607886562742679</v>
      </c>
      <c r="Z95" s="60">
        <f t="shared" ca="1" si="48"/>
        <v>6</v>
      </c>
      <c r="AA95" s="53">
        <f t="shared" ca="1" si="49"/>
        <v>0.83330645187712404</v>
      </c>
      <c r="AB95" s="60">
        <f t="shared" ca="1" si="50"/>
        <v>1</v>
      </c>
      <c r="AC95" s="56">
        <f t="shared" ca="1" si="51"/>
        <v>8.3532286291983393E-2</v>
      </c>
    </row>
    <row r="96" spans="2:29" ht="15.75" thickBot="1">
      <c r="B96" s="6" t="s">
        <v>83</v>
      </c>
      <c r="C96" s="65">
        <f t="shared" ca="1" si="28"/>
        <v>0.69241379310344831</v>
      </c>
      <c r="D96" s="65">
        <f t="shared" si="29"/>
        <v>5.1791666666666671</v>
      </c>
      <c r="E96" s="65">
        <f t="shared" si="30"/>
        <v>14.039956212370004</v>
      </c>
      <c r="F96" s="65">
        <f t="shared" si="31"/>
        <v>0</v>
      </c>
      <c r="G96" s="55">
        <f t="shared" si="32"/>
        <v>0</v>
      </c>
      <c r="H96" s="55">
        <f t="shared" si="33"/>
        <v>0</v>
      </c>
      <c r="I96" s="68">
        <f t="shared" si="34"/>
        <v>0</v>
      </c>
      <c r="J96" s="34">
        <f t="shared" ca="1" si="35"/>
        <v>5.0541871921182271E-2</v>
      </c>
      <c r="K96" s="34">
        <f t="shared" ca="1" si="36"/>
        <v>19.962078544061303</v>
      </c>
      <c r="M96" s="6">
        <f t="shared" si="52"/>
        <v>69</v>
      </c>
      <c r="N96" s="60">
        <f t="shared" ca="1" si="37"/>
        <v>2</v>
      </c>
      <c r="O96" s="53">
        <f t="shared" ca="1" si="38"/>
        <v>0.97911007990216081</v>
      </c>
      <c r="P96" s="60">
        <f t="shared" ca="1" si="39"/>
        <v>2</v>
      </c>
      <c r="Q96" s="53">
        <f t="shared" ca="1" si="40"/>
        <v>0.70838078956678796</v>
      </c>
      <c r="R96" s="60">
        <f t="shared" ca="1" si="41"/>
        <v>1</v>
      </c>
      <c r="S96" s="53">
        <f t="shared" ca="1" si="42"/>
        <v>0.11498964246781918</v>
      </c>
      <c r="T96" s="60">
        <f t="shared" ca="1" si="43"/>
        <v>1</v>
      </c>
      <c r="U96" s="53">
        <f t="shared" ca="1" si="42"/>
        <v>0.22010090005818372</v>
      </c>
      <c r="V96" s="60">
        <f t="shared" ca="1" si="44"/>
        <v>4</v>
      </c>
      <c r="W96" s="53">
        <f t="shared" ca="1" si="45"/>
        <v>0.49809574628303022</v>
      </c>
      <c r="X96" s="60">
        <f t="shared" ca="1" si="46"/>
        <v>6</v>
      </c>
      <c r="Y96" s="53">
        <f t="shared" ca="1" si="47"/>
        <v>0.81790401719622174</v>
      </c>
      <c r="Z96" s="60">
        <f t="shared" ca="1" si="48"/>
        <v>4</v>
      </c>
      <c r="AA96" s="53">
        <f t="shared" ca="1" si="49"/>
        <v>0.57535359793732832</v>
      </c>
      <c r="AB96" s="60">
        <f t="shared" ca="1" si="50"/>
        <v>2</v>
      </c>
      <c r="AC96" s="56">
        <f t="shared" ca="1" si="51"/>
        <v>0.10721019301020118</v>
      </c>
    </row>
    <row r="97" spans="2:29" ht="15.75" thickBot="1">
      <c r="B97" s="6" t="s">
        <v>84</v>
      </c>
      <c r="C97" s="65">
        <f t="shared" ca="1" si="28"/>
        <v>0.67798850574712644</v>
      </c>
      <c r="D97" s="65">
        <f t="shared" si="29"/>
        <v>5.1791666666666671</v>
      </c>
      <c r="E97" s="65">
        <f t="shared" si="30"/>
        <v>14.039956212370004</v>
      </c>
      <c r="F97" s="65">
        <f t="shared" si="31"/>
        <v>0</v>
      </c>
      <c r="G97" s="55">
        <f t="shared" si="32"/>
        <v>0</v>
      </c>
      <c r="H97" s="55">
        <f t="shared" si="33"/>
        <v>0</v>
      </c>
      <c r="I97" s="68">
        <f t="shared" si="34"/>
        <v>0</v>
      </c>
      <c r="J97" s="34">
        <f t="shared" ca="1" si="35"/>
        <v>0.11438423645320196</v>
      </c>
      <c r="K97" s="34">
        <f t="shared" ca="1" si="36"/>
        <v>20.011495621237</v>
      </c>
      <c r="M97" s="6">
        <f t="shared" si="52"/>
        <v>70</v>
      </c>
      <c r="N97" s="60">
        <f t="shared" ca="1" si="37"/>
        <v>2</v>
      </c>
      <c r="O97" s="53">
        <f t="shared" ca="1" si="38"/>
        <v>0.30516364018065389</v>
      </c>
      <c r="P97" s="60">
        <f t="shared" ca="1" si="39"/>
        <v>2</v>
      </c>
      <c r="Q97" s="53">
        <f t="shared" ca="1" si="40"/>
        <v>0.49494656619738708</v>
      </c>
      <c r="R97" s="60">
        <f t="shared" ca="1" si="41"/>
        <v>2</v>
      </c>
      <c r="S97" s="53">
        <f t="shared" ca="1" si="42"/>
        <v>0.85232655040160599</v>
      </c>
      <c r="T97" s="60">
        <f t="shared" ca="1" si="43"/>
        <v>1</v>
      </c>
      <c r="U97" s="53">
        <f t="shared" ca="1" si="42"/>
        <v>0.26538808347188247</v>
      </c>
      <c r="V97" s="60">
        <f t="shared" ca="1" si="44"/>
        <v>3</v>
      </c>
      <c r="W97" s="53">
        <f t="shared" ca="1" si="45"/>
        <v>0.35476178576614537</v>
      </c>
      <c r="X97" s="60">
        <f t="shared" ca="1" si="46"/>
        <v>2</v>
      </c>
      <c r="Y97" s="53">
        <f t="shared" ca="1" si="47"/>
        <v>0.24242035407479801</v>
      </c>
      <c r="Z97" s="60">
        <f t="shared" ca="1" si="48"/>
        <v>1</v>
      </c>
      <c r="AA97" s="53">
        <f t="shared" ca="1" si="49"/>
        <v>7.2046455165164502E-4</v>
      </c>
      <c r="AB97" s="60">
        <f t="shared" ca="1" si="50"/>
        <v>4</v>
      </c>
      <c r="AC97" s="56">
        <f t="shared" ca="1" si="51"/>
        <v>0.75724368187563962</v>
      </c>
    </row>
    <row r="98" spans="2:29" ht="15.75" thickBot="1">
      <c r="B98" s="6" t="s">
        <v>85</v>
      </c>
      <c r="C98" s="65">
        <f t="shared" si="28"/>
        <v>0</v>
      </c>
      <c r="D98" s="65">
        <f t="shared" si="29"/>
        <v>5.1791666666666671</v>
      </c>
      <c r="E98" s="65">
        <f t="shared" si="30"/>
        <v>14.039956212370004</v>
      </c>
      <c r="F98" s="65">
        <f t="shared" si="31"/>
        <v>0</v>
      </c>
      <c r="G98" s="55">
        <f t="shared" si="32"/>
        <v>0</v>
      </c>
      <c r="H98" s="55">
        <f t="shared" si="33"/>
        <v>0</v>
      </c>
      <c r="I98" s="68">
        <f t="shared" si="34"/>
        <v>0</v>
      </c>
      <c r="J98" s="34">
        <f t="shared" ca="1" si="35"/>
        <v>5.8522167487684726E-2</v>
      </c>
      <c r="K98" s="34">
        <f t="shared" ca="1" si="36"/>
        <v>19.277645046524356</v>
      </c>
      <c r="M98" s="6">
        <f t="shared" si="52"/>
        <v>71</v>
      </c>
      <c r="N98" s="60">
        <f t="shared" ca="1" si="37"/>
        <v>2</v>
      </c>
      <c r="O98" s="53">
        <f t="shared" ca="1" si="38"/>
        <v>0.42669323938325121</v>
      </c>
      <c r="P98" s="60">
        <f t="shared" ca="1" si="39"/>
        <v>2</v>
      </c>
      <c r="Q98" s="53">
        <f t="shared" ca="1" si="40"/>
        <v>0.63598805378957834</v>
      </c>
      <c r="R98" s="60">
        <f t="shared" ca="1" si="41"/>
        <v>1</v>
      </c>
      <c r="S98" s="53">
        <f t="shared" ca="1" si="42"/>
        <v>0.24493146680338129</v>
      </c>
      <c r="T98" s="60">
        <f t="shared" ca="1" si="43"/>
        <v>2</v>
      </c>
      <c r="U98" s="53">
        <f t="shared" ca="1" si="42"/>
        <v>0.64860332058015935</v>
      </c>
      <c r="V98" s="60">
        <f t="shared" ca="1" si="44"/>
        <v>3</v>
      </c>
      <c r="W98" s="53">
        <f t="shared" ca="1" si="45"/>
        <v>0.39860794846448755</v>
      </c>
      <c r="X98" s="60">
        <f t="shared" ca="1" si="46"/>
        <v>2</v>
      </c>
      <c r="Y98" s="53">
        <f t="shared" ca="1" si="47"/>
        <v>0.27767196721756271</v>
      </c>
      <c r="Z98" s="60">
        <f t="shared" ca="1" si="48"/>
        <v>4</v>
      </c>
      <c r="AA98" s="53">
        <f t="shared" ca="1" si="49"/>
        <v>0.56139543229444944</v>
      </c>
      <c r="AB98" s="60">
        <f t="shared" ca="1" si="50"/>
        <v>3</v>
      </c>
      <c r="AC98" s="56">
        <f t="shared" ca="1" si="51"/>
        <v>0.36663364318071157</v>
      </c>
    </row>
    <row r="99" spans="2:29" ht="15.75" thickBot="1">
      <c r="B99" s="6" t="s">
        <v>86</v>
      </c>
      <c r="C99" s="65">
        <f t="shared" si="28"/>
        <v>0</v>
      </c>
      <c r="D99" s="65">
        <f t="shared" si="29"/>
        <v>5.1791666666666671</v>
      </c>
      <c r="E99" s="65">
        <f t="shared" si="30"/>
        <v>14.039956212370004</v>
      </c>
      <c r="F99" s="65">
        <f t="shared" si="31"/>
        <v>0</v>
      </c>
      <c r="G99" s="55">
        <f t="shared" si="32"/>
        <v>0</v>
      </c>
      <c r="H99" s="55">
        <f t="shared" si="33"/>
        <v>0</v>
      </c>
      <c r="I99" s="68">
        <f t="shared" si="34"/>
        <v>0</v>
      </c>
      <c r="J99" s="34">
        <f t="shared" si="35"/>
        <v>0</v>
      </c>
      <c r="K99" s="34">
        <f t="shared" si="36"/>
        <v>19.219122879036671</v>
      </c>
      <c r="M99" s="6">
        <f t="shared" si="52"/>
        <v>72</v>
      </c>
      <c r="N99" s="60">
        <f t="shared" ca="1" si="37"/>
        <v>2</v>
      </c>
      <c r="O99" s="53">
        <f t="shared" ca="1" si="38"/>
        <v>0.74900292567690663</v>
      </c>
      <c r="P99" s="60">
        <f t="shared" ca="1" si="39"/>
        <v>2</v>
      </c>
      <c r="Q99" s="53">
        <f t="shared" ca="1" si="40"/>
        <v>0.71491035385197588</v>
      </c>
      <c r="R99" s="60">
        <f t="shared" ca="1" si="41"/>
        <v>2</v>
      </c>
      <c r="S99" s="53">
        <f t="shared" ca="1" si="42"/>
        <v>0.45359418673414464</v>
      </c>
      <c r="T99" s="60">
        <f t="shared" ca="1" si="43"/>
        <v>2</v>
      </c>
      <c r="U99" s="53">
        <f t="shared" ca="1" si="42"/>
        <v>0.54627805114037997</v>
      </c>
      <c r="V99" s="60">
        <f t="shared" ca="1" si="44"/>
        <v>1</v>
      </c>
      <c r="W99" s="53">
        <f t="shared" ca="1" si="45"/>
        <v>6.086018353622169E-2</v>
      </c>
      <c r="X99" s="60">
        <f t="shared" ca="1" si="46"/>
        <v>6</v>
      </c>
      <c r="Y99" s="53">
        <f t="shared" ca="1" si="47"/>
        <v>0.71599449696132456</v>
      </c>
      <c r="Z99" s="60">
        <f t="shared" ca="1" si="48"/>
        <v>4</v>
      </c>
      <c r="AA99" s="53">
        <f t="shared" ca="1" si="49"/>
        <v>0.45339799263781</v>
      </c>
      <c r="AB99" s="60">
        <f t="shared" ca="1" si="50"/>
        <v>3</v>
      </c>
      <c r="AC99" s="56">
        <f t="shared" ca="1" si="51"/>
        <v>0.66245093835218594</v>
      </c>
    </row>
    <row r="100" spans="2:29" ht="15.75" thickBot="1">
      <c r="B100" s="1" t="s">
        <v>87</v>
      </c>
      <c r="C100" s="87">
        <f t="shared" si="28"/>
        <v>0</v>
      </c>
      <c r="D100" s="87">
        <f t="shared" si="29"/>
        <v>5.1791666666666671</v>
      </c>
      <c r="E100" s="87">
        <f t="shared" si="30"/>
        <v>0</v>
      </c>
      <c r="F100" s="87">
        <f t="shared" si="31"/>
        <v>0</v>
      </c>
      <c r="G100" s="94">
        <f t="shared" si="32"/>
        <v>0</v>
      </c>
      <c r="H100" s="94">
        <f t="shared" si="33"/>
        <v>0</v>
      </c>
      <c r="I100" s="79">
        <f t="shared" si="34"/>
        <v>0</v>
      </c>
      <c r="J100" s="82">
        <f t="shared" si="35"/>
        <v>0</v>
      </c>
      <c r="K100" s="82">
        <f t="shared" si="36"/>
        <v>5.1791666666666671</v>
      </c>
      <c r="M100" s="6">
        <f t="shared" si="52"/>
        <v>73</v>
      </c>
      <c r="N100" s="60">
        <f t="shared" ca="1" si="37"/>
        <v>1</v>
      </c>
      <c r="O100" s="53">
        <f t="shared" ca="1" si="38"/>
        <v>0.22455749463706942</v>
      </c>
      <c r="P100" s="60">
        <f t="shared" ca="1" si="39"/>
        <v>2</v>
      </c>
      <c r="Q100" s="53">
        <f t="shared" ca="1" si="40"/>
        <v>0.39090333549852918</v>
      </c>
      <c r="R100" s="60">
        <f t="shared" ca="1" si="41"/>
        <v>2</v>
      </c>
      <c r="S100" s="53">
        <f t="shared" ca="1" si="42"/>
        <v>0.60798808641838598</v>
      </c>
      <c r="T100" s="60">
        <f t="shared" ca="1" si="43"/>
        <v>1</v>
      </c>
      <c r="U100" s="53">
        <f t="shared" ca="1" si="42"/>
        <v>4.9280102417813332E-2</v>
      </c>
      <c r="V100" s="60">
        <f t="shared" ca="1" si="44"/>
        <v>7</v>
      </c>
      <c r="W100" s="53">
        <f t="shared" ca="1" si="45"/>
        <v>0.71088939368038795</v>
      </c>
      <c r="X100" s="60">
        <f t="shared" ca="1" si="46"/>
        <v>3</v>
      </c>
      <c r="Y100" s="53">
        <f t="shared" ca="1" si="47"/>
        <v>0.43897648142710199</v>
      </c>
      <c r="Z100" s="60">
        <f t="shared" ca="1" si="48"/>
        <v>9</v>
      </c>
      <c r="AA100" s="53">
        <f t="shared" ca="1" si="49"/>
        <v>0.98719579794094336</v>
      </c>
      <c r="AB100" s="60">
        <f t="shared" ca="1" si="50"/>
        <v>4</v>
      </c>
      <c r="AC100" s="56">
        <f t="shared" ca="1" si="51"/>
        <v>0.81068450126892166</v>
      </c>
    </row>
    <row r="101" spans="2:29" ht="15.75" thickBot="1"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6">
        <f t="shared" si="52"/>
        <v>74</v>
      </c>
      <c r="N101" s="60">
        <f t="shared" ca="1" si="37"/>
        <v>2</v>
      </c>
      <c r="O101" s="53">
        <f t="shared" ca="1" si="38"/>
        <v>0.39843506545445395</v>
      </c>
      <c r="P101" s="60">
        <f t="shared" ca="1" si="39"/>
        <v>2</v>
      </c>
      <c r="Q101" s="53">
        <f t="shared" ca="1" si="40"/>
        <v>0.80072931755650334</v>
      </c>
      <c r="R101" s="60">
        <f t="shared" ca="1" si="41"/>
        <v>2</v>
      </c>
      <c r="S101" s="53">
        <f t="shared" ca="1" si="42"/>
        <v>0.94381502096076897</v>
      </c>
      <c r="T101" s="60">
        <f t="shared" ca="1" si="43"/>
        <v>1</v>
      </c>
      <c r="U101" s="53">
        <f t="shared" ca="1" si="42"/>
        <v>0.1514735354067922</v>
      </c>
      <c r="V101" s="60">
        <f t="shared" ca="1" si="44"/>
        <v>1</v>
      </c>
      <c r="W101" s="53">
        <f t="shared" ca="1" si="45"/>
        <v>0.15501834604105014</v>
      </c>
      <c r="X101" s="60">
        <f t="shared" ca="1" si="46"/>
        <v>6</v>
      </c>
      <c r="Y101" s="53">
        <f t="shared" ca="1" si="47"/>
        <v>0.76177389637937587</v>
      </c>
      <c r="Z101" s="60">
        <f t="shared" ca="1" si="48"/>
        <v>3</v>
      </c>
      <c r="AA101" s="53">
        <f t="shared" ca="1" si="49"/>
        <v>0.34103239359816784</v>
      </c>
      <c r="AB101" s="60">
        <f t="shared" ca="1" si="50"/>
        <v>2</v>
      </c>
      <c r="AC101" s="56">
        <f t="shared" ca="1" si="51"/>
        <v>0.19411053578165927</v>
      </c>
    </row>
    <row r="102" spans="2:29" ht="15.75" thickBot="1">
      <c r="B102" t="s">
        <v>122</v>
      </c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6">
        <f t="shared" si="52"/>
        <v>75</v>
      </c>
      <c r="N102" s="60">
        <f t="shared" ca="1" si="37"/>
        <v>2</v>
      </c>
      <c r="O102" s="53">
        <f t="shared" ca="1" si="38"/>
        <v>0.34105400028717203</v>
      </c>
      <c r="P102" s="60">
        <f t="shared" ca="1" si="39"/>
        <v>1</v>
      </c>
      <c r="Q102" s="53">
        <f t="shared" ca="1" si="40"/>
        <v>3.481595627643852E-2</v>
      </c>
      <c r="R102" s="60">
        <f t="shared" ca="1" si="41"/>
        <v>2</v>
      </c>
      <c r="S102" s="53">
        <f t="shared" ca="1" si="42"/>
        <v>0.94574254977051786</v>
      </c>
      <c r="T102" s="60">
        <f t="shared" ca="1" si="43"/>
        <v>1</v>
      </c>
      <c r="U102" s="53">
        <f t="shared" ca="1" si="42"/>
        <v>8.809599340890184E-2</v>
      </c>
      <c r="V102" s="60">
        <f t="shared" ca="1" si="44"/>
        <v>5</v>
      </c>
      <c r="W102" s="53">
        <f t="shared" ca="1" si="45"/>
        <v>0.55541099936326366</v>
      </c>
      <c r="X102" s="60">
        <f t="shared" ca="1" si="46"/>
        <v>2</v>
      </c>
      <c r="Y102" s="53">
        <f t="shared" ca="1" si="47"/>
        <v>0.20670142941220693</v>
      </c>
      <c r="Z102" s="60">
        <f t="shared" ca="1" si="48"/>
        <v>3</v>
      </c>
      <c r="AA102" s="53">
        <f t="shared" ca="1" si="49"/>
        <v>0.27839926511428903</v>
      </c>
      <c r="AB102" s="60">
        <f t="shared" ca="1" si="50"/>
        <v>2</v>
      </c>
      <c r="AC102" s="56">
        <f t="shared" ca="1" si="51"/>
        <v>0.20978495214142701</v>
      </c>
    </row>
    <row r="103" spans="2:29" ht="15.75" thickBot="1">
      <c r="B103" s="17" t="s">
        <v>120</v>
      </c>
      <c r="C103" s="59"/>
      <c r="D103" s="71">
        <f ca="1">SUM(K77:K100)</f>
        <v>258.90019157088125</v>
      </c>
      <c r="E103" s="70" t="s">
        <v>2</v>
      </c>
      <c r="F103" s="78"/>
      <c r="G103" s="96"/>
      <c r="H103" s="12"/>
      <c r="I103" s="12"/>
      <c r="J103" s="97"/>
      <c r="K103" s="98"/>
      <c r="L103" s="78"/>
      <c r="M103" s="6">
        <f t="shared" si="52"/>
        <v>76</v>
      </c>
      <c r="N103" s="60">
        <f t="shared" ca="1" si="37"/>
        <v>2</v>
      </c>
      <c r="O103" s="53">
        <f t="shared" ca="1" si="38"/>
        <v>0.46129826995609435</v>
      </c>
      <c r="P103" s="60">
        <f t="shared" ca="1" si="39"/>
        <v>1</v>
      </c>
      <c r="Q103" s="53">
        <f t="shared" ca="1" si="40"/>
        <v>0.18651243240657855</v>
      </c>
      <c r="R103" s="60">
        <f t="shared" ca="1" si="41"/>
        <v>2</v>
      </c>
      <c r="S103" s="53">
        <f t="shared" ca="1" si="42"/>
        <v>0.50034527246079064</v>
      </c>
      <c r="T103" s="60">
        <f t="shared" ca="1" si="43"/>
        <v>2</v>
      </c>
      <c r="U103" s="53">
        <f t="shared" ca="1" si="42"/>
        <v>0.59140305732475529</v>
      </c>
      <c r="V103" s="60">
        <f t="shared" ca="1" si="44"/>
        <v>6</v>
      </c>
      <c r="W103" s="53">
        <f t="shared" ca="1" si="45"/>
        <v>0.64750832086745103</v>
      </c>
      <c r="X103" s="60">
        <f t="shared" ca="1" si="46"/>
        <v>7</v>
      </c>
      <c r="Y103" s="53">
        <f t="shared" ca="1" si="47"/>
        <v>0.86655915744025958</v>
      </c>
      <c r="Z103" s="60">
        <f t="shared" ca="1" si="48"/>
        <v>2</v>
      </c>
      <c r="AA103" s="53">
        <f t="shared" ca="1" si="49"/>
        <v>0.16546000957426088</v>
      </c>
      <c r="AB103" s="60">
        <f t="shared" ca="1" si="50"/>
        <v>3</v>
      </c>
      <c r="AC103" s="56">
        <f t="shared" ca="1" si="51"/>
        <v>0.41189175257670585</v>
      </c>
    </row>
    <row r="104" spans="2:29" ht="15.75" thickBot="1">
      <c r="B104" s="6" t="s">
        <v>119</v>
      </c>
      <c r="C104" s="53"/>
      <c r="D104" s="34">
        <f ca="1">D103/$E$3</f>
        <v>2.2911521377954092</v>
      </c>
      <c r="E104" s="39" t="s">
        <v>2</v>
      </c>
      <c r="G104" s="96"/>
      <c r="H104" s="12"/>
      <c r="I104" s="12"/>
      <c r="J104" s="99"/>
      <c r="K104" s="98"/>
      <c r="M104" s="6">
        <f t="shared" si="52"/>
        <v>77</v>
      </c>
      <c r="N104" s="60">
        <f t="shared" ca="1" si="37"/>
        <v>1</v>
      </c>
      <c r="O104" s="53">
        <f t="shared" ca="1" si="38"/>
        <v>0.14934391705370853</v>
      </c>
      <c r="P104" s="60">
        <f t="shared" ca="1" si="39"/>
        <v>2</v>
      </c>
      <c r="Q104" s="53">
        <f t="shared" ca="1" si="40"/>
        <v>0.40912802149023086</v>
      </c>
      <c r="R104" s="60">
        <f t="shared" ca="1" si="41"/>
        <v>1</v>
      </c>
      <c r="S104" s="53">
        <f t="shared" ca="1" si="42"/>
        <v>0.18040583300302959</v>
      </c>
      <c r="T104" s="60">
        <f t="shared" ca="1" si="43"/>
        <v>2</v>
      </c>
      <c r="U104" s="53">
        <f t="shared" ca="1" si="42"/>
        <v>0.72735063483257001</v>
      </c>
      <c r="V104" s="60">
        <f t="shared" ca="1" si="44"/>
        <v>7</v>
      </c>
      <c r="W104" s="53">
        <f t="shared" ca="1" si="45"/>
        <v>0.79829084450553212</v>
      </c>
      <c r="X104" s="60">
        <f t="shared" ca="1" si="46"/>
        <v>2</v>
      </c>
      <c r="Y104" s="53">
        <f t="shared" ca="1" si="47"/>
        <v>0.28550758530595921</v>
      </c>
      <c r="Z104" s="60">
        <f t="shared" ca="1" si="48"/>
        <v>4</v>
      </c>
      <c r="AA104" s="53">
        <f t="shared" ca="1" si="49"/>
        <v>0.48569188419031395</v>
      </c>
      <c r="AB104" s="60">
        <f t="shared" ca="1" si="50"/>
        <v>4</v>
      </c>
      <c r="AC104" s="56">
        <f t="shared" ca="1" si="51"/>
        <v>0.83613468489826825</v>
      </c>
    </row>
    <row r="105" spans="2:29" ht="15.75" thickBot="1">
      <c r="B105" s="6" t="s">
        <v>90</v>
      </c>
      <c r="C105" s="13"/>
      <c r="D105" s="34">
        <f ca="1">D104*365</f>
        <v>836.27053029532431</v>
      </c>
      <c r="E105" s="101" t="s">
        <v>2</v>
      </c>
      <c r="F105" s="95"/>
      <c r="G105" s="96"/>
      <c r="H105" s="12"/>
      <c r="I105" s="12"/>
      <c r="J105" s="99"/>
      <c r="K105" s="98"/>
      <c r="M105" s="6">
        <f t="shared" si="52"/>
        <v>78</v>
      </c>
      <c r="N105" s="60">
        <f t="shared" ca="1" si="37"/>
        <v>2</v>
      </c>
      <c r="O105" s="53">
        <f t="shared" ca="1" si="38"/>
        <v>0.79753619415905552</v>
      </c>
      <c r="P105" s="60">
        <f t="shared" ca="1" si="39"/>
        <v>2</v>
      </c>
      <c r="Q105" s="53">
        <f t="shared" ca="1" si="40"/>
        <v>0.74744063761628166</v>
      </c>
      <c r="R105" s="60">
        <f t="shared" ca="1" si="41"/>
        <v>2</v>
      </c>
      <c r="S105" s="53">
        <f t="shared" ca="1" si="42"/>
        <v>0.72981996169597085</v>
      </c>
      <c r="T105" s="60">
        <f t="shared" ca="1" si="43"/>
        <v>2</v>
      </c>
      <c r="U105" s="53">
        <f t="shared" ca="1" si="42"/>
        <v>0.9547203813093863</v>
      </c>
      <c r="V105" s="60">
        <f t="shared" ca="1" si="44"/>
        <v>5</v>
      </c>
      <c r="W105" s="53">
        <f t="shared" ca="1" si="45"/>
        <v>0.58718376438235187</v>
      </c>
      <c r="X105" s="60">
        <f t="shared" ca="1" si="46"/>
        <v>6</v>
      </c>
      <c r="Y105" s="53">
        <f t="shared" ca="1" si="47"/>
        <v>0.7482734543200158</v>
      </c>
      <c r="Z105" s="60">
        <f t="shared" ca="1" si="48"/>
        <v>4</v>
      </c>
      <c r="AA105" s="53">
        <f t="shared" ca="1" si="49"/>
        <v>0.48733404826819804</v>
      </c>
      <c r="AB105" s="60">
        <f t="shared" ca="1" si="50"/>
        <v>4</v>
      </c>
      <c r="AC105" s="56">
        <f t="shared" ca="1" si="51"/>
        <v>0.81088145705147352</v>
      </c>
    </row>
    <row r="106" spans="2:29" ht="15.75" thickBot="1">
      <c r="B106" s="1" t="s">
        <v>121</v>
      </c>
      <c r="C106" s="2"/>
      <c r="D106" s="4">
        <f ca="1">D103*365</f>
        <v>94498.569923371659</v>
      </c>
      <c r="E106" s="75" t="s">
        <v>2</v>
      </c>
      <c r="G106" s="96"/>
      <c r="H106" s="12"/>
      <c r="I106" s="12"/>
      <c r="J106" s="100"/>
      <c r="K106" s="98"/>
      <c r="M106" s="6">
        <f t="shared" si="52"/>
        <v>79</v>
      </c>
      <c r="N106" s="60">
        <f t="shared" ca="1" si="37"/>
        <v>2</v>
      </c>
      <c r="O106" s="53">
        <f t="shared" ca="1" si="38"/>
        <v>0.6083924349727825</v>
      </c>
      <c r="P106" s="60">
        <f t="shared" ca="1" si="39"/>
        <v>2</v>
      </c>
      <c r="Q106" s="53">
        <f t="shared" ca="1" si="40"/>
        <v>0.91150958196105414</v>
      </c>
      <c r="R106" s="60">
        <f t="shared" ca="1" si="41"/>
        <v>2</v>
      </c>
      <c r="S106" s="53">
        <f t="shared" ca="1" si="42"/>
        <v>0.82465279964658977</v>
      </c>
      <c r="T106" s="60">
        <f t="shared" ca="1" si="43"/>
        <v>2</v>
      </c>
      <c r="U106" s="53">
        <f t="shared" ca="1" si="42"/>
        <v>0.89293633430036312</v>
      </c>
      <c r="V106" s="60">
        <f t="shared" ca="1" si="44"/>
        <v>5</v>
      </c>
      <c r="W106" s="53">
        <f t="shared" ca="1" si="45"/>
        <v>0.58635968251783899</v>
      </c>
      <c r="X106" s="60">
        <f t="shared" ca="1" si="46"/>
        <v>2</v>
      </c>
      <c r="Y106" s="53">
        <f t="shared" ca="1" si="47"/>
        <v>0.21765727708060467</v>
      </c>
      <c r="Z106" s="60">
        <f t="shared" ca="1" si="48"/>
        <v>4</v>
      </c>
      <c r="AA106" s="53">
        <f t="shared" ca="1" si="49"/>
        <v>0.49817785955360727</v>
      </c>
      <c r="AB106" s="60">
        <f t="shared" ca="1" si="50"/>
        <v>2</v>
      </c>
      <c r="AC106" s="56">
        <f t="shared" ca="1" si="51"/>
        <v>0.2966233067318369</v>
      </c>
    </row>
    <row r="107" spans="2:29" ht="15.75" thickBot="1">
      <c r="G107" s="12"/>
      <c r="H107" s="12"/>
      <c r="I107" s="12"/>
      <c r="J107" s="12"/>
      <c r="K107" s="12"/>
      <c r="M107" s="6">
        <f t="shared" si="52"/>
        <v>80</v>
      </c>
      <c r="N107" s="60">
        <f t="shared" ca="1" si="37"/>
        <v>1</v>
      </c>
      <c r="O107" s="53">
        <f t="shared" ca="1" si="38"/>
        <v>0.23423954196387076</v>
      </c>
      <c r="P107" s="60">
        <f t="shared" ca="1" si="39"/>
        <v>2</v>
      </c>
      <c r="Q107" s="53">
        <f t="shared" ca="1" si="40"/>
        <v>0.76662290488377582</v>
      </c>
      <c r="R107" s="60">
        <f t="shared" ca="1" si="41"/>
        <v>2</v>
      </c>
      <c r="S107" s="53">
        <f t="shared" ca="1" si="42"/>
        <v>0.60064661824758447</v>
      </c>
      <c r="T107" s="60">
        <f t="shared" ca="1" si="43"/>
        <v>1</v>
      </c>
      <c r="U107" s="53">
        <f t="shared" ca="1" si="42"/>
        <v>0.34119434741170318</v>
      </c>
      <c r="V107" s="60">
        <f t="shared" ca="1" si="44"/>
        <v>2</v>
      </c>
      <c r="W107" s="53">
        <f t="shared" ca="1" si="45"/>
        <v>0.21961488970158882</v>
      </c>
      <c r="X107" s="60">
        <f t="shared" ca="1" si="46"/>
        <v>4</v>
      </c>
      <c r="Y107" s="53">
        <f t="shared" ca="1" si="47"/>
        <v>0.49767018327841783</v>
      </c>
      <c r="Z107" s="60">
        <f t="shared" ca="1" si="48"/>
        <v>3</v>
      </c>
      <c r="AA107" s="53">
        <f t="shared" ca="1" si="49"/>
        <v>0.23671132424051144</v>
      </c>
      <c r="AB107" s="60">
        <f t="shared" ca="1" si="50"/>
        <v>3</v>
      </c>
      <c r="AC107" s="56">
        <f t="shared" ca="1" si="51"/>
        <v>0.54532830829053625</v>
      </c>
    </row>
    <row r="108" spans="2:29" ht="15.75" thickBot="1">
      <c r="M108" s="6">
        <f t="shared" si="52"/>
        <v>81</v>
      </c>
      <c r="N108" s="60">
        <f t="shared" ca="1" si="37"/>
        <v>2</v>
      </c>
      <c r="O108" s="53">
        <f t="shared" ca="1" si="38"/>
        <v>0.60991765362250172</v>
      </c>
      <c r="P108" s="60">
        <f t="shared" ca="1" si="39"/>
        <v>2</v>
      </c>
      <c r="Q108" s="53">
        <f t="shared" ca="1" si="40"/>
        <v>0.69487608973458492</v>
      </c>
      <c r="R108" s="60">
        <f t="shared" ca="1" si="41"/>
        <v>2</v>
      </c>
      <c r="S108" s="53">
        <f t="shared" ca="1" si="42"/>
        <v>0.91700845025390998</v>
      </c>
      <c r="T108" s="60">
        <f t="shared" ca="1" si="43"/>
        <v>1</v>
      </c>
      <c r="U108" s="53">
        <f t="shared" ca="1" si="42"/>
        <v>0.43295166916864947</v>
      </c>
      <c r="V108" s="60">
        <f t="shared" ca="1" si="44"/>
        <v>8</v>
      </c>
      <c r="W108" s="53">
        <f t="shared" ca="1" si="45"/>
        <v>0.8337020400327475</v>
      </c>
      <c r="X108" s="60">
        <f t="shared" ca="1" si="46"/>
        <v>1</v>
      </c>
      <c r="Y108" s="53">
        <f t="shared" ca="1" si="47"/>
        <v>0.13252790996089581</v>
      </c>
      <c r="Z108" s="60">
        <f t="shared" ca="1" si="48"/>
        <v>3</v>
      </c>
      <c r="AA108" s="53">
        <f t="shared" ca="1" si="49"/>
        <v>0.35387627153575618</v>
      </c>
      <c r="AB108" s="60">
        <f t="shared" ca="1" si="50"/>
        <v>3</v>
      </c>
      <c r="AC108" s="56">
        <f t="shared" ca="1" si="51"/>
        <v>0.51031622140127597</v>
      </c>
    </row>
    <row r="109" spans="2:29" ht="15.75" thickBot="1">
      <c r="B109" t="s">
        <v>123</v>
      </c>
      <c r="M109" s="6">
        <f t="shared" si="52"/>
        <v>82</v>
      </c>
      <c r="N109" s="60">
        <f t="shared" ca="1" si="37"/>
        <v>2</v>
      </c>
      <c r="O109" s="53">
        <f t="shared" ca="1" si="38"/>
        <v>0.59323850074950935</v>
      </c>
      <c r="P109" s="60">
        <f t="shared" ca="1" si="39"/>
        <v>2</v>
      </c>
      <c r="Q109" s="53">
        <f t="shared" ca="1" si="40"/>
        <v>0.82274394942811568</v>
      </c>
      <c r="R109" s="60">
        <f t="shared" ca="1" si="41"/>
        <v>2</v>
      </c>
      <c r="S109" s="53">
        <f t="shared" ref="S109:S140" ca="1" si="53">RAND()</f>
        <v>0.43859222573781254</v>
      </c>
      <c r="T109" s="60">
        <f t="shared" ca="1" si="43"/>
        <v>1</v>
      </c>
      <c r="U109" s="53">
        <f t="shared" ref="U109:U140" ca="1" si="54">RAND()</f>
        <v>0.31006287648924236</v>
      </c>
      <c r="V109" s="60">
        <f t="shared" ca="1" si="44"/>
        <v>8</v>
      </c>
      <c r="W109" s="53">
        <f t="shared" ca="1" si="45"/>
        <v>0.82905608523836793</v>
      </c>
      <c r="X109" s="60">
        <f t="shared" ca="1" si="46"/>
        <v>7</v>
      </c>
      <c r="Y109" s="53">
        <f t="shared" ca="1" si="47"/>
        <v>0.95808488864340302</v>
      </c>
      <c r="Z109" s="60">
        <f t="shared" ca="1" si="48"/>
        <v>7</v>
      </c>
      <c r="AA109" s="53">
        <f t="shared" ca="1" si="49"/>
        <v>0.90732980226372351</v>
      </c>
      <c r="AB109" s="60">
        <f t="shared" ca="1" si="50"/>
        <v>1</v>
      </c>
      <c r="AC109" s="56">
        <f t="shared" ca="1" si="51"/>
        <v>7.0153986895674869E-2</v>
      </c>
    </row>
    <row r="110" spans="2:29" ht="15.75" thickBot="1">
      <c r="M110" s="6">
        <f t="shared" si="52"/>
        <v>83</v>
      </c>
      <c r="N110" s="60">
        <f t="shared" ca="1" si="37"/>
        <v>2</v>
      </c>
      <c r="O110" s="53">
        <f t="shared" ca="1" si="38"/>
        <v>0.36966302027817832</v>
      </c>
      <c r="P110" s="60">
        <f t="shared" ca="1" si="39"/>
        <v>1</v>
      </c>
      <c r="Q110" s="53">
        <f t="shared" ca="1" si="40"/>
        <v>0.24464705573888867</v>
      </c>
      <c r="R110" s="60">
        <f t="shared" ca="1" si="41"/>
        <v>2</v>
      </c>
      <c r="S110" s="53">
        <f t="shared" ca="1" si="53"/>
        <v>0.76336031260950676</v>
      </c>
      <c r="T110" s="60">
        <f t="shared" ca="1" si="43"/>
        <v>2</v>
      </c>
      <c r="U110" s="53">
        <f t="shared" ca="1" si="54"/>
        <v>0.99266117602483406</v>
      </c>
      <c r="V110" s="60">
        <f t="shared" ca="1" si="44"/>
        <v>4</v>
      </c>
      <c r="W110" s="53">
        <f t="shared" ca="1" si="45"/>
        <v>0.43532581283051169</v>
      </c>
      <c r="X110" s="60">
        <f t="shared" ca="1" si="46"/>
        <v>6</v>
      </c>
      <c r="Y110" s="53">
        <f t="shared" ca="1" si="47"/>
        <v>0.69020674402677606</v>
      </c>
      <c r="Z110" s="60">
        <f t="shared" ca="1" si="48"/>
        <v>2</v>
      </c>
      <c r="AA110" s="53">
        <f t="shared" ca="1" si="49"/>
        <v>0.21348984005286775</v>
      </c>
      <c r="AB110" s="60">
        <f t="shared" ca="1" si="50"/>
        <v>2</v>
      </c>
      <c r="AC110" s="56">
        <f t="shared" ca="1" si="51"/>
        <v>0.26863150448418471</v>
      </c>
    </row>
    <row r="111" spans="2:29" ht="15.75" thickBot="1">
      <c r="B111" t="s">
        <v>124</v>
      </c>
      <c r="D111">
        <f>SUM(D113:D117)</f>
        <v>9</v>
      </c>
      <c r="M111" s="6">
        <f t="shared" si="52"/>
        <v>84</v>
      </c>
      <c r="N111" s="60">
        <f t="shared" ca="1" si="37"/>
        <v>2</v>
      </c>
      <c r="O111" s="53">
        <f t="shared" ca="1" si="38"/>
        <v>0.32895187304815132</v>
      </c>
      <c r="P111" s="60">
        <f t="shared" ca="1" si="39"/>
        <v>2</v>
      </c>
      <c r="Q111" s="53">
        <f t="shared" ca="1" si="40"/>
        <v>0.92285870171620843</v>
      </c>
      <c r="R111" s="60">
        <f t="shared" ca="1" si="41"/>
        <v>1</v>
      </c>
      <c r="S111" s="53">
        <f t="shared" ca="1" si="53"/>
        <v>0.21559376422377419</v>
      </c>
      <c r="T111" s="60">
        <f t="shared" ca="1" si="43"/>
        <v>2</v>
      </c>
      <c r="U111" s="53">
        <f t="shared" ca="1" si="54"/>
        <v>0.50334853924239575</v>
      </c>
      <c r="V111" s="60">
        <f t="shared" ca="1" si="44"/>
        <v>7</v>
      </c>
      <c r="W111" s="53">
        <f t="shared" ca="1" si="45"/>
        <v>0.7980281480347442</v>
      </c>
      <c r="X111" s="60">
        <f t="shared" ca="1" si="46"/>
        <v>1</v>
      </c>
      <c r="Y111" s="53">
        <f t="shared" ca="1" si="47"/>
        <v>5.6128979409098889E-2</v>
      </c>
      <c r="Z111" s="60">
        <f t="shared" ca="1" si="48"/>
        <v>6</v>
      </c>
      <c r="AA111" s="53">
        <f t="shared" ca="1" si="49"/>
        <v>0.80807800962865084</v>
      </c>
      <c r="AB111" s="60">
        <f t="shared" ca="1" si="50"/>
        <v>4</v>
      </c>
      <c r="AC111" s="56">
        <f t="shared" ca="1" si="51"/>
        <v>0.96338854187318734</v>
      </c>
    </row>
    <row r="112" spans="2:29" ht="15.75" thickBot="1">
      <c r="M112" s="6">
        <f t="shared" si="52"/>
        <v>85</v>
      </c>
      <c r="N112" s="60">
        <f t="shared" ca="1" si="37"/>
        <v>2</v>
      </c>
      <c r="O112" s="53">
        <f t="shared" ca="1" si="38"/>
        <v>0.48726639154215179</v>
      </c>
      <c r="P112" s="60">
        <f t="shared" ca="1" si="39"/>
        <v>2</v>
      </c>
      <c r="Q112" s="53">
        <f t="shared" ca="1" si="40"/>
        <v>0.57900783308226633</v>
      </c>
      <c r="R112" s="60">
        <f t="shared" ca="1" si="41"/>
        <v>2</v>
      </c>
      <c r="S112" s="53">
        <f t="shared" ca="1" si="53"/>
        <v>0.3278643431391135</v>
      </c>
      <c r="T112" s="60">
        <f t="shared" ca="1" si="43"/>
        <v>1</v>
      </c>
      <c r="U112" s="53">
        <f t="shared" ca="1" si="54"/>
        <v>0.4676881989386068</v>
      </c>
      <c r="V112" s="60">
        <f t="shared" ca="1" si="44"/>
        <v>6</v>
      </c>
      <c r="W112" s="53">
        <f t="shared" ca="1" si="45"/>
        <v>0.63356559487987285</v>
      </c>
      <c r="X112" s="60">
        <f t="shared" ca="1" si="46"/>
        <v>5</v>
      </c>
      <c r="Y112" s="53">
        <f t="shared" ca="1" si="47"/>
        <v>0.60760666263195606</v>
      </c>
      <c r="Z112" s="60">
        <f t="shared" ca="1" si="48"/>
        <v>3</v>
      </c>
      <c r="AA112" s="53">
        <f t="shared" ca="1" si="49"/>
        <v>0.3768234611384802</v>
      </c>
      <c r="AB112" s="60">
        <f t="shared" ca="1" si="50"/>
        <v>4</v>
      </c>
      <c r="AC112" s="56">
        <f t="shared" ca="1" si="51"/>
        <v>0.79968642220609953</v>
      </c>
    </row>
    <row r="113" spans="2:29" ht="15.75" thickBot="1">
      <c r="B113" t="s">
        <v>91</v>
      </c>
      <c r="D113">
        <v>2</v>
      </c>
      <c r="M113" s="6">
        <f t="shared" si="52"/>
        <v>86</v>
      </c>
      <c r="N113" s="60">
        <f t="shared" ca="1" si="37"/>
        <v>2</v>
      </c>
      <c r="O113" s="53">
        <f t="shared" ca="1" si="38"/>
        <v>0.51473844746400799</v>
      </c>
      <c r="P113" s="60">
        <f t="shared" ca="1" si="39"/>
        <v>2</v>
      </c>
      <c r="Q113" s="53">
        <f t="shared" ca="1" si="40"/>
        <v>0.7773428712503776</v>
      </c>
      <c r="R113" s="60">
        <f t="shared" ca="1" si="41"/>
        <v>2</v>
      </c>
      <c r="S113" s="53">
        <f t="shared" ca="1" si="53"/>
        <v>0.56935872358710427</v>
      </c>
      <c r="T113" s="60">
        <f t="shared" ca="1" si="43"/>
        <v>2</v>
      </c>
      <c r="U113" s="53">
        <f t="shared" ca="1" si="54"/>
        <v>0.81073484134687668</v>
      </c>
      <c r="V113" s="60">
        <f t="shared" ca="1" si="44"/>
        <v>1</v>
      </c>
      <c r="W113" s="53">
        <f t="shared" ca="1" si="45"/>
        <v>8.1313285849208938E-2</v>
      </c>
      <c r="X113" s="60">
        <f t="shared" ca="1" si="46"/>
        <v>1</v>
      </c>
      <c r="Y113" s="53">
        <f t="shared" ca="1" si="47"/>
        <v>4.0646252737762012E-2</v>
      </c>
      <c r="Z113" s="60">
        <f t="shared" ca="1" si="48"/>
        <v>5</v>
      </c>
      <c r="AA113" s="53">
        <f t="shared" ca="1" si="49"/>
        <v>0.67153809710617751</v>
      </c>
      <c r="AB113" s="60">
        <f t="shared" ca="1" si="50"/>
        <v>3</v>
      </c>
      <c r="AC113" s="56">
        <f t="shared" ca="1" si="51"/>
        <v>0.36278980745828981</v>
      </c>
    </row>
    <row r="114" spans="2:29" ht="15.75" thickBot="1">
      <c r="B114" t="s">
        <v>92</v>
      </c>
      <c r="D114">
        <v>2</v>
      </c>
      <c r="M114" s="6">
        <f t="shared" si="52"/>
        <v>87</v>
      </c>
      <c r="N114" s="60">
        <f t="shared" ca="1" si="37"/>
        <v>2</v>
      </c>
      <c r="O114" s="53">
        <f t="shared" ca="1" si="38"/>
        <v>0.85832879520938743</v>
      </c>
      <c r="P114" s="60">
        <f t="shared" ca="1" si="39"/>
        <v>2</v>
      </c>
      <c r="Q114" s="53">
        <f t="shared" ca="1" si="40"/>
        <v>0.72860244250946238</v>
      </c>
      <c r="R114" s="60">
        <f t="shared" ca="1" si="41"/>
        <v>2</v>
      </c>
      <c r="S114" s="53">
        <f t="shared" ca="1" si="53"/>
        <v>0.42896788348054349</v>
      </c>
      <c r="T114" s="60">
        <f t="shared" ca="1" si="43"/>
        <v>2</v>
      </c>
      <c r="U114" s="53">
        <f t="shared" ca="1" si="54"/>
        <v>0.84845782336443065</v>
      </c>
      <c r="V114" s="60">
        <f t="shared" ca="1" si="44"/>
        <v>3</v>
      </c>
      <c r="W114" s="53">
        <f t="shared" ca="1" si="45"/>
        <v>0.396646180544729</v>
      </c>
      <c r="X114" s="60">
        <f t="shared" ca="1" si="46"/>
        <v>5</v>
      </c>
      <c r="Y114" s="53">
        <f t="shared" ca="1" si="47"/>
        <v>0.59945234890201005</v>
      </c>
      <c r="Z114" s="60">
        <f t="shared" ca="1" si="48"/>
        <v>4</v>
      </c>
      <c r="AA114" s="53">
        <f t="shared" ca="1" si="49"/>
        <v>0.54400040168207298</v>
      </c>
      <c r="AB114" s="60">
        <f t="shared" ca="1" si="50"/>
        <v>3</v>
      </c>
      <c r="AC114" s="56">
        <f t="shared" ca="1" si="51"/>
        <v>0.4786311674790289</v>
      </c>
    </row>
    <row r="115" spans="2:29" ht="15.75" thickBot="1">
      <c r="B115" t="s">
        <v>125</v>
      </c>
      <c r="D115">
        <v>1</v>
      </c>
      <c r="M115" s="6">
        <f t="shared" si="52"/>
        <v>88</v>
      </c>
      <c r="N115" s="60">
        <f t="shared" ca="1" si="37"/>
        <v>2</v>
      </c>
      <c r="O115" s="53">
        <f t="shared" ca="1" si="38"/>
        <v>0.50045221756813207</v>
      </c>
      <c r="P115" s="60">
        <f t="shared" ca="1" si="39"/>
        <v>1</v>
      </c>
      <c r="Q115" s="53">
        <f t="shared" ca="1" si="40"/>
        <v>0.17002210109041282</v>
      </c>
      <c r="R115" s="60">
        <f t="shared" ca="1" si="41"/>
        <v>2</v>
      </c>
      <c r="S115" s="53">
        <f t="shared" ca="1" si="53"/>
        <v>0.99403870792327531</v>
      </c>
      <c r="T115" s="60">
        <f t="shared" ca="1" si="43"/>
        <v>1</v>
      </c>
      <c r="U115" s="53">
        <f t="shared" ca="1" si="54"/>
        <v>0.2497022408876246</v>
      </c>
      <c r="V115" s="60">
        <f t="shared" ca="1" si="44"/>
        <v>6</v>
      </c>
      <c r="W115" s="53">
        <f t="shared" ca="1" si="45"/>
        <v>0.64774552721573553</v>
      </c>
      <c r="X115" s="60">
        <f t="shared" ca="1" si="46"/>
        <v>6</v>
      </c>
      <c r="Y115" s="53">
        <f t="shared" ca="1" si="47"/>
        <v>0.69701175355920153</v>
      </c>
      <c r="Z115" s="60">
        <f t="shared" ca="1" si="48"/>
        <v>4</v>
      </c>
      <c r="AA115" s="53">
        <f t="shared" ca="1" si="49"/>
        <v>0.40004884588033501</v>
      </c>
      <c r="AB115" s="60">
        <f t="shared" ca="1" si="50"/>
        <v>3</v>
      </c>
      <c r="AC115" s="56">
        <f t="shared" ca="1" si="51"/>
        <v>0.63009974047227524</v>
      </c>
    </row>
    <row r="116" spans="2:29" ht="15.75" thickBot="1">
      <c r="B116" t="s">
        <v>126</v>
      </c>
      <c r="D116">
        <v>2</v>
      </c>
      <c r="M116" s="6">
        <f t="shared" si="52"/>
        <v>89</v>
      </c>
      <c r="N116" s="60">
        <f t="shared" ca="1" si="37"/>
        <v>2</v>
      </c>
      <c r="O116" s="53">
        <f t="shared" ca="1" si="38"/>
        <v>0.57003445951863041</v>
      </c>
      <c r="P116" s="60">
        <f t="shared" ca="1" si="39"/>
        <v>2</v>
      </c>
      <c r="Q116" s="53">
        <f t="shared" ca="1" si="40"/>
        <v>0.31986777743957884</v>
      </c>
      <c r="R116" s="60">
        <f t="shared" ca="1" si="41"/>
        <v>2</v>
      </c>
      <c r="S116" s="53">
        <f t="shared" ca="1" si="53"/>
        <v>0.74602363723117282</v>
      </c>
      <c r="T116" s="60">
        <f t="shared" ca="1" si="43"/>
        <v>1</v>
      </c>
      <c r="U116" s="53">
        <f t="shared" ca="1" si="54"/>
        <v>0.13513576601331234</v>
      </c>
      <c r="V116" s="60">
        <f t="shared" ca="1" si="44"/>
        <v>1</v>
      </c>
      <c r="W116" s="53">
        <f t="shared" ca="1" si="45"/>
        <v>5.7307562711661653E-2</v>
      </c>
      <c r="X116" s="60">
        <f t="shared" ca="1" si="46"/>
        <v>2</v>
      </c>
      <c r="Y116" s="53">
        <f t="shared" ca="1" si="47"/>
        <v>0.22881830706771744</v>
      </c>
      <c r="Z116" s="60">
        <f t="shared" ca="1" si="48"/>
        <v>3</v>
      </c>
      <c r="AA116" s="53">
        <f t="shared" ca="1" si="49"/>
        <v>0.26954674458992156</v>
      </c>
      <c r="AB116" s="60">
        <f t="shared" ca="1" si="50"/>
        <v>4</v>
      </c>
      <c r="AC116" s="56">
        <f t="shared" ca="1" si="51"/>
        <v>0.8124870289671815</v>
      </c>
    </row>
    <row r="117" spans="2:29" ht="15.75" thickBot="1">
      <c r="B117" t="s">
        <v>127</v>
      </c>
      <c r="D117">
        <v>2</v>
      </c>
      <c r="M117" s="6">
        <f t="shared" si="52"/>
        <v>90</v>
      </c>
      <c r="N117" s="60">
        <f t="shared" ca="1" si="37"/>
        <v>2</v>
      </c>
      <c r="O117" s="53">
        <f t="shared" ca="1" si="38"/>
        <v>0.90351633787778995</v>
      </c>
      <c r="P117" s="60">
        <f t="shared" ca="1" si="39"/>
        <v>1</v>
      </c>
      <c r="Q117" s="53">
        <f t="shared" ca="1" si="40"/>
        <v>0.27901457302990029</v>
      </c>
      <c r="R117" s="60">
        <f t="shared" ca="1" si="41"/>
        <v>2</v>
      </c>
      <c r="S117" s="53">
        <f t="shared" ca="1" si="53"/>
        <v>0.96452176846863624</v>
      </c>
      <c r="T117" s="60">
        <f t="shared" ca="1" si="43"/>
        <v>1</v>
      </c>
      <c r="U117" s="53">
        <f t="shared" ca="1" si="54"/>
        <v>0.47527962565620019</v>
      </c>
      <c r="V117" s="60">
        <f t="shared" ca="1" si="44"/>
        <v>1</v>
      </c>
      <c r="W117" s="53">
        <f t="shared" ca="1" si="45"/>
        <v>0.1501638019124194</v>
      </c>
      <c r="X117" s="60">
        <f t="shared" ca="1" si="46"/>
        <v>3</v>
      </c>
      <c r="Y117" s="53">
        <f t="shared" ca="1" si="47"/>
        <v>0.43534363822909494</v>
      </c>
      <c r="Z117" s="60">
        <f t="shared" ca="1" si="48"/>
        <v>1</v>
      </c>
      <c r="AA117" s="53">
        <f t="shared" ca="1" si="49"/>
        <v>9.6267647088392749E-2</v>
      </c>
      <c r="AB117" s="60">
        <f t="shared" ca="1" si="50"/>
        <v>4</v>
      </c>
      <c r="AC117" s="56">
        <f t="shared" ca="1" si="51"/>
        <v>0.86922131363422839</v>
      </c>
    </row>
    <row r="118" spans="2:29" ht="15.75" thickBot="1">
      <c r="M118" s="6">
        <f t="shared" si="52"/>
        <v>91</v>
      </c>
      <c r="N118" s="60">
        <f t="shared" ca="1" si="37"/>
        <v>1</v>
      </c>
      <c r="O118" s="53">
        <f t="shared" ca="1" si="38"/>
        <v>0.25106880541749454</v>
      </c>
      <c r="P118" s="60">
        <f t="shared" ca="1" si="39"/>
        <v>2</v>
      </c>
      <c r="Q118" s="53">
        <f t="shared" ca="1" si="40"/>
        <v>0.75996168079820858</v>
      </c>
      <c r="R118" s="60">
        <f t="shared" ca="1" si="41"/>
        <v>2</v>
      </c>
      <c r="S118" s="53">
        <f t="shared" ca="1" si="53"/>
        <v>0.67364408149696264</v>
      </c>
      <c r="T118" s="60">
        <f t="shared" ca="1" si="43"/>
        <v>2</v>
      </c>
      <c r="U118" s="53">
        <f t="shared" ca="1" si="54"/>
        <v>0.65657578828090024</v>
      </c>
      <c r="V118" s="60">
        <f t="shared" ca="1" si="44"/>
        <v>2</v>
      </c>
      <c r="W118" s="53">
        <f t="shared" ca="1" si="45"/>
        <v>0.20807193089008891</v>
      </c>
      <c r="X118" s="60">
        <f t="shared" ca="1" si="46"/>
        <v>2</v>
      </c>
      <c r="Y118" s="53">
        <f t="shared" ca="1" si="47"/>
        <v>0.2543835679395654</v>
      </c>
      <c r="Z118" s="60">
        <f t="shared" ca="1" si="48"/>
        <v>7</v>
      </c>
      <c r="AA118" s="53">
        <f t="shared" ca="1" si="49"/>
        <v>0.88150702586629848</v>
      </c>
      <c r="AB118" s="60">
        <f t="shared" ca="1" si="50"/>
        <v>3</v>
      </c>
      <c r="AC118" s="56">
        <f t="shared" ca="1" si="51"/>
        <v>0.37616727482696288</v>
      </c>
    </row>
    <row r="119" spans="2:29" ht="15.75" thickBot="1">
      <c r="B119" t="s">
        <v>93</v>
      </c>
      <c r="D119">
        <v>20</v>
      </c>
      <c r="E119" t="s">
        <v>128</v>
      </c>
      <c r="M119" s="6">
        <f t="shared" si="52"/>
        <v>92</v>
      </c>
      <c r="N119" s="60">
        <f t="shared" ca="1" si="37"/>
        <v>1</v>
      </c>
      <c r="O119" s="53">
        <f t="shared" ca="1" si="38"/>
        <v>0.18634970161213538</v>
      </c>
      <c r="P119" s="60">
        <f t="shared" ca="1" si="39"/>
        <v>2</v>
      </c>
      <c r="Q119" s="53">
        <f t="shared" ca="1" si="40"/>
        <v>0.99041117782176458</v>
      </c>
      <c r="R119" s="60">
        <f t="shared" ca="1" si="41"/>
        <v>2</v>
      </c>
      <c r="S119" s="53">
        <f t="shared" ca="1" si="53"/>
        <v>0.86623281262449314</v>
      </c>
      <c r="T119" s="60">
        <f t="shared" ca="1" si="43"/>
        <v>1</v>
      </c>
      <c r="U119" s="53">
        <f t="shared" ca="1" si="54"/>
        <v>8.1486569377086315E-2</v>
      </c>
      <c r="V119" s="60">
        <f t="shared" ca="1" si="44"/>
        <v>1</v>
      </c>
      <c r="W119" s="53">
        <f t="shared" ca="1" si="45"/>
        <v>1.3388840525280443E-2</v>
      </c>
      <c r="X119" s="60">
        <f t="shared" ca="1" si="46"/>
        <v>2</v>
      </c>
      <c r="Y119" s="53">
        <f t="shared" ca="1" si="47"/>
        <v>0.3419634440120074</v>
      </c>
      <c r="Z119" s="60">
        <f t="shared" ca="1" si="48"/>
        <v>1</v>
      </c>
      <c r="AA119" s="53">
        <f t="shared" ca="1" si="49"/>
        <v>0.10213026136186376</v>
      </c>
      <c r="AB119" s="60">
        <f t="shared" ca="1" si="50"/>
        <v>3</v>
      </c>
      <c r="AC119" s="56">
        <f t="shared" ca="1" si="51"/>
        <v>0.38416980836345682</v>
      </c>
    </row>
    <row r="120" spans="2:29" ht="15.75" thickBot="1">
      <c r="M120" s="6">
        <f t="shared" si="52"/>
        <v>93</v>
      </c>
      <c r="N120" s="60">
        <f t="shared" ca="1" si="37"/>
        <v>2</v>
      </c>
      <c r="O120" s="53">
        <f t="shared" ca="1" si="38"/>
        <v>0.81489482130378477</v>
      </c>
      <c r="P120" s="60">
        <f t="shared" ca="1" si="39"/>
        <v>2</v>
      </c>
      <c r="Q120" s="53">
        <f t="shared" ca="1" si="40"/>
        <v>0.91213018905295851</v>
      </c>
      <c r="R120" s="60">
        <f t="shared" ca="1" si="41"/>
        <v>1</v>
      </c>
      <c r="S120" s="53">
        <f t="shared" ca="1" si="53"/>
        <v>2.6343597823579756E-2</v>
      </c>
      <c r="T120" s="60">
        <f t="shared" ca="1" si="43"/>
        <v>2</v>
      </c>
      <c r="U120" s="53">
        <f t="shared" ca="1" si="54"/>
        <v>0.69373551236505016</v>
      </c>
      <c r="V120" s="60">
        <f t="shared" ca="1" si="44"/>
        <v>2</v>
      </c>
      <c r="W120" s="53">
        <f t="shared" ca="1" si="45"/>
        <v>0.25956560294142439</v>
      </c>
      <c r="X120" s="60">
        <f t="shared" ca="1" si="46"/>
        <v>6</v>
      </c>
      <c r="Y120" s="53">
        <f t="shared" ca="1" si="47"/>
        <v>0.73008037444467178</v>
      </c>
      <c r="Z120" s="60">
        <f t="shared" ca="1" si="48"/>
        <v>3</v>
      </c>
      <c r="AA120" s="53">
        <f t="shared" ca="1" si="49"/>
        <v>0.26833912195709342</v>
      </c>
      <c r="AB120" s="60">
        <f t="shared" ca="1" si="50"/>
        <v>3</v>
      </c>
      <c r="AC120" s="56">
        <f t="shared" ca="1" si="51"/>
        <v>0.43665700782102501</v>
      </c>
    </row>
    <row r="121" spans="2:29" ht="15.75" thickBot="1">
      <c r="C121" s="396" t="s">
        <v>134</v>
      </c>
      <c r="D121" s="398"/>
      <c r="E121" s="396" t="s">
        <v>133</v>
      </c>
      <c r="F121" s="397"/>
      <c r="G121" s="397"/>
      <c r="H121" s="397"/>
      <c r="I121" s="398"/>
      <c r="M121" s="6">
        <f t="shared" si="52"/>
        <v>94</v>
      </c>
      <c r="N121" s="60">
        <f t="shared" ca="1" si="37"/>
        <v>2</v>
      </c>
      <c r="O121" s="53">
        <f t="shared" ca="1" si="38"/>
        <v>0.3327903278788269</v>
      </c>
      <c r="P121" s="60">
        <f t="shared" ca="1" si="39"/>
        <v>1</v>
      </c>
      <c r="Q121" s="53">
        <f t="shared" ca="1" si="40"/>
        <v>5.9122457826778607E-2</v>
      </c>
      <c r="R121" s="60">
        <f t="shared" ca="1" si="41"/>
        <v>2</v>
      </c>
      <c r="S121" s="53">
        <f t="shared" ca="1" si="53"/>
        <v>0.33170604021800099</v>
      </c>
      <c r="T121" s="60">
        <f t="shared" ca="1" si="43"/>
        <v>2</v>
      </c>
      <c r="U121" s="53">
        <f t="shared" ca="1" si="54"/>
        <v>0.6888369793800484</v>
      </c>
      <c r="V121" s="60">
        <f t="shared" ca="1" si="44"/>
        <v>1</v>
      </c>
      <c r="W121" s="53">
        <f t="shared" ca="1" si="45"/>
        <v>0.18187132254688754</v>
      </c>
      <c r="X121" s="60">
        <f t="shared" ca="1" si="46"/>
        <v>6</v>
      </c>
      <c r="Y121" s="53">
        <f t="shared" ca="1" si="47"/>
        <v>0.77568213872229475</v>
      </c>
      <c r="Z121" s="60">
        <f t="shared" ca="1" si="48"/>
        <v>3</v>
      </c>
      <c r="AA121" s="53">
        <f t="shared" ca="1" si="49"/>
        <v>0.34792978014121223</v>
      </c>
      <c r="AB121" s="60">
        <f t="shared" ca="1" si="50"/>
        <v>4</v>
      </c>
      <c r="AC121" s="56">
        <f t="shared" ca="1" si="51"/>
        <v>0.96153470230630966</v>
      </c>
    </row>
    <row r="122" spans="2:29" ht="15.75" thickBot="1">
      <c r="B122" s="17"/>
      <c r="C122" s="408" t="s">
        <v>129</v>
      </c>
      <c r="D122" s="410"/>
      <c r="E122" s="408" t="s">
        <v>129</v>
      </c>
      <c r="F122" s="410"/>
      <c r="G122" s="399" t="s">
        <v>132</v>
      </c>
      <c r="H122" s="408" t="s">
        <v>88</v>
      </c>
      <c r="I122" s="410"/>
      <c r="M122" s="1">
        <f t="shared" si="52"/>
        <v>95</v>
      </c>
      <c r="N122" s="60">
        <f t="shared" ca="1" si="37"/>
        <v>2</v>
      </c>
      <c r="O122" s="76">
        <f t="shared" ca="1" si="38"/>
        <v>0.83436317180825559</v>
      </c>
      <c r="P122" s="60">
        <f t="shared" ca="1" si="39"/>
        <v>1</v>
      </c>
      <c r="Q122" s="76">
        <f t="shared" ca="1" si="40"/>
        <v>7.3884427991020019E-3</v>
      </c>
      <c r="R122" s="60">
        <f t="shared" ca="1" si="41"/>
        <v>1</v>
      </c>
      <c r="S122" s="76">
        <f t="shared" ca="1" si="53"/>
        <v>0.24341318736361472</v>
      </c>
      <c r="T122" s="60">
        <f t="shared" ca="1" si="43"/>
        <v>2</v>
      </c>
      <c r="U122" s="76">
        <f t="shared" ca="1" si="54"/>
        <v>0.55280111318720504</v>
      </c>
      <c r="V122" s="60">
        <f t="shared" ca="1" si="44"/>
        <v>7</v>
      </c>
      <c r="W122" s="76">
        <f t="shared" ca="1" si="45"/>
        <v>0.75741151253291594</v>
      </c>
      <c r="X122" s="60">
        <f t="shared" ca="1" si="46"/>
        <v>6</v>
      </c>
      <c r="Y122" s="76">
        <f t="shared" ca="1" si="47"/>
        <v>0.72655975152551733</v>
      </c>
      <c r="Z122" s="60">
        <f t="shared" ca="1" si="48"/>
        <v>5</v>
      </c>
      <c r="AA122" s="76">
        <f t="shared" ca="1" si="49"/>
        <v>0.77405533142442828</v>
      </c>
      <c r="AB122" s="60">
        <f t="shared" ca="1" si="50"/>
        <v>2</v>
      </c>
      <c r="AC122" s="75">
        <f t="shared" ca="1" si="51"/>
        <v>0.22720122380036756</v>
      </c>
    </row>
    <row r="123" spans="2:29" ht="15.75" thickBot="1">
      <c r="B123" s="102" t="s">
        <v>94</v>
      </c>
      <c r="C123" s="7" t="s">
        <v>130</v>
      </c>
      <c r="D123" s="8" t="s">
        <v>131</v>
      </c>
      <c r="E123" s="7" t="s">
        <v>130</v>
      </c>
      <c r="F123" s="8" t="s">
        <v>131</v>
      </c>
      <c r="G123" s="400"/>
      <c r="H123" s="7" t="s">
        <v>130</v>
      </c>
      <c r="I123" s="3" t="s">
        <v>131</v>
      </c>
      <c r="M123" s="1">
        <f t="shared" si="52"/>
        <v>96</v>
      </c>
      <c r="N123" s="60">
        <f t="shared" ref="N123:N125" ca="1" si="55">VLOOKUP(O123,N$8:O$16,2)</f>
        <v>1</v>
      </c>
      <c r="O123" s="76">
        <f t="shared" ca="1" si="38"/>
        <v>0.10979116794148558</v>
      </c>
      <c r="P123" s="60">
        <f t="shared" ref="P123:P125" ca="1" si="56">VLOOKUP(Q123,P$8:Q$16,2)</f>
        <v>1</v>
      </c>
      <c r="Q123" s="76">
        <f t="shared" ca="1" si="40"/>
        <v>0.16968702561149396</v>
      </c>
      <c r="R123" s="60">
        <f t="shared" ref="R123:R125" ca="1" si="57">VLOOKUP(S123,R$8:S$16,2)</f>
        <v>1</v>
      </c>
      <c r="S123" s="76">
        <f t="shared" ca="1" si="53"/>
        <v>0.11421494529347131</v>
      </c>
      <c r="T123" s="60">
        <f t="shared" ref="T123:T125" ca="1" si="58">VLOOKUP(U123,T$8:U$16,2)</f>
        <v>1</v>
      </c>
      <c r="U123" s="76">
        <f t="shared" ca="1" si="54"/>
        <v>0.24233529995055392</v>
      </c>
      <c r="V123" s="60">
        <f t="shared" ref="V123:V125" ca="1" si="59">VLOOKUP(W123,V$8:W$16,2)</f>
        <v>6</v>
      </c>
      <c r="W123" s="76">
        <f t="shared" ca="1" si="45"/>
        <v>0.6093495029499274</v>
      </c>
      <c r="X123" s="60">
        <f t="shared" ref="X123:X125" ca="1" si="60">VLOOKUP(Y123,X$8:Y$16,2)</f>
        <v>7</v>
      </c>
      <c r="Y123" s="76">
        <f t="shared" ca="1" si="47"/>
        <v>0.99187340657348333</v>
      </c>
      <c r="Z123" s="60">
        <f t="shared" ref="Z123:Z125" ca="1" si="61">VLOOKUP(AA123,Z$8:AA$16,2)</f>
        <v>3</v>
      </c>
      <c r="AA123" s="76">
        <f t="shared" ca="1" si="49"/>
        <v>0.27521888538447703</v>
      </c>
      <c r="AB123" s="60">
        <f t="shared" ref="AB123:AB125" ca="1" si="62">VLOOKUP(AC123,AB$8:AC$16,2)</f>
        <v>3</v>
      </c>
      <c r="AC123" s="75">
        <f t="shared" ca="1" si="51"/>
        <v>0.60920288828070857</v>
      </c>
    </row>
    <row r="124" spans="2:29" ht="15.75" thickBot="1">
      <c r="B124" s="3" t="s">
        <v>64</v>
      </c>
      <c r="C124" s="17"/>
      <c r="D124" s="18"/>
      <c r="E124" s="3"/>
      <c r="F124" s="3"/>
      <c r="G124" s="59">
        <f>K77</f>
        <v>5.1791666666666671</v>
      </c>
      <c r="H124" s="86">
        <f>E124+G124</f>
        <v>5.1791666666666671</v>
      </c>
      <c r="I124" s="71">
        <f>F124+G124</f>
        <v>5.1791666666666671</v>
      </c>
      <c r="M124" s="1">
        <f t="shared" si="52"/>
        <v>97</v>
      </c>
      <c r="N124" s="60">
        <f t="shared" ca="1" si="55"/>
        <v>1</v>
      </c>
      <c r="O124" s="76">
        <f t="shared" ca="1" si="38"/>
        <v>3.9013941746580016E-2</v>
      </c>
      <c r="P124" s="60">
        <f t="shared" ca="1" si="56"/>
        <v>2</v>
      </c>
      <c r="Q124" s="76">
        <f t="shared" ca="1" si="40"/>
        <v>0.83336301623284026</v>
      </c>
      <c r="R124" s="60">
        <f t="shared" ca="1" si="57"/>
        <v>2</v>
      </c>
      <c r="S124" s="76">
        <f t="shared" ca="1" si="53"/>
        <v>0.68561525652568012</v>
      </c>
      <c r="T124" s="60">
        <f t="shared" ca="1" si="58"/>
        <v>1</v>
      </c>
      <c r="U124" s="76">
        <f t="shared" ca="1" si="54"/>
        <v>0.36962201027662517</v>
      </c>
      <c r="V124" s="60">
        <f t="shared" ca="1" si="59"/>
        <v>3</v>
      </c>
      <c r="W124" s="76">
        <f t="shared" ca="1" si="45"/>
        <v>0.31035347260772284</v>
      </c>
      <c r="X124" s="60">
        <f t="shared" ca="1" si="60"/>
        <v>5</v>
      </c>
      <c r="Y124" s="76">
        <f t="shared" ca="1" si="47"/>
        <v>0.6302035261224419</v>
      </c>
      <c r="Z124" s="60">
        <f t="shared" ca="1" si="61"/>
        <v>4</v>
      </c>
      <c r="AA124" s="76">
        <f t="shared" ca="1" si="49"/>
        <v>0.42176432620843229</v>
      </c>
      <c r="AB124" s="60">
        <f t="shared" ca="1" si="62"/>
        <v>3</v>
      </c>
      <c r="AC124" s="75">
        <f t="shared" ca="1" si="51"/>
        <v>0.35992728616418113</v>
      </c>
    </row>
    <row r="125" spans="2:29" ht="15.75" thickBot="1">
      <c r="B125" s="5" t="s">
        <v>65</v>
      </c>
      <c r="C125" s="6"/>
      <c r="D125" s="39"/>
      <c r="E125" s="5"/>
      <c r="F125" s="5"/>
      <c r="G125" s="53">
        <f t="shared" ref="G125:G147" si="63">K78</f>
        <v>5.1791666666666671</v>
      </c>
      <c r="H125" s="65">
        <f t="shared" ref="H125:H147" si="64">E125+G125</f>
        <v>5.1791666666666671</v>
      </c>
      <c r="I125" s="34">
        <f t="shared" ref="I125:I147" si="65">F125+G125</f>
        <v>5.1791666666666671</v>
      </c>
      <c r="M125" s="1">
        <f t="shared" si="52"/>
        <v>98</v>
      </c>
      <c r="N125" s="60">
        <f t="shared" ca="1" si="55"/>
        <v>2</v>
      </c>
      <c r="O125" s="76">
        <f t="shared" ca="1" si="38"/>
        <v>0.76308336891803297</v>
      </c>
      <c r="P125" s="60">
        <f t="shared" ca="1" si="56"/>
        <v>2</v>
      </c>
      <c r="Q125" s="76">
        <f t="shared" ca="1" si="40"/>
        <v>0.91913802618258877</v>
      </c>
      <c r="R125" s="60">
        <f t="shared" ca="1" si="57"/>
        <v>1</v>
      </c>
      <c r="S125" s="76">
        <f t="shared" ca="1" si="53"/>
        <v>1.350800812376729E-2</v>
      </c>
      <c r="T125" s="60">
        <f t="shared" ca="1" si="58"/>
        <v>1</v>
      </c>
      <c r="U125" s="76">
        <f t="shared" ca="1" si="54"/>
        <v>0.11177950406388337</v>
      </c>
      <c r="V125" s="60">
        <f t="shared" ca="1" si="59"/>
        <v>1</v>
      </c>
      <c r="W125" s="76">
        <f t="shared" ca="1" si="45"/>
        <v>0.14502360154639438</v>
      </c>
      <c r="X125" s="60">
        <f t="shared" ca="1" si="60"/>
        <v>1</v>
      </c>
      <c r="Y125" s="76">
        <f t="shared" ca="1" si="47"/>
        <v>4.4290790432064409E-2</v>
      </c>
      <c r="Z125" s="60">
        <f t="shared" ca="1" si="61"/>
        <v>4</v>
      </c>
      <c r="AA125" s="76">
        <f t="shared" ca="1" si="49"/>
        <v>0.40950182757858133</v>
      </c>
      <c r="AB125" s="60">
        <f t="shared" ca="1" si="62"/>
        <v>3</v>
      </c>
      <c r="AC125" s="75">
        <f t="shared" ca="1" si="51"/>
        <v>0.65116381684914959</v>
      </c>
    </row>
    <row r="126" spans="2:29" ht="15.75" thickBot="1">
      <c r="B126" s="5" t="s">
        <v>66</v>
      </c>
      <c r="C126" s="6"/>
      <c r="D126" s="39"/>
      <c r="E126" s="5"/>
      <c r="F126" s="5"/>
      <c r="G126" s="53">
        <f t="shared" si="63"/>
        <v>5.1791666666666671</v>
      </c>
      <c r="H126" s="65">
        <f t="shared" si="64"/>
        <v>5.1791666666666671</v>
      </c>
      <c r="I126" s="34">
        <f t="shared" si="65"/>
        <v>5.1791666666666671</v>
      </c>
      <c r="M126" s="1">
        <f t="shared" si="52"/>
        <v>99</v>
      </c>
      <c r="N126" s="60">
        <f t="shared" ref="N126:N131" ca="1" si="66">VLOOKUP(O126,N$8:O$16,2)</f>
        <v>1</v>
      </c>
      <c r="O126" s="76">
        <f t="shared" ca="1" si="38"/>
        <v>0.12487305302020202</v>
      </c>
      <c r="P126" s="60">
        <f t="shared" ref="P126:P131" ca="1" si="67">VLOOKUP(Q126,P$8:Q$16,2)</f>
        <v>2</v>
      </c>
      <c r="Q126" s="76">
        <f t="shared" ca="1" si="40"/>
        <v>0.95410570255516469</v>
      </c>
      <c r="R126" s="60">
        <f t="shared" ref="R126:R131" ca="1" si="68">VLOOKUP(S126,R$8:S$16,2)</f>
        <v>2</v>
      </c>
      <c r="S126" s="76">
        <f t="shared" ca="1" si="53"/>
        <v>0.83043293030359955</v>
      </c>
      <c r="T126" s="60">
        <f t="shared" ref="T126:T131" ca="1" si="69">VLOOKUP(U126,T$8:U$16,2)</f>
        <v>2</v>
      </c>
      <c r="U126" s="76">
        <f t="shared" ca="1" si="54"/>
        <v>0.74869827309972958</v>
      </c>
      <c r="V126" s="60">
        <f t="shared" ref="V126:V131" ca="1" si="70">VLOOKUP(W126,V$8:W$16,2)</f>
        <v>5</v>
      </c>
      <c r="W126" s="76">
        <f t="shared" ca="1" si="45"/>
        <v>0.57265034664708669</v>
      </c>
      <c r="X126" s="60">
        <f t="shared" ref="X126:X131" ca="1" si="71">VLOOKUP(Y126,X$8:Y$16,2)</f>
        <v>3</v>
      </c>
      <c r="Y126" s="76">
        <f t="shared" ca="1" si="47"/>
        <v>0.38901060126878484</v>
      </c>
      <c r="Z126" s="60">
        <f t="shared" ref="Z126:Z131" ca="1" si="72">VLOOKUP(AA126,Z$8:AA$16,2)</f>
        <v>4</v>
      </c>
      <c r="AA126" s="76">
        <f t="shared" ca="1" si="49"/>
        <v>0.53672116795507296</v>
      </c>
      <c r="AB126" s="60">
        <f t="shared" ref="AB126:AB131" ca="1" si="73">VLOOKUP(AC126,AB$8:AC$16,2)</f>
        <v>3</v>
      </c>
      <c r="AC126" s="75">
        <f t="shared" ca="1" si="51"/>
        <v>0.30667855369221941</v>
      </c>
    </row>
    <row r="127" spans="2:29" ht="15.75" thickBot="1">
      <c r="B127" s="5" t="s">
        <v>67</v>
      </c>
      <c r="C127" s="6"/>
      <c r="D127" s="39"/>
      <c r="E127" s="5"/>
      <c r="F127" s="5"/>
      <c r="G127" s="53">
        <f t="shared" si="63"/>
        <v>5.1791666666666671</v>
      </c>
      <c r="H127" s="65">
        <f t="shared" si="64"/>
        <v>5.1791666666666671</v>
      </c>
      <c r="I127" s="34">
        <f t="shared" si="65"/>
        <v>5.1791666666666671</v>
      </c>
      <c r="M127" s="1">
        <f t="shared" si="52"/>
        <v>100</v>
      </c>
      <c r="N127" s="60">
        <f t="shared" ca="1" si="66"/>
        <v>2</v>
      </c>
      <c r="O127" s="76">
        <f t="shared" ca="1" si="38"/>
        <v>0.61682933821984509</v>
      </c>
      <c r="P127" s="60">
        <f t="shared" ca="1" si="67"/>
        <v>2</v>
      </c>
      <c r="Q127" s="76">
        <f t="shared" ca="1" si="40"/>
        <v>0.7103382204618427</v>
      </c>
      <c r="R127" s="60">
        <f t="shared" ca="1" si="68"/>
        <v>2</v>
      </c>
      <c r="S127" s="76">
        <f t="shared" ca="1" si="53"/>
        <v>0.6683079118712687</v>
      </c>
      <c r="T127" s="60">
        <f t="shared" ca="1" si="69"/>
        <v>1</v>
      </c>
      <c r="U127" s="76">
        <f t="shared" ca="1" si="54"/>
        <v>4.170551566236913E-2</v>
      </c>
      <c r="V127" s="60">
        <f t="shared" ca="1" si="70"/>
        <v>5</v>
      </c>
      <c r="W127" s="76">
        <f t="shared" ca="1" si="45"/>
        <v>0.53632489685999474</v>
      </c>
      <c r="X127" s="60">
        <f t="shared" ca="1" si="71"/>
        <v>1</v>
      </c>
      <c r="Y127" s="76">
        <f t="shared" ca="1" si="47"/>
        <v>6.3214780629318845E-2</v>
      </c>
      <c r="Z127" s="60">
        <f t="shared" ca="1" si="72"/>
        <v>3</v>
      </c>
      <c r="AA127" s="76">
        <f t="shared" ca="1" si="49"/>
        <v>0.23305604588229101</v>
      </c>
      <c r="AB127" s="60">
        <f t="shared" ca="1" si="73"/>
        <v>2</v>
      </c>
      <c r="AC127" s="75">
        <f t="shared" ca="1" si="51"/>
        <v>0.27393263835600568</v>
      </c>
    </row>
    <row r="128" spans="2:29" ht="15.75" thickBot="1">
      <c r="B128" s="5" t="s">
        <v>68</v>
      </c>
      <c r="C128" s="6"/>
      <c r="D128" s="39"/>
      <c r="E128" s="5"/>
      <c r="F128" s="5"/>
      <c r="G128" s="53">
        <f t="shared" si="63"/>
        <v>5.1791666666666671</v>
      </c>
      <c r="H128" s="65">
        <f t="shared" si="64"/>
        <v>5.1791666666666671</v>
      </c>
      <c r="I128" s="34">
        <f t="shared" si="65"/>
        <v>5.1791666666666671</v>
      </c>
      <c r="M128" s="1">
        <f t="shared" si="52"/>
        <v>101</v>
      </c>
      <c r="N128" s="60">
        <f t="shared" ca="1" si="66"/>
        <v>1</v>
      </c>
      <c r="O128" s="76">
        <f t="shared" ca="1" si="38"/>
        <v>0.27003598221247938</v>
      </c>
      <c r="P128" s="60">
        <f t="shared" ca="1" si="67"/>
        <v>2</v>
      </c>
      <c r="Q128" s="76">
        <f t="shared" ca="1" si="40"/>
        <v>0.95086766121977639</v>
      </c>
      <c r="R128" s="60">
        <f t="shared" ca="1" si="68"/>
        <v>2</v>
      </c>
      <c r="S128" s="76">
        <f t="shared" ca="1" si="53"/>
        <v>0.37807840674007065</v>
      </c>
      <c r="T128" s="60">
        <f t="shared" ca="1" si="69"/>
        <v>2</v>
      </c>
      <c r="U128" s="76">
        <f t="shared" ca="1" si="54"/>
        <v>0.5631545317854334</v>
      </c>
      <c r="V128" s="60">
        <f t="shared" ca="1" si="70"/>
        <v>1</v>
      </c>
      <c r="W128" s="76">
        <f t="shared" ca="1" si="45"/>
        <v>1.6955077234522165E-2</v>
      </c>
      <c r="X128" s="60">
        <f t="shared" ca="1" si="71"/>
        <v>4</v>
      </c>
      <c r="Y128" s="76">
        <f t="shared" ca="1" si="47"/>
        <v>0.49176163730795697</v>
      </c>
      <c r="Z128" s="60">
        <f t="shared" ca="1" si="72"/>
        <v>6</v>
      </c>
      <c r="AA128" s="76">
        <f t="shared" ca="1" si="49"/>
        <v>0.83392366748349112</v>
      </c>
      <c r="AB128" s="60">
        <f t="shared" ca="1" si="73"/>
        <v>4</v>
      </c>
      <c r="AC128" s="75">
        <f t="shared" ca="1" si="51"/>
        <v>0.95267015623779039</v>
      </c>
    </row>
    <row r="129" spans="2:29" ht="15.75" thickBot="1">
      <c r="B129" s="5" t="s">
        <v>69</v>
      </c>
      <c r="C129" s="6"/>
      <c r="D129" s="39"/>
      <c r="E129" s="5">
        <f>$D$111*$D$119*$E$3/1000</f>
        <v>20.34</v>
      </c>
      <c r="F129" s="5">
        <f>$D$111*$D$119*$E$3/1000</f>
        <v>20.34</v>
      </c>
      <c r="G129" s="53">
        <f t="shared" si="63"/>
        <v>5.1791666666666671</v>
      </c>
      <c r="H129" s="65">
        <f t="shared" si="64"/>
        <v>25.519166666666667</v>
      </c>
      <c r="I129" s="34">
        <f t="shared" si="65"/>
        <v>25.519166666666667</v>
      </c>
      <c r="M129" s="1">
        <f t="shared" si="52"/>
        <v>102</v>
      </c>
      <c r="N129" s="60">
        <f t="shared" ca="1" si="66"/>
        <v>1</v>
      </c>
      <c r="O129" s="76">
        <f t="shared" ca="1" si="38"/>
        <v>0.11089304532776101</v>
      </c>
      <c r="P129" s="60">
        <f t="shared" ca="1" si="67"/>
        <v>2</v>
      </c>
      <c r="Q129" s="76">
        <f t="shared" ca="1" si="40"/>
        <v>0.64207154479749917</v>
      </c>
      <c r="R129" s="60">
        <f t="shared" ca="1" si="68"/>
        <v>2</v>
      </c>
      <c r="S129" s="76">
        <f t="shared" ca="1" si="53"/>
        <v>0.47541593861259646</v>
      </c>
      <c r="T129" s="60">
        <f t="shared" ca="1" si="69"/>
        <v>2</v>
      </c>
      <c r="U129" s="76">
        <f t="shared" ca="1" si="54"/>
        <v>0.77923167180050612</v>
      </c>
      <c r="V129" s="60">
        <f t="shared" ca="1" si="70"/>
        <v>9</v>
      </c>
      <c r="W129" s="76">
        <f t="shared" ca="1" si="45"/>
        <v>0.98046531551644378</v>
      </c>
      <c r="X129" s="60">
        <f t="shared" ca="1" si="71"/>
        <v>2</v>
      </c>
      <c r="Y129" s="76">
        <f t="shared" ca="1" si="47"/>
        <v>0.31189038869824448</v>
      </c>
      <c r="Z129" s="60">
        <f t="shared" ca="1" si="72"/>
        <v>4</v>
      </c>
      <c r="AA129" s="76">
        <f t="shared" ca="1" si="49"/>
        <v>0.4364659723123081</v>
      </c>
      <c r="AB129" s="60">
        <f t="shared" ca="1" si="73"/>
        <v>3</v>
      </c>
      <c r="AC129" s="75">
        <f t="shared" ca="1" si="51"/>
        <v>0.67167597611105911</v>
      </c>
    </row>
    <row r="130" spans="2:29" ht="15.75" thickBot="1">
      <c r="B130" s="5" t="s">
        <v>70</v>
      </c>
      <c r="C130" s="6" t="s">
        <v>95</v>
      </c>
      <c r="D130" s="39" t="s">
        <v>95</v>
      </c>
      <c r="E130" s="5">
        <f>$D$111*$D$119*$E$3/1000</f>
        <v>20.34</v>
      </c>
      <c r="F130" s="5">
        <f>$D$111*$D$119*$E$3/1000</f>
        <v>20.34</v>
      </c>
      <c r="G130" s="53">
        <f t="shared" ca="1" si="63"/>
        <v>5.4965229885057472</v>
      </c>
      <c r="H130" s="65">
        <f t="shared" ca="1" si="64"/>
        <v>25.836522988505749</v>
      </c>
      <c r="I130" s="34">
        <f t="shared" ca="1" si="65"/>
        <v>25.836522988505749</v>
      </c>
      <c r="M130" s="1">
        <f t="shared" si="52"/>
        <v>103</v>
      </c>
      <c r="N130" s="60">
        <f t="shared" ca="1" si="66"/>
        <v>1</v>
      </c>
      <c r="O130" s="76">
        <f t="shared" ca="1" si="38"/>
        <v>1.2668653917635275E-2</v>
      </c>
      <c r="P130" s="60">
        <f t="shared" ca="1" si="67"/>
        <v>2</v>
      </c>
      <c r="Q130" s="76">
        <f t="shared" ca="1" si="40"/>
        <v>0.69159741858351031</v>
      </c>
      <c r="R130" s="60">
        <f t="shared" ca="1" si="68"/>
        <v>2</v>
      </c>
      <c r="S130" s="76">
        <f t="shared" ca="1" si="53"/>
        <v>0.58024986266851997</v>
      </c>
      <c r="T130" s="60">
        <f t="shared" ca="1" si="69"/>
        <v>1</v>
      </c>
      <c r="U130" s="76">
        <f t="shared" ca="1" si="54"/>
        <v>0.16380505255431554</v>
      </c>
      <c r="V130" s="60">
        <f t="shared" ca="1" si="70"/>
        <v>5</v>
      </c>
      <c r="W130" s="76">
        <f t="shared" ca="1" si="45"/>
        <v>0.53955347812147458</v>
      </c>
      <c r="X130" s="60">
        <f t="shared" ca="1" si="71"/>
        <v>7</v>
      </c>
      <c r="Y130" s="76">
        <f t="shared" ca="1" si="47"/>
        <v>0.92785721365701557</v>
      </c>
      <c r="Z130" s="60">
        <f t="shared" ca="1" si="72"/>
        <v>8</v>
      </c>
      <c r="AA130" s="76">
        <f t="shared" ca="1" si="49"/>
        <v>0.92502248381058827</v>
      </c>
      <c r="AB130" s="60">
        <f t="shared" ca="1" si="73"/>
        <v>3</v>
      </c>
      <c r="AC130" s="75">
        <f t="shared" ca="1" si="51"/>
        <v>0.32385095590063262</v>
      </c>
    </row>
    <row r="131" spans="2:29" ht="15.75" thickBot="1">
      <c r="B131" s="42" t="s">
        <v>71</v>
      </c>
      <c r="C131" s="6" t="s">
        <v>95</v>
      </c>
      <c r="D131" s="39" t="s">
        <v>95</v>
      </c>
      <c r="E131" s="5"/>
      <c r="F131" s="5"/>
      <c r="G131" s="53">
        <f t="shared" ca="1" si="63"/>
        <v>6.2322126436781611</v>
      </c>
      <c r="H131" s="65">
        <f t="shared" ca="1" si="64"/>
        <v>6.2322126436781611</v>
      </c>
      <c r="I131" s="34">
        <f t="shared" ca="1" si="65"/>
        <v>6.2322126436781611</v>
      </c>
      <c r="M131" s="1">
        <f t="shared" si="52"/>
        <v>104</v>
      </c>
      <c r="N131" s="60">
        <f t="shared" ca="1" si="66"/>
        <v>1</v>
      </c>
      <c r="O131" s="76">
        <f t="shared" ca="1" si="38"/>
        <v>5.777295717131814E-3</v>
      </c>
      <c r="P131" s="60">
        <f t="shared" ca="1" si="67"/>
        <v>1</v>
      </c>
      <c r="Q131" s="76">
        <f t="shared" ca="1" si="40"/>
        <v>0.16524431949922747</v>
      </c>
      <c r="R131" s="60">
        <f t="shared" ca="1" si="68"/>
        <v>2</v>
      </c>
      <c r="S131" s="76">
        <f t="shared" ca="1" si="53"/>
        <v>0.87173579849081251</v>
      </c>
      <c r="T131" s="60">
        <f t="shared" ca="1" si="69"/>
        <v>1</v>
      </c>
      <c r="U131" s="76">
        <f t="shared" ca="1" si="54"/>
        <v>0.42411965034579069</v>
      </c>
      <c r="V131" s="60">
        <f t="shared" ca="1" si="70"/>
        <v>9</v>
      </c>
      <c r="W131" s="76">
        <f t="shared" ca="1" si="45"/>
        <v>0.95663627218711422</v>
      </c>
      <c r="X131" s="60">
        <f t="shared" ca="1" si="71"/>
        <v>2</v>
      </c>
      <c r="Y131" s="76">
        <f t="shared" ca="1" si="47"/>
        <v>0.31507658254003124</v>
      </c>
      <c r="Z131" s="60">
        <f t="shared" ca="1" si="72"/>
        <v>4</v>
      </c>
      <c r="AA131" s="76">
        <f t="shared" ca="1" si="49"/>
        <v>0.46683309208685486</v>
      </c>
      <c r="AB131" s="60">
        <f t="shared" ca="1" si="73"/>
        <v>4</v>
      </c>
      <c r="AC131" s="75">
        <f t="shared" ca="1" si="51"/>
        <v>0.92140994084677819</v>
      </c>
    </row>
    <row r="132" spans="2:29" ht="15.75" thickBot="1">
      <c r="B132" s="42" t="s">
        <v>72</v>
      </c>
      <c r="C132" s="6"/>
      <c r="D132" s="39"/>
      <c r="E132" s="5"/>
      <c r="F132" s="5"/>
      <c r="G132" s="53">
        <f t="shared" si="63"/>
        <v>19.219122879036671</v>
      </c>
      <c r="H132" s="65">
        <f t="shared" si="64"/>
        <v>19.219122879036671</v>
      </c>
      <c r="I132" s="34">
        <f t="shared" si="65"/>
        <v>19.219122879036671</v>
      </c>
      <c r="M132" s="1">
        <f t="shared" si="52"/>
        <v>105</v>
      </c>
      <c r="N132" s="60">
        <f t="shared" ref="N132:N140" ca="1" si="74">VLOOKUP(O132,N$8:O$16,2)</f>
        <v>2</v>
      </c>
      <c r="O132" s="76">
        <f t="shared" ca="1" si="38"/>
        <v>0.73975618005588473</v>
      </c>
      <c r="P132" s="60">
        <f t="shared" ref="P132:P140" ca="1" si="75">VLOOKUP(Q132,P$8:Q$16,2)</f>
        <v>1</v>
      </c>
      <c r="Q132" s="76">
        <f t="shared" ca="1" si="40"/>
        <v>0.29015854597536261</v>
      </c>
      <c r="R132" s="60">
        <f t="shared" ref="R132:R140" ca="1" si="76">VLOOKUP(S132,R$8:S$16,2)</f>
        <v>2</v>
      </c>
      <c r="S132" s="76">
        <f t="shared" ca="1" si="53"/>
        <v>0.86369060289533106</v>
      </c>
      <c r="T132" s="60">
        <f t="shared" ref="T132:T140" ca="1" si="77">VLOOKUP(U132,T$8:U$16,2)</f>
        <v>2</v>
      </c>
      <c r="U132" s="76">
        <f t="shared" ca="1" si="54"/>
        <v>0.8486904668759836</v>
      </c>
      <c r="V132" s="60">
        <f t="shared" ref="V132:V140" ca="1" si="78">VLOOKUP(W132,V$8:W$16,2)</f>
        <v>8</v>
      </c>
      <c r="W132" s="76">
        <f t="shared" ca="1" si="45"/>
        <v>0.82889764501964636</v>
      </c>
      <c r="X132" s="60">
        <f t="shared" ref="X132:X140" ca="1" si="79">VLOOKUP(Y132,X$8:Y$16,2)</f>
        <v>6</v>
      </c>
      <c r="Y132" s="76">
        <f t="shared" ca="1" si="47"/>
        <v>0.67033790289801098</v>
      </c>
      <c r="Z132" s="60">
        <f t="shared" ref="Z132:Z140" ca="1" si="80">VLOOKUP(AA132,Z$8:AA$16,2)</f>
        <v>5</v>
      </c>
      <c r="AA132" s="76">
        <f t="shared" ca="1" si="49"/>
        <v>0.63394778690597509</v>
      </c>
      <c r="AB132" s="60">
        <f t="shared" ref="AB132:AB140" ca="1" si="81">VLOOKUP(AC132,AB$8:AC$16,2)</f>
        <v>3</v>
      </c>
      <c r="AC132" s="75">
        <f t="shared" ca="1" si="51"/>
        <v>0.57194404698714529</v>
      </c>
    </row>
    <row r="133" spans="2:29" ht="15.75" thickBot="1">
      <c r="B133" s="42" t="s">
        <v>73</v>
      </c>
      <c r="C133" s="6"/>
      <c r="D133" s="39"/>
      <c r="E133" s="5"/>
      <c r="F133" s="5"/>
      <c r="G133" s="53">
        <f t="shared" ca="1" si="63"/>
        <v>5.6263505747126441</v>
      </c>
      <c r="H133" s="65">
        <f t="shared" ca="1" si="64"/>
        <v>5.6263505747126441</v>
      </c>
      <c r="I133" s="34">
        <f t="shared" ca="1" si="65"/>
        <v>5.6263505747126441</v>
      </c>
      <c r="M133" s="1">
        <f t="shared" si="52"/>
        <v>106</v>
      </c>
      <c r="N133" s="60">
        <f t="shared" ca="1" si="74"/>
        <v>2</v>
      </c>
      <c r="O133" s="76">
        <f t="shared" ca="1" si="38"/>
        <v>0.81230037657795862</v>
      </c>
      <c r="P133" s="60">
        <f t="shared" ca="1" si="75"/>
        <v>2</v>
      </c>
      <c r="Q133" s="76">
        <f t="shared" ca="1" si="40"/>
        <v>0.84337693706354244</v>
      </c>
      <c r="R133" s="60">
        <f t="shared" ca="1" si="76"/>
        <v>2</v>
      </c>
      <c r="S133" s="76">
        <f t="shared" ca="1" si="53"/>
        <v>0.39784944633105024</v>
      </c>
      <c r="T133" s="60">
        <f t="shared" ca="1" si="77"/>
        <v>2</v>
      </c>
      <c r="U133" s="76">
        <f t="shared" ca="1" si="54"/>
        <v>0.92387622867743424</v>
      </c>
      <c r="V133" s="60">
        <f t="shared" ca="1" si="78"/>
        <v>2</v>
      </c>
      <c r="W133" s="76">
        <f t="shared" ca="1" si="45"/>
        <v>0.2664656309206308</v>
      </c>
      <c r="X133" s="60">
        <f t="shared" ca="1" si="79"/>
        <v>6</v>
      </c>
      <c r="Y133" s="76">
        <f t="shared" ca="1" si="47"/>
        <v>0.71360960433849607</v>
      </c>
      <c r="Z133" s="60">
        <f t="shared" ca="1" si="80"/>
        <v>9</v>
      </c>
      <c r="AA133" s="76">
        <f t="shared" ca="1" si="49"/>
        <v>0.95673369167063527</v>
      </c>
      <c r="AB133" s="60">
        <f t="shared" ca="1" si="81"/>
        <v>2</v>
      </c>
      <c r="AC133" s="75">
        <f t="shared" ca="1" si="51"/>
        <v>0.27387910466772891</v>
      </c>
    </row>
    <row r="134" spans="2:29" ht="15.75" thickBot="1">
      <c r="B134" s="42" t="s">
        <v>74</v>
      </c>
      <c r="C134" s="6"/>
      <c r="D134" s="39"/>
      <c r="E134" s="5"/>
      <c r="F134" s="5"/>
      <c r="G134" s="53">
        <f t="shared" ca="1" si="63"/>
        <v>8.3554885057471271</v>
      </c>
      <c r="H134" s="65">
        <f t="shared" ca="1" si="64"/>
        <v>8.3554885057471271</v>
      </c>
      <c r="I134" s="34">
        <f t="shared" ca="1" si="65"/>
        <v>8.3554885057471271</v>
      </c>
      <c r="M134" s="1">
        <f t="shared" si="52"/>
        <v>107</v>
      </c>
      <c r="N134" s="60">
        <f t="shared" ca="1" si="74"/>
        <v>2</v>
      </c>
      <c r="O134" s="76">
        <f t="shared" ca="1" si="38"/>
        <v>0.75019515237067314</v>
      </c>
      <c r="P134" s="60">
        <f t="shared" ca="1" si="75"/>
        <v>2</v>
      </c>
      <c r="Q134" s="76">
        <f t="shared" ca="1" si="40"/>
        <v>0.35520031530161922</v>
      </c>
      <c r="R134" s="60">
        <f t="shared" ca="1" si="76"/>
        <v>2</v>
      </c>
      <c r="S134" s="76">
        <f t="shared" ca="1" si="53"/>
        <v>0.90024879260886603</v>
      </c>
      <c r="T134" s="60">
        <f t="shared" ca="1" si="77"/>
        <v>2</v>
      </c>
      <c r="U134" s="76">
        <f t="shared" ca="1" si="54"/>
        <v>0.89025703978619841</v>
      </c>
      <c r="V134" s="60">
        <f t="shared" ca="1" si="78"/>
        <v>6</v>
      </c>
      <c r="W134" s="76">
        <f t="shared" ca="1" si="45"/>
        <v>0.63848700645179002</v>
      </c>
      <c r="X134" s="60">
        <f t="shared" ca="1" si="79"/>
        <v>6</v>
      </c>
      <c r="Y134" s="76">
        <f t="shared" ca="1" si="47"/>
        <v>0.78858396093344307</v>
      </c>
      <c r="Z134" s="60">
        <f t="shared" ca="1" si="80"/>
        <v>8</v>
      </c>
      <c r="AA134" s="76">
        <f t="shared" ca="1" si="49"/>
        <v>0.94843872006115326</v>
      </c>
      <c r="AB134" s="60">
        <f t="shared" ca="1" si="81"/>
        <v>4</v>
      </c>
      <c r="AC134" s="75">
        <f t="shared" ca="1" si="51"/>
        <v>0.90737757990571155</v>
      </c>
    </row>
    <row r="135" spans="2:29" ht="15.75" thickBot="1">
      <c r="B135" s="42" t="s">
        <v>75</v>
      </c>
      <c r="C135" s="6"/>
      <c r="D135" s="39"/>
      <c r="E135" s="5"/>
      <c r="F135" s="5"/>
      <c r="G135" s="53">
        <f t="shared" ca="1" si="63"/>
        <v>6.5113834154351391</v>
      </c>
      <c r="H135" s="65">
        <f t="shared" ca="1" si="64"/>
        <v>6.5113834154351391</v>
      </c>
      <c r="I135" s="34">
        <f t="shared" ca="1" si="65"/>
        <v>6.5113834154351391</v>
      </c>
      <c r="M135" s="1">
        <f t="shared" si="52"/>
        <v>108</v>
      </c>
      <c r="N135" s="60">
        <f t="shared" ca="1" si="74"/>
        <v>2</v>
      </c>
      <c r="O135" s="76">
        <f t="shared" ca="1" si="38"/>
        <v>0.77655020764420324</v>
      </c>
      <c r="P135" s="60">
        <f t="shared" ca="1" si="75"/>
        <v>1</v>
      </c>
      <c r="Q135" s="76">
        <f t="shared" ca="1" si="40"/>
        <v>5.9295232465272463E-2</v>
      </c>
      <c r="R135" s="60">
        <f t="shared" ca="1" si="76"/>
        <v>2</v>
      </c>
      <c r="S135" s="76">
        <f t="shared" ca="1" si="53"/>
        <v>0.90766141018824875</v>
      </c>
      <c r="T135" s="60">
        <f t="shared" ca="1" si="77"/>
        <v>2</v>
      </c>
      <c r="U135" s="76">
        <f t="shared" ca="1" si="54"/>
        <v>0.90208518127928983</v>
      </c>
      <c r="V135" s="60">
        <f t="shared" ca="1" si="78"/>
        <v>6</v>
      </c>
      <c r="W135" s="76">
        <f t="shared" ca="1" si="45"/>
        <v>0.67406999362204534</v>
      </c>
      <c r="X135" s="60">
        <f t="shared" ca="1" si="79"/>
        <v>5</v>
      </c>
      <c r="Y135" s="76">
        <f t="shared" ca="1" si="47"/>
        <v>0.59999567970135104</v>
      </c>
      <c r="Z135" s="60">
        <f t="shared" ca="1" si="80"/>
        <v>4</v>
      </c>
      <c r="AA135" s="76">
        <f t="shared" ca="1" si="49"/>
        <v>0.56101788187234658</v>
      </c>
      <c r="AB135" s="60">
        <f t="shared" ca="1" si="81"/>
        <v>2</v>
      </c>
      <c r="AC135" s="75">
        <f t="shared" ca="1" si="51"/>
        <v>0.29140496375841263</v>
      </c>
    </row>
    <row r="136" spans="2:29" ht="15.75" thickBot="1">
      <c r="B136" s="42" t="s">
        <v>76</v>
      </c>
      <c r="C136" s="6"/>
      <c r="D136" s="39"/>
      <c r="E136" s="5"/>
      <c r="F136" s="5"/>
      <c r="G136" s="53">
        <f t="shared" ca="1" si="63"/>
        <v>7.5212027914614126</v>
      </c>
      <c r="H136" s="65">
        <f t="shared" ca="1" si="64"/>
        <v>7.5212027914614126</v>
      </c>
      <c r="I136" s="34">
        <f t="shared" ca="1" si="65"/>
        <v>7.5212027914614126</v>
      </c>
      <c r="M136" s="1">
        <f t="shared" si="52"/>
        <v>109</v>
      </c>
      <c r="N136" s="60">
        <f t="shared" ca="1" si="74"/>
        <v>2</v>
      </c>
      <c r="O136" s="76">
        <f t="shared" ca="1" si="38"/>
        <v>0.92681046736301909</v>
      </c>
      <c r="P136" s="60">
        <f t="shared" ca="1" si="75"/>
        <v>2</v>
      </c>
      <c r="Q136" s="76">
        <f t="shared" ca="1" si="40"/>
        <v>0.87566814652529179</v>
      </c>
      <c r="R136" s="60">
        <f t="shared" ca="1" si="76"/>
        <v>2</v>
      </c>
      <c r="S136" s="76">
        <f t="shared" ca="1" si="53"/>
        <v>0.51083524655229784</v>
      </c>
      <c r="T136" s="60">
        <f t="shared" ca="1" si="77"/>
        <v>2</v>
      </c>
      <c r="U136" s="76">
        <f t="shared" ca="1" si="54"/>
        <v>0.70977417169987334</v>
      </c>
      <c r="V136" s="60">
        <f t="shared" ca="1" si="78"/>
        <v>6</v>
      </c>
      <c r="W136" s="76">
        <f t="shared" ca="1" si="45"/>
        <v>0.66021894627813094</v>
      </c>
      <c r="X136" s="60">
        <f t="shared" ca="1" si="79"/>
        <v>1</v>
      </c>
      <c r="Y136" s="76">
        <f t="shared" ca="1" si="47"/>
        <v>1.605596658030084E-2</v>
      </c>
      <c r="Z136" s="60">
        <f t="shared" ca="1" si="80"/>
        <v>6</v>
      </c>
      <c r="AA136" s="76">
        <f t="shared" ca="1" si="49"/>
        <v>0.80725823308524003</v>
      </c>
      <c r="AB136" s="60">
        <f t="shared" ca="1" si="81"/>
        <v>4</v>
      </c>
      <c r="AC136" s="75">
        <f t="shared" ca="1" si="51"/>
        <v>0.8719633803201301</v>
      </c>
    </row>
    <row r="137" spans="2:29" ht="15.75" thickBot="1">
      <c r="B137" s="5" t="s">
        <v>77</v>
      </c>
      <c r="C137" s="6"/>
      <c r="D137" s="39"/>
      <c r="E137" s="5"/>
      <c r="F137" s="5"/>
      <c r="G137" s="53">
        <f t="shared" ca="1" si="63"/>
        <v>22.654467706622878</v>
      </c>
      <c r="H137" s="65">
        <f t="shared" ca="1" si="64"/>
        <v>22.654467706622878</v>
      </c>
      <c r="I137" s="34">
        <f t="shared" ca="1" si="65"/>
        <v>22.654467706622878</v>
      </c>
      <c r="M137" s="1">
        <f t="shared" si="52"/>
        <v>110</v>
      </c>
      <c r="N137" s="60">
        <f t="shared" ca="1" si="74"/>
        <v>1</v>
      </c>
      <c r="O137" s="76">
        <f t="shared" ca="1" si="38"/>
        <v>0.26880783918793671</v>
      </c>
      <c r="P137" s="60">
        <f t="shared" ca="1" si="75"/>
        <v>2</v>
      </c>
      <c r="Q137" s="76">
        <f t="shared" ca="1" si="40"/>
        <v>0.3885904742613242</v>
      </c>
      <c r="R137" s="60">
        <f t="shared" ca="1" si="76"/>
        <v>2</v>
      </c>
      <c r="S137" s="76">
        <f t="shared" ca="1" si="53"/>
        <v>0.67255543358364656</v>
      </c>
      <c r="T137" s="60">
        <f t="shared" ca="1" si="77"/>
        <v>1</v>
      </c>
      <c r="U137" s="76">
        <f t="shared" ca="1" si="54"/>
        <v>0.42779099611686822</v>
      </c>
      <c r="V137" s="60">
        <f t="shared" ca="1" si="78"/>
        <v>6</v>
      </c>
      <c r="W137" s="76">
        <f t="shared" ca="1" si="45"/>
        <v>0.68711900115606994</v>
      </c>
      <c r="X137" s="60">
        <f t="shared" ca="1" si="79"/>
        <v>2</v>
      </c>
      <c r="Y137" s="76">
        <f t="shared" ca="1" si="47"/>
        <v>0.34714123870020952</v>
      </c>
      <c r="Z137" s="60">
        <f t="shared" ca="1" si="80"/>
        <v>2</v>
      </c>
      <c r="AA137" s="76">
        <f t="shared" ca="1" si="49"/>
        <v>0.14414763445674694</v>
      </c>
      <c r="AB137" s="60">
        <f t="shared" ca="1" si="81"/>
        <v>2</v>
      </c>
      <c r="AC137" s="75">
        <f t="shared" ca="1" si="51"/>
        <v>0.20065202005483318</v>
      </c>
    </row>
    <row r="138" spans="2:29" ht="15.75" thickBot="1">
      <c r="B138" s="5" t="s">
        <v>78</v>
      </c>
      <c r="C138" s="6"/>
      <c r="D138" s="39"/>
      <c r="E138" s="5"/>
      <c r="F138" s="5"/>
      <c r="G138" s="53">
        <f t="shared" ca="1" si="63"/>
        <v>21.971651614668851</v>
      </c>
      <c r="H138" s="65">
        <f t="shared" ca="1" si="64"/>
        <v>21.971651614668851</v>
      </c>
      <c r="I138" s="34">
        <f t="shared" ca="1" si="65"/>
        <v>21.971651614668851</v>
      </c>
      <c r="M138" s="1">
        <f t="shared" si="52"/>
        <v>111</v>
      </c>
      <c r="N138" s="60">
        <f t="shared" ca="1" si="74"/>
        <v>2</v>
      </c>
      <c r="O138" s="76">
        <f t="shared" ca="1" si="38"/>
        <v>0.78423581171362411</v>
      </c>
      <c r="P138" s="60">
        <f t="shared" ca="1" si="75"/>
        <v>2</v>
      </c>
      <c r="Q138" s="76">
        <f t="shared" ca="1" si="40"/>
        <v>0.38575198699422053</v>
      </c>
      <c r="R138" s="60">
        <f t="shared" ca="1" si="76"/>
        <v>2</v>
      </c>
      <c r="S138" s="76">
        <f t="shared" ca="1" si="53"/>
        <v>0.71053287116194186</v>
      </c>
      <c r="T138" s="60">
        <f t="shared" ca="1" si="77"/>
        <v>2</v>
      </c>
      <c r="U138" s="76">
        <f t="shared" ca="1" si="54"/>
        <v>0.86534954318512991</v>
      </c>
      <c r="V138" s="60">
        <f t="shared" ca="1" si="78"/>
        <v>1</v>
      </c>
      <c r="W138" s="76">
        <f t="shared" ca="1" si="45"/>
        <v>0.12145109650474417</v>
      </c>
      <c r="X138" s="60">
        <f t="shared" ca="1" si="79"/>
        <v>2</v>
      </c>
      <c r="Y138" s="76">
        <f t="shared" ca="1" si="47"/>
        <v>0.28795254019069549</v>
      </c>
      <c r="Z138" s="60">
        <f t="shared" ca="1" si="80"/>
        <v>8</v>
      </c>
      <c r="AA138" s="76">
        <f t="shared" ca="1" si="49"/>
        <v>0.91830262977600663</v>
      </c>
      <c r="AB138" s="60">
        <f t="shared" ca="1" si="81"/>
        <v>2</v>
      </c>
      <c r="AC138" s="75">
        <f t="shared" ca="1" si="51"/>
        <v>0.19471423842416069</v>
      </c>
    </row>
    <row r="139" spans="2:29" ht="15.75" thickBot="1">
      <c r="B139" s="5" t="s">
        <v>79</v>
      </c>
      <c r="C139" s="6"/>
      <c r="D139" s="39"/>
      <c r="E139" s="5"/>
      <c r="F139" s="5"/>
      <c r="G139" s="53">
        <f t="shared" ca="1" si="63"/>
        <v>6.6318267651888343</v>
      </c>
      <c r="H139" s="65">
        <f t="shared" ca="1" si="64"/>
        <v>6.6318267651888343</v>
      </c>
      <c r="I139" s="34">
        <f t="shared" ca="1" si="65"/>
        <v>6.6318267651888343</v>
      </c>
      <c r="M139" s="1">
        <f t="shared" si="52"/>
        <v>112</v>
      </c>
      <c r="N139" s="60">
        <f t="shared" ca="1" si="74"/>
        <v>2</v>
      </c>
      <c r="O139" s="76">
        <f t="shared" ca="1" si="38"/>
        <v>0.45983996527627102</v>
      </c>
      <c r="P139" s="60">
        <f t="shared" ca="1" si="75"/>
        <v>2</v>
      </c>
      <c r="Q139" s="76">
        <f t="shared" ca="1" si="40"/>
        <v>0.36574234693975338</v>
      </c>
      <c r="R139" s="60">
        <f t="shared" ca="1" si="76"/>
        <v>2</v>
      </c>
      <c r="S139" s="76">
        <f t="shared" ca="1" si="53"/>
        <v>0.93508372877711343</v>
      </c>
      <c r="T139" s="60">
        <f t="shared" ca="1" si="77"/>
        <v>2</v>
      </c>
      <c r="U139" s="76">
        <f t="shared" ca="1" si="54"/>
        <v>0.86958684542117837</v>
      </c>
      <c r="V139" s="60">
        <f t="shared" ca="1" si="78"/>
        <v>1</v>
      </c>
      <c r="W139" s="76">
        <f t="shared" ca="1" si="45"/>
        <v>0.15083115213758091</v>
      </c>
      <c r="X139" s="60">
        <f t="shared" ca="1" si="79"/>
        <v>6</v>
      </c>
      <c r="Y139" s="76">
        <f t="shared" ca="1" si="47"/>
        <v>0.82697991969998541</v>
      </c>
      <c r="Z139" s="60">
        <f t="shared" ca="1" si="80"/>
        <v>4</v>
      </c>
      <c r="AA139" s="76">
        <f t="shared" ca="1" si="49"/>
        <v>0.43818159926434652</v>
      </c>
      <c r="AB139" s="60">
        <f t="shared" ca="1" si="81"/>
        <v>2</v>
      </c>
      <c r="AC139" s="75">
        <f t="shared" ca="1" si="51"/>
        <v>0.20153473026806368</v>
      </c>
    </row>
    <row r="140" spans="2:29" ht="15.75" thickBot="1">
      <c r="B140" s="5" t="s">
        <v>80</v>
      </c>
      <c r="C140" s="6"/>
      <c r="D140" s="39"/>
      <c r="E140" s="5"/>
      <c r="F140" s="5"/>
      <c r="G140" s="53">
        <f t="shared" ca="1" si="63"/>
        <v>6.6336822660098527</v>
      </c>
      <c r="H140" s="65">
        <f t="shared" ca="1" si="64"/>
        <v>6.6336822660098527</v>
      </c>
      <c r="I140" s="34">
        <f t="shared" ca="1" si="65"/>
        <v>6.6336822660098527</v>
      </c>
      <c r="M140" s="1">
        <f t="shared" si="52"/>
        <v>113</v>
      </c>
      <c r="N140" s="60">
        <f t="shared" ca="1" si="74"/>
        <v>2</v>
      </c>
      <c r="O140" s="76">
        <f t="shared" ca="1" si="38"/>
        <v>0.44301932316622317</v>
      </c>
      <c r="P140" s="60">
        <f t="shared" ca="1" si="75"/>
        <v>2</v>
      </c>
      <c r="Q140" s="76">
        <f t="shared" ca="1" si="40"/>
        <v>0.35039105898651535</v>
      </c>
      <c r="R140" s="60">
        <f t="shared" ca="1" si="76"/>
        <v>2</v>
      </c>
      <c r="S140" s="76">
        <f t="shared" ca="1" si="53"/>
        <v>0.81394641261160405</v>
      </c>
      <c r="T140" s="60">
        <f t="shared" ca="1" si="77"/>
        <v>2</v>
      </c>
      <c r="U140" s="76">
        <f t="shared" ca="1" si="54"/>
        <v>0.71666454550306291</v>
      </c>
      <c r="V140" s="60">
        <f t="shared" ca="1" si="78"/>
        <v>4</v>
      </c>
      <c r="W140" s="76">
        <f t="shared" ca="1" si="45"/>
        <v>0.49843079063814977</v>
      </c>
      <c r="X140" s="60">
        <f t="shared" ca="1" si="79"/>
        <v>6</v>
      </c>
      <c r="Y140" s="76">
        <f t="shared" ca="1" si="47"/>
        <v>0.69881751933196146</v>
      </c>
      <c r="Z140" s="60">
        <f t="shared" ca="1" si="80"/>
        <v>5</v>
      </c>
      <c r="AA140" s="76">
        <f t="shared" ca="1" si="49"/>
        <v>0.62467144588793033</v>
      </c>
      <c r="AB140" s="60">
        <f t="shared" ca="1" si="81"/>
        <v>4</v>
      </c>
      <c r="AC140" s="75">
        <f t="shared" ca="1" si="51"/>
        <v>0.93191688800109729</v>
      </c>
    </row>
    <row r="141" spans="2:29">
      <c r="B141" s="5" t="s">
        <v>81</v>
      </c>
      <c r="C141" s="6"/>
      <c r="D141" s="39"/>
      <c r="E141" s="5"/>
      <c r="F141" s="5"/>
      <c r="G141" s="53">
        <f t="shared" ca="1" si="63"/>
        <v>7.3489039408867001</v>
      </c>
      <c r="H141" s="65">
        <f t="shared" ca="1" si="64"/>
        <v>7.3489039408867001</v>
      </c>
      <c r="I141" s="34">
        <f t="shared" ca="1" si="65"/>
        <v>7.3489039408867001</v>
      </c>
      <c r="M141" s="16"/>
    </row>
    <row r="142" spans="2:29">
      <c r="B142" s="5" t="s">
        <v>82</v>
      </c>
      <c r="C142" s="6" t="s">
        <v>95</v>
      </c>
      <c r="D142" s="39"/>
      <c r="E142" s="5">
        <f>$D$111*$D$119*$E$3/1000</f>
        <v>20.34</v>
      </c>
      <c r="F142" s="5"/>
      <c r="G142" s="53">
        <f t="shared" ca="1" si="63"/>
        <v>19.972866721401207</v>
      </c>
      <c r="H142" s="65">
        <f t="shared" ca="1" si="64"/>
        <v>40.312866721401207</v>
      </c>
      <c r="I142" s="34">
        <f t="shared" ca="1" si="65"/>
        <v>19.972866721401207</v>
      </c>
      <c r="M142" s="16"/>
    </row>
    <row r="143" spans="2:29">
      <c r="B143" s="5" t="s">
        <v>83</v>
      </c>
      <c r="C143" s="6" t="s">
        <v>95</v>
      </c>
      <c r="D143" s="39" t="s">
        <v>95</v>
      </c>
      <c r="E143" s="5">
        <f t="shared" ref="E143:E147" si="82">$D$111*$D$119*$E$3/1000</f>
        <v>20.34</v>
      </c>
      <c r="F143" s="5"/>
      <c r="G143" s="53">
        <f t="shared" ca="1" si="63"/>
        <v>19.962078544061303</v>
      </c>
      <c r="H143" s="65">
        <f t="shared" ca="1" si="64"/>
        <v>40.302078544061303</v>
      </c>
      <c r="I143" s="34">
        <f t="shared" ca="1" si="65"/>
        <v>19.962078544061303</v>
      </c>
      <c r="M143" s="16"/>
    </row>
    <row r="144" spans="2:29">
      <c r="B144" s="5" t="s">
        <v>84</v>
      </c>
      <c r="C144" s="6" t="s">
        <v>95</v>
      </c>
      <c r="D144" s="39" t="s">
        <v>95</v>
      </c>
      <c r="E144" s="5">
        <f t="shared" si="82"/>
        <v>20.34</v>
      </c>
      <c r="F144" s="5">
        <f>$D$111*$D$119*$E$3/1000</f>
        <v>20.34</v>
      </c>
      <c r="G144" s="53">
        <f t="shared" ca="1" si="63"/>
        <v>20.011495621237</v>
      </c>
      <c r="H144" s="65">
        <f t="shared" ca="1" si="64"/>
        <v>40.351495621237</v>
      </c>
      <c r="I144" s="34">
        <f t="shared" ca="1" si="65"/>
        <v>40.351495621237</v>
      </c>
      <c r="M144" s="16"/>
    </row>
    <row r="145" spans="2:13">
      <c r="B145" s="5" t="s">
        <v>85</v>
      </c>
      <c r="C145" s="6" t="s">
        <v>95</v>
      </c>
      <c r="D145" s="39" t="s">
        <v>95</v>
      </c>
      <c r="E145" s="5">
        <f t="shared" si="82"/>
        <v>20.34</v>
      </c>
      <c r="F145" s="5">
        <f>$D$111*$D$119*$E$3/1000</f>
        <v>20.34</v>
      </c>
      <c r="G145" s="53">
        <f t="shared" ca="1" si="63"/>
        <v>19.277645046524356</v>
      </c>
      <c r="H145" s="65">
        <f t="shared" ca="1" si="64"/>
        <v>39.617645046524359</v>
      </c>
      <c r="I145" s="34">
        <f t="shared" ca="1" si="65"/>
        <v>39.617645046524359</v>
      </c>
      <c r="M145" s="16"/>
    </row>
    <row r="146" spans="2:13">
      <c r="B146" s="5" t="s">
        <v>86</v>
      </c>
      <c r="C146" s="6" t="s">
        <v>95</v>
      </c>
      <c r="D146" s="39" t="s">
        <v>95</v>
      </c>
      <c r="E146" s="5">
        <f t="shared" si="82"/>
        <v>20.34</v>
      </c>
      <c r="F146" s="5">
        <f>$D$111*$D$119*$E$3/1000</f>
        <v>20.34</v>
      </c>
      <c r="G146" s="53">
        <f t="shared" si="63"/>
        <v>19.219122879036671</v>
      </c>
      <c r="H146" s="65">
        <f t="shared" si="64"/>
        <v>39.559122879036671</v>
      </c>
      <c r="I146" s="34">
        <f t="shared" si="65"/>
        <v>39.559122879036671</v>
      </c>
      <c r="M146" s="16"/>
    </row>
    <row r="147" spans="2:13" ht="15.75" thickBot="1">
      <c r="B147" s="4" t="s">
        <v>87</v>
      </c>
      <c r="C147" s="1"/>
      <c r="D147" s="40"/>
      <c r="E147" s="4">
        <f t="shared" si="82"/>
        <v>20.34</v>
      </c>
      <c r="F147" s="4">
        <f>$D$111*$D$119*$E$3/1000</f>
        <v>20.34</v>
      </c>
      <c r="G147" s="76">
        <f t="shared" si="63"/>
        <v>5.1791666666666671</v>
      </c>
      <c r="H147" s="87">
        <f t="shared" si="64"/>
        <v>25.519166666666667</v>
      </c>
      <c r="I147" s="82">
        <f t="shared" si="65"/>
        <v>25.519166666666667</v>
      </c>
      <c r="M147" s="16"/>
    </row>
    <row r="148" spans="2:13">
      <c r="F148" s="12"/>
      <c r="G148" s="53"/>
      <c r="H148" s="16"/>
      <c r="I148" s="52"/>
      <c r="J148" s="16"/>
      <c r="M148" s="16"/>
    </row>
    <row r="149" spans="2:13">
      <c r="F149" s="12"/>
      <c r="G149" s="52"/>
      <c r="H149" s="16"/>
      <c r="I149" s="52"/>
      <c r="J149" s="16"/>
      <c r="M149" s="16"/>
    </row>
    <row r="150" spans="2:13" ht="15.75" thickBot="1">
      <c r="C150" t="s">
        <v>135</v>
      </c>
      <c r="E150" s="16"/>
      <c r="M150" s="16"/>
    </row>
    <row r="151" spans="2:13">
      <c r="C151" s="17" t="s">
        <v>120</v>
      </c>
      <c r="D151" s="59"/>
      <c r="E151" s="71">
        <f ca="1">SUM(H124:H147)</f>
        <v>421.62019157088127</v>
      </c>
      <c r="F151" s="70" t="s">
        <v>2</v>
      </c>
      <c r="M151" s="16"/>
    </row>
    <row r="152" spans="2:13">
      <c r="C152" s="6" t="s">
        <v>119</v>
      </c>
      <c r="D152" s="53"/>
      <c r="E152" s="34">
        <f ca="1">E151/$E$3</f>
        <v>3.7311521377954096</v>
      </c>
      <c r="F152" s="39" t="s">
        <v>2</v>
      </c>
      <c r="M152" s="16"/>
    </row>
    <row r="153" spans="2:13">
      <c r="C153" s="6" t="s">
        <v>90</v>
      </c>
      <c r="D153" s="13"/>
      <c r="E153" s="34">
        <f ca="1">E152*182</f>
        <v>679.06968907876455</v>
      </c>
      <c r="F153" s="101" t="s">
        <v>2</v>
      </c>
      <c r="M153" s="16"/>
    </row>
    <row r="154" spans="2:13" ht="15.75" thickBot="1">
      <c r="C154" s="1" t="s">
        <v>121</v>
      </c>
      <c r="D154" s="2"/>
      <c r="E154" s="4">
        <f ca="1">E151*182</f>
        <v>76734.87486590039</v>
      </c>
      <c r="F154" s="75" t="s">
        <v>2</v>
      </c>
      <c r="M154" s="16"/>
    </row>
    <row r="155" spans="2:13">
      <c r="M155" s="16"/>
    </row>
    <row r="156" spans="2:13">
      <c r="E156" s="16"/>
      <c r="M156" s="16"/>
    </row>
    <row r="157" spans="2:13" ht="15.75" thickBot="1">
      <c r="C157" t="s">
        <v>136</v>
      </c>
      <c r="M157" s="16"/>
    </row>
    <row r="158" spans="2:13">
      <c r="C158" s="17" t="s">
        <v>120</v>
      </c>
      <c r="D158" s="59"/>
      <c r="E158" s="71">
        <f ca="1">SUM(I124:I147)</f>
        <v>380.94019157088121</v>
      </c>
      <c r="F158" s="70" t="s">
        <v>2</v>
      </c>
      <c r="M158" s="16"/>
    </row>
    <row r="159" spans="2:13">
      <c r="C159" s="6" t="s">
        <v>119</v>
      </c>
      <c r="D159" s="53"/>
      <c r="E159" s="34">
        <f ca="1">E158/$E$3</f>
        <v>3.3711521377954088</v>
      </c>
      <c r="F159" s="39" t="s">
        <v>2</v>
      </c>
      <c r="M159" s="16"/>
    </row>
    <row r="160" spans="2:13">
      <c r="C160" s="6" t="s">
        <v>90</v>
      </c>
      <c r="D160" s="13"/>
      <c r="E160" s="34">
        <f ca="1">E159*183</f>
        <v>616.92084121655978</v>
      </c>
      <c r="F160" s="101" t="s">
        <v>2</v>
      </c>
      <c r="M160" s="16"/>
    </row>
    <row r="161" spans="3:13" ht="15.75" thickBot="1">
      <c r="C161" s="1" t="s">
        <v>121</v>
      </c>
      <c r="D161" s="2"/>
      <c r="E161" s="4">
        <f ca="1">E158*183</f>
        <v>69712.055057471269</v>
      </c>
      <c r="F161" s="75" t="s">
        <v>2</v>
      </c>
      <c r="M161" s="16"/>
    </row>
    <row r="162" spans="3:13" ht="15.75" thickBot="1">
      <c r="E162" s="16"/>
      <c r="M162" s="16"/>
    </row>
    <row r="163" spans="3:13">
      <c r="C163" s="17" t="s">
        <v>90</v>
      </c>
      <c r="D163" s="44"/>
      <c r="E163" s="70">
        <f ca="1">E153+E160</f>
        <v>1295.9905302953243</v>
      </c>
      <c r="M163" s="16"/>
    </row>
    <row r="164" spans="3:13" ht="15.75" thickBot="1">
      <c r="C164" s="1" t="s">
        <v>121</v>
      </c>
      <c r="D164" s="2"/>
      <c r="E164" s="40">
        <f ca="1">E154+E161</f>
        <v>146446.92992337164</v>
      </c>
      <c r="M164" s="16"/>
    </row>
    <row r="165" spans="3:13">
      <c r="M165" s="16"/>
    </row>
    <row r="166" spans="3:13">
      <c r="M166" s="16"/>
    </row>
    <row r="167" spans="3:13">
      <c r="M167" s="16"/>
    </row>
    <row r="168" spans="3:13">
      <c r="M168" s="16"/>
    </row>
    <row r="169" spans="3:13">
      <c r="M169" s="16"/>
    </row>
    <row r="170" spans="3:13">
      <c r="M170" s="16"/>
    </row>
    <row r="171" spans="3:13">
      <c r="M171" s="16"/>
    </row>
    <row r="172" spans="3:13">
      <c r="M172" s="16"/>
    </row>
    <row r="173" spans="3:13">
      <c r="M173" s="16"/>
    </row>
    <row r="174" spans="3:13">
      <c r="M174" s="16"/>
    </row>
    <row r="175" spans="3:13">
      <c r="M175" s="16"/>
    </row>
    <row r="176" spans="3:13">
      <c r="M176" s="16"/>
    </row>
    <row r="177" spans="13:13">
      <c r="M177" s="16"/>
    </row>
    <row r="178" spans="13:13">
      <c r="M178" s="16"/>
    </row>
    <row r="179" spans="13:13">
      <c r="M179" s="16"/>
    </row>
    <row r="180" spans="13:13">
      <c r="M180" s="16"/>
    </row>
    <row r="181" spans="13:13">
      <c r="M181" s="16"/>
    </row>
    <row r="182" spans="13:13">
      <c r="M182" s="16"/>
    </row>
    <row r="183" spans="13:13">
      <c r="M183" s="16"/>
    </row>
    <row r="184" spans="13:13">
      <c r="M184" s="16"/>
    </row>
    <row r="185" spans="13:13">
      <c r="M185" s="16"/>
    </row>
    <row r="186" spans="13:13">
      <c r="M186" s="16"/>
    </row>
    <row r="187" spans="13:13">
      <c r="M187" s="16"/>
    </row>
    <row r="188" spans="13:13">
      <c r="M188" s="16"/>
    </row>
    <row r="189" spans="13:13">
      <c r="M189" s="16"/>
    </row>
    <row r="190" spans="13:13">
      <c r="M190" s="16"/>
    </row>
    <row r="191" spans="13:13">
      <c r="M191" s="16"/>
    </row>
    <row r="192" spans="13:13">
      <c r="M192" s="16"/>
    </row>
    <row r="193" spans="13:13">
      <c r="M193" s="16"/>
    </row>
    <row r="194" spans="13:13">
      <c r="M194" s="16"/>
    </row>
    <row r="195" spans="13:13">
      <c r="M195" s="16"/>
    </row>
    <row r="196" spans="13:13">
      <c r="M196" s="16"/>
    </row>
    <row r="197" spans="13:13">
      <c r="M197" s="16"/>
    </row>
    <row r="198" spans="13:13">
      <c r="M198" s="16"/>
    </row>
    <row r="199" spans="13:13">
      <c r="M199" s="16"/>
    </row>
    <row r="200" spans="13:13">
      <c r="M200" s="16"/>
    </row>
    <row r="201" spans="13:13">
      <c r="M201" s="16"/>
    </row>
    <row r="202" spans="13:13">
      <c r="M202" s="16"/>
    </row>
    <row r="203" spans="13:13">
      <c r="M203" s="16"/>
    </row>
    <row r="204" spans="13:13">
      <c r="M204" s="16"/>
    </row>
    <row r="205" spans="13:13">
      <c r="M205" s="16"/>
    </row>
    <row r="206" spans="13:13">
      <c r="M206" s="16"/>
    </row>
    <row r="207" spans="13:13">
      <c r="M207" s="16"/>
    </row>
    <row r="208" spans="13:13">
      <c r="M208" s="16"/>
    </row>
    <row r="209" spans="13:13">
      <c r="M209" s="16"/>
    </row>
    <row r="210" spans="13:13">
      <c r="M210" s="16"/>
    </row>
    <row r="211" spans="13:13">
      <c r="M211" s="16"/>
    </row>
    <row r="212" spans="13:13">
      <c r="M212" s="16"/>
    </row>
    <row r="213" spans="13:13">
      <c r="M213" s="16"/>
    </row>
    <row r="214" spans="13:13">
      <c r="M214" s="16"/>
    </row>
    <row r="215" spans="13:13">
      <c r="M215" s="16"/>
    </row>
    <row r="216" spans="13:13">
      <c r="M216" s="16"/>
    </row>
    <row r="217" spans="13:13">
      <c r="M217" s="16"/>
    </row>
    <row r="218" spans="13:13">
      <c r="M218" s="16"/>
    </row>
    <row r="219" spans="13:13">
      <c r="M219" s="16"/>
    </row>
    <row r="220" spans="13:13">
      <c r="M220" s="16"/>
    </row>
    <row r="221" spans="13:13">
      <c r="M221" s="16"/>
    </row>
    <row r="222" spans="13:13">
      <c r="M222" s="16"/>
    </row>
    <row r="223" spans="13:13">
      <c r="M223" s="16"/>
    </row>
    <row r="224" spans="13:13">
      <c r="M224" s="16"/>
    </row>
    <row r="225" spans="13:13">
      <c r="M225" s="16"/>
    </row>
    <row r="226" spans="13:13">
      <c r="M226" s="16"/>
    </row>
    <row r="227" spans="13:13">
      <c r="M227" s="16"/>
    </row>
    <row r="228" spans="13:13">
      <c r="M228" s="16"/>
    </row>
    <row r="229" spans="13:13">
      <c r="M229" s="16"/>
    </row>
    <row r="230" spans="13:13">
      <c r="M230" s="16"/>
    </row>
    <row r="231" spans="13:13">
      <c r="M231" s="16"/>
    </row>
    <row r="232" spans="13:13">
      <c r="M232" s="16"/>
    </row>
    <row r="233" spans="13:13">
      <c r="M233" s="16"/>
    </row>
    <row r="234" spans="13:13">
      <c r="M234" s="16"/>
    </row>
    <row r="235" spans="13:13">
      <c r="M235" s="16"/>
    </row>
    <row r="236" spans="13:13">
      <c r="M236" s="16"/>
    </row>
    <row r="237" spans="13:13">
      <c r="M237" s="16"/>
    </row>
    <row r="238" spans="13:13">
      <c r="M238" s="16"/>
    </row>
    <row r="239" spans="13:13">
      <c r="M239" s="16"/>
    </row>
    <row r="240" spans="13:13">
      <c r="M240" s="16"/>
    </row>
    <row r="241" spans="13:13">
      <c r="M241" s="16"/>
    </row>
    <row r="242" spans="13:13">
      <c r="M242" s="16"/>
    </row>
    <row r="243" spans="13:13">
      <c r="M243" s="16"/>
    </row>
    <row r="244" spans="13:13">
      <c r="M244" s="16"/>
    </row>
    <row r="245" spans="13:13">
      <c r="M245" s="16"/>
    </row>
    <row r="246" spans="13:13">
      <c r="M246" s="16"/>
    </row>
    <row r="247" spans="13:13">
      <c r="M247" s="16"/>
    </row>
    <row r="248" spans="13:13">
      <c r="M248" s="16"/>
    </row>
    <row r="249" spans="13:13">
      <c r="M249" s="16"/>
    </row>
    <row r="250" spans="13:13">
      <c r="M250" s="16"/>
    </row>
    <row r="251" spans="13:13">
      <c r="M251" s="16"/>
    </row>
    <row r="252" spans="13:13">
      <c r="M252" s="16"/>
    </row>
    <row r="253" spans="13:13">
      <c r="M253" s="16"/>
    </row>
    <row r="254" spans="13:13">
      <c r="M254" s="16"/>
    </row>
    <row r="255" spans="13:13">
      <c r="M255" s="16"/>
    </row>
    <row r="256" spans="13:13">
      <c r="M256" s="16"/>
    </row>
    <row r="257" spans="13:13">
      <c r="M257" s="16"/>
    </row>
    <row r="258" spans="13:13">
      <c r="M258" s="16"/>
    </row>
  </sheetData>
  <mergeCells count="11">
    <mergeCell ref="C121:D121"/>
    <mergeCell ref="E121:I121"/>
    <mergeCell ref="C122:D122"/>
    <mergeCell ref="E122:F122"/>
    <mergeCell ref="G122:G123"/>
    <mergeCell ref="H122:I122"/>
    <mergeCell ref="T6:U6"/>
    <mergeCell ref="N6:O6"/>
    <mergeCell ref="P6:Q6"/>
    <mergeCell ref="R6:S6"/>
    <mergeCell ref="V6:W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Hoja7"/>
  <dimension ref="A1:AF258"/>
  <sheetViews>
    <sheetView topLeftCell="A100" zoomScale="80" zoomScaleNormal="80" workbookViewId="0">
      <selection activeCell="D123" sqref="D123"/>
    </sheetView>
  </sheetViews>
  <sheetFormatPr baseColWidth="10" defaultRowHeight="15"/>
  <cols>
    <col min="2" max="2" width="19" customWidth="1"/>
    <col min="3" max="3" width="21.28515625" customWidth="1"/>
    <col min="4" max="5" width="20.140625" customWidth="1"/>
    <col min="6" max="6" width="44.5703125" customWidth="1"/>
    <col min="7" max="7" width="12" customWidth="1"/>
    <col min="8" max="8" width="14.85546875" customWidth="1"/>
    <col min="12" max="12" width="31.85546875" customWidth="1"/>
    <col min="13" max="13" width="14.140625" customWidth="1"/>
    <col min="14" max="14" width="12" customWidth="1"/>
  </cols>
  <sheetData>
    <row r="1" spans="1:32">
      <c r="A1" t="s">
        <v>96</v>
      </c>
    </row>
    <row r="3" spans="1:32">
      <c r="B3" t="s">
        <v>97</v>
      </c>
      <c r="E3">
        <f>'Demand profile generator'!F27</f>
        <v>220</v>
      </c>
    </row>
    <row r="4" spans="1:32">
      <c r="B4" t="s">
        <v>98</v>
      </c>
      <c r="E4">
        <f>'Demand profile generator'!G27</f>
        <v>2</v>
      </c>
      <c r="M4" t="s">
        <v>113</v>
      </c>
    </row>
    <row r="5" spans="1:32" ht="15.75" thickBot="1"/>
    <row r="6" spans="1:32" ht="45" customHeight="1" thickBot="1">
      <c r="B6" s="25" t="s">
        <v>15</v>
      </c>
      <c r="C6" s="25" t="s">
        <v>16</v>
      </c>
      <c r="D6" s="30" t="s">
        <v>102</v>
      </c>
      <c r="E6" s="30" t="s">
        <v>101</v>
      </c>
      <c r="F6" s="26" t="s">
        <v>52</v>
      </c>
      <c r="G6" s="28" t="s">
        <v>99</v>
      </c>
      <c r="H6" s="27" t="s">
        <v>100</v>
      </c>
      <c r="M6" s="25" t="s">
        <v>53</v>
      </c>
      <c r="N6" s="450" t="s">
        <v>63</v>
      </c>
      <c r="O6" s="450"/>
      <c r="P6" s="449" t="s">
        <v>115</v>
      </c>
      <c r="Q6" s="451"/>
      <c r="R6" s="450" t="s">
        <v>116</v>
      </c>
      <c r="S6" s="450"/>
      <c r="T6" s="449" t="s">
        <v>110</v>
      </c>
      <c r="U6" s="451"/>
      <c r="V6" s="449" t="s">
        <v>54</v>
      </c>
      <c r="W6" s="450"/>
      <c r="X6" s="449" t="s">
        <v>34</v>
      </c>
      <c r="Y6" s="451"/>
      <c r="Z6" s="450" t="s">
        <v>112</v>
      </c>
      <c r="AA6" s="451"/>
      <c r="AB6" s="452"/>
      <c r="AC6" s="452"/>
      <c r="AD6" s="49"/>
      <c r="AE6" s="35"/>
      <c r="AF6" s="16"/>
    </row>
    <row r="7" spans="1:32" ht="15.75" thickBot="1">
      <c r="B7" s="6" t="s">
        <v>32</v>
      </c>
      <c r="C7" s="5" t="s">
        <v>63</v>
      </c>
      <c r="D7" s="3">
        <v>7.0000000000000007E-2</v>
      </c>
      <c r="E7" s="3">
        <v>0.24</v>
      </c>
      <c r="F7" s="10" t="s">
        <v>147</v>
      </c>
      <c r="G7" s="21">
        <v>3</v>
      </c>
      <c r="H7" s="71">
        <f>D7/G7*2</f>
        <v>4.6666666666666669E-2</v>
      </c>
      <c r="M7" s="17"/>
      <c r="N7" s="3" t="s">
        <v>55</v>
      </c>
      <c r="O7" s="17" t="s">
        <v>114</v>
      </c>
      <c r="P7" s="3" t="s">
        <v>55</v>
      </c>
      <c r="Q7" s="3" t="s">
        <v>114</v>
      </c>
      <c r="R7" s="18" t="s">
        <v>55</v>
      </c>
      <c r="S7" s="17" t="s">
        <v>114</v>
      </c>
      <c r="T7" s="3" t="s">
        <v>55</v>
      </c>
      <c r="U7" s="3" t="s">
        <v>114</v>
      </c>
      <c r="V7" s="3" t="s">
        <v>55</v>
      </c>
      <c r="W7" s="17" t="s">
        <v>114</v>
      </c>
      <c r="X7" s="3" t="s">
        <v>55</v>
      </c>
      <c r="Y7" s="3" t="s">
        <v>114</v>
      </c>
      <c r="Z7" s="19" t="s">
        <v>55</v>
      </c>
      <c r="AA7" s="8" t="s">
        <v>114</v>
      </c>
      <c r="AB7" s="16"/>
      <c r="AC7" s="16"/>
      <c r="AD7" s="16"/>
    </row>
    <row r="8" spans="1:32">
      <c r="B8" s="6" t="s">
        <v>24</v>
      </c>
      <c r="C8" s="5" t="s">
        <v>103</v>
      </c>
      <c r="D8" s="5">
        <v>1.1000000000000001</v>
      </c>
      <c r="E8" s="5">
        <v>2.82</v>
      </c>
      <c r="F8" s="10" t="s">
        <v>56</v>
      </c>
      <c r="G8" s="21">
        <v>24</v>
      </c>
      <c r="H8" s="34">
        <f t="shared" ref="H8:H14" si="0">D8/G8*2</f>
        <v>9.1666666666666674E-2</v>
      </c>
      <c r="M8" s="6"/>
      <c r="N8" s="17">
        <v>0</v>
      </c>
      <c r="O8" s="60">
        <v>1</v>
      </c>
      <c r="P8" s="17">
        <v>0</v>
      </c>
      <c r="Q8" s="18">
        <v>1</v>
      </c>
      <c r="R8" s="64">
        <v>0</v>
      </c>
      <c r="S8" s="60">
        <v>1</v>
      </c>
      <c r="T8" s="67">
        <v>0</v>
      </c>
      <c r="U8" s="18">
        <v>1</v>
      </c>
      <c r="V8" s="17">
        <v>0</v>
      </c>
      <c r="W8" s="60">
        <v>1</v>
      </c>
      <c r="X8" s="17">
        <v>0</v>
      </c>
      <c r="Y8" s="18">
        <v>1</v>
      </c>
      <c r="Z8" s="60">
        <v>0</v>
      </c>
      <c r="AA8" s="18">
        <v>1</v>
      </c>
      <c r="AB8" s="16"/>
      <c r="AC8" s="16"/>
      <c r="AD8" s="16"/>
    </row>
    <row r="9" spans="1:32" ht="45">
      <c r="B9" s="6" t="s">
        <v>26</v>
      </c>
      <c r="C9" s="5" t="s">
        <v>27</v>
      </c>
      <c r="D9" s="5">
        <v>0.25</v>
      </c>
      <c r="E9" s="5">
        <v>0.8</v>
      </c>
      <c r="F9" s="32" t="s">
        <v>104</v>
      </c>
      <c r="G9" s="21">
        <v>8</v>
      </c>
      <c r="H9" s="34">
        <f t="shared" si="0"/>
        <v>6.25E-2</v>
      </c>
      <c r="M9" s="6"/>
      <c r="N9" s="6">
        <f>N8+O17</f>
        <v>0.2</v>
      </c>
      <c r="O9" s="16">
        <v>2</v>
      </c>
      <c r="P9" s="65">
        <f>P8+Q17</f>
        <v>0.6</v>
      </c>
      <c r="Q9" s="39">
        <v>2</v>
      </c>
      <c r="R9" s="52">
        <f>R8+S17</f>
        <v>0.15</v>
      </c>
      <c r="S9" s="16">
        <v>2</v>
      </c>
      <c r="T9" s="68">
        <f>T8+U17</f>
        <v>0.2</v>
      </c>
      <c r="U9" s="39">
        <v>2</v>
      </c>
      <c r="V9" s="6">
        <f>V8+W17</f>
        <v>0.05</v>
      </c>
      <c r="W9" s="16">
        <v>2</v>
      </c>
      <c r="X9" s="6">
        <f>X8+Y17</f>
        <v>0.2</v>
      </c>
      <c r="Y9" s="39">
        <v>2</v>
      </c>
      <c r="Z9" s="16">
        <f>Z8+AA17</f>
        <v>0.05</v>
      </c>
      <c r="AA9" s="39">
        <v>2</v>
      </c>
      <c r="AB9" s="16"/>
      <c r="AC9" s="16"/>
      <c r="AD9" s="16"/>
    </row>
    <row r="10" spans="1:32">
      <c r="B10" s="6" t="s">
        <v>28</v>
      </c>
      <c r="C10" s="5" t="s">
        <v>29</v>
      </c>
      <c r="D10" s="5">
        <v>0.15</v>
      </c>
      <c r="E10" s="5">
        <v>0.6</v>
      </c>
      <c r="F10" s="10" t="s">
        <v>105</v>
      </c>
      <c r="G10" s="21">
        <v>1</v>
      </c>
      <c r="H10" s="34">
        <f t="shared" si="0"/>
        <v>0.3</v>
      </c>
      <c r="M10" s="6"/>
      <c r="N10" s="6"/>
      <c r="O10" s="16"/>
      <c r="P10" s="65">
        <f>P9+Q18</f>
        <v>0.85</v>
      </c>
      <c r="Q10" s="39">
        <v>3</v>
      </c>
      <c r="R10" s="52">
        <f>R9+S18</f>
        <v>0.75</v>
      </c>
      <c r="S10" s="16">
        <v>3</v>
      </c>
      <c r="T10" s="68">
        <f t="shared" ref="T10:T15" si="1">T9+U18</f>
        <v>0.4</v>
      </c>
      <c r="U10" s="39">
        <v>3</v>
      </c>
      <c r="V10" s="6">
        <f t="shared" ref="V10:V15" si="2">V9+W18</f>
        <v>0.1</v>
      </c>
      <c r="W10" s="16">
        <v>3</v>
      </c>
      <c r="X10" s="6">
        <f t="shared" ref="X10:X15" si="3">X9+Y18</f>
        <v>0.4</v>
      </c>
      <c r="Y10" s="39">
        <v>3</v>
      </c>
      <c r="Z10" s="16">
        <f t="shared" ref="Z10:Z15" si="4">Z9+AA18</f>
        <v>0.1</v>
      </c>
      <c r="AA10" s="39">
        <v>3</v>
      </c>
      <c r="AB10" s="16"/>
      <c r="AC10" s="16"/>
      <c r="AD10" s="16"/>
    </row>
    <row r="11" spans="1:32" ht="30">
      <c r="B11" s="6" t="s">
        <v>33</v>
      </c>
      <c r="C11" s="5" t="s">
        <v>30</v>
      </c>
      <c r="D11" s="5">
        <v>0.25</v>
      </c>
      <c r="E11" s="5">
        <v>0.5</v>
      </c>
      <c r="F11" s="33" t="s">
        <v>106</v>
      </c>
      <c r="G11" s="21">
        <v>5</v>
      </c>
      <c r="H11" s="34">
        <f t="shared" si="0"/>
        <v>0.1</v>
      </c>
      <c r="M11" s="6"/>
      <c r="N11" s="6"/>
      <c r="O11" s="16"/>
      <c r="P11" s="6"/>
      <c r="Q11" s="66"/>
      <c r="R11" s="12"/>
      <c r="S11" s="13"/>
      <c r="T11" s="68">
        <f t="shared" si="1"/>
        <v>0.60000000000000009</v>
      </c>
      <c r="U11" s="39">
        <v>4</v>
      </c>
      <c r="V11" s="6">
        <f t="shared" si="2"/>
        <v>0.2</v>
      </c>
      <c r="W11" s="12">
        <v>4</v>
      </c>
      <c r="X11" s="6">
        <f t="shared" si="3"/>
        <v>0.5</v>
      </c>
      <c r="Y11" s="21">
        <v>4</v>
      </c>
      <c r="Z11" s="16">
        <f t="shared" si="4"/>
        <v>0.2</v>
      </c>
      <c r="AA11" s="21">
        <v>4</v>
      </c>
      <c r="AB11" s="16"/>
      <c r="AC11" s="16"/>
      <c r="AD11" s="16"/>
    </row>
    <row r="12" spans="1:32">
      <c r="B12" s="6"/>
      <c r="C12" s="5" t="s">
        <v>31</v>
      </c>
      <c r="D12" s="5">
        <v>0.08</v>
      </c>
      <c r="E12" s="5">
        <v>0.25</v>
      </c>
      <c r="F12" s="29" t="s">
        <v>105</v>
      </c>
      <c r="G12" s="21">
        <v>1</v>
      </c>
      <c r="H12" s="34">
        <f t="shared" si="0"/>
        <v>0.16</v>
      </c>
      <c r="M12" s="6"/>
      <c r="N12" s="6"/>
      <c r="O12" s="16"/>
      <c r="P12" s="6"/>
      <c r="Q12" s="39"/>
      <c r="R12" s="16"/>
      <c r="S12" s="16"/>
      <c r="T12" s="68">
        <f t="shared" si="1"/>
        <v>0.70000000000000007</v>
      </c>
      <c r="U12" s="21">
        <v>5</v>
      </c>
      <c r="V12" s="6">
        <f t="shared" si="2"/>
        <v>0.30000000000000004</v>
      </c>
      <c r="W12" s="12">
        <v>5</v>
      </c>
      <c r="X12" s="6">
        <f t="shared" si="3"/>
        <v>0.6</v>
      </c>
      <c r="Y12" s="21">
        <v>5</v>
      </c>
      <c r="Z12" s="16">
        <f t="shared" si="4"/>
        <v>0.35</v>
      </c>
      <c r="AA12" s="21">
        <v>5</v>
      </c>
      <c r="AB12" s="16"/>
      <c r="AC12" s="16"/>
      <c r="AD12" s="16"/>
    </row>
    <row r="13" spans="1:32">
      <c r="B13" s="6"/>
      <c r="C13" s="5" t="s">
        <v>34</v>
      </c>
      <c r="D13" s="5">
        <v>0.06</v>
      </c>
      <c r="E13" s="5">
        <v>0.15</v>
      </c>
      <c r="F13" s="29" t="s">
        <v>105</v>
      </c>
      <c r="G13" s="21">
        <v>1</v>
      </c>
      <c r="H13" s="34">
        <f t="shared" si="0"/>
        <v>0.12</v>
      </c>
      <c r="M13" s="6"/>
      <c r="N13" s="6"/>
      <c r="O13" s="16"/>
      <c r="P13" s="6"/>
      <c r="Q13" s="39"/>
      <c r="R13" s="16"/>
      <c r="S13" s="16"/>
      <c r="T13" s="68">
        <f t="shared" si="1"/>
        <v>0.8</v>
      </c>
      <c r="U13" s="21">
        <v>6</v>
      </c>
      <c r="V13" s="6">
        <f t="shared" si="2"/>
        <v>0.4</v>
      </c>
      <c r="W13" s="12">
        <v>6</v>
      </c>
      <c r="X13" s="6">
        <f t="shared" si="3"/>
        <v>0.7</v>
      </c>
      <c r="Y13" s="21">
        <v>6</v>
      </c>
      <c r="Z13" s="16">
        <f t="shared" si="4"/>
        <v>0.55000000000000004</v>
      </c>
      <c r="AA13" s="21">
        <v>6</v>
      </c>
      <c r="AB13" s="16"/>
      <c r="AC13" s="16"/>
      <c r="AD13" s="16"/>
    </row>
    <row r="14" spans="1:32" ht="15.75" thickBot="1">
      <c r="B14" s="1"/>
      <c r="C14" s="4" t="s">
        <v>35</v>
      </c>
      <c r="D14" s="4">
        <v>0.06</v>
      </c>
      <c r="E14" s="4">
        <v>0.15</v>
      </c>
      <c r="F14" s="11" t="s">
        <v>105</v>
      </c>
      <c r="G14" s="22">
        <v>1</v>
      </c>
      <c r="H14" s="82">
        <f t="shared" si="0"/>
        <v>0.12</v>
      </c>
      <c r="M14" s="6"/>
      <c r="N14" s="6"/>
      <c r="O14" s="16"/>
      <c r="P14" s="6"/>
      <c r="Q14" s="39"/>
      <c r="R14" s="16"/>
      <c r="S14" s="16"/>
      <c r="T14" s="68">
        <f t="shared" si="1"/>
        <v>0.9</v>
      </c>
      <c r="U14" s="21">
        <v>7</v>
      </c>
      <c r="V14" s="6">
        <f t="shared" si="2"/>
        <v>0.7</v>
      </c>
      <c r="W14" s="12">
        <v>7</v>
      </c>
      <c r="X14" s="6">
        <f t="shared" si="3"/>
        <v>0.79999999999999993</v>
      </c>
      <c r="Y14" s="21">
        <v>7</v>
      </c>
      <c r="Z14" s="16">
        <f t="shared" si="4"/>
        <v>0.85000000000000009</v>
      </c>
      <c r="AA14" s="21">
        <v>7</v>
      </c>
      <c r="AB14" s="16"/>
      <c r="AC14" s="16"/>
      <c r="AD14" s="16"/>
    </row>
    <row r="15" spans="1:32" ht="15.75" thickBot="1">
      <c r="M15" s="1"/>
      <c r="N15" s="1"/>
      <c r="O15" s="2"/>
      <c r="P15" s="1"/>
      <c r="Q15" s="40"/>
      <c r="R15" s="2"/>
      <c r="S15" s="2"/>
      <c r="T15" s="79">
        <f t="shared" si="1"/>
        <v>0.95000000000000007</v>
      </c>
      <c r="U15" s="22">
        <v>8</v>
      </c>
      <c r="V15" s="1">
        <f t="shared" si="2"/>
        <v>0.89999999999999991</v>
      </c>
      <c r="W15" s="2">
        <v>8</v>
      </c>
      <c r="X15" s="1">
        <f t="shared" si="3"/>
        <v>0.89999999999999991</v>
      </c>
      <c r="Y15" s="40">
        <v>8</v>
      </c>
      <c r="Z15" s="2">
        <f t="shared" si="4"/>
        <v>0.95000000000000007</v>
      </c>
      <c r="AA15" s="40">
        <v>8</v>
      </c>
      <c r="AB15" s="16"/>
      <c r="AC15" s="16"/>
      <c r="AD15" s="16"/>
    </row>
    <row r="16" spans="1:32" ht="15.75" thickBot="1">
      <c r="B16" t="s">
        <v>107</v>
      </c>
      <c r="M16" s="4" t="s">
        <v>57</v>
      </c>
      <c r="N16" s="40" t="s">
        <v>58</v>
      </c>
      <c r="O16" s="4" t="s">
        <v>59</v>
      </c>
      <c r="P16" s="40" t="s">
        <v>58</v>
      </c>
      <c r="Q16" s="4" t="s">
        <v>59</v>
      </c>
      <c r="R16" s="40" t="s">
        <v>58</v>
      </c>
      <c r="S16" s="4" t="s">
        <v>59</v>
      </c>
      <c r="T16" s="4" t="s">
        <v>58</v>
      </c>
      <c r="U16" s="4" t="s">
        <v>59</v>
      </c>
      <c r="V16" s="5" t="s">
        <v>58</v>
      </c>
      <c r="W16" s="6" t="s">
        <v>59</v>
      </c>
      <c r="X16" s="5" t="s">
        <v>58</v>
      </c>
      <c r="Y16" s="5" t="s">
        <v>59</v>
      </c>
      <c r="Z16" s="39" t="s">
        <v>58</v>
      </c>
      <c r="AA16" s="5" t="s">
        <v>59</v>
      </c>
      <c r="AB16" s="16"/>
      <c r="AC16" s="16"/>
      <c r="AD16" s="16"/>
    </row>
    <row r="17" spans="2:30" ht="15.75" thickBot="1">
      <c r="D17" s="31"/>
      <c r="E17" s="31"/>
      <c r="F17" s="35"/>
      <c r="G17" s="36"/>
      <c r="H17" s="35"/>
      <c r="I17" s="36"/>
      <c r="M17" s="3">
        <v>1</v>
      </c>
      <c r="N17" s="70">
        <f ca="1">C52/$E$3</f>
        <v>3.559486490520973E-2</v>
      </c>
      <c r="O17" s="3">
        <f>C24</f>
        <v>0.2</v>
      </c>
      <c r="P17" s="71">
        <f ca="1">C62/$E$3</f>
        <v>0.13301238990894163</v>
      </c>
      <c r="Q17" s="72">
        <f>C34</f>
        <v>0.6</v>
      </c>
      <c r="R17" s="73">
        <f ca="1">C66/$E$3</f>
        <v>3.3721450962830267E-2</v>
      </c>
      <c r="S17" s="59">
        <f>C38</f>
        <v>0.15</v>
      </c>
      <c r="T17" s="74">
        <f ca="1">F63/$E$3</f>
        <v>2.7175697865353038E-2</v>
      </c>
      <c r="U17" s="60">
        <f>F35</f>
        <v>0.2</v>
      </c>
      <c r="V17" s="74">
        <f ca="1">H63/$E$3</f>
        <v>6.0008956560680697E-3</v>
      </c>
      <c r="W17" s="60">
        <f>H35</f>
        <v>0.05</v>
      </c>
      <c r="X17" s="74">
        <f ca="1">I63/$E$3</f>
        <v>5.0041050903119867E-2</v>
      </c>
      <c r="Y17" s="60">
        <f>I35</f>
        <v>0.2</v>
      </c>
      <c r="Z17" s="74">
        <f ca="1">J63/$E$3</f>
        <v>7.0532915360501552E-4</v>
      </c>
      <c r="AA17" s="18">
        <f>J35</f>
        <v>0.05</v>
      </c>
      <c r="AB17" s="16"/>
      <c r="AC17" s="16"/>
      <c r="AD17" s="16"/>
    </row>
    <row r="18" spans="2:30" ht="30.75" thickBot="1">
      <c r="B18" s="25" t="s">
        <v>94</v>
      </c>
      <c r="C18" s="25" t="s">
        <v>63</v>
      </c>
      <c r="D18" s="30" t="s">
        <v>108</v>
      </c>
      <c r="E18" s="30" t="s">
        <v>109</v>
      </c>
      <c r="F18" s="26" t="s">
        <v>110</v>
      </c>
      <c r="G18" s="28" t="s">
        <v>111</v>
      </c>
      <c r="H18" s="27" t="s">
        <v>54</v>
      </c>
      <c r="I18" s="37" t="s">
        <v>34</v>
      </c>
      <c r="J18" s="8" t="s">
        <v>112</v>
      </c>
      <c r="M18" s="42">
        <v>2</v>
      </c>
      <c r="N18" s="56">
        <f ca="1">C53/$E$3</f>
        <v>0.18546798029556649</v>
      </c>
      <c r="O18" s="5">
        <f>C25</f>
        <v>0.8</v>
      </c>
      <c r="P18" s="34">
        <f ca="1">C63/$E$3</f>
        <v>5.4329004329004324E-2</v>
      </c>
      <c r="Q18" s="52">
        <f>C35</f>
        <v>0.25</v>
      </c>
      <c r="R18" s="54">
        <f ca="1">C67/$E$3</f>
        <v>0.13675921779370057</v>
      </c>
      <c r="S18" s="53">
        <f>C39</f>
        <v>0.6</v>
      </c>
      <c r="T18" s="69">
        <f t="shared" ref="T18:T24" ca="1" si="5">F64/$E$3</f>
        <v>1.8528884908195254E-2</v>
      </c>
      <c r="U18" s="16">
        <f t="shared" ref="U18:U24" si="6">F36</f>
        <v>0.2</v>
      </c>
      <c r="V18" s="69">
        <f t="shared" ref="V18:V24" ca="1" si="7">H64/$E$3</f>
        <v>5.000746380056726E-3</v>
      </c>
      <c r="W18" s="16">
        <f t="shared" ref="W18:W24" si="8">H36</f>
        <v>0.05</v>
      </c>
      <c r="X18" s="69">
        <f t="shared" ref="X18:X24" ca="1" si="9">I64/$E$3</f>
        <v>5.439244663382594E-2</v>
      </c>
      <c r="Y18" s="16">
        <f t="shared" ref="Y18:Y24" si="10">I36</f>
        <v>0.2</v>
      </c>
      <c r="Z18" s="69">
        <f t="shared" ref="Z18:Z24" ca="1" si="11">J64/$E$3</f>
        <v>4.0304523063143755E-4</v>
      </c>
      <c r="AA18" s="39">
        <f t="shared" ref="AA18:AA24" si="12">J36</f>
        <v>0.05</v>
      </c>
      <c r="AB18" s="16"/>
      <c r="AC18" s="16"/>
      <c r="AD18" s="16"/>
    </row>
    <row r="19" spans="2:30">
      <c r="B19" s="17" t="s">
        <v>64</v>
      </c>
      <c r="C19" s="3"/>
      <c r="D19" s="3">
        <v>1</v>
      </c>
      <c r="E19" s="3"/>
      <c r="F19" s="44"/>
      <c r="G19" s="23"/>
      <c r="H19" s="44"/>
      <c r="I19" s="48"/>
      <c r="J19" s="18"/>
      <c r="M19" s="42">
        <v>3</v>
      </c>
      <c r="N19" s="56"/>
      <c r="O19" s="5"/>
      <c r="P19" s="34">
        <f ca="1">C64/$E$3</f>
        <v>3.3721450962830267E-2</v>
      </c>
      <c r="Q19" s="52">
        <f>C36</f>
        <v>0.15</v>
      </c>
      <c r="R19" s="54">
        <f ca="1">C68/$E$3</f>
        <v>5.0582176444245404E-2</v>
      </c>
      <c r="S19" s="53">
        <f>C40</f>
        <v>0.15</v>
      </c>
      <c r="T19" s="69">
        <f t="shared" ca="1" si="5"/>
        <v>3.7057769816390508E-2</v>
      </c>
      <c r="U19" s="16">
        <f t="shared" si="6"/>
        <v>0.2</v>
      </c>
      <c r="V19" s="69">
        <f t="shared" ca="1" si="7"/>
        <v>1.0001492760113452E-2</v>
      </c>
      <c r="W19" s="16">
        <f t="shared" si="8"/>
        <v>0.1</v>
      </c>
      <c r="X19" s="69">
        <f t="shared" ca="1" si="9"/>
        <v>2.3932676518883415E-2</v>
      </c>
      <c r="Y19" s="16">
        <f t="shared" si="10"/>
        <v>0.1</v>
      </c>
      <c r="Z19" s="69">
        <f t="shared" ca="1" si="11"/>
        <v>1.0076130765785938E-3</v>
      </c>
      <c r="AA19" s="39">
        <f t="shared" si="12"/>
        <v>0.1</v>
      </c>
      <c r="AB19" s="16"/>
      <c r="AC19" s="16"/>
    </row>
    <row r="20" spans="2:30">
      <c r="B20" s="6" t="s">
        <v>65</v>
      </c>
      <c r="C20" s="5"/>
      <c r="D20" s="5">
        <v>1</v>
      </c>
      <c r="E20" s="5"/>
      <c r="F20" s="13"/>
      <c r="G20" s="42"/>
      <c r="H20" s="13"/>
      <c r="I20" s="47"/>
      <c r="J20" s="39"/>
      <c r="M20" s="42">
        <v>4</v>
      </c>
      <c r="N20" s="56"/>
      <c r="O20" s="5"/>
      <c r="P20" s="43"/>
      <c r="Q20" s="38"/>
      <c r="R20" s="47"/>
      <c r="S20" s="38"/>
      <c r="T20" s="69">
        <f t="shared" ca="1" si="5"/>
        <v>1.2352589938796834E-2</v>
      </c>
      <c r="U20" s="16">
        <f t="shared" si="6"/>
        <v>0.1</v>
      </c>
      <c r="V20" s="69">
        <f t="shared" ca="1" si="7"/>
        <v>1.6002388416181519E-2</v>
      </c>
      <c r="W20" s="16">
        <f t="shared" si="8"/>
        <v>0.1</v>
      </c>
      <c r="X20" s="69">
        <f t="shared" ca="1" si="9"/>
        <v>2.3932676518883415E-2</v>
      </c>
      <c r="Y20" s="16">
        <f t="shared" si="10"/>
        <v>0.1</v>
      </c>
      <c r="Z20" s="69">
        <f t="shared" ca="1" si="11"/>
        <v>1.8137035378414689E-3</v>
      </c>
      <c r="AA20" s="39">
        <f t="shared" si="12"/>
        <v>0.15</v>
      </c>
    </row>
    <row r="21" spans="2:30">
      <c r="B21" s="6" t="s">
        <v>66</v>
      </c>
      <c r="C21" s="5"/>
      <c r="D21" s="5">
        <v>1</v>
      </c>
      <c r="E21" s="5"/>
      <c r="F21" s="45"/>
      <c r="G21" s="42"/>
      <c r="H21" s="13"/>
      <c r="I21" s="47"/>
      <c r="J21" s="39"/>
      <c r="M21" s="42">
        <v>5</v>
      </c>
      <c r="N21" s="56"/>
      <c r="O21" s="5"/>
      <c r="P21" s="43"/>
      <c r="Q21" s="38"/>
      <c r="R21" s="47"/>
      <c r="S21" s="38"/>
      <c r="T21" s="69">
        <f t="shared" ca="1" si="5"/>
        <v>2.4705179877593669E-2</v>
      </c>
      <c r="U21" s="16">
        <f t="shared" si="6"/>
        <v>0.1</v>
      </c>
      <c r="V21" s="69">
        <f t="shared" ca="1" si="7"/>
        <v>9.0013434841021058E-3</v>
      </c>
      <c r="W21" s="16">
        <f t="shared" si="8"/>
        <v>0.1</v>
      </c>
      <c r="X21" s="69">
        <f t="shared" ca="1" si="9"/>
        <v>2.3932676518883415E-2</v>
      </c>
      <c r="Y21" s="16">
        <f t="shared" si="10"/>
        <v>0.1</v>
      </c>
      <c r="Z21" s="69">
        <f t="shared" ca="1" si="11"/>
        <v>2.0152261531571876E-3</v>
      </c>
      <c r="AA21" s="39">
        <f t="shared" si="12"/>
        <v>0.2</v>
      </c>
    </row>
    <row r="22" spans="2:30">
      <c r="B22" s="6" t="s">
        <v>67</v>
      </c>
      <c r="C22" s="5"/>
      <c r="D22" s="5">
        <v>1</v>
      </c>
      <c r="E22" s="5"/>
      <c r="F22" s="13"/>
      <c r="G22" s="42"/>
      <c r="H22" s="13"/>
      <c r="I22" s="47"/>
      <c r="J22" s="39"/>
      <c r="M22" s="42">
        <v>6</v>
      </c>
      <c r="N22" s="56"/>
      <c r="O22" s="5"/>
      <c r="P22" s="43"/>
      <c r="Q22" s="38"/>
      <c r="R22" s="47"/>
      <c r="S22" s="38"/>
      <c r="T22" s="69">
        <f t="shared" ca="1" si="5"/>
        <v>1.8528884908195254E-2</v>
      </c>
      <c r="U22" s="16">
        <f t="shared" si="6"/>
        <v>0.1</v>
      </c>
      <c r="V22" s="69">
        <f t="shared" ca="1" si="7"/>
        <v>3.0004478280340353E-2</v>
      </c>
      <c r="W22" s="16">
        <f t="shared" si="8"/>
        <v>0.3</v>
      </c>
      <c r="X22" s="69">
        <f t="shared" ca="1" si="9"/>
        <v>2.1756978653530375E-2</v>
      </c>
      <c r="Y22" s="16">
        <f t="shared" si="10"/>
        <v>0.1</v>
      </c>
      <c r="Z22" s="69">
        <f t="shared" ca="1" si="11"/>
        <v>3.8289296909986563E-3</v>
      </c>
      <c r="AA22" s="39">
        <f t="shared" si="12"/>
        <v>0.3</v>
      </c>
    </row>
    <row r="23" spans="2:30">
      <c r="B23" s="6" t="s">
        <v>68</v>
      </c>
      <c r="C23" s="5"/>
      <c r="D23" s="5">
        <v>1</v>
      </c>
      <c r="E23" s="5"/>
      <c r="F23" s="46"/>
      <c r="G23" s="42"/>
      <c r="H23" s="13"/>
      <c r="I23" s="47"/>
      <c r="J23" s="39"/>
      <c r="M23" s="42">
        <v>7</v>
      </c>
      <c r="N23" s="56"/>
      <c r="O23" s="5"/>
      <c r="P23" s="42"/>
      <c r="Q23" s="52"/>
      <c r="R23" s="42"/>
      <c r="S23" s="12"/>
      <c r="T23" s="69">
        <f t="shared" ca="1" si="5"/>
        <v>3.7057769816390505E-3</v>
      </c>
      <c r="U23" s="16">
        <f t="shared" si="6"/>
        <v>0.05</v>
      </c>
      <c r="V23" s="69">
        <f t="shared" ca="1" si="7"/>
        <v>2.9004329004329001E-2</v>
      </c>
      <c r="W23" s="16">
        <f t="shared" si="8"/>
        <v>0.2</v>
      </c>
      <c r="X23" s="69">
        <f t="shared" ca="1" si="9"/>
        <v>2.3932676518883415E-2</v>
      </c>
      <c r="Y23" s="16">
        <f t="shared" si="10"/>
        <v>0.1</v>
      </c>
      <c r="Z23" s="69">
        <f t="shared" ca="1" si="11"/>
        <v>1.6121809225257502E-3</v>
      </c>
      <c r="AA23" s="39">
        <f t="shared" si="12"/>
        <v>0.1</v>
      </c>
    </row>
    <row r="24" spans="2:30" ht="15.75" thickBot="1">
      <c r="B24" s="6" t="s">
        <v>69</v>
      </c>
      <c r="C24" s="5">
        <v>0.2</v>
      </c>
      <c r="D24" s="5">
        <v>1</v>
      </c>
      <c r="E24" s="5"/>
      <c r="F24" s="14"/>
      <c r="G24" s="42"/>
      <c r="H24" s="13"/>
      <c r="I24" s="47"/>
      <c r="J24" s="39"/>
      <c r="M24" s="4">
        <v>8</v>
      </c>
      <c r="N24" s="75"/>
      <c r="O24" s="4"/>
      <c r="P24" s="4"/>
      <c r="Q24" s="76"/>
      <c r="R24" s="4"/>
      <c r="S24" s="2"/>
      <c r="T24" s="77">
        <f t="shared" ca="1" si="5"/>
        <v>3.7057769816390505E-3</v>
      </c>
      <c r="U24" s="2">
        <f t="shared" si="6"/>
        <v>0.05</v>
      </c>
      <c r="V24" s="77">
        <f t="shared" ca="1" si="7"/>
        <v>1.3001940588147486E-2</v>
      </c>
      <c r="W24" s="2">
        <f t="shared" si="8"/>
        <v>0.1</v>
      </c>
      <c r="X24" s="77">
        <f t="shared" ca="1" si="9"/>
        <v>3.4811165845648605E-2</v>
      </c>
      <c r="Y24" s="2">
        <f t="shared" si="10"/>
        <v>0.1</v>
      </c>
      <c r="Z24" s="77">
        <f t="shared" ca="1" si="11"/>
        <v>5.0380653828929691E-4</v>
      </c>
      <c r="AA24" s="40">
        <f t="shared" si="12"/>
        <v>0.05</v>
      </c>
    </row>
    <row r="25" spans="2:30" ht="15.75" thickBot="1">
      <c r="B25" s="6" t="s">
        <v>70</v>
      </c>
      <c r="C25" s="5">
        <v>0.8</v>
      </c>
      <c r="D25" s="5">
        <v>1</v>
      </c>
      <c r="E25" s="5">
        <v>1</v>
      </c>
      <c r="F25" s="14"/>
      <c r="G25" s="42"/>
      <c r="H25" s="13"/>
      <c r="I25" s="47"/>
      <c r="J25" s="39"/>
      <c r="M25" s="4" t="s">
        <v>60</v>
      </c>
      <c r="N25" s="40" t="s">
        <v>61</v>
      </c>
      <c r="O25" s="4" t="s">
        <v>62</v>
      </c>
      <c r="P25" s="40" t="s">
        <v>61</v>
      </c>
      <c r="Q25" s="4" t="s">
        <v>62</v>
      </c>
      <c r="R25" s="40" t="s">
        <v>61</v>
      </c>
      <c r="S25" s="4" t="s">
        <v>62</v>
      </c>
      <c r="T25" s="40" t="s">
        <v>61</v>
      </c>
      <c r="U25" s="4" t="s">
        <v>62</v>
      </c>
      <c r="V25" s="40" t="s">
        <v>61</v>
      </c>
      <c r="W25" s="1" t="s">
        <v>62</v>
      </c>
      <c r="X25" s="4" t="s">
        <v>61</v>
      </c>
      <c r="Y25" s="4" t="s">
        <v>62</v>
      </c>
      <c r="Z25" s="40" t="s">
        <v>61</v>
      </c>
      <c r="AA25" s="4" t="s">
        <v>62</v>
      </c>
    </row>
    <row r="26" spans="2:30">
      <c r="B26" s="41" t="s">
        <v>71</v>
      </c>
      <c r="C26" s="42"/>
      <c r="D26" s="5">
        <v>1</v>
      </c>
      <c r="E26" s="42"/>
      <c r="F26" s="14"/>
      <c r="G26" s="42"/>
      <c r="H26" s="14"/>
      <c r="I26" s="47"/>
      <c r="J26" s="21"/>
      <c r="M26" s="3">
        <v>1</v>
      </c>
      <c r="N26" s="39">
        <f ca="1">VLOOKUP(O26,N$8:O$15,2)</f>
        <v>2</v>
      </c>
      <c r="O26" s="34">
        <f ca="1">RAND()</f>
        <v>0.89459298711112822</v>
      </c>
      <c r="P26" s="5">
        <f ca="1">VLOOKUP(Q26,P$8:Q$15,2)</f>
        <v>1</v>
      </c>
      <c r="Q26" s="53">
        <f ca="1">RAND()</f>
        <v>0.196486444537183</v>
      </c>
      <c r="R26" s="5">
        <f ca="1">VLOOKUP(S26,R$8:S$15,2)</f>
        <v>2</v>
      </c>
      <c r="S26" s="53">
        <f ca="1">RAND()</f>
        <v>0.63676935097819243</v>
      </c>
      <c r="T26" s="5">
        <f ca="1">VLOOKUP(U26,T$8:U$15,2)</f>
        <v>3</v>
      </c>
      <c r="U26" s="56">
        <f ca="1">RAND()</f>
        <v>0.55808565057837423</v>
      </c>
      <c r="V26" s="16">
        <f ca="1">VLOOKUP(W26,V$8:W$15,2)</f>
        <v>4</v>
      </c>
      <c r="W26" s="71">
        <f ca="1">RAND()</f>
        <v>0.20584056856536836</v>
      </c>
      <c r="X26" s="6">
        <f ca="1">VLOOKUP(Y26,X$8:Y$15,2)</f>
        <v>1</v>
      </c>
      <c r="Y26" s="71">
        <f ca="1">RAND()</f>
        <v>6.0001337327313831E-2</v>
      </c>
      <c r="Z26" s="16">
        <f ca="1">VLOOKUP(AA26,Z$8:AA$15,2)</f>
        <v>5</v>
      </c>
      <c r="AA26" s="71">
        <f ca="1">RAND()</f>
        <v>0.54476899780378418</v>
      </c>
    </row>
    <row r="27" spans="2:30">
      <c r="B27" s="41" t="s">
        <v>72</v>
      </c>
      <c r="C27" s="42"/>
      <c r="D27" s="5">
        <v>1</v>
      </c>
      <c r="E27" s="43"/>
      <c r="F27" s="38"/>
      <c r="G27" s="47"/>
      <c r="H27" s="38"/>
      <c r="I27" s="47"/>
      <c r="J27" s="21"/>
      <c r="M27" s="5">
        <f>M26+1</f>
        <v>2</v>
      </c>
      <c r="N27" s="39">
        <f t="shared" ref="N27:N90" ca="1" si="13">VLOOKUP(O27,N$8:O$15,2)</f>
        <v>2</v>
      </c>
      <c r="O27" s="34">
        <f t="shared" ref="O27:O90" ca="1" si="14">RAND()</f>
        <v>0.49284272017391761</v>
      </c>
      <c r="P27" s="5">
        <f t="shared" ref="P27:P90" ca="1" si="15">VLOOKUP(Q27,P$8:Q$15,2)</f>
        <v>2</v>
      </c>
      <c r="Q27" s="53">
        <f t="shared" ref="Q27:Q90" ca="1" si="16">RAND()</f>
        <v>0.78989701404195611</v>
      </c>
      <c r="R27" s="5">
        <f t="shared" ref="R27:R90" ca="1" si="17">VLOOKUP(S27,R$8:S$15,2)</f>
        <v>1</v>
      </c>
      <c r="S27" s="53">
        <f t="shared" ref="S27:S90" ca="1" si="18">RAND()</f>
        <v>9.4883457129470328E-2</v>
      </c>
      <c r="T27" s="5">
        <f t="shared" ref="T27:T90" ca="1" si="19">VLOOKUP(U27,T$8:U$15,2)</f>
        <v>1</v>
      </c>
      <c r="U27" s="56">
        <f t="shared" ref="U27:U90" ca="1" si="20">RAND()</f>
        <v>7.0362526235875134E-2</v>
      </c>
      <c r="V27" s="16">
        <f t="shared" ref="V27:V90" ca="1" si="21">VLOOKUP(W27,V$8:W$15,2)</f>
        <v>5</v>
      </c>
      <c r="W27" s="34">
        <f t="shared" ref="W27:W90" ca="1" si="22">RAND()</f>
        <v>0.37023295542119072</v>
      </c>
      <c r="X27" s="6">
        <f t="shared" ref="X27:X90" ca="1" si="23">VLOOKUP(Y27,X$8:Y$15,2)</f>
        <v>2</v>
      </c>
      <c r="Y27" s="34">
        <f t="shared" ref="Y27:Y90" ca="1" si="24">RAND()</f>
        <v>0.26601410993207786</v>
      </c>
      <c r="Z27" s="16">
        <f t="shared" ref="Z27:Z90" ca="1" si="25">VLOOKUP(AA27,Z$8:AA$15,2)</f>
        <v>4</v>
      </c>
      <c r="AA27" s="34">
        <f t="shared" ref="AA27:AA90" ca="1" si="26">RAND()</f>
        <v>0.2947316255733119</v>
      </c>
    </row>
    <row r="28" spans="2:30">
      <c r="B28" s="41" t="s">
        <v>73</v>
      </c>
      <c r="C28" s="42"/>
      <c r="D28" s="5">
        <v>1</v>
      </c>
      <c r="E28" s="43"/>
      <c r="F28" s="38"/>
      <c r="G28" s="47"/>
      <c r="H28" s="38"/>
      <c r="I28" s="47"/>
      <c r="J28" s="21"/>
      <c r="M28" s="5">
        <f t="shared" ref="M28:M91" si="27">M27+1</f>
        <v>3</v>
      </c>
      <c r="N28" s="39">
        <f t="shared" ca="1" si="13"/>
        <v>2</v>
      </c>
      <c r="O28" s="34">
        <f t="shared" ca="1" si="14"/>
        <v>0.3262274804280898</v>
      </c>
      <c r="P28" s="5">
        <f t="shared" ca="1" si="15"/>
        <v>3</v>
      </c>
      <c r="Q28" s="53">
        <f t="shared" ca="1" si="16"/>
        <v>0.91117450936008471</v>
      </c>
      <c r="R28" s="5">
        <f t="shared" ca="1" si="17"/>
        <v>2</v>
      </c>
      <c r="S28" s="53">
        <f t="shared" ca="1" si="18"/>
        <v>0.18560639360373354</v>
      </c>
      <c r="T28" s="5">
        <f t="shared" ca="1" si="19"/>
        <v>5</v>
      </c>
      <c r="U28" s="56">
        <f t="shared" ca="1" si="20"/>
        <v>0.79832502594505805</v>
      </c>
      <c r="V28" s="16">
        <f t="shared" ca="1" si="21"/>
        <v>8</v>
      </c>
      <c r="W28" s="34">
        <f t="shared" ca="1" si="22"/>
        <v>0.99265264706494216</v>
      </c>
      <c r="X28" s="6">
        <f t="shared" ca="1" si="23"/>
        <v>2</v>
      </c>
      <c r="Y28" s="34">
        <f t="shared" ca="1" si="24"/>
        <v>0.35466513804239641</v>
      </c>
      <c r="Z28" s="16">
        <f t="shared" ca="1" si="25"/>
        <v>6</v>
      </c>
      <c r="AA28" s="34">
        <f t="shared" ca="1" si="26"/>
        <v>0.8029315542131279</v>
      </c>
    </row>
    <row r="29" spans="2:30">
      <c r="B29" s="41" t="s">
        <v>74</v>
      </c>
      <c r="C29" s="42"/>
      <c r="D29" s="5">
        <v>1</v>
      </c>
      <c r="E29" s="43"/>
      <c r="F29" s="38"/>
      <c r="G29" s="47"/>
      <c r="H29" s="38"/>
      <c r="I29" s="47"/>
      <c r="J29" s="21"/>
      <c r="M29" s="5">
        <f t="shared" si="27"/>
        <v>4</v>
      </c>
      <c r="N29" s="39">
        <f t="shared" ca="1" si="13"/>
        <v>2</v>
      </c>
      <c r="O29" s="34">
        <f t="shared" ca="1" si="14"/>
        <v>0.63179216813559647</v>
      </c>
      <c r="P29" s="5">
        <f t="shared" ca="1" si="15"/>
        <v>1</v>
      </c>
      <c r="Q29" s="53">
        <f t="shared" ca="1" si="16"/>
        <v>0.42857973871235355</v>
      </c>
      <c r="R29" s="5">
        <f t="shared" ca="1" si="17"/>
        <v>2</v>
      </c>
      <c r="S29" s="53">
        <f t="shared" ca="1" si="18"/>
        <v>0.68601705344757336</v>
      </c>
      <c r="T29" s="5">
        <f t="shared" ca="1" si="19"/>
        <v>5</v>
      </c>
      <c r="U29" s="56">
        <f t="shared" ca="1" si="20"/>
        <v>0.74027298099028105</v>
      </c>
      <c r="V29" s="16">
        <f t="shared" ca="1" si="21"/>
        <v>1</v>
      </c>
      <c r="W29" s="34">
        <f t="shared" ca="1" si="22"/>
        <v>3.1163363598538441E-2</v>
      </c>
      <c r="X29" s="6">
        <f t="shared" ca="1" si="23"/>
        <v>1</v>
      </c>
      <c r="Y29" s="34">
        <f t="shared" ca="1" si="24"/>
        <v>0.14319649629047326</v>
      </c>
      <c r="Z29" s="16">
        <f t="shared" ca="1" si="25"/>
        <v>6</v>
      </c>
      <c r="AA29" s="34">
        <f t="shared" ca="1" si="26"/>
        <v>0.79436473428823273</v>
      </c>
    </row>
    <row r="30" spans="2:30">
      <c r="B30" s="41" t="s">
        <v>75</v>
      </c>
      <c r="C30" s="42"/>
      <c r="D30" s="5">
        <v>1</v>
      </c>
      <c r="E30" s="43"/>
      <c r="F30" s="38"/>
      <c r="G30" s="47"/>
      <c r="H30" s="38"/>
      <c r="I30" s="47"/>
      <c r="J30" s="21"/>
      <c r="M30" s="5">
        <f t="shared" si="27"/>
        <v>5</v>
      </c>
      <c r="N30" s="39">
        <f t="shared" ca="1" si="13"/>
        <v>2</v>
      </c>
      <c r="O30" s="34">
        <f t="shared" ca="1" si="14"/>
        <v>0.85823738098845759</v>
      </c>
      <c r="P30" s="5">
        <f t="shared" ca="1" si="15"/>
        <v>2</v>
      </c>
      <c r="Q30" s="53">
        <f t="shared" ca="1" si="16"/>
        <v>0.73428539015899918</v>
      </c>
      <c r="R30" s="5">
        <f t="shared" ca="1" si="17"/>
        <v>1</v>
      </c>
      <c r="S30" s="53">
        <f t="shared" ca="1" si="18"/>
        <v>0.14218335990467068</v>
      </c>
      <c r="T30" s="5">
        <f t="shared" ca="1" si="19"/>
        <v>4</v>
      </c>
      <c r="U30" s="56">
        <f t="shared" ca="1" si="20"/>
        <v>0.67661380487430023</v>
      </c>
      <c r="V30" s="16">
        <f t="shared" ca="1" si="21"/>
        <v>3</v>
      </c>
      <c r="W30" s="34">
        <f t="shared" ca="1" si="22"/>
        <v>0.18530413237244403</v>
      </c>
      <c r="X30" s="6">
        <f t="shared" ca="1" si="23"/>
        <v>1</v>
      </c>
      <c r="Y30" s="34">
        <f t="shared" ca="1" si="24"/>
        <v>7.0025939888145317E-2</v>
      </c>
      <c r="Z30" s="16">
        <f t="shared" ca="1" si="25"/>
        <v>6</v>
      </c>
      <c r="AA30" s="34">
        <f t="shared" ca="1" si="26"/>
        <v>0.56469322577319314</v>
      </c>
    </row>
    <row r="31" spans="2:30">
      <c r="B31" s="41" t="s">
        <v>76</v>
      </c>
      <c r="C31" s="42"/>
      <c r="D31" s="5">
        <v>1</v>
      </c>
      <c r="E31" s="42"/>
      <c r="F31" s="12"/>
      <c r="G31" s="42"/>
      <c r="H31" s="12"/>
      <c r="I31" s="42"/>
      <c r="J31" s="21"/>
      <c r="M31" s="5">
        <f t="shared" si="27"/>
        <v>6</v>
      </c>
      <c r="N31" s="39">
        <f t="shared" ca="1" si="13"/>
        <v>2</v>
      </c>
      <c r="O31" s="34">
        <f t="shared" ca="1" si="14"/>
        <v>0.53582078293854907</v>
      </c>
      <c r="P31" s="5">
        <f t="shared" ca="1" si="15"/>
        <v>3</v>
      </c>
      <c r="Q31" s="53">
        <f t="shared" ca="1" si="16"/>
        <v>0.88695559312673655</v>
      </c>
      <c r="R31" s="5">
        <f t="shared" ca="1" si="17"/>
        <v>1</v>
      </c>
      <c r="S31" s="53">
        <f t="shared" ca="1" si="18"/>
        <v>0.13896999521947073</v>
      </c>
      <c r="T31" s="5">
        <f t="shared" ca="1" si="19"/>
        <v>4</v>
      </c>
      <c r="U31" s="56">
        <f t="shared" ca="1" si="20"/>
        <v>0.64250811335733093</v>
      </c>
      <c r="V31" s="16">
        <f t="shared" ca="1" si="21"/>
        <v>6</v>
      </c>
      <c r="W31" s="34">
        <f t="shared" ca="1" si="22"/>
        <v>0.69747221254600245</v>
      </c>
      <c r="X31" s="6">
        <f t="shared" ca="1" si="23"/>
        <v>4</v>
      </c>
      <c r="Y31" s="34">
        <f t="shared" ca="1" si="24"/>
        <v>0.56392771454951962</v>
      </c>
      <c r="Z31" s="16">
        <f t="shared" ca="1" si="25"/>
        <v>5</v>
      </c>
      <c r="AA31" s="34">
        <f t="shared" ca="1" si="26"/>
        <v>0.47134902850214311</v>
      </c>
    </row>
    <row r="32" spans="2:30">
      <c r="B32" s="6" t="s">
        <v>77</v>
      </c>
      <c r="C32" s="5"/>
      <c r="D32" s="5">
        <v>1</v>
      </c>
      <c r="E32" s="5"/>
      <c r="F32" s="16"/>
      <c r="G32" s="5"/>
      <c r="H32" s="16"/>
      <c r="I32" s="5"/>
      <c r="J32" s="39"/>
      <c r="M32" s="5">
        <f t="shared" si="27"/>
        <v>7</v>
      </c>
      <c r="N32" s="39">
        <f t="shared" ca="1" si="13"/>
        <v>1</v>
      </c>
      <c r="O32" s="34">
        <f t="shared" ca="1" si="14"/>
        <v>8.9622435556042435E-2</v>
      </c>
      <c r="P32" s="5">
        <f t="shared" ca="1" si="15"/>
        <v>1</v>
      </c>
      <c r="Q32" s="53">
        <f t="shared" ca="1" si="16"/>
        <v>0.44548114905275216</v>
      </c>
      <c r="R32" s="5">
        <f t="shared" ca="1" si="17"/>
        <v>2</v>
      </c>
      <c r="S32" s="53">
        <f t="shared" ca="1" si="18"/>
        <v>0.19186168669859072</v>
      </c>
      <c r="T32" s="5">
        <f t="shared" ca="1" si="19"/>
        <v>6</v>
      </c>
      <c r="U32" s="56">
        <f t="shared" ca="1" si="20"/>
        <v>0.85155146623955158</v>
      </c>
      <c r="V32" s="16">
        <f t="shared" ca="1" si="21"/>
        <v>6</v>
      </c>
      <c r="W32" s="34">
        <f t="shared" ca="1" si="22"/>
        <v>0.4170877704139837</v>
      </c>
      <c r="X32" s="6">
        <f t="shared" ca="1" si="23"/>
        <v>2</v>
      </c>
      <c r="Y32" s="34">
        <f t="shared" ca="1" si="24"/>
        <v>0.24277948645230785</v>
      </c>
      <c r="Z32" s="16">
        <f t="shared" ca="1" si="25"/>
        <v>6</v>
      </c>
      <c r="AA32" s="34">
        <f t="shared" ca="1" si="26"/>
        <v>0.70446027577120152</v>
      </c>
    </row>
    <row r="33" spans="2:27">
      <c r="B33" s="6" t="s">
        <v>78</v>
      </c>
      <c r="C33" s="5"/>
      <c r="D33" s="5">
        <v>1</v>
      </c>
      <c r="E33" s="5"/>
      <c r="F33" s="16"/>
      <c r="G33" s="5"/>
      <c r="H33" s="16"/>
      <c r="I33" s="5"/>
      <c r="J33" s="39"/>
      <c r="M33" s="5">
        <f t="shared" si="27"/>
        <v>8</v>
      </c>
      <c r="N33" s="39">
        <f t="shared" ca="1" si="13"/>
        <v>2</v>
      </c>
      <c r="O33" s="34">
        <f t="shared" ca="1" si="14"/>
        <v>0.99117538728333177</v>
      </c>
      <c r="P33" s="5">
        <f t="shared" ca="1" si="15"/>
        <v>3</v>
      </c>
      <c r="Q33" s="53">
        <f t="shared" ca="1" si="16"/>
        <v>0.99767025587970615</v>
      </c>
      <c r="R33" s="5">
        <f t="shared" ca="1" si="17"/>
        <v>2</v>
      </c>
      <c r="S33" s="53">
        <f t="shared" ca="1" si="18"/>
        <v>0.45036002318947799</v>
      </c>
      <c r="T33" s="5">
        <f t="shared" ca="1" si="19"/>
        <v>6</v>
      </c>
      <c r="U33" s="56">
        <f t="shared" ca="1" si="20"/>
        <v>0.84289793925221979</v>
      </c>
      <c r="V33" s="16">
        <f t="shared" ca="1" si="21"/>
        <v>2</v>
      </c>
      <c r="W33" s="34">
        <f t="shared" ca="1" si="22"/>
        <v>5.1692057641254507E-2</v>
      </c>
      <c r="X33" s="6">
        <f t="shared" ca="1" si="23"/>
        <v>2</v>
      </c>
      <c r="Y33" s="34">
        <f t="shared" ca="1" si="24"/>
        <v>0.22799806681081858</v>
      </c>
      <c r="Z33" s="16">
        <f t="shared" ca="1" si="25"/>
        <v>4</v>
      </c>
      <c r="AA33" s="34">
        <f t="shared" ca="1" si="26"/>
        <v>0.33267234348377883</v>
      </c>
    </row>
    <row r="34" spans="2:27">
      <c r="B34" s="6" t="s">
        <v>79</v>
      </c>
      <c r="C34" s="5">
        <v>0.6</v>
      </c>
      <c r="D34" s="5">
        <v>1</v>
      </c>
      <c r="E34" s="5"/>
      <c r="F34" s="16"/>
      <c r="G34" s="5"/>
      <c r="H34" s="16"/>
      <c r="I34" s="5"/>
      <c r="J34" s="39"/>
      <c r="M34" s="6">
        <f t="shared" si="27"/>
        <v>9</v>
      </c>
      <c r="N34" s="39">
        <f t="shared" ca="1" si="13"/>
        <v>2</v>
      </c>
      <c r="O34" s="34">
        <f t="shared" ca="1" si="14"/>
        <v>0.47665633042301692</v>
      </c>
      <c r="P34" s="5">
        <f t="shared" ca="1" si="15"/>
        <v>2</v>
      </c>
      <c r="Q34" s="53">
        <f t="shared" ca="1" si="16"/>
        <v>0.72147258897588462</v>
      </c>
      <c r="R34" s="5">
        <f t="shared" ca="1" si="17"/>
        <v>1</v>
      </c>
      <c r="S34" s="53">
        <f t="shared" ca="1" si="18"/>
        <v>5.6515363408624175E-2</v>
      </c>
      <c r="T34" s="5">
        <f t="shared" ca="1" si="19"/>
        <v>2</v>
      </c>
      <c r="U34" s="56">
        <f t="shared" ca="1" si="20"/>
        <v>0.34868361421079985</v>
      </c>
      <c r="V34" s="16">
        <f t="shared" ca="1" si="21"/>
        <v>4</v>
      </c>
      <c r="W34" s="34">
        <f t="shared" ca="1" si="22"/>
        <v>0.29231018204871373</v>
      </c>
      <c r="X34" s="6">
        <f t="shared" ca="1" si="23"/>
        <v>7</v>
      </c>
      <c r="Y34" s="34">
        <f t="shared" ca="1" si="24"/>
        <v>0.8595015745269956</v>
      </c>
      <c r="Z34" s="16">
        <f t="shared" ca="1" si="25"/>
        <v>5</v>
      </c>
      <c r="AA34" s="34">
        <f t="shared" ca="1" si="26"/>
        <v>0.35171254083496817</v>
      </c>
    </row>
    <row r="35" spans="2:27">
      <c r="B35" s="6" t="s">
        <v>80</v>
      </c>
      <c r="C35" s="5">
        <v>0.25</v>
      </c>
      <c r="D35" s="5">
        <v>1</v>
      </c>
      <c r="E35" s="5">
        <v>1</v>
      </c>
      <c r="F35" s="21">
        <v>0.2</v>
      </c>
      <c r="G35" s="5"/>
      <c r="H35" s="42">
        <v>0.05</v>
      </c>
      <c r="I35" s="5">
        <v>0.2</v>
      </c>
      <c r="J35" s="39">
        <v>0.05</v>
      </c>
      <c r="M35" s="5">
        <f t="shared" si="27"/>
        <v>10</v>
      </c>
      <c r="N35" s="39">
        <f t="shared" ca="1" si="13"/>
        <v>1</v>
      </c>
      <c r="O35" s="34">
        <f t="shared" ca="1" si="14"/>
        <v>3.4834313545720974E-2</v>
      </c>
      <c r="P35" s="5">
        <f t="shared" ca="1" si="15"/>
        <v>1</v>
      </c>
      <c r="Q35" s="53">
        <f t="shared" ca="1" si="16"/>
        <v>0.14786878159204697</v>
      </c>
      <c r="R35" s="5">
        <f t="shared" ca="1" si="17"/>
        <v>2</v>
      </c>
      <c r="S35" s="53">
        <f t="shared" ca="1" si="18"/>
        <v>0.25955521723532726</v>
      </c>
      <c r="T35" s="5">
        <f t="shared" ca="1" si="19"/>
        <v>5</v>
      </c>
      <c r="U35" s="56">
        <f t="shared" ca="1" si="20"/>
        <v>0.78834837810574965</v>
      </c>
      <c r="V35" s="16">
        <f t="shared" ca="1" si="21"/>
        <v>3</v>
      </c>
      <c r="W35" s="34">
        <f t="shared" ca="1" si="22"/>
        <v>0.11878275304962593</v>
      </c>
      <c r="X35" s="6">
        <f t="shared" ca="1" si="23"/>
        <v>8</v>
      </c>
      <c r="Y35" s="34">
        <f t="shared" ca="1" si="24"/>
        <v>0.96149143814993732</v>
      </c>
      <c r="Z35" s="16">
        <f t="shared" ca="1" si="25"/>
        <v>6</v>
      </c>
      <c r="AA35" s="34">
        <f t="shared" ca="1" si="26"/>
        <v>0.77635290609020835</v>
      </c>
    </row>
    <row r="36" spans="2:27">
      <c r="B36" s="6" t="s">
        <v>81</v>
      </c>
      <c r="C36" s="5">
        <v>0.15</v>
      </c>
      <c r="D36" s="5">
        <v>1</v>
      </c>
      <c r="E36" s="5">
        <v>1</v>
      </c>
      <c r="F36" s="21">
        <v>0.2</v>
      </c>
      <c r="G36" s="5"/>
      <c r="H36" s="42">
        <v>0.05</v>
      </c>
      <c r="I36" s="5">
        <v>0.2</v>
      </c>
      <c r="J36" s="39">
        <v>0.05</v>
      </c>
      <c r="M36" s="5">
        <f t="shared" si="27"/>
        <v>11</v>
      </c>
      <c r="N36" s="39">
        <f t="shared" ca="1" si="13"/>
        <v>2</v>
      </c>
      <c r="O36" s="34">
        <f t="shared" ca="1" si="14"/>
        <v>0.55475740421809938</v>
      </c>
      <c r="P36" s="5">
        <f t="shared" ca="1" si="15"/>
        <v>1</v>
      </c>
      <c r="Q36" s="53">
        <f t="shared" ca="1" si="16"/>
        <v>0.47294606025598984</v>
      </c>
      <c r="R36" s="5">
        <f t="shared" ca="1" si="17"/>
        <v>2</v>
      </c>
      <c r="S36" s="53">
        <f t="shared" ca="1" si="18"/>
        <v>0.40207130693582371</v>
      </c>
      <c r="T36" s="5">
        <f t="shared" ca="1" si="19"/>
        <v>2</v>
      </c>
      <c r="U36" s="56">
        <f t="shared" ca="1" si="20"/>
        <v>0.39026150732114195</v>
      </c>
      <c r="V36" s="16">
        <f t="shared" ca="1" si="21"/>
        <v>4</v>
      </c>
      <c r="W36" s="34">
        <f t="shared" ca="1" si="22"/>
        <v>0.26013595979962822</v>
      </c>
      <c r="X36" s="6">
        <f t="shared" ca="1" si="23"/>
        <v>2</v>
      </c>
      <c r="Y36" s="34">
        <f t="shared" ca="1" si="24"/>
        <v>0.34152099005841485</v>
      </c>
      <c r="Z36" s="16">
        <f t="shared" ca="1" si="25"/>
        <v>4</v>
      </c>
      <c r="AA36" s="34">
        <f t="shared" ca="1" si="26"/>
        <v>0.33030129459733204</v>
      </c>
    </row>
    <row r="37" spans="2:27">
      <c r="B37" s="6" t="s">
        <v>82</v>
      </c>
      <c r="C37" s="5"/>
      <c r="D37" s="5">
        <v>1</v>
      </c>
      <c r="E37" s="5">
        <v>1</v>
      </c>
      <c r="F37" s="21">
        <v>0.2</v>
      </c>
      <c r="G37" s="5"/>
      <c r="H37" s="42">
        <v>0.1</v>
      </c>
      <c r="I37" s="5">
        <v>0.1</v>
      </c>
      <c r="J37" s="39">
        <v>0.1</v>
      </c>
      <c r="M37" s="5">
        <f t="shared" si="27"/>
        <v>12</v>
      </c>
      <c r="N37" s="39">
        <f t="shared" ca="1" si="13"/>
        <v>2</v>
      </c>
      <c r="O37" s="34">
        <f t="shared" ca="1" si="14"/>
        <v>0.98761770176040309</v>
      </c>
      <c r="P37" s="5">
        <f t="shared" ca="1" si="15"/>
        <v>1</v>
      </c>
      <c r="Q37" s="53">
        <f t="shared" ca="1" si="16"/>
        <v>0.20173403540196611</v>
      </c>
      <c r="R37" s="5">
        <f t="shared" ca="1" si="17"/>
        <v>1</v>
      </c>
      <c r="S37" s="53">
        <f t="shared" ca="1" si="18"/>
        <v>0.13815755377701588</v>
      </c>
      <c r="T37" s="5">
        <f t="shared" ca="1" si="19"/>
        <v>3</v>
      </c>
      <c r="U37" s="56">
        <f t="shared" ca="1" si="20"/>
        <v>0.51754170708968328</v>
      </c>
      <c r="V37" s="16">
        <f t="shared" ca="1" si="21"/>
        <v>1</v>
      </c>
      <c r="W37" s="34">
        <f t="shared" ca="1" si="22"/>
        <v>2.3654522061525629E-2</v>
      </c>
      <c r="X37" s="6">
        <f t="shared" ca="1" si="23"/>
        <v>3</v>
      </c>
      <c r="Y37" s="34">
        <f t="shared" ca="1" si="24"/>
        <v>0.42958976536974802</v>
      </c>
      <c r="Z37" s="16">
        <f t="shared" ca="1" si="25"/>
        <v>4</v>
      </c>
      <c r="AA37" s="34">
        <f t="shared" ca="1" si="26"/>
        <v>0.21918016019946407</v>
      </c>
    </row>
    <row r="38" spans="2:27">
      <c r="B38" s="6" t="s">
        <v>83</v>
      </c>
      <c r="C38" s="5">
        <v>0.15</v>
      </c>
      <c r="D38" s="5">
        <v>1</v>
      </c>
      <c r="E38" s="5">
        <v>1</v>
      </c>
      <c r="F38" s="21">
        <v>0.1</v>
      </c>
      <c r="G38" s="5">
        <v>1</v>
      </c>
      <c r="H38" s="42">
        <v>0.1</v>
      </c>
      <c r="I38" s="5">
        <v>0.1</v>
      </c>
      <c r="J38" s="39">
        <v>0.15</v>
      </c>
      <c r="M38" s="5">
        <f t="shared" si="27"/>
        <v>13</v>
      </c>
      <c r="N38" s="39">
        <f t="shared" ca="1" si="13"/>
        <v>2</v>
      </c>
      <c r="O38" s="34">
        <f t="shared" ca="1" si="14"/>
        <v>0.8743418785903323</v>
      </c>
      <c r="P38" s="5">
        <f t="shared" ca="1" si="15"/>
        <v>1</v>
      </c>
      <c r="Q38" s="53">
        <f t="shared" ca="1" si="16"/>
        <v>0.37083958982742926</v>
      </c>
      <c r="R38" s="5">
        <f t="shared" ca="1" si="17"/>
        <v>3</v>
      </c>
      <c r="S38" s="53">
        <f t="shared" ca="1" si="18"/>
        <v>0.84596773327912178</v>
      </c>
      <c r="T38" s="5">
        <f t="shared" ca="1" si="19"/>
        <v>1</v>
      </c>
      <c r="U38" s="56">
        <f t="shared" ca="1" si="20"/>
        <v>0.11640839855343721</v>
      </c>
      <c r="V38" s="16">
        <f t="shared" ca="1" si="21"/>
        <v>6</v>
      </c>
      <c r="W38" s="34">
        <f t="shared" ca="1" si="22"/>
        <v>0.5563733042138681</v>
      </c>
      <c r="X38" s="6">
        <f t="shared" ca="1" si="23"/>
        <v>1</v>
      </c>
      <c r="Y38" s="34">
        <f t="shared" ca="1" si="24"/>
        <v>9.7417134082331325E-2</v>
      </c>
      <c r="Z38" s="16">
        <f t="shared" ca="1" si="25"/>
        <v>3</v>
      </c>
      <c r="AA38" s="34">
        <f t="shared" ca="1" si="26"/>
        <v>0.1115359150581634</v>
      </c>
    </row>
    <row r="39" spans="2:27">
      <c r="B39" s="6" t="s">
        <v>84</v>
      </c>
      <c r="C39" s="5">
        <v>0.6</v>
      </c>
      <c r="D39" s="5">
        <v>1</v>
      </c>
      <c r="E39" s="5">
        <v>1</v>
      </c>
      <c r="F39" s="21">
        <v>0.1</v>
      </c>
      <c r="G39" s="5">
        <v>1</v>
      </c>
      <c r="H39" s="42">
        <v>0.1</v>
      </c>
      <c r="I39" s="5">
        <v>0.1</v>
      </c>
      <c r="J39" s="39">
        <v>0.2</v>
      </c>
      <c r="M39" s="5">
        <f t="shared" si="27"/>
        <v>14</v>
      </c>
      <c r="N39" s="39">
        <f t="shared" ca="1" si="13"/>
        <v>2</v>
      </c>
      <c r="O39" s="34">
        <f t="shared" ca="1" si="14"/>
        <v>0.22629291967363852</v>
      </c>
      <c r="P39" s="5">
        <f t="shared" ca="1" si="15"/>
        <v>2</v>
      </c>
      <c r="Q39" s="53">
        <f t="shared" ca="1" si="16"/>
        <v>0.80390098163809798</v>
      </c>
      <c r="R39" s="5">
        <f t="shared" ca="1" si="17"/>
        <v>3</v>
      </c>
      <c r="S39" s="53">
        <f t="shared" ca="1" si="18"/>
        <v>0.75344096977745356</v>
      </c>
      <c r="T39" s="5">
        <f t="shared" ca="1" si="19"/>
        <v>4</v>
      </c>
      <c r="U39" s="56">
        <f t="shared" ca="1" si="20"/>
        <v>0.60633521698525716</v>
      </c>
      <c r="V39" s="16">
        <f t="shared" ca="1" si="21"/>
        <v>4</v>
      </c>
      <c r="W39" s="34">
        <f t="shared" ca="1" si="22"/>
        <v>0.29876029467886767</v>
      </c>
      <c r="X39" s="6">
        <f t="shared" ca="1" si="23"/>
        <v>4</v>
      </c>
      <c r="Y39" s="34">
        <f t="shared" ca="1" si="24"/>
        <v>0.58939609637187318</v>
      </c>
      <c r="Z39" s="16">
        <f t="shared" ca="1" si="25"/>
        <v>2</v>
      </c>
      <c r="AA39" s="34">
        <f t="shared" ca="1" si="26"/>
        <v>5.0971904390462619E-2</v>
      </c>
    </row>
    <row r="40" spans="2:27">
      <c r="B40" s="6" t="s">
        <v>85</v>
      </c>
      <c r="C40" s="5">
        <v>0.15</v>
      </c>
      <c r="D40" s="5">
        <v>1</v>
      </c>
      <c r="E40" s="5">
        <v>1</v>
      </c>
      <c r="F40" s="21">
        <v>0.1</v>
      </c>
      <c r="G40" s="5">
        <v>1</v>
      </c>
      <c r="H40" s="42">
        <v>0.3</v>
      </c>
      <c r="I40" s="5">
        <v>0.1</v>
      </c>
      <c r="J40" s="39">
        <v>0.3</v>
      </c>
      <c r="M40" s="5">
        <f t="shared" si="27"/>
        <v>15</v>
      </c>
      <c r="N40" s="39">
        <f t="shared" ca="1" si="13"/>
        <v>2</v>
      </c>
      <c r="O40" s="34">
        <f t="shared" ca="1" si="14"/>
        <v>0.84115167972447646</v>
      </c>
      <c r="P40" s="5">
        <f t="shared" ca="1" si="15"/>
        <v>1</v>
      </c>
      <c r="Q40" s="53">
        <f t="shared" ca="1" si="16"/>
        <v>9.09930740966991E-3</v>
      </c>
      <c r="R40" s="5">
        <f t="shared" ca="1" si="17"/>
        <v>2</v>
      </c>
      <c r="S40" s="53">
        <f t="shared" ca="1" si="18"/>
        <v>0.51956110860961768</v>
      </c>
      <c r="T40" s="5">
        <f t="shared" ca="1" si="19"/>
        <v>6</v>
      </c>
      <c r="U40" s="56">
        <f t="shared" ca="1" si="20"/>
        <v>0.89532053939247902</v>
      </c>
      <c r="V40" s="16">
        <f t="shared" ca="1" si="21"/>
        <v>5</v>
      </c>
      <c r="W40" s="34">
        <f t="shared" ca="1" si="22"/>
        <v>0.31657143688797973</v>
      </c>
      <c r="X40" s="6">
        <f t="shared" ca="1" si="23"/>
        <v>4</v>
      </c>
      <c r="Y40" s="34">
        <f t="shared" ca="1" si="24"/>
        <v>0.56338143869007817</v>
      </c>
      <c r="Z40" s="16">
        <f t="shared" ca="1" si="25"/>
        <v>6</v>
      </c>
      <c r="AA40" s="34">
        <f t="shared" ca="1" si="26"/>
        <v>0.82993805850137647</v>
      </c>
    </row>
    <row r="41" spans="2:27">
      <c r="B41" s="6" t="s">
        <v>86</v>
      </c>
      <c r="C41" s="5"/>
      <c r="D41" s="5">
        <v>1</v>
      </c>
      <c r="E41" s="5">
        <v>1</v>
      </c>
      <c r="F41" s="21">
        <v>0.05</v>
      </c>
      <c r="G41" s="5">
        <v>1</v>
      </c>
      <c r="H41" s="42">
        <v>0.2</v>
      </c>
      <c r="I41" s="5">
        <v>0.1</v>
      </c>
      <c r="J41" s="39">
        <v>0.1</v>
      </c>
      <c r="M41" s="5">
        <f t="shared" si="27"/>
        <v>16</v>
      </c>
      <c r="N41" s="39">
        <f t="shared" ca="1" si="13"/>
        <v>2</v>
      </c>
      <c r="O41" s="34">
        <f t="shared" ca="1" si="14"/>
        <v>0.40530833951118406</v>
      </c>
      <c r="P41" s="5">
        <f t="shared" ca="1" si="15"/>
        <v>1</v>
      </c>
      <c r="Q41" s="53">
        <f t="shared" ca="1" si="16"/>
        <v>0.13283033545151168</v>
      </c>
      <c r="R41" s="5">
        <f t="shared" ca="1" si="17"/>
        <v>2</v>
      </c>
      <c r="S41" s="53">
        <f t="shared" ca="1" si="18"/>
        <v>0.47539273202304977</v>
      </c>
      <c r="T41" s="5">
        <f t="shared" ca="1" si="19"/>
        <v>6</v>
      </c>
      <c r="U41" s="56">
        <f t="shared" ca="1" si="20"/>
        <v>0.86039283091982655</v>
      </c>
      <c r="V41" s="16">
        <f t="shared" ca="1" si="21"/>
        <v>7</v>
      </c>
      <c r="W41" s="34">
        <f t="shared" ca="1" si="22"/>
        <v>0.78321082262551145</v>
      </c>
      <c r="X41" s="6">
        <f t="shared" ca="1" si="23"/>
        <v>8</v>
      </c>
      <c r="Y41" s="34">
        <f t="shared" ca="1" si="24"/>
        <v>0.98566968977488023</v>
      </c>
      <c r="Z41" s="16">
        <f t="shared" ca="1" si="25"/>
        <v>5</v>
      </c>
      <c r="AA41" s="34">
        <f t="shared" ca="1" si="26"/>
        <v>0.35542488501026259</v>
      </c>
    </row>
    <row r="42" spans="2:27" ht="15.75" thickBot="1">
      <c r="B42" s="1" t="s">
        <v>87</v>
      </c>
      <c r="C42" s="4"/>
      <c r="D42" s="4">
        <v>1</v>
      </c>
      <c r="E42" s="4"/>
      <c r="F42" s="2">
        <v>0.05</v>
      </c>
      <c r="G42" s="4">
        <v>1</v>
      </c>
      <c r="H42" s="2">
        <v>0.1</v>
      </c>
      <c r="I42" s="4">
        <v>0.1</v>
      </c>
      <c r="J42" s="40">
        <v>0.05</v>
      </c>
      <c r="M42" s="5">
        <f t="shared" si="27"/>
        <v>17</v>
      </c>
      <c r="N42" s="39">
        <f t="shared" ca="1" si="13"/>
        <v>2</v>
      </c>
      <c r="O42" s="34">
        <f t="shared" ca="1" si="14"/>
        <v>0.8139388948344779</v>
      </c>
      <c r="P42" s="5">
        <f t="shared" ca="1" si="15"/>
        <v>2</v>
      </c>
      <c r="Q42" s="53">
        <f t="shared" ca="1" si="16"/>
        <v>0.81230569314178025</v>
      </c>
      <c r="R42" s="5">
        <f t="shared" ca="1" si="17"/>
        <v>2</v>
      </c>
      <c r="S42" s="53">
        <f t="shared" ca="1" si="18"/>
        <v>0.57215839057382323</v>
      </c>
      <c r="T42" s="5">
        <f t="shared" ca="1" si="19"/>
        <v>8</v>
      </c>
      <c r="U42" s="56">
        <f t="shared" ca="1" si="20"/>
        <v>0.97719779186914657</v>
      </c>
      <c r="V42" s="16">
        <f t="shared" ca="1" si="21"/>
        <v>1</v>
      </c>
      <c r="W42" s="34">
        <f t="shared" ca="1" si="22"/>
        <v>2.2926534272297516E-2</v>
      </c>
      <c r="X42" s="6">
        <f t="shared" ca="1" si="23"/>
        <v>1</v>
      </c>
      <c r="Y42" s="34">
        <f t="shared" ca="1" si="24"/>
        <v>2.0892904752960462E-3</v>
      </c>
      <c r="Z42" s="16">
        <f t="shared" ca="1" si="25"/>
        <v>2</v>
      </c>
      <c r="AA42" s="34">
        <f t="shared" ca="1" si="26"/>
        <v>6.971727240186576E-2</v>
      </c>
    </row>
    <row r="43" spans="2:27">
      <c r="M43" s="5">
        <f t="shared" si="27"/>
        <v>18</v>
      </c>
      <c r="N43" s="39">
        <f t="shared" ca="1" si="13"/>
        <v>2</v>
      </c>
      <c r="O43" s="34">
        <f t="shared" ca="1" si="14"/>
        <v>0.20749924944626752</v>
      </c>
      <c r="P43" s="5">
        <f t="shared" ca="1" si="15"/>
        <v>1</v>
      </c>
      <c r="Q43" s="53">
        <f t="shared" ca="1" si="16"/>
        <v>0.56146124671954301</v>
      </c>
      <c r="R43" s="5">
        <f t="shared" ca="1" si="17"/>
        <v>3</v>
      </c>
      <c r="S43" s="53">
        <f t="shared" ca="1" si="18"/>
        <v>0.83184417679762501</v>
      </c>
      <c r="T43" s="5">
        <f t="shared" ca="1" si="19"/>
        <v>1</v>
      </c>
      <c r="U43" s="56">
        <f t="shared" ca="1" si="20"/>
        <v>5.6122112134724844E-2</v>
      </c>
      <c r="V43" s="16">
        <f t="shared" ca="1" si="21"/>
        <v>6</v>
      </c>
      <c r="W43" s="34">
        <f t="shared" ca="1" si="22"/>
        <v>0.62467145963498649</v>
      </c>
      <c r="X43" s="6">
        <f t="shared" ca="1" si="23"/>
        <v>4</v>
      </c>
      <c r="Y43" s="34">
        <f t="shared" ca="1" si="24"/>
        <v>0.58907725260983956</v>
      </c>
      <c r="Z43" s="16">
        <f t="shared" ca="1" si="25"/>
        <v>5</v>
      </c>
      <c r="AA43" s="34">
        <f t="shared" ca="1" si="26"/>
        <v>0.50912002005308565</v>
      </c>
    </row>
    <row r="44" spans="2:27">
      <c r="B44" t="s">
        <v>117</v>
      </c>
      <c r="M44" s="5">
        <f t="shared" si="27"/>
        <v>19</v>
      </c>
      <c r="N44" s="39">
        <f t="shared" ca="1" si="13"/>
        <v>2</v>
      </c>
      <c r="O44" s="34">
        <f t="shared" ca="1" si="14"/>
        <v>0.96818794460158975</v>
      </c>
      <c r="P44" s="5">
        <f t="shared" ca="1" si="15"/>
        <v>1</v>
      </c>
      <c r="Q44" s="53">
        <f t="shared" ca="1" si="16"/>
        <v>0.16498382907865938</v>
      </c>
      <c r="R44" s="5">
        <f t="shared" ca="1" si="17"/>
        <v>3</v>
      </c>
      <c r="S44" s="53">
        <f t="shared" ca="1" si="18"/>
        <v>0.80430834304548782</v>
      </c>
      <c r="T44" s="5">
        <f t="shared" ca="1" si="19"/>
        <v>4</v>
      </c>
      <c r="U44" s="56">
        <f t="shared" ca="1" si="20"/>
        <v>0.62314928273920422</v>
      </c>
      <c r="V44" s="16">
        <f t="shared" ca="1" si="21"/>
        <v>2</v>
      </c>
      <c r="W44" s="34">
        <f t="shared" ca="1" si="22"/>
        <v>8.341056202283692E-2</v>
      </c>
      <c r="X44" s="6">
        <f t="shared" ca="1" si="23"/>
        <v>8</v>
      </c>
      <c r="Y44" s="34">
        <f t="shared" ca="1" si="24"/>
        <v>0.91774779624099079</v>
      </c>
      <c r="Z44" s="16">
        <f t="shared" ca="1" si="25"/>
        <v>6</v>
      </c>
      <c r="AA44" s="34">
        <f t="shared" ca="1" si="26"/>
        <v>0.59441149366211676</v>
      </c>
    </row>
    <row r="45" spans="2:27" ht="15.75" thickBot="1">
      <c r="M45" s="5">
        <f t="shared" si="27"/>
        <v>20</v>
      </c>
      <c r="N45" s="39">
        <f t="shared" ca="1" si="13"/>
        <v>2</v>
      </c>
      <c r="O45" s="34">
        <f t="shared" ca="1" si="14"/>
        <v>0.56993886333985433</v>
      </c>
      <c r="P45" s="5">
        <f t="shared" ca="1" si="15"/>
        <v>3</v>
      </c>
      <c r="Q45" s="53">
        <f t="shared" ca="1" si="16"/>
        <v>0.87049630064941441</v>
      </c>
      <c r="R45" s="5">
        <f t="shared" ca="1" si="17"/>
        <v>2</v>
      </c>
      <c r="S45" s="53">
        <f t="shared" ca="1" si="18"/>
        <v>0.49012468816261179</v>
      </c>
      <c r="T45" s="5">
        <f t="shared" ca="1" si="19"/>
        <v>2</v>
      </c>
      <c r="U45" s="56">
        <f t="shared" ca="1" si="20"/>
        <v>0.20247959129167992</v>
      </c>
      <c r="V45" s="16">
        <f t="shared" ca="1" si="21"/>
        <v>1</v>
      </c>
      <c r="W45" s="34">
        <f t="shared" ca="1" si="22"/>
        <v>2.7585803930725739E-2</v>
      </c>
      <c r="X45" s="6">
        <f t="shared" ca="1" si="23"/>
        <v>1</v>
      </c>
      <c r="Y45" s="34">
        <f t="shared" ca="1" si="24"/>
        <v>4.7989228545333162E-3</v>
      </c>
      <c r="Z45" s="16">
        <f t="shared" ca="1" si="25"/>
        <v>5</v>
      </c>
      <c r="AA45" s="34">
        <f t="shared" ca="1" si="26"/>
        <v>0.39824689344987041</v>
      </c>
    </row>
    <row r="46" spans="2:27" ht="30.75" thickBot="1">
      <c r="B46" s="25" t="s">
        <v>94</v>
      </c>
      <c r="C46" s="25" t="s">
        <v>63</v>
      </c>
      <c r="D46" s="88" t="s">
        <v>108</v>
      </c>
      <c r="E46" s="30" t="s">
        <v>109</v>
      </c>
      <c r="F46" s="26" t="s">
        <v>110</v>
      </c>
      <c r="G46" s="28" t="s">
        <v>111</v>
      </c>
      <c r="H46" s="27" t="s">
        <v>54</v>
      </c>
      <c r="I46" s="37" t="s">
        <v>34</v>
      </c>
      <c r="J46" s="8" t="s">
        <v>112</v>
      </c>
      <c r="M46" s="5">
        <f t="shared" si="27"/>
        <v>21</v>
      </c>
      <c r="N46" s="39">
        <f t="shared" ca="1" si="13"/>
        <v>1</v>
      </c>
      <c r="O46" s="34">
        <f t="shared" ca="1" si="14"/>
        <v>3.4516019302216705E-2</v>
      </c>
      <c r="P46" s="5">
        <f t="shared" ca="1" si="15"/>
        <v>1</v>
      </c>
      <c r="Q46" s="53">
        <f t="shared" ca="1" si="16"/>
        <v>0.5297667048568302</v>
      </c>
      <c r="R46" s="5">
        <f t="shared" ca="1" si="17"/>
        <v>3</v>
      </c>
      <c r="S46" s="53">
        <f t="shared" ca="1" si="18"/>
        <v>0.93480163616749534</v>
      </c>
      <c r="T46" s="5">
        <f t="shared" ca="1" si="19"/>
        <v>1</v>
      </c>
      <c r="U46" s="56">
        <f t="shared" ca="1" si="20"/>
        <v>8.1896143909268249E-2</v>
      </c>
      <c r="V46" s="16">
        <f t="shared" ca="1" si="21"/>
        <v>4</v>
      </c>
      <c r="W46" s="34">
        <f t="shared" ca="1" si="22"/>
        <v>0.22076923687754491</v>
      </c>
      <c r="X46" s="6">
        <f t="shared" ca="1" si="23"/>
        <v>8</v>
      </c>
      <c r="Y46" s="34">
        <f t="shared" ca="1" si="24"/>
        <v>0.99186068593178445</v>
      </c>
      <c r="Z46" s="16">
        <f t="shared" ca="1" si="25"/>
        <v>6</v>
      </c>
      <c r="AA46" s="34">
        <f t="shared" ca="1" si="26"/>
        <v>0.65370068475908827</v>
      </c>
    </row>
    <row r="47" spans="2:27">
      <c r="B47" s="17" t="s">
        <v>64</v>
      </c>
      <c r="C47" s="124"/>
      <c r="D47" s="114">
        <f>$E$3/$E$3*Data!$D$50</f>
        <v>110</v>
      </c>
      <c r="E47" s="116"/>
      <c r="F47" s="115"/>
      <c r="G47" s="127"/>
      <c r="H47" s="115"/>
      <c r="I47" s="128"/>
      <c r="J47" s="114"/>
      <c r="M47" s="5">
        <f t="shared" si="27"/>
        <v>22</v>
      </c>
      <c r="N47" s="39">
        <f t="shared" ca="1" si="13"/>
        <v>1</v>
      </c>
      <c r="O47" s="34">
        <f t="shared" ca="1" si="14"/>
        <v>0.16768334455116829</v>
      </c>
      <c r="P47" s="5">
        <f t="shared" ca="1" si="15"/>
        <v>2</v>
      </c>
      <c r="Q47" s="53">
        <f t="shared" ca="1" si="16"/>
        <v>0.60835517801311845</v>
      </c>
      <c r="R47" s="5">
        <f t="shared" ca="1" si="17"/>
        <v>2</v>
      </c>
      <c r="S47" s="53">
        <f t="shared" ca="1" si="18"/>
        <v>0.36010694078430516</v>
      </c>
      <c r="T47" s="5">
        <f t="shared" ca="1" si="19"/>
        <v>5</v>
      </c>
      <c r="U47" s="56">
        <f t="shared" ca="1" si="20"/>
        <v>0.740555370855144</v>
      </c>
      <c r="V47" s="16">
        <f t="shared" ca="1" si="21"/>
        <v>8</v>
      </c>
      <c r="W47" s="34">
        <f t="shared" ca="1" si="22"/>
        <v>0.92512438644226536</v>
      </c>
      <c r="X47" s="6">
        <f t="shared" ca="1" si="23"/>
        <v>2</v>
      </c>
      <c r="Y47" s="34">
        <f t="shared" ca="1" si="24"/>
        <v>0.25993165956132835</v>
      </c>
      <c r="Z47" s="16">
        <f t="shared" ca="1" si="25"/>
        <v>6</v>
      </c>
      <c r="AA47" s="34">
        <f t="shared" ca="1" si="26"/>
        <v>0.63621404634574752</v>
      </c>
    </row>
    <row r="48" spans="2:27">
      <c r="B48" s="6" t="s">
        <v>65</v>
      </c>
      <c r="C48" s="125"/>
      <c r="D48" s="117">
        <f>$E$3/$E$3*Data!$D$50</f>
        <v>110</v>
      </c>
      <c r="E48" s="119"/>
      <c r="F48" s="118"/>
      <c r="G48" s="129"/>
      <c r="H48" s="118"/>
      <c r="I48" s="130"/>
      <c r="J48" s="117"/>
      <c r="M48" s="5">
        <f t="shared" si="27"/>
        <v>23</v>
      </c>
      <c r="N48" s="39">
        <f t="shared" ca="1" si="13"/>
        <v>2</v>
      </c>
      <c r="O48" s="34">
        <f t="shared" ca="1" si="14"/>
        <v>0.4105637898201</v>
      </c>
      <c r="P48" s="5">
        <f t="shared" ca="1" si="15"/>
        <v>2</v>
      </c>
      <c r="Q48" s="53">
        <f t="shared" ca="1" si="16"/>
        <v>0.84064033024807383</v>
      </c>
      <c r="R48" s="5">
        <f t="shared" ca="1" si="17"/>
        <v>2</v>
      </c>
      <c r="S48" s="53">
        <f t="shared" ca="1" si="18"/>
        <v>0.73901181935518023</v>
      </c>
      <c r="T48" s="5">
        <f t="shared" ca="1" si="19"/>
        <v>4</v>
      </c>
      <c r="U48" s="56">
        <f t="shared" ca="1" si="20"/>
        <v>0.61697543103766717</v>
      </c>
      <c r="V48" s="16">
        <f t="shared" ca="1" si="21"/>
        <v>6</v>
      </c>
      <c r="W48" s="34">
        <f t="shared" ca="1" si="22"/>
        <v>0.57532166542650498</v>
      </c>
      <c r="X48" s="6">
        <f t="shared" ca="1" si="23"/>
        <v>1</v>
      </c>
      <c r="Y48" s="34">
        <f t="shared" ca="1" si="24"/>
        <v>0.12303234671330898</v>
      </c>
      <c r="Z48" s="16">
        <f t="shared" ca="1" si="25"/>
        <v>6</v>
      </c>
      <c r="AA48" s="34">
        <f t="shared" ca="1" si="26"/>
        <v>0.68338886768778484</v>
      </c>
    </row>
    <row r="49" spans="2:27">
      <c r="B49" s="6" t="s">
        <v>66</v>
      </c>
      <c r="C49" s="125"/>
      <c r="D49" s="117">
        <f>$E$3/$E$3*Data!$D$50</f>
        <v>110</v>
      </c>
      <c r="E49" s="119"/>
      <c r="F49" s="131"/>
      <c r="G49" s="129"/>
      <c r="H49" s="118"/>
      <c r="I49" s="130"/>
      <c r="J49" s="117"/>
      <c r="M49" s="5">
        <f t="shared" si="27"/>
        <v>24</v>
      </c>
      <c r="N49" s="39">
        <f t="shared" ca="1" si="13"/>
        <v>2</v>
      </c>
      <c r="O49" s="34">
        <f t="shared" ca="1" si="14"/>
        <v>0.82790461572990548</v>
      </c>
      <c r="P49" s="5">
        <f t="shared" ca="1" si="15"/>
        <v>1</v>
      </c>
      <c r="Q49" s="53">
        <f t="shared" ca="1" si="16"/>
        <v>0.20451422069473502</v>
      </c>
      <c r="R49" s="5">
        <f t="shared" ca="1" si="17"/>
        <v>2</v>
      </c>
      <c r="S49" s="53">
        <f t="shared" ca="1" si="18"/>
        <v>0.59019228055895767</v>
      </c>
      <c r="T49" s="5">
        <f t="shared" ca="1" si="19"/>
        <v>6</v>
      </c>
      <c r="U49" s="56">
        <f t="shared" ca="1" si="20"/>
        <v>0.84529012575865181</v>
      </c>
      <c r="V49" s="16">
        <f t="shared" ca="1" si="21"/>
        <v>6</v>
      </c>
      <c r="W49" s="34">
        <f t="shared" ca="1" si="22"/>
        <v>0.48798779631391476</v>
      </c>
      <c r="X49" s="6">
        <f t="shared" ca="1" si="23"/>
        <v>6</v>
      </c>
      <c r="Y49" s="34">
        <f t="shared" ca="1" si="24"/>
        <v>0.7485497808096202</v>
      </c>
      <c r="Z49" s="16">
        <f t="shared" ca="1" si="25"/>
        <v>4</v>
      </c>
      <c r="AA49" s="34">
        <f t="shared" ca="1" si="26"/>
        <v>0.24899885606228533</v>
      </c>
    </row>
    <row r="50" spans="2:27">
      <c r="B50" s="6" t="s">
        <v>67</v>
      </c>
      <c r="C50" s="125"/>
      <c r="D50" s="117">
        <f>$E$3/$E$3*Data!$D$50</f>
        <v>110</v>
      </c>
      <c r="E50" s="119"/>
      <c r="F50" s="118"/>
      <c r="G50" s="129"/>
      <c r="H50" s="118"/>
      <c r="I50" s="130"/>
      <c r="J50" s="117"/>
      <c r="M50" s="5">
        <f t="shared" si="27"/>
        <v>25</v>
      </c>
      <c r="N50" s="39">
        <f t="shared" ca="1" si="13"/>
        <v>2</v>
      </c>
      <c r="O50" s="34">
        <f t="shared" ca="1" si="14"/>
        <v>0.69965001462510501</v>
      </c>
      <c r="P50" s="5">
        <f t="shared" ca="1" si="15"/>
        <v>3</v>
      </c>
      <c r="Q50" s="53">
        <f t="shared" ca="1" si="16"/>
        <v>0.87052193661132193</v>
      </c>
      <c r="R50" s="5">
        <f t="shared" ca="1" si="17"/>
        <v>1</v>
      </c>
      <c r="S50" s="53">
        <f t="shared" ca="1" si="18"/>
        <v>4.3676990473808353E-2</v>
      </c>
      <c r="T50" s="5">
        <f t="shared" ca="1" si="19"/>
        <v>5</v>
      </c>
      <c r="U50" s="56">
        <f t="shared" ca="1" si="20"/>
        <v>0.79350391205627457</v>
      </c>
      <c r="V50" s="16">
        <f t="shared" ca="1" si="21"/>
        <v>7</v>
      </c>
      <c r="W50" s="34">
        <f t="shared" ca="1" si="22"/>
        <v>0.86936663815344328</v>
      </c>
      <c r="X50" s="6">
        <f t="shared" ca="1" si="23"/>
        <v>7</v>
      </c>
      <c r="Y50" s="34">
        <f t="shared" ca="1" si="24"/>
        <v>0.87917910740933203</v>
      </c>
      <c r="Z50" s="16">
        <f t="shared" ca="1" si="25"/>
        <v>5</v>
      </c>
      <c r="AA50" s="34">
        <f t="shared" ca="1" si="26"/>
        <v>0.47950690735973978</v>
      </c>
    </row>
    <row r="51" spans="2:27">
      <c r="B51" s="6" t="s">
        <v>68</v>
      </c>
      <c r="C51" s="125"/>
      <c r="D51" s="117">
        <f>$E$3/$E$3*Data!$D$50</f>
        <v>110</v>
      </c>
      <c r="E51" s="119"/>
      <c r="F51" s="62"/>
      <c r="G51" s="129"/>
      <c r="H51" s="118"/>
      <c r="I51" s="130"/>
      <c r="J51" s="117"/>
      <c r="M51" s="5">
        <f t="shared" si="27"/>
        <v>26</v>
      </c>
      <c r="N51" s="39">
        <f t="shared" ca="1" si="13"/>
        <v>2</v>
      </c>
      <c r="O51" s="34">
        <f t="shared" ca="1" si="14"/>
        <v>0.73461571688895155</v>
      </c>
      <c r="P51" s="5">
        <f t="shared" ca="1" si="15"/>
        <v>1</v>
      </c>
      <c r="Q51" s="53">
        <f t="shared" ca="1" si="16"/>
        <v>4.1501343422611914E-2</v>
      </c>
      <c r="R51" s="5">
        <f t="shared" ca="1" si="17"/>
        <v>2</v>
      </c>
      <c r="S51" s="53">
        <f t="shared" ca="1" si="18"/>
        <v>0.62131086935202706</v>
      </c>
      <c r="T51" s="5">
        <f t="shared" ca="1" si="19"/>
        <v>6</v>
      </c>
      <c r="U51" s="56">
        <f t="shared" ca="1" si="20"/>
        <v>0.82785985210350543</v>
      </c>
      <c r="V51" s="16">
        <f t="shared" ca="1" si="21"/>
        <v>6</v>
      </c>
      <c r="W51" s="34">
        <f t="shared" ca="1" si="22"/>
        <v>0.51369226140491886</v>
      </c>
      <c r="X51" s="6">
        <f t="shared" ca="1" si="23"/>
        <v>2</v>
      </c>
      <c r="Y51" s="34">
        <f t="shared" ca="1" si="24"/>
        <v>0.20888459229320788</v>
      </c>
      <c r="Z51" s="16">
        <f t="shared" ca="1" si="25"/>
        <v>6</v>
      </c>
      <c r="AA51" s="34">
        <f t="shared" ca="1" si="26"/>
        <v>0.82402582342507902</v>
      </c>
    </row>
    <row r="52" spans="2:27">
      <c r="B52" s="6" t="s">
        <v>69</v>
      </c>
      <c r="C52" s="125">
        <f ca="1">COUNTIF($N$26:$N$143,1)/$E$3*Data!$C$50</f>
        <v>7.8308702791461409</v>
      </c>
      <c r="D52" s="117">
        <f>$E$3/$E$3*Data!$D$50</f>
        <v>110</v>
      </c>
      <c r="E52" s="119"/>
      <c r="F52" s="132"/>
      <c r="G52" s="129"/>
      <c r="H52" s="118"/>
      <c r="I52" s="130"/>
      <c r="J52" s="117"/>
      <c r="M52" s="5">
        <f t="shared" si="27"/>
        <v>27</v>
      </c>
      <c r="N52" s="39">
        <f t="shared" ca="1" si="13"/>
        <v>2</v>
      </c>
      <c r="O52" s="34">
        <f t="shared" ca="1" si="14"/>
        <v>0.5619662917975643</v>
      </c>
      <c r="P52" s="5">
        <f t="shared" ca="1" si="15"/>
        <v>3</v>
      </c>
      <c r="Q52" s="53">
        <f t="shared" ca="1" si="16"/>
        <v>0.96292524899161336</v>
      </c>
      <c r="R52" s="5">
        <f t="shared" ca="1" si="17"/>
        <v>1</v>
      </c>
      <c r="S52" s="53">
        <f t="shared" ca="1" si="18"/>
        <v>4.5243065140097904E-2</v>
      </c>
      <c r="T52" s="5">
        <f t="shared" ca="1" si="19"/>
        <v>1</v>
      </c>
      <c r="U52" s="56">
        <f t="shared" ca="1" si="20"/>
        <v>9.3538781039090635E-2</v>
      </c>
      <c r="V52" s="16">
        <f t="shared" ca="1" si="21"/>
        <v>5</v>
      </c>
      <c r="W52" s="34">
        <f t="shared" ca="1" si="22"/>
        <v>0.30941382688274111</v>
      </c>
      <c r="X52" s="6">
        <f t="shared" ca="1" si="23"/>
        <v>3</v>
      </c>
      <c r="Y52" s="34">
        <f t="shared" ca="1" si="24"/>
        <v>0.44112031105899963</v>
      </c>
      <c r="Z52" s="16">
        <f t="shared" ca="1" si="25"/>
        <v>6</v>
      </c>
      <c r="AA52" s="34">
        <f t="shared" ca="1" si="26"/>
        <v>0.5674413171107453</v>
      </c>
    </row>
    <row r="53" spans="2:27">
      <c r="B53" s="6" t="s">
        <v>70</v>
      </c>
      <c r="C53" s="125">
        <f ca="1">COUNTIF($N$26:$N$143,2)/$E$3*Data!$C$50</f>
        <v>40.802955665024626</v>
      </c>
      <c r="D53" s="117">
        <f>$E$3/$E$3*Data!$D$50</f>
        <v>110</v>
      </c>
      <c r="E53" s="119">
        <f>$E$3/$E$3*Data!$E$50</f>
        <v>164.00656814449917</v>
      </c>
      <c r="F53" s="132"/>
      <c r="G53" s="129"/>
      <c r="H53" s="118"/>
      <c r="I53" s="130"/>
      <c r="J53" s="117"/>
      <c r="M53" s="5">
        <f t="shared" si="27"/>
        <v>28</v>
      </c>
      <c r="N53" s="39">
        <f t="shared" ca="1" si="13"/>
        <v>2</v>
      </c>
      <c r="O53" s="34">
        <f t="shared" ca="1" si="14"/>
        <v>0.61302917194102191</v>
      </c>
      <c r="P53" s="5">
        <f t="shared" ca="1" si="15"/>
        <v>2</v>
      </c>
      <c r="Q53" s="53">
        <f t="shared" ca="1" si="16"/>
        <v>0.71555455429125381</v>
      </c>
      <c r="R53" s="5">
        <f t="shared" ca="1" si="17"/>
        <v>2</v>
      </c>
      <c r="S53" s="53">
        <f t="shared" ca="1" si="18"/>
        <v>0.47020208282900189</v>
      </c>
      <c r="T53" s="5">
        <f t="shared" ca="1" si="19"/>
        <v>2</v>
      </c>
      <c r="U53" s="56">
        <f t="shared" ca="1" si="20"/>
        <v>0.27823579742039284</v>
      </c>
      <c r="V53" s="16">
        <f t="shared" ca="1" si="21"/>
        <v>4</v>
      </c>
      <c r="W53" s="34">
        <f t="shared" ca="1" si="22"/>
        <v>0.24247345665701037</v>
      </c>
      <c r="X53" s="6">
        <f t="shared" ca="1" si="23"/>
        <v>5</v>
      </c>
      <c r="Y53" s="34">
        <f t="shared" ca="1" si="24"/>
        <v>0.65217460463027543</v>
      </c>
      <c r="Z53" s="16">
        <f t="shared" ca="1" si="25"/>
        <v>5</v>
      </c>
      <c r="AA53" s="34">
        <f t="shared" ca="1" si="26"/>
        <v>0.38106585177515884</v>
      </c>
    </row>
    <row r="54" spans="2:27">
      <c r="B54" s="41" t="s">
        <v>71</v>
      </c>
      <c r="C54" s="125"/>
      <c r="D54" s="117">
        <f>$E$3/$E$3*Data!$D$50</f>
        <v>110</v>
      </c>
      <c r="E54" s="133"/>
      <c r="F54" s="132"/>
      <c r="G54" s="129"/>
      <c r="H54" s="132"/>
      <c r="I54" s="130"/>
      <c r="J54" s="129"/>
      <c r="M54" s="5">
        <f t="shared" si="27"/>
        <v>29</v>
      </c>
      <c r="N54" s="39">
        <f t="shared" ca="1" si="13"/>
        <v>2</v>
      </c>
      <c r="O54" s="34">
        <f t="shared" ca="1" si="14"/>
        <v>0.32874803905084526</v>
      </c>
      <c r="P54" s="5">
        <f t="shared" ca="1" si="15"/>
        <v>3</v>
      </c>
      <c r="Q54" s="53">
        <f t="shared" ca="1" si="16"/>
        <v>0.96977010692848475</v>
      </c>
      <c r="R54" s="5">
        <f t="shared" ca="1" si="17"/>
        <v>2</v>
      </c>
      <c r="S54" s="53">
        <f t="shared" ca="1" si="18"/>
        <v>0.52394452335963226</v>
      </c>
      <c r="T54" s="5">
        <f t="shared" ca="1" si="19"/>
        <v>1</v>
      </c>
      <c r="U54" s="56">
        <f t="shared" ca="1" si="20"/>
        <v>5.5425733111683195E-2</v>
      </c>
      <c r="V54" s="16">
        <f t="shared" ca="1" si="21"/>
        <v>2</v>
      </c>
      <c r="W54" s="34">
        <f t="shared" ca="1" si="22"/>
        <v>5.0413758538831566E-2</v>
      </c>
      <c r="X54" s="6">
        <f t="shared" ca="1" si="23"/>
        <v>5</v>
      </c>
      <c r="Y54" s="34">
        <f t="shared" ca="1" si="24"/>
        <v>0.67304922526880584</v>
      </c>
      <c r="Z54" s="16">
        <f t="shared" ca="1" si="25"/>
        <v>8</v>
      </c>
      <c r="AA54" s="34">
        <f t="shared" ca="1" si="26"/>
        <v>0.9519309917959955</v>
      </c>
    </row>
    <row r="55" spans="2:27">
      <c r="B55" s="41" t="s">
        <v>72</v>
      </c>
      <c r="C55" s="134"/>
      <c r="D55" s="117">
        <f>$E$3/$E$3*Data!$D$50</f>
        <v>110</v>
      </c>
      <c r="E55" s="135"/>
      <c r="F55" s="136"/>
      <c r="G55" s="130"/>
      <c r="H55" s="136"/>
      <c r="I55" s="130"/>
      <c r="J55" s="129"/>
      <c r="M55" s="5">
        <f t="shared" si="27"/>
        <v>30</v>
      </c>
      <c r="N55" s="39">
        <f t="shared" ca="1" si="13"/>
        <v>2</v>
      </c>
      <c r="O55" s="34">
        <f t="shared" ca="1" si="14"/>
        <v>0.75441526816335003</v>
      </c>
      <c r="P55" s="5">
        <f t="shared" ca="1" si="15"/>
        <v>2</v>
      </c>
      <c r="Q55" s="53">
        <f t="shared" ca="1" si="16"/>
        <v>0.68114459629861113</v>
      </c>
      <c r="R55" s="5">
        <f t="shared" ca="1" si="17"/>
        <v>2</v>
      </c>
      <c r="S55" s="53">
        <f t="shared" ca="1" si="18"/>
        <v>0.16869296498925856</v>
      </c>
      <c r="T55" s="5">
        <f t="shared" ca="1" si="19"/>
        <v>1</v>
      </c>
      <c r="U55" s="56">
        <f t="shared" ca="1" si="20"/>
        <v>5.4713715199948609E-2</v>
      </c>
      <c r="V55" s="16">
        <f t="shared" ca="1" si="21"/>
        <v>7</v>
      </c>
      <c r="W55" s="34">
        <f t="shared" ca="1" si="22"/>
        <v>0.83270229239242188</v>
      </c>
      <c r="X55" s="6">
        <f t="shared" ca="1" si="23"/>
        <v>2</v>
      </c>
      <c r="Y55" s="34">
        <f t="shared" ca="1" si="24"/>
        <v>0.37944456037030072</v>
      </c>
      <c r="Z55" s="16">
        <f t="shared" ca="1" si="25"/>
        <v>7</v>
      </c>
      <c r="AA55" s="34">
        <f t="shared" ca="1" si="26"/>
        <v>0.94797216907636916</v>
      </c>
    </row>
    <row r="56" spans="2:27">
      <c r="B56" s="41" t="s">
        <v>73</v>
      </c>
      <c r="C56" s="134"/>
      <c r="D56" s="117">
        <f>$E$3/$E$3*Data!$D$50</f>
        <v>110</v>
      </c>
      <c r="E56" s="135"/>
      <c r="F56" s="136"/>
      <c r="G56" s="130"/>
      <c r="H56" s="136"/>
      <c r="I56" s="130"/>
      <c r="J56" s="129"/>
      <c r="M56" s="5">
        <f t="shared" si="27"/>
        <v>31</v>
      </c>
      <c r="N56" s="39">
        <f t="shared" ca="1" si="13"/>
        <v>2</v>
      </c>
      <c r="O56" s="34">
        <f t="shared" ca="1" si="14"/>
        <v>0.84569495592937205</v>
      </c>
      <c r="P56" s="5">
        <f t="shared" ca="1" si="15"/>
        <v>2</v>
      </c>
      <c r="Q56" s="53">
        <f t="shared" ca="1" si="16"/>
        <v>0.73819703628398514</v>
      </c>
      <c r="R56" s="5">
        <f t="shared" ca="1" si="17"/>
        <v>2</v>
      </c>
      <c r="S56" s="53">
        <f t="shared" ca="1" si="18"/>
        <v>0.24993844743491422</v>
      </c>
      <c r="T56" s="5">
        <f t="shared" ca="1" si="19"/>
        <v>1</v>
      </c>
      <c r="U56" s="56">
        <f t="shared" ca="1" si="20"/>
        <v>0.18565183507781757</v>
      </c>
      <c r="V56" s="16">
        <f t="shared" ca="1" si="21"/>
        <v>8</v>
      </c>
      <c r="W56" s="34">
        <f t="shared" ca="1" si="22"/>
        <v>0.96943964556914142</v>
      </c>
      <c r="X56" s="6">
        <f t="shared" ca="1" si="23"/>
        <v>6</v>
      </c>
      <c r="Y56" s="34">
        <f t="shared" ca="1" si="24"/>
        <v>0.77075142469988922</v>
      </c>
      <c r="Z56" s="16">
        <f t="shared" ca="1" si="25"/>
        <v>7</v>
      </c>
      <c r="AA56" s="34">
        <f t="shared" ca="1" si="26"/>
        <v>0.87943211774947994</v>
      </c>
    </row>
    <row r="57" spans="2:27">
      <c r="B57" s="41" t="s">
        <v>74</v>
      </c>
      <c r="C57" s="134"/>
      <c r="D57" s="117">
        <f>$E$3/$E$3*Data!$D$50</f>
        <v>110</v>
      </c>
      <c r="E57" s="135"/>
      <c r="F57" s="136"/>
      <c r="G57" s="130"/>
      <c r="H57" s="136"/>
      <c r="I57" s="130"/>
      <c r="J57" s="129"/>
      <c r="M57" s="5">
        <f t="shared" si="27"/>
        <v>32</v>
      </c>
      <c r="N57" s="39">
        <f t="shared" ca="1" si="13"/>
        <v>2</v>
      </c>
      <c r="O57" s="34">
        <f t="shared" ca="1" si="14"/>
        <v>0.34568588218295293</v>
      </c>
      <c r="P57" s="5">
        <f t="shared" ca="1" si="15"/>
        <v>1</v>
      </c>
      <c r="Q57" s="53">
        <f t="shared" ca="1" si="16"/>
        <v>0.27471609186249202</v>
      </c>
      <c r="R57" s="5">
        <f t="shared" ca="1" si="17"/>
        <v>2</v>
      </c>
      <c r="S57" s="53">
        <f t="shared" ca="1" si="18"/>
        <v>0.72277047650213255</v>
      </c>
      <c r="T57" s="5">
        <f t="shared" ca="1" si="19"/>
        <v>3</v>
      </c>
      <c r="U57" s="56">
        <f t="shared" ca="1" si="20"/>
        <v>0.42866314956158735</v>
      </c>
      <c r="V57" s="16">
        <f t="shared" ca="1" si="21"/>
        <v>7</v>
      </c>
      <c r="W57" s="34">
        <f t="shared" ca="1" si="22"/>
        <v>0.78701533509757526</v>
      </c>
      <c r="X57" s="6">
        <f t="shared" ca="1" si="23"/>
        <v>1</v>
      </c>
      <c r="Y57" s="34">
        <f t="shared" ca="1" si="24"/>
        <v>9.5742163022866311E-2</v>
      </c>
      <c r="Z57" s="16">
        <f t="shared" ca="1" si="25"/>
        <v>3</v>
      </c>
      <c r="AA57" s="34">
        <f t="shared" ca="1" si="26"/>
        <v>0.12322466438611812</v>
      </c>
    </row>
    <row r="58" spans="2:27">
      <c r="B58" s="41" t="s">
        <v>75</v>
      </c>
      <c r="C58" s="134"/>
      <c r="D58" s="117">
        <f>$E$3/$E$3*Data!$D$50</f>
        <v>110</v>
      </c>
      <c r="E58" s="135"/>
      <c r="F58" s="136"/>
      <c r="G58" s="130"/>
      <c r="H58" s="136"/>
      <c r="I58" s="130"/>
      <c r="J58" s="129"/>
      <c r="M58" s="5">
        <f t="shared" si="27"/>
        <v>33</v>
      </c>
      <c r="N58" s="39">
        <f t="shared" ca="1" si="13"/>
        <v>1</v>
      </c>
      <c r="O58" s="34">
        <f t="shared" ca="1" si="14"/>
        <v>0.16616537461388603</v>
      </c>
      <c r="P58" s="5">
        <f t="shared" ca="1" si="15"/>
        <v>1</v>
      </c>
      <c r="Q58" s="53">
        <f t="shared" ca="1" si="16"/>
        <v>2.0143085703515418E-2</v>
      </c>
      <c r="R58" s="5">
        <f t="shared" ca="1" si="17"/>
        <v>2</v>
      </c>
      <c r="S58" s="53">
        <f t="shared" ca="1" si="18"/>
        <v>0.60424703828513726</v>
      </c>
      <c r="T58" s="5">
        <f t="shared" ca="1" si="19"/>
        <v>3</v>
      </c>
      <c r="U58" s="56">
        <f t="shared" ca="1" si="20"/>
        <v>0.57489278717735193</v>
      </c>
      <c r="V58" s="16">
        <f t="shared" ca="1" si="21"/>
        <v>7</v>
      </c>
      <c r="W58" s="34">
        <f t="shared" ca="1" si="22"/>
        <v>0.75510341001421066</v>
      </c>
      <c r="X58" s="6">
        <f t="shared" ca="1" si="23"/>
        <v>8</v>
      </c>
      <c r="Y58" s="34">
        <f t="shared" ca="1" si="24"/>
        <v>0.99889995541769339</v>
      </c>
      <c r="Z58" s="16">
        <f t="shared" ca="1" si="25"/>
        <v>6</v>
      </c>
      <c r="AA58" s="34">
        <f t="shared" ca="1" si="26"/>
        <v>0.60490074885520961</v>
      </c>
    </row>
    <row r="59" spans="2:27">
      <c r="B59" s="41" t="s">
        <v>76</v>
      </c>
      <c r="C59" s="134"/>
      <c r="D59" s="117">
        <f>$E$3/$E$3*Data!$D$50</f>
        <v>110</v>
      </c>
      <c r="E59" s="133"/>
      <c r="F59" s="132"/>
      <c r="G59" s="129"/>
      <c r="H59" s="132"/>
      <c r="I59" s="129"/>
      <c r="J59" s="129"/>
      <c r="M59" s="5">
        <f t="shared" si="27"/>
        <v>34</v>
      </c>
      <c r="N59" s="39">
        <f t="shared" ca="1" si="13"/>
        <v>2</v>
      </c>
      <c r="O59" s="34">
        <f t="shared" ca="1" si="14"/>
        <v>0.65740011874687032</v>
      </c>
      <c r="P59" s="5">
        <f t="shared" ca="1" si="15"/>
        <v>1</v>
      </c>
      <c r="Q59" s="53">
        <f t="shared" ca="1" si="16"/>
        <v>2.3824358279320723E-2</v>
      </c>
      <c r="R59" s="5">
        <f t="shared" ca="1" si="17"/>
        <v>2</v>
      </c>
      <c r="S59" s="53">
        <f t="shared" ca="1" si="18"/>
        <v>0.59820285252668626</v>
      </c>
      <c r="T59" s="5">
        <f t="shared" ca="1" si="19"/>
        <v>5</v>
      </c>
      <c r="U59" s="56">
        <f t="shared" ca="1" si="20"/>
        <v>0.75786933719790794</v>
      </c>
      <c r="V59" s="16">
        <f t="shared" ca="1" si="21"/>
        <v>5</v>
      </c>
      <c r="W59" s="34">
        <f t="shared" ca="1" si="22"/>
        <v>0.36181818445459513</v>
      </c>
      <c r="X59" s="6">
        <f t="shared" ca="1" si="23"/>
        <v>8</v>
      </c>
      <c r="Y59" s="34">
        <f t="shared" ca="1" si="24"/>
        <v>0.94806351063048133</v>
      </c>
      <c r="Z59" s="16">
        <f t="shared" ca="1" si="25"/>
        <v>5</v>
      </c>
      <c r="AA59" s="34">
        <f t="shared" ca="1" si="26"/>
        <v>0.44538612405104328</v>
      </c>
    </row>
    <row r="60" spans="2:27">
      <c r="B60" s="6" t="s">
        <v>77</v>
      </c>
      <c r="C60" s="125"/>
      <c r="D60" s="117">
        <f>$E$3/$E$3*Data!$D$50</f>
        <v>110</v>
      </c>
      <c r="E60" s="119"/>
      <c r="F60" s="118"/>
      <c r="G60" s="117"/>
      <c r="H60" s="118"/>
      <c r="I60" s="117"/>
      <c r="J60" s="117"/>
      <c r="M60" s="5">
        <f t="shared" si="27"/>
        <v>35</v>
      </c>
      <c r="N60" s="39">
        <f t="shared" ca="1" si="13"/>
        <v>2</v>
      </c>
      <c r="O60" s="34">
        <f t="shared" ca="1" si="14"/>
        <v>0.52433584389297438</v>
      </c>
      <c r="P60" s="5">
        <f t="shared" ca="1" si="15"/>
        <v>2</v>
      </c>
      <c r="Q60" s="53">
        <f t="shared" ca="1" si="16"/>
        <v>0.67335707938562894</v>
      </c>
      <c r="R60" s="5">
        <f t="shared" ca="1" si="17"/>
        <v>3</v>
      </c>
      <c r="S60" s="53">
        <f t="shared" ca="1" si="18"/>
        <v>0.94907632104879824</v>
      </c>
      <c r="T60" s="5">
        <f t="shared" ca="1" si="19"/>
        <v>6</v>
      </c>
      <c r="U60" s="56">
        <f t="shared" ca="1" si="20"/>
        <v>0.89569638376652438</v>
      </c>
      <c r="V60" s="16">
        <f t="shared" ca="1" si="21"/>
        <v>7</v>
      </c>
      <c r="W60" s="34">
        <f t="shared" ca="1" si="22"/>
        <v>0.70597611890090617</v>
      </c>
      <c r="X60" s="6">
        <f t="shared" ca="1" si="23"/>
        <v>1</v>
      </c>
      <c r="Y60" s="34">
        <f t="shared" ca="1" si="24"/>
        <v>0.1813380315148212</v>
      </c>
      <c r="Z60" s="16">
        <f t="shared" ca="1" si="25"/>
        <v>1</v>
      </c>
      <c r="AA60" s="34">
        <f t="shared" ca="1" si="26"/>
        <v>3.5549267644442883E-2</v>
      </c>
    </row>
    <row r="61" spans="2:27">
      <c r="B61" s="6" t="s">
        <v>78</v>
      </c>
      <c r="C61" s="125"/>
      <c r="D61" s="117">
        <f>$E$3/$E$3*Data!$D$50</f>
        <v>110</v>
      </c>
      <c r="E61" s="119"/>
      <c r="F61" s="118"/>
      <c r="G61" s="117"/>
      <c r="H61" s="118"/>
      <c r="I61" s="117"/>
      <c r="J61" s="117"/>
      <c r="M61" s="5">
        <f t="shared" si="27"/>
        <v>36</v>
      </c>
      <c r="N61" s="39">
        <f t="shared" ca="1" si="13"/>
        <v>2</v>
      </c>
      <c r="O61" s="34">
        <f t="shared" ca="1" si="14"/>
        <v>0.85839369455328551</v>
      </c>
      <c r="P61" s="5">
        <f t="shared" ca="1" si="15"/>
        <v>2</v>
      </c>
      <c r="Q61" s="53">
        <f t="shared" ca="1" si="16"/>
        <v>0.68971531629545391</v>
      </c>
      <c r="R61" s="5">
        <f t="shared" ca="1" si="17"/>
        <v>2</v>
      </c>
      <c r="S61" s="53">
        <f t="shared" ca="1" si="18"/>
        <v>0.33964223340600141</v>
      </c>
      <c r="T61" s="5">
        <f t="shared" ca="1" si="19"/>
        <v>5</v>
      </c>
      <c r="U61" s="56">
        <f t="shared" ca="1" si="20"/>
        <v>0.79604311830868735</v>
      </c>
      <c r="V61" s="16">
        <f t="shared" ca="1" si="21"/>
        <v>2</v>
      </c>
      <c r="W61" s="34">
        <f t="shared" ca="1" si="22"/>
        <v>5.2680662927548916E-2</v>
      </c>
      <c r="X61" s="6">
        <f t="shared" ca="1" si="23"/>
        <v>3</v>
      </c>
      <c r="Y61" s="34">
        <f t="shared" ca="1" si="24"/>
        <v>0.46982683390433189</v>
      </c>
      <c r="Z61" s="16">
        <f t="shared" ca="1" si="25"/>
        <v>4</v>
      </c>
      <c r="AA61" s="34">
        <f t="shared" ca="1" si="26"/>
        <v>0.32027790512907872</v>
      </c>
    </row>
    <row r="62" spans="2:27">
      <c r="B62" s="6" t="s">
        <v>79</v>
      </c>
      <c r="C62" s="125">
        <f ca="1">COUNTIF($P$26:$P$143,1)/$E$3*Data!$C$50</f>
        <v>29.262725779967159</v>
      </c>
      <c r="D62" s="117">
        <f>$E$3/$E$3*Data!$D$50</f>
        <v>110</v>
      </c>
      <c r="E62" s="119"/>
      <c r="F62" s="118"/>
      <c r="G62" s="117"/>
      <c r="H62" s="118"/>
      <c r="I62" s="117"/>
      <c r="J62" s="117"/>
      <c r="M62" s="5">
        <f t="shared" si="27"/>
        <v>37</v>
      </c>
      <c r="N62" s="39">
        <f t="shared" ca="1" si="13"/>
        <v>2</v>
      </c>
      <c r="O62" s="34">
        <f t="shared" ca="1" si="14"/>
        <v>0.73064841900860289</v>
      </c>
      <c r="P62" s="5">
        <f t="shared" ca="1" si="15"/>
        <v>1</v>
      </c>
      <c r="Q62" s="53">
        <f t="shared" ca="1" si="16"/>
        <v>0.48351361452684061</v>
      </c>
      <c r="R62" s="5">
        <f t="shared" ca="1" si="17"/>
        <v>2</v>
      </c>
      <c r="S62" s="53">
        <f t="shared" ca="1" si="18"/>
        <v>0.45509499921876984</v>
      </c>
      <c r="T62" s="5">
        <f t="shared" ca="1" si="19"/>
        <v>3</v>
      </c>
      <c r="U62" s="56">
        <f t="shared" ca="1" si="20"/>
        <v>0.47145432592680181</v>
      </c>
      <c r="V62" s="16">
        <f t="shared" ca="1" si="21"/>
        <v>7</v>
      </c>
      <c r="W62" s="34">
        <f t="shared" ca="1" si="22"/>
        <v>0.77617961385936596</v>
      </c>
      <c r="X62" s="6">
        <f t="shared" ca="1" si="23"/>
        <v>6</v>
      </c>
      <c r="Y62" s="34">
        <f t="shared" ca="1" si="24"/>
        <v>0.77376866591069771</v>
      </c>
      <c r="Z62" s="16">
        <f t="shared" ca="1" si="25"/>
        <v>1</v>
      </c>
      <c r="AA62" s="34">
        <f t="shared" ca="1" si="26"/>
        <v>4.2205273922251152E-2</v>
      </c>
    </row>
    <row r="63" spans="2:27">
      <c r="B63" s="6" t="s">
        <v>80</v>
      </c>
      <c r="C63" s="125">
        <f ca="1">COUNTIF($P$26:$P$143,2)/$E$3*Data!$C$50</f>
        <v>11.952380952380951</v>
      </c>
      <c r="D63" s="117">
        <f>$E$3/$E$3*Data!$D$50</f>
        <v>110</v>
      </c>
      <c r="E63" s="119">
        <f>$E$3/$E$3*Data!$E$50</f>
        <v>164.00656814449917</v>
      </c>
      <c r="F63" s="133">
        <f ca="1">COUNTIF($T$26:$T$143,1)/$E$3*Data!$F$50</f>
        <v>5.9786535303776684</v>
      </c>
      <c r="G63" s="117"/>
      <c r="H63" s="129">
        <f ca="1">COUNTIF($V$26:$V$143,1)/$E$3*Data!$H$50</f>
        <v>1.3201970443349753</v>
      </c>
      <c r="I63" s="129">
        <f ca="1">COUNTIF($X$26:$X$143,1)/$E$3*Data!$I$50</f>
        <v>11.009031198686371</v>
      </c>
      <c r="J63" s="129">
        <f ca="1">COUNTIF($Z$25:$Z$143,1)/$E$3*Data!$J$50</f>
        <v>0.15517241379310343</v>
      </c>
      <c r="M63" s="5">
        <f t="shared" si="27"/>
        <v>38</v>
      </c>
      <c r="N63" s="39">
        <f t="shared" ca="1" si="13"/>
        <v>2</v>
      </c>
      <c r="O63" s="34">
        <f t="shared" ca="1" si="14"/>
        <v>0.29050548986355818</v>
      </c>
      <c r="P63" s="5">
        <f t="shared" ca="1" si="15"/>
        <v>1</v>
      </c>
      <c r="Q63" s="53">
        <f t="shared" ca="1" si="16"/>
        <v>0.15492517020288288</v>
      </c>
      <c r="R63" s="5">
        <f t="shared" ca="1" si="17"/>
        <v>2</v>
      </c>
      <c r="S63" s="53">
        <f t="shared" ca="1" si="18"/>
        <v>0.27428222385861201</v>
      </c>
      <c r="T63" s="5">
        <f t="shared" ca="1" si="19"/>
        <v>6</v>
      </c>
      <c r="U63" s="56">
        <f t="shared" ca="1" si="20"/>
        <v>0.8149372983287817</v>
      </c>
      <c r="V63" s="16">
        <f t="shared" ca="1" si="21"/>
        <v>7</v>
      </c>
      <c r="W63" s="34">
        <f t="shared" ca="1" si="22"/>
        <v>0.7119364109075903</v>
      </c>
      <c r="X63" s="6">
        <f t="shared" ca="1" si="23"/>
        <v>2</v>
      </c>
      <c r="Y63" s="34">
        <f t="shared" ca="1" si="24"/>
        <v>0.29165629712127328</v>
      </c>
      <c r="Z63" s="16">
        <f t="shared" ca="1" si="25"/>
        <v>7</v>
      </c>
      <c r="AA63" s="34">
        <f t="shared" ca="1" si="26"/>
        <v>0.8808723520485886</v>
      </c>
    </row>
    <row r="64" spans="2:27">
      <c r="B64" s="6" t="s">
        <v>81</v>
      </c>
      <c r="C64" s="125">
        <f ca="1">COUNTIF($P$26:$P$143,3)/$E$3*Data!$C$50</f>
        <v>7.4187192118226593</v>
      </c>
      <c r="D64" s="117">
        <f>$E$3/$E$3*Data!$D$50</f>
        <v>110</v>
      </c>
      <c r="E64" s="119">
        <f>$E$3/$E$3*Data!$E$50</f>
        <v>164.00656814449917</v>
      </c>
      <c r="F64" s="133">
        <f ca="1">COUNTIF($T$26:$T$143,2)/$E$3*Data!$F$50</f>
        <v>4.0763546798029555</v>
      </c>
      <c r="G64" s="117"/>
      <c r="H64" s="129">
        <f ca="1">COUNTIF($V$26:$V$143,2)/$E$3*Data!$H$50</f>
        <v>1.1001642036124797</v>
      </c>
      <c r="I64" s="129">
        <f ca="1">COUNTIF($X$26:$X$143,2)/$E$3*Data!$I$50</f>
        <v>11.966338259441708</v>
      </c>
      <c r="J64" s="129">
        <f ca="1">COUNTIF($Z$25:$Z$143,2)/$E$3*Data!$J$50</f>
        <v>8.8669950738916259E-2</v>
      </c>
      <c r="M64" s="5">
        <f t="shared" si="27"/>
        <v>39</v>
      </c>
      <c r="N64" s="39">
        <f t="shared" ca="1" si="13"/>
        <v>1</v>
      </c>
      <c r="O64" s="34">
        <f t="shared" ca="1" si="14"/>
        <v>4.0184115576089141E-2</v>
      </c>
      <c r="P64" s="5">
        <f t="shared" ca="1" si="15"/>
        <v>3</v>
      </c>
      <c r="Q64" s="53">
        <f t="shared" ca="1" si="16"/>
        <v>0.95885693788715631</v>
      </c>
      <c r="R64" s="5">
        <f t="shared" ca="1" si="17"/>
        <v>2</v>
      </c>
      <c r="S64" s="53">
        <f t="shared" ca="1" si="18"/>
        <v>0.32467681054845565</v>
      </c>
      <c r="T64" s="5">
        <f t="shared" ca="1" si="19"/>
        <v>5</v>
      </c>
      <c r="U64" s="56">
        <f t="shared" ca="1" si="20"/>
        <v>0.72601948771283387</v>
      </c>
      <c r="V64" s="16">
        <f t="shared" ca="1" si="21"/>
        <v>6</v>
      </c>
      <c r="W64" s="34">
        <f t="shared" ca="1" si="22"/>
        <v>0.43930066676577995</v>
      </c>
      <c r="X64" s="6">
        <f t="shared" ca="1" si="23"/>
        <v>8</v>
      </c>
      <c r="Y64" s="34">
        <f t="shared" ca="1" si="24"/>
        <v>0.95505676146391094</v>
      </c>
      <c r="Z64" s="16">
        <f t="shared" ca="1" si="25"/>
        <v>5</v>
      </c>
      <c r="AA64" s="34">
        <f t="shared" ca="1" si="26"/>
        <v>0.52984740537199837</v>
      </c>
    </row>
    <row r="65" spans="2:27">
      <c r="B65" s="6" t="s">
        <v>82</v>
      </c>
      <c r="C65" s="125"/>
      <c r="D65" s="117">
        <f>$E$3/$E$3*Data!$D$50</f>
        <v>110</v>
      </c>
      <c r="E65" s="119">
        <f>$E$3/$E$3*Data!$E$50</f>
        <v>164.00656814449917</v>
      </c>
      <c r="F65" s="133">
        <f ca="1">COUNTIF($T$26:$T$143,3)/$E$3*Data!$F$50</f>
        <v>8.152709359605911</v>
      </c>
      <c r="G65" s="117"/>
      <c r="H65" s="129">
        <f ca="1">COUNTIF($V$26:$V$143,3)/$E$3*Data!$H$50</f>
        <v>2.2003284072249594</v>
      </c>
      <c r="I65" s="129">
        <f ca="1">COUNTIF($X$26:$X$143,3)/$E$3*Data!$I$50</f>
        <v>5.2651888341543511</v>
      </c>
      <c r="J65" s="129">
        <f ca="1">COUNTIF($Z$25:$Z$143,3)/$E$3*Data!$J$50</f>
        <v>0.22167487684729065</v>
      </c>
      <c r="M65" s="5">
        <f t="shared" si="27"/>
        <v>40</v>
      </c>
      <c r="N65" s="39">
        <f t="shared" ca="1" si="13"/>
        <v>2</v>
      </c>
      <c r="O65" s="34">
        <f t="shared" ca="1" si="14"/>
        <v>0.71655873237815548</v>
      </c>
      <c r="P65" s="5">
        <f t="shared" ca="1" si="15"/>
        <v>2</v>
      </c>
      <c r="Q65" s="53">
        <f t="shared" ca="1" si="16"/>
        <v>0.75096718624784753</v>
      </c>
      <c r="R65" s="5">
        <f t="shared" ca="1" si="17"/>
        <v>2</v>
      </c>
      <c r="S65" s="53">
        <f t="shared" ca="1" si="18"/>
        <v>0.72533571403682595</v>
      </c>
      <c r="T65" s="5">
        <f t="shared" ca="1" si="19"/>
        <v>3</v>
      </c>
      <c r="U65" s="56">
        <f t="shared" ca="1" si="20"/>
        <v>0.4168083531200657</v>
      </c>
      <c r="V65" s="16">
        <f t="shared" ca="1" si="21"/>
        <v>3</v>
      </c>
      <c r="W65" s="34">
        <f t="shared" ca="1" si="22"/>
        <v>0.15190090559677838</v>
      </c>
      <c r="X65" s="6">
        <f t="shared" ca="1" si="23"/>
        <v>4</v>
      </c>
      <c r="Y65" s="34">
        <f t="shared" ca="1" si="24"/>
        <v>0.57680648535837165</v>
      </c>
      <c r="Z65" s="16">
        <f t="shared" ca="1" si="25"/>
        <v>7</v>
      </c>
      <c r="AA65" s="34">
        <f t="shared" ca="1" si="26"/>
        <v>0.92580150682979956</v>
      </c>
    </row>
    <row r="66" spans="2:27">
      <c r="B66" s="6" t="s">
        <v>83</v>
      </c>
      <c r="C66" s="125">
        <f ca="1">COUNTIF($R$26:$R$143,1)/$E$3*Data!$C$50</f>
        <v>7.4187192118226593</v>
      </c>
      <c r="D66" s="117">
        <f>$E$3/$E$3*Data!$D$50</f>
        <v>110</v>
      </c>
      <c r="E66" s="119">
        <f>$E$3/$E$3*Data!$E$50</f>
        <v>164.00656814449917</v>
      </c>
      <c r="F66" s="133">
        <f ca="1">COUNTIF($T$26:$T$143,4)/$E$3*Data!$F$50</f>
        <v>2.7175697865353037</v>
      </c>
      <c r="G66" s="117">
        <f>$E$3/$E$3*Data!$G$50</f>
        <v>10.114942528735632</v>
      </c>
      <c r="H66" s="129">
        <f ca="1">COUNTIF($V$26:$V$143,4)/$E$3*Data!$H$50</f>
        <v>3.5205254515599345</v>
      </c>
      <c r="I66" s="129">
        <f ca="1">COUNTIF($X$26:$X$143,4)/$E$3*Data!$I$50</f>
        <v>5.2651888341543511</v>
      </c>
      <c r="J66" s="129">
        <f ca="1">COUNTIF($Z$25:$Z$143,4)/$E$3*Data!$J$50</f>
        <v>0.39901477832512317</v>
      </c>
      <c r="M66" s="5">
        <f t="shared" si="27"/>
        <v>41</v>
      </c>
      <c r="N66" s="39">
        <f t="shared" ca="1" si="13"/>
        <v>1</v>
      </c>
      <c r="O66" s="34">
        <f t="shared" ca="1" si="14"/>
        <v>0.1826609906848351</v>
      </c>
      <c r="P66" s="5">
        <f t="shared" ca="1" si="15"/>
        <v>1</v>
      </c>
      <c r="Q66" s="53">
        <f t="shared" ca="1" si="16"/>
        <v>4.0906651683703998E-2</v>
      </c>
      <c r="R66" s="5">
        <f t="shared" ca="1" si="17"/>
        <v>2</v>
      </c>
      <c r="S66" s="53">
        <f t="shared" ca="1" si="18"/>
        <v>0.6497623719418042</v>
      </c>
      <c r="T66" s="5">
        <f t="shared" ca="1" si="19"/>
        <v>5</v>
      </c>
      <c r="U66" s="56">
        <f t="shared" ca="1" si="20"/>
        <v>0.7640724526861371</v>
      </c>
      <c r="V66" s="16">
        <f t="shared" ca="1" si="21"/>
        <v>8</v>
      </c>
      <c r="W66" s="34">
        <f t="shared" ca="1" si="22"/>
        <v>0.90791622651295656</v>
      </c>
      <c r="X66" s="6">
        <f t="shared" ca="1" si="23"/>
        <v>2</v>
      </c>
      <c r="Y66" s="34">
        <f t="shared" ca="1" si="24"/>
        <v>0.37693891283399239</v>
      </c>
      <c r="Z66" s="16">
        <f t="shared" ca="1" si="25"/>
        <v>6</v>
      </c>
      <c r="AA66" s="34">
        <f t="shared" ca="1" si="26"/>
        <v>0.84090601393140796</v>
      </c>
    </row>
    <row r="67" spans="2:27">
      <c r="B67" s="6" t="s">
        <v>84</v>
      </c>
      <c r="C67" s="125">
        <f ca="1">COUNTIF($R$26:$R$143,2)/$E$3*Data!$C$50</f>
        <v>30.087027914614122</v>
      </c>
      <c r="D67" s="117">
        <f>$E$3/$E$3*Data!$D$50</f>
        <v>110</v>
      </c>
      <c r="E67" s="119">
        <f>$E$3/$E$3*Data!$E$50</f>
        <v>164.00656814449917</v>
      </c>
      <c r="F67" s="133">
        <f ca="1">COUNTIF($T$26:$T$143,5)/$E$3*Data!$F$50</f>
        <v>5.4351395730706074</v>
      </c>
      <c r="G67" s="117">
        <f>$E$3/$E$3*Data!$G$50</f>
        <v>10.114942528735632</v>
      </c>
      <c r="H67" s="129">
        <f ca="1">COUNTIF($V$26:$V$143,5)/$E$3*Data!$H$50</f>
        <v>1.9802955665024633</v>
      </c>
      <c r="I67" s="129">
        <f ca="1">COUNTIF($X$26:$X$143,5)/$E$3*Data!$I$50</f>
        <v>5.2651888341543511</v>
      </c>
      <c r="J67" s="129">
        <f ca="1">COUNTIF($Z$25:$Z$143,5)/$E$3*Data!$J$50</f>
        <v>0.44334975369458129</v>
      </c>
      <c r="M67" s="5">
        <f t="shared" si="27"/>
        <v>42</v>
      </c>
      <c r="N67" s="39">
        <f t="shared" ca="1" si="13"/>
        <v>2</v>
      </c>
      <c r="O67" s="34">
        <f t="shared" ca="1" si="14"/>
        <v>0.5061519351358974</v>
      </c>
      <c r="P67" s="5">
        <f t="shared" ca="1" si="15"/>
        <v>2</v>
      </c>
      <c r="Q67" s="53">
        <f t="shared" ca="1" si="16"/>
        <v>0.60160315323945268</v>
      </c>
      <c r="R67" s="5">
        <f t="shared" ca="1" si="17"/>
        <v>3</v>
      </c>
      <c r="S67" s="53">
        <f t="shared" ca="1" si="18"/>
        <v>0.81221432770490432</v>
      </c>
      <c r="T67" s="5">
        <f t="shared" ca="1" si="19"/>
        <v>3</v>
      </c>
      <c r="U67" s="56">
        <f t="shared" ca="1" si="20"/>
        <v>0.42528981309406211</v>
      </c>
      <c r="V67" s="16">
        <f t="shared" ca="1" si="21"/>
        <v>6</v>
      </c>
      <c r="W67" s="34">
        <f t="shared" ca="1" si="22"/>
        <v>0.68481555665067995</v>
      </c>
      <c r="X67" s="6">
        <f t="shared" ca="1" si="23"/>
        <v>2</v>
      </c>
      <c r="Y67" s="34">
        <f t="shared" ca="1" si="24"/>
        <v>0.24618398175144263</v>
      </c>
      <c r="Z67" s="16">
        <f t="shared" ca="1" si="25"/>
        <v>6</v>
      </c>
      <c r="AA67" s="34">
        <f t="shared" ca="1" si="26"/>
        <v>0.84987572923846333</v>
      </c>
    </row>
    <row r="68" spans="2:27">
      <c r="B68" s="6" t="s">
        <v>85</v>
      </c>
      <c r="C68" s="125">
        <f ca="1">COUNTIF($R$26:$R$143,3)/$E$3*Data!$C$50</f>
        <v>11.128078817733989</v>
      </c>
      <c r="D68" s="117">
        <f>$E$3/$E$3*Data!$D$50</f>
        <v>110</v>
      </c>
      <c r="E68" s="119">
        <f>$E$3/$E$3*Data!$E$50</f>
        <v>164.00656814449917</v>
      </c>
      <c r="F68" s="133">
        <f ca="1">COUNTIF($T$26:$T$143,6)/$E$3*Data!$F$50</f>
        <v>4.0763546798029555</v>
      </c>
      <c r="G68" s="117">
        <f>$E$3/$E$3*Data!$G$50</f>
        <v>10.114942528735632</v>
      </c>
      <c r="H68" s="129">
        <f ca="1">COUNTIF($V$26:$V$143,6)/$E$3*Data!$H$50</f>
        <v>6.6009852216748772</v>
      </c>
      <c r="I68" s="129">
        <f ca="1">COUNTIF($X$26:$X$143,6)/$E$3*Data!$I$50</f>
        <v>4.7865353037766827</v>
      </c>
      <c r="J68" s="129">
        <f ca="1">COUNTIF($Z$25:$Z$143,6)/$E$3*Data!$J$50</f>
        <v>0.8423645320197044</v>
      </c>
      <c r="M68" s="5">
        <f t="shared" si="27"/>
        <v>43</v>
      </c>
      <c r="N68" s="39">
        <f t="shared" ca="1" si="13"/>
        <v>2</v>
      </c>
      <c r="O68" s="34">
        <f t="shared" ca="1" si="14"/>
        <v>0.73735661396535623</v>
      </c>
      <c r="P68" s="5">
        <f t="shared" ca="1" si="15"/>
        <v>1</v>
      </c>
      <c r="Q68" s="53">
        <f t="shared" ca="1" si="16"/>
        <v>2.812098946399022E-2</v>
      </c>
      <c r="R68" s="5">
        <f t="shared" ca="1" si="17"/>
        <v>2</v>
      </c>
      <c r="S68" s="53">
        <f t="shared" ca="1" si="18"/>
        <v>0.72251893278976476</v>
      </c>
      <c r="T68" s="5">
        <f t="shared" ca="1" si="19"/>
        <v>1</v>
      </c>
      <c r="U68" s="56">
        <f t="shared" ca="1" si="20"/>
        <v>0.18983430993540384</v>
      </c>
      <c r="V68" s="16">
        <f t="shared" ca="1" si="21"/>
        <v>7</v>
      </c>
      <c r="W68" s="34">
        <f t="shared" ca="1" si="22"/>
        <v>0.77588768736338665</v>
      </c>
      <c r="X68" s="6">
        <f t="shared" ca="1" si="23"/>
        <v>2</v>
      </c>
      <c r="Y68" s="34">
        <f t="shared" ca="1" si="24"/>
        <v>0.33761967637996726</v>
      </c>
      <c r="Z68" s="16">
        <f t="shared" ca="1" si="25"/>
        <v>7</v>
      </c>
      <c r="AA68" s="34">
        <f t="shared" ca="1" si="26"/>
        <v>0.87496699225811492</v>
      </c>
    </row>
    <row r="69" spans="2:27">
      <c r="B69" s="6" t="s">
        <v>86</v>
      </c>
      <c r="C69" s="125"/>
      <c r="D69" s="117">
        <f>$E$3/$E$3*Data!$D$50</f>
        <v>110</v>
      </c>
      <c r="E69" s="119">
        <f>$E$3/$E$3*Data!$E$50</f>
        <v>164.00656814449917</v>
      </c>
      <c r="F69" s="133">
        <f ca="1">COUNTIF($T$26:$T$143,7)/$E$3*Data!$F$50</f>
        <v>0.81527093596059108</v>
      </c>
      <c r="G69" s="117">
        <f>$E$3/$E$3*Data!$G$50</f>
        <v>10.114942528735632</v>
      </c>
      <c r="H69" s="129">
        <f ca="1">COUNTIF($V$26:$V$143,7)/$E$3*Data!$H$50</f>
        <v>6.3809523809523805</v>
      </c>
      <c r="I69" s="129">
        <f ca="1">COUNTIF($X$26:$X$143,7)/$E$3*Data!$I$50</f>
        <v>5.2651888341543511</v>
      </c>
      <c r="J69" s="129">
        <f ca="1">COUNTIF($Z$25:$Z$143,7)/$E$3*Data!$J$50</f>
        <v>0.35467980295566504</v>
      </c>
      <c r="M69" s="5">
        <f t="shared" si="27"/>
        <v>44</v>
      </c>
      <c r="N69" s="39">
        <f t="shared" ca="1" si="13"/>
        <v>2</v>
      </c>
      <c r="O69" s="34">
        <f t="shared" ca="1" si="14"/>
        <v>0.81097738487260362</v>
      </c>
      <c r="P69" s="5">
        <f t="shared" ca="1" si="15"/>
        <v>1</v>
      </c>
      <c r="Q69" s="53">
        <f t="shared" ca="1" si="16"/>
        <v>0.22251431639012353</v>
      </c>
      <c r="R69" s="5">
        <f t="shared" ca="1" si="17"/>
        <v>1</v>
      </c>
      <c r="S69" s="53">
        <f t="shared" ca="1" si="18"/>
        <v>8.5192703011233384E-2</v>
      </c>
      <c r="T69" s="5">
        <f t="shared" ca="1" si="19"/>
        <v>6</v>
      </c>
      <c r="U69" s="56">
        <f t="shared" ca="1" si="20"/>
        <v>0.87506618782165635</v>
      </c>
      <c r="V69" s="16">
        <f t="shared" ca="1" si="21"/>
        <v>4</v>
      </c>
      <c r="W69" s="34">
        <f t="shared" ca="1" si="22"/>
        <v>0.2421006226115161</v>
      </c>
      <c r="X69" s="6">
        <f t="shared" ca="1" si="23"/>
        <v>5</v>
      </c>
      <c r="Y69" s="34">
        <f t="shared" ca="1" si="24"/>
        <v>0.6037353501946674</v>
      </c>
      <c r="Z69" s="16">
        <f t="shared" ca="1" si="25"/>
        <v>2</v>
      </c>
      <c r="AA69" s="34">
        <f t="shared" ca="1" si="26"/>
        <v>7.422276383601667E-2</v>
      </c>
    </row>
    <row r="70" spans="2:27" ht="15.75" thickBot="1">
      <c r="B70" s="1" t="s">
        <v>87</v>
      </c>
      <c r="C70" s="126"/>
      <c r="D70" s="121">
        <f>$E$3/$E$3*Data!$D$50</f>
        <v>110</v>
      </c>
      <c r="E70" s="122"/>
      <c r="F70" s="144">
        <f ca="1">COUNTIF($T$26:$T$143,8)/$E$3*Data!$F$50</f>
        <v>0.81527093596059108</v>
      </c>
      <c r="G70" s="121">
        <f>$E$3/$E$3*Data!$G$50</f>
        <v>10.114942528735632</v>
      </c>
      <c r="H70" s="137">
        <f ca="1">COUNTIF($V$26:$V$143,8)/$E$3*Data!$H$50</f>
        <v>2.8604269293924469</v>
      </c>
      <c r="I70" s="137">
        <f ca="1">COUNTIF($X$26:$X$143,8)/$E$3*Data!$I$50</f>
        <v>7.6584564860426925</v>
      </c>
      <c r="J70" s="137">
        <f ca="1">COUNTIF($Z$25:$Z$143,8)/$E$3*Data!$J$50</f>
        <v>0.11083743842364532</v>
      </c>
      <c r="M70" s="5">
        <f t="shared" si="27"/>
        <v>45</v>
      </c>
      <c r="N70" s="39">
        <f t="shared" ca="1" si="13"/>
        <v>1</v>
      </c>
      <c r="O70" s="34">
        <f t="shared" ca="1" si="14"/>
        <v>0.1704502927256577</v>
      </c>
      <c r="P70" s="5">
        <f t="shared" ca="1" si="15"/>
        <v>3</v>
      </c>
      <c r="Q70" s="53">
        <f t="shared" ca="1" si="16"/>
        <v>0.94406858267248595</v>
      </c>
      <c r="R70" s="5">
        <f t="shared" ca="1" si="17"/>
        <v>2</v>
      </c>
      <c r="S70" s="53">
        <f t="shared" ca="1" si="18"/>
        <v>0.37266742411541642</v>
      </c>
      <c r="T70" s="5">
        <f t="shared" ca="1" si="19"/>
        <v>1</v>
      </c>
      <c r="U70" s="56">
        <f t="shared" ca="1" si="20"/>
        <v>4.9396456247551512E-2</v>
      </c>
      <c r="V70" s="16">
        <f t="shared" ca="1" si="21"/>
        <v>6</v>
      </c>
      <c r="W70" s="34">
        <f t="shared" ca="1" si="22"/>
        <v>0.48865095743464271</v>
      </c>
      <c r="X70" s="6">
        <f t="shared" ca="1" si="23"/>
        <v>8</v>
      </c>
      <c r="Y70" s="34">
        <f t="shared" ca="1" si="24"/>
        <v>0.90590892247048416</v>
      </c>
      <c r="Z70" s="16">
        <f t="shared" ca="1" si="25"/>
        <v>4</v>
      </c>
      <c r="AA70" s="34">
        <f t="shared" ca="1" si="26"/>
        <v>0.34174035191805974</v>
      </c>
    </row>
    <row r="71" spans="2:27">
      <c r="M71" s="5">
        <f t="shared" si="27"/>
        <v>46</v>
      </c>
      <c r="N71" s="39">
        <f t="shared" ca="1" si="13"/>
        <v>2</v>
      </c>
      <c r="O71" s="34">
        <f t="shared" ca="1" si="14"/>
        <v>0.71074893381180981</v>
      </c>
      <c r="P71" s="5">
        <f t="shared" ca="1" si="15"/>
        <v>1</v>
      </c>
      <c r="Q71" s="53">
        <f t="shared" ca="1" si="16"/>
        <v>0.12464284056676167</v>
      </c>
      <c r="R71" s="5">
        <f t="shared" ca="1" si="17"/>
        <v>3</v>
      </c>
      <c r="S71" s="53">
        <f t="shared" ca="1" si="18"/>
        <v>0.8071723963005164</v>
      </c>
      <c r="T71" s="5">
        <f t="shared" ca="1" si="19"/>
        <v>4</v>
      </c>
      <c r="U71" s="56">
        <f t="shared" ca="1" si="20"/>
        <v>0.65465137780151572</v>
      </c>
      <c r="V71" s="16">
        <f t="shared" ca="1" si="21"/>
        <v>7</v>
      </c>
      <c r="W71" s="34">
        <f t="shared" ca="1" si="22"/>
        <v>0.7361315205770822</v>
      </c>
      <c r="X71" s="6">
        <f t="shared" ca="1" si="23"/>
        <v>8</v>
      </c>
      <c r="Y71" s="34">
        <f t="shared" ca="1" si="24"/>
        <v>0.94930515491004641</v>
      </c>
      <c r="Z71" s="16">
        <f t="shared" ca="1" si="25"/>
        <v>6</v>
      </c>
      <c r="AA71" s="34">
        <f t="shared" ca="1" si="26"/>
        <v>0.78546935429956077</v>
      </c>
    </row>
    <row r="72" spans="2:27">
      <c r="B72" t="s">
        <v>89</v>
      </c>
      <c r="M72" s="5">
        <f t="shared" si="27"/>
        <v>47</v>
      </c>
      <c r="N72" s="39">
        <f t="shared" ca="1" si="13"/>
        <v>2</v>
      </c>
      <c r="O72" s="34">
        <f t="shared" ca="1" si="14"/>
        <v>0.3941277639077283</v>
      </c>
      <c r="P72" s="5">
        <f t="shared" ca="1" si="15"/>
        <v>2</v>
      </c>
      <c r="Q72" s="53">
        <f t="shared" ca="1" si="16"/>
        <v>0.75400130898956363</v>
      </c>
      <c r="R72" s="5">
        <f t="shared" ca="1" si="17"/>
        <v>3</v>
      </c>
      <c r="S72" s="53">
        <f t="shared" ca="1" si="18"/>
        <v>0.82642695861618098</v>
      </c>
      <c r="T72" s="5">
        <f t="shared" ca="1" si="19"/>
        <v>8</v>
      </c>
      <c r="U72" s="56">
        <f t="shared" ca="1" si="20"/>
        <v>0.98467383375792927</v>
      </c>
      <c r="V72" s="16">
        <f t="shared" ca="1" si="21"/>
        <v>5</v>
      </c>
      <c r="W72" s="34">
        <f t="shared" ca="1" si="22"/>
        <v>0.36134758091649632</v>
      </c>
      <c r="X72" s="6">
        <f t="shared" ca="1" si="23"/>
        <v>8</v>
      </c>
      <c r="Y72" s="34">
        <f t="shared" ca="1" si="24"/>
        <v>0.90094285175642508</v>
      </c>
      <c r="Z72" s="16">
        <f t="shared" ca="1" si="25"/>
        <v>1</v>
      </c>
      <c r="AA72" s="34">
        <f t="shared" ca="1" si="26"/>
        <v>7.94111137700515E-3</v>
      </c>
    </row>
    <row r="73" spans="2:27">
      <c r="M73" s="5">
        <f t="shared" si="27"/>
        <v>48</v>
      </c>
      <c r="N73" s="39">
        <f t="shared" ca="1" si="13"/>
        <v>1</v>
      </c>
      <c r="O73" s="34">
        <f t="shared" ca="1" si="14"/>
        <v>0.10205032192850466</v>
      </c>
      <c r="P73" s="5">
        <f t="shared" ca="1" si="15"/>
        <v>1</v>
      </c>
      <c r="Q73" s="53">
        <f t="shared" ca="1" si="16"/>
        <v>2.0916328724408739E-2</v>
      </c>
      <c r="R73" s="5">
        <f t="shared" ca="1" si="17"/>
        <v>3</v>
      </c>
      <c r="S73" s="53">
        <f t="shared" ca="1" si="18"/>
        <v>0.99608445924116862</v>
      </c>
      <c r="T73" s="5">
        <f t="shared" ca="1" si="19"/>
        <v>3</v>
      </c>
      <c r="U73" s="56">
        <f t="shared" ca="1" si="20"/>
        <v>0.57251856959619474</v>
      </c>
      <c r="V73" s="16">
        <f t="shared" ca="1" si="21"/>
        <v>4</v>
      </c>
      <c r="W73" s="34">
        <f t="shared" ca="1" si="22"/>
        <v>0.20041930750079384</v>
      </c>
      <c r="X73" s="6">
        <f t="shared" ca="1" si="23"/>
        <v>2</v>
      </c>
      <c r="Y73" s="34">
        <f t="shared" ca="1" si="24"/>
        <v>0.2903968005943931</v>
      </c>
      <c r="Z73" s="16">
        <f t="shared" ca="1" si="25"/>
        <v>6</v>
      </c>
      <c r="AA73" s="34">
        <f t="shared" ca="1" si="26"/>
        <v>0.8018680638681257</v>
      </c>
    </row>
    <row r="74" spans="2:27" ht="15.75" thickBot="1">
      <c r="M74" s="5">
        <f t="shared" si="27"/>
        <v>49</v>
      </c>
      <c r="N74" s="39">
        <f t="shared" ca="1" si="13"/>
        <v>2</v>
      </c>
      <c r="O74" s="34">
        <f t="shared" ca="1" si="14"/>
        <v>0.96549992042562782</v>
      </c>
      <c r="P74" s="5">
        <f t="shared" ca="1" si="15"/>
        <v>1</v>
      </c>
      <c r="Q74" s="53">
        <f t="shared" ca="1" si="16"/>
        <v>0.42843932927260653</v>
      </c>
      <c r="R74" s="5">
        <f t="shared" ca="1" si="17"/>
        <v>1</v>
      </c>
      <c r="S74" s="53">
        <f t="shared" ca="1" si="18"/>
        <v>2.5968901114435283E-2</v>
      </c>
      <c r="T74" s="5">
        <f t="shared" ca="1" si="19"/>
        <v>5</v>
      </c>
      <c r="U74" s="56">
        <f t="shared" ca="1" si="20"/>
        <v>0.77936228816010722</v>
      </c>
      <c r="V74" s="16">
        <f t="shared" ca="1" si="21"/>
        <v>6</v>
      </c>
      <c r="W74" s="34">
        <f t="shared" ca="1" si="22"/>
        <v>0.49744287558952482</v>
      </c>
      <c r="X74" s="6">
        <f t="shared" ca="1" si="23"/>
        <v>3</v>
      </c>
      <c r="Y74" s="34">
        <f t="shared" ca="1" si="24"/>
        <v>0.40804782857585664</v>
      </c>
      <c r="Z74" s="16">
        <f t="shared" ca="1" si="25"/>
        <v>4</v>
      </c>
      <c r="AA74" s="34">
        <f t="shared" ca="1" si="26"/>
        <v>0.28853371186421817</v>
      </c>
    </row>
    <row r="75" spans="2:27" ht="30.75" thickBot="1">
      <c r="B75" s="25" t="s">
        <v>94</v>
      </c>
      <c r="C75" s="25" t="s">
        <v>63</v>
      </c>
      <c r="D75" s="30" t="s">
        <v>108</v>
      </c>
      <c r="E75" s="30" t="s">
        <v>109</v>
      </c>
      <c r="F75" s="26" t="s">
        <v>110</v>
      </c>
      <c r="G75" s="28" t="s">
        <v>111</v>
      </c>
      <c r="H75" s="27" t="s">
        <v>54</v>
      </c>
      <c r="I75" s="37" t="s">
        <v>34</v>
      </c>
      <c r="J75" s="8" t="s">
        <v>112</v>
      </c>
      <c r="K75" s="3" t="s">
        <v>88</v>
      </c>
      <c r="M75" s="5">
        <f t="shared" si="27"/>
        <v>50</v>
      </c>
      <c r="N75" s="39">
        <f t="shared" ca="1" si="13"/>
        <v>1</v>
      </c>
      <c r="O75" s="34">
        <f t="shared" ca="1" si="14"/>
        <v>4.6164364968337424E-2</v>
      </c>
      <c r="P75" s="5">
        <f t="shared" ca="1" si="15"/>
        <v>1</v>
      </c>
      <c r="Q75" s="53">
        <f t="shared" ca="1" si="16"/>
        <v>6.7986878979919396E-2</v>
      </c>
      <c r="R75" s="5">
        <f t="shared" ca="1" si="17"/>
        <v>2</v>
      </c>
      <c r="S75" s="53">
        <f t="shared" ca="1" si="18"/>
        <v>0.6147942139825664</v>
      </c>
      <c r="T75" s="5">
        <f t="shared" ca="1" si="19"/>
        <v>3</v>
      </c>
      <c r="U75" s="56">
        <f t="shared" ca="1" si="20"/>
        <v>0.44715364996054641</v>
      </c>
      <c r="V75" s="16">
        <f t="shared" ca="1" si="21"/>
        <v>7</v>
      </c>
      <c r="W75" s="34">
        <f t="shared" ca="1" si="22"/>
        <v>0.70297375161799369</v>
      </c>
      <c r="X75" s="6">
        <f t="shared" ca="1" si="23"/>
        <v>4</v>
      </c>
      <c r="Y75" s="34">
        <f t="shared" ca="1" si="24"/>
        <v>0.5436059796755881</v>
      </c>
      <c r="Z75" s="16">
        <f t="shared" ca="1" si="25"/>
        <v>4</v>
      </c>
      <c r="AA75" s="34">
        <f t="shared" ca="1" si="26"/>
        <v>0.27168334217801959</v>
      </c>
    </row>
    <row r="76" spans="2:27" ht="30.75" thickBot="1">
      <c r="B76" s="84" t="s">
        <v>118</v>
      </c>
      <c r="C76" s="71">
        <f>H7</f>
        <v>4.6666666666666669E-2</v>
      </c>
      <c r="D76" s="71">
        <f>H8</f>
        <v>9.1666666666666674E-2</v>
      </c>
      <c r="E76" s="71">
        <f>H9</f>
        <v>6.25E-2</v>
      </c>
      <c r="F76" s="71">
        <f>H10</f>
        <v>0.3</v>
      </c>
      <c r="G76" s="71">
        <f>H11</f>
        <v>0.1</v>
      </c>
      <c r="H76" s="71">
        <f>H12</f>
        <v>0.16</v>
      </c>
      <c r="I76" s="71">
        <f>H13</f>
        <v>0.12</v>
      </c>
      <c r="J76" s="71">
        <f>H14</f>
        <v>0.12</v>
      </c>
      <c r="K76" s="8"/>
      <c r="M76" s="5">
        <f t="shared" si="27"/>
        <v>51</v>
      </c>
      <c r="N76" s="39">
        <f t="shared" ca="1" si="13"/>
        <v>2</v>
      </c>
      <c r="O76" s="34">
        <f t="shared" ca="1" si="14"/>
        <v>0.58652857368532274</v>
      </c>
      <c r="P76" s="5">
        <f t="shared" ca="1" si="15"/>
        <v>1</v>
      </c>
      <c r="Q76" s="53">
        <f t="shared" ca="1" si="16"/>
        <v>0.23784472557224223</v>
      </c>
      <c r="R76" s="5">
        <f t="shared" ca="1" si="17"/>
        <v>3</v>
      </c>
      <c r="S76" s="53">
        <f t="shared" ca="1" si="18"/>
        <v>0.86946059416490096</v>
      </c>
      <c r="T76" s="5">
        <f t="shared" ca="1" si="19"/>
        <v>3</v>
      </c>
      <c r="U76" s="56">
        <f t="shared" ca="1" si="20"/>
        <v>0.46770759597743838</v>
      </c>
      <c r="V76" s="16">
        <f t="shared" ca="1" si="21"/>
        <v>8</v>
      </c>
      <c r="W76" s="34">
        <f t="shared" ca="1" si="22"/>
        <v>0.94947678314460426</v>
      </c>
      <c r="X76" s="6">
        <f t="shared" ca="1" si="23"/>
        <v>5</v>
      </c>
      <c r="Y76" s="34">
        <f t="shared" ca="1" si="24"/>
        <v>0.66566976238915254</v>
      </c>
      <c r="Z76" s="16">
        <f t="shared" ca="1" si="25"/>
        <v>6</v>
      </c>
      <c r="AA76" s="34">
        <f t="shared" ca="1" si="26"/>
        <v>0.58831680142306375</v>
      </c>
    </row>
    <row r="77" spans="2:27">
      <c r="B77" s="17" t="s">
        <v>64</v>
      </c>
      <c r="C77" s="86">
        <f>C47*$C$76</f>
        <v>0</v>
      </c>
      <c r="D77" s="86">
        <f>D47*$D$76</f>
        <v>10.083333333333334</v>
      </c>
      <c r="E77" s="86">
        <f>E47*$E$76</f>
        <v>0</v>
      </c>
      <c r="F77" s="86">
        <f>F47*$F$76</f>
        <v>0</v>
      </c>
      <c r="G77" s="61">
        <f>G47*$G$76</f>
        <v>0</v>
      </c>
      <c r="H77" s="61">
        <f>H47*$H$76</f>
        <v>0</v>
      </c>
      <c r="I77" s="67">
        <f>I47*$I$76</f>
        <v>0</v>
      </c>
      <c r="J77" s="71">
        <f>J47*$J$76</f>
        <v>0</v>
      </c>
      <c r="K77" s="71">
        <f>SUM(C77:J77)</f>
        <v>10.083333333333334</v>
      </c>
      <c r="M77" s="5">
        <f t="shared" si="27"/>
        <v>52</v>
      </c>
      <c r="N77" s="39">
        <f t="shared" ca="1" si="13"/>
        <v>2</v>
      </c>
      <c r="O77" s="34">
        <f t="shared" ca="1" si="14"/>
        <v>0.80399946502991115</v>
      </c>
      <c r="P77" s="5">
        <f t="shared" ca="1" si="15"/>
        <v>1</v>
      </c>
      <c r="Q77" s="53">
        <f t="shared" ca="1" si="16"/>
        <v>0.17223920410781179</v>
      </c>
      <c r="R77" s="5">
        <f t="shared" ca="1" si="17"/>
        <v>3</v>
      </c>
      <c r="S77" s="53">
        <f t="shared" ca="1" si="18"/>
        <v>0.77809659415605315</v>
      </c>
      <c r="T77" s="5">
        <f t="shared" ca="1" si="19"/>
        <v>4</v>
      </c>
      <c r="U77" s="56">
        <f t="shared" ca="1" si="20"/>
        <v>0.60609473664474711</v>
      </c>
      <c r="V77" s="16">
        <f t="shared" ca="1" si="21"/>
        <v>7</v>
      </c>
      <c r="W77" s="34">
        <f t="shared" ca="1" si="22"/>
        <v>0.89615089050464602</v>
      </c>
      <c r="X77" s="6">
        <f t="shared" ca="1" si="23"/>
        <v>5</v>
      </c>
      <c r="Y77" s="34">
        <f t="shared" ca="1" si="24"/>
        <v>0.61330303377012818</v>
      </c>
      <c r="Z77" s="16">
        <f t="shared" ca="1" si="25"/>
        <v>7</v>
      </c>
      <c r="AA77" s="34">
        <f t="shared" ca="1" si="26"/>
        <v>0.92070216555677598</v>
      </c>
    </row>
    <row r="78" spans="2:27">
      <c r="B78" s="6" t="s">
        <v>65</v>
      </c>
      <c r="C78" s="65">
        <f t="shared" ref="C78:C100" si="28">C48*$C$76</f>
        <v>0</v>
      </c>
      <c r="D78" s="65">
        <f t="shared" ref="D78:D100" si="29">D48*$D$76</f>
        <v>10.083333333333334</v>
      </c>
      <c r="E78" s="65">
        <f t="shared" ref="E78:E100" si="30">E48*$E$76</f>
        <v>0</v>
      </c>
      <c r="F78" s="65">
        <f t="shared" ref="F78:F100" si="31">F48*$F$76</f>
        <v>0</v>
      </c>
      <c r="G78" s="55">
        <f t="shared" ref="G78:G100" si="32">G48*$G$76</f>
        <v>0</v>
      </c>
      <c r="H78" s="55">
        <f t="shared" ref="H78:H100" si="33">H48*$H$76</f>
        <v>0</v>
      </c>
      <c r="I78" s="68">
        <f t="shared" ref="I78:I100" si="34">I48*$I$76</f>
        <v>0</v>
      </c>
      <c r="J78" s="34">
        <f t="shared" ref="J78:J100" si="35">J48*$J$76</f>
        <v>0</v>
      </c>
      <c r="K78" s="34">
        <f t="shared" ref="K78:K100" si="36">SUM(C78:J78)</f>
        <v>10.083333333333334</v>
      </c>
      <c r="M78" s="5">
        <f t="shared" si="27"/>
        <v>53</v>
      </c>
      <c r="N78" s="39">
        <f t="shared" ca="1" si="13"/>
        <v>1</v>
      </c>
      <c r="O78" s="34">
        <f t="shared" ca="1" si="14"/>
        <v>7.5370454199069847E-2</v>
      </c>
      <c r="P78" s="5">
        <f t="shared" ca="1" si="15"/>
        <v>2</v>
      </c>
      <c r="Q78" s="53">
        <f t="shared" ca="1" si="16"/>
        <v>0.71114493261895939</v>
      </c>
      <c r="R78" s="5">
        <f t="shared" ca="1" si="17"/>
        <v>2</v>
      </c>
      <c r="S78" s="53">
        <f t="shared" ca="1" si="18"/>
        <v>0.35028795088123998</v>
      </c>
      <c r="T78" s="5">
        <f t="shared" ca="1" si="19"/>
        <v>1</v>
      </c>
      <c r="U78" s="56">
        <f t="shared" ca="1" si="20"/>
        <v>8.633512404129462E-2</v>
      </c>
      <c r="V78" s="16">
        <f t="shared" ca="1" si="21"/>
        <v>6</v>
      </c>
      <c r="W78" s="34">
        <f t="shared" ca="1" si="22"/>
        <v>0.43153738149876775</v>
      </c>
      <c r="X78" s="6">
        <f t="shared" ca="1" si="23"/>
        <v>1</v>
      </c>
      <c r="Y78" s="34">
        <f t="shared" ca="1" si="24"/>
        <v>0.1340957084446901</v>
      </c>
      <c r="Z78" s="16">
        <f t="shared" ca="1" si="25"/>
        <v>8</v>
      </c>
      <c r="AA78" s="34">
        <f t="shared" ca="1" si="26"/>
        <v>0.96949033609479374</v>
      </c>
    </row>
    <row r="79" spans="2:27">
      <c r="B79" s="6" t="s">
        <v>66</v>
      </c>
      <c r="C79" s="65">
        <f t="shared" si="28"/>
        <v>0</v>
      </c>
      <c r="D79" s="65">
        <f t="shared" si="29"/>
        <v>10.083333333333334</v>
      </c>
      <c r="E79" s="65">
        <f t="shared" si="30"/>
        <v>0</v>
      </c>
      <c r="F79" s="65">
        <f t="shared" si="31"/>
        <v>0</v>
      </c>
      <c r="G79" s="55">
        <f t="shared" si="32"/>
        <v>0</v>
      </c>
      <c r="H79" s="55">
        <f t="shared" si="33"/>
        <v>0</v>
      </c>
      <c r="I79" s="68">
        <f t="shared" si="34"/>
        <v>0</v>
      </c>
      <c r="J79" s="34">
        <f t="shared" si="35"/>
        <v>0</v>
      </c>
      <c r="K79" s="34">
        <f t="shared" si="36"/>
        <v>10.083333333333334</v>
      </c>
      <c r="M79" s="5">
        <f t="shared" si="27"/>
        <v>54</v>
      </c>
      <c r="N79" s="39">
        <f t="shared" ca="1" si="13"/>
        <v>2</v>
      </c>
      <c r="O79" s="34">
        <f t="shared" ca="1" si="14"/>
        <v>0.66724129729509318</v>
      </c>
      <c r="P79" s="5">
        <f t="shared" ca="1" si="15"/>
        <v>3</v>
      </c>
      <c r="Q79" s="53">
        <f t="shared" ca="1" si="16"/>
        <v>0.9947312776532371</v>
      </c>
      <c r="R79" s="5">
        <f t="shared" ca="1" si="17"/>
        <v>3</v>
      </c>
      <c r="S79" s="53">
        <f t="shared" ca="1" si="18"/>
        <v>0.89653053578780462</v>
      </c>
      <c r="T79" s="5">
        <f t="shared" ca="1" si="19"/>
        <v>1</v>
      </c>
      <c r="U79" s="56">
        <f t="shared" ca="1" si="20"/>
        <v>1.315756300119908E-2</v>
      </c>
      <c r="V79" s="16">
        <f t="shared" ca="1" si="21"/>
        <v>6</v>
      </c>
      <c r="W79" s="34">
        <f t="shared" ca="1" si="22"/>
        <v>0.43621682831412745</v>
      </c>
      <c r="X79" s="6">
        <f t="shared" ca="1" si="23"/>
        <v>1</v>
      </c>
      <c r="Y79" s="34">
        <f t="shared" ca="1" si="24"/>
        <v>0.19792680861942302</v>
      </c>
      <c r="Z79" s="16">
        <f t="shared" ca="1" si="25"/>
        <v>4</v>
      </c>
      <c r="AA79" s="34">
        <f t="shared" ca="1" si="26"/>
        <v>0.2476239568566172</v>
      </c>
    </row>
    <row r="80" spans="2:27">
      <c r="B80" s="6" t="s">
        <v>67</v>
      </c>
      <c r="C80" s="65">
        <f t="shared" si="28"/>
        <v>0</v>
      </c>
      <c r="D80" s="65">
        <f t="shared" si="29"/>
        <v>10.083333333333334</v>
      </c>
      <c r="E80" s="65">
        <f t="shared" si="30"/>
        <v>0</v>
      </c>
      <c r="F80" s="65">
        <f t="shared" si="31"/>
        <v>0</v>
      </c>
      <c r="G80" s="55">
        <f t="shared" si="32"/>
        <v>0</v>
      </c>
      <c r="H80" s="55">
        <f t="shared" si="33"/>
        <v>0</v>
      </c>
      <c r="I80" s="68">
        <f t="shared" si="34"/>
        <v>0</v>
      </c>
      <c r="J80" s="34">
        <f t="shared" si="35"/>
        <v>0</v>
      </c>
      <c r="K80" s="34">
        <f t="shared" si="36"/>
        <v>10.083333333333334</v>
      </c>
      <c r="M80" s="5">
        <f t="shared" si="27"/>
        <v>55</v>
      </c>
      <c r="N80" s="39">
        <f t="shared" ca="1" si="13"/>
        <v>2</v>
      </c>
      <c r="O80" s="34">
        <f t="shared" ca="1" si="14"/>
        <v>0.41746871415721554</v>
      </c>
      <c r="P80" s="5">
        <f t="shared" ca="1" si="15"/>
        <v>1</v>
      </c>
      <c r="Q80" s="53">
        <f t="shared" ca="1" si="16"/>
        <v>0.29411878025784954</v>
      </c>
      <c r="R80" s="5">
        <f t="shared" ca="1" si="17"/>
        <v>3</v>
      </c>
      <c r="S80" s="53">
        <f t="shared" ca="1" si="18"/>
        <v>0.87043156316975345</v>
      </c>
      <c r="T80" s="5">
        <f t="shared" ca="1" si="19"/>
        <v>1</v>
      </c>
      <c r="U80" s="56">
        <f t="shared" ca="1" si="20"/>
        <v>8.0876566458684351E-2</v>
      </c>
      <c r="V80" s="16">
        <f t="shared" ca="1" si="21"/>
        <v>7</v>
      </c>
      <c r="W80" s="34">
        <f t="shared" ca="1" si="22"/>
        <v>0.74355719996969216</v>
      </c>
      <c r="X80" s="6">
        <f t="shared" ca="1" si="23"/>
        <v>7</v>
      </c>
      <c r="Y80" s="34">
        <f t="shared" ca="1" si="24"/>
        <v>0.85567173155869325</v>
      </c>
      <c r="Z80" s="16">
        <f t="shared" ca="1" si="25"/>
        <v>6</v>
      </c>
      <c r="AA80" s="34">
        <f t="shared" ca="1" si="26"/>
        <v>0.70162034946365548</v>
      </c>
    </row>
    <row r="81" spans="2:27">
      <c r="B81" s="6" t="s">
        <v>68</v>
      </c>
      <c r="C81" s="65">
        <f t="shared" si="28"/>
        <v>0</v>
      </c>
      <c r="D81" s="65">
        <f t="shared" si="29"/>
        <v>10.083333333333334</v>
      </c>
      <c r="E81" s="65">
        <f t="shared" si="30"/>
        <v>0</v>
      </c>
      <c r="F81" s="65">
        <f t="shared" si="31"/>
        <v>0</v>
      </c>
      <c r="G81" s="55">
        <f t="shared" si="32"/>
        <v>0</v>
      </c>
      <c r="H81" s="55">
        <f t="shared" si="33"/>
        <v>0</v>
      </c>
      <c r="I81" s="68">
        <f t="shared" si="34"/>
        <v>0</v>
      </c>
      <c r="J81" s="34">
        <f t="shared" si="35"/>
        <v>0</v>
      </c>
      <c r="K81" s="34">
        <f t="shared" si="36"/>
        <v>10.083333333333334</v>
      </c>
      <c r="M81" s="5">
        <f t="shared" si="27"/>
        <v>56</v>
      </c>
      <c r="N81" s="39">
        <f t="shared" ca="1" si="13"/>
        <v>2</v>
      </c>
      <c r="O81" s="34">
        <f t="shared" ca="1" si="14"/>
        <v>0.23028867474892056</v>
      </c>
      <c r="P81" s="5">
        <f t="shared" ca="1" si="15"/>
        <v>2</v>
      </c>
      <c r="Q81" s="53">
        <f t="shared" ca="1" si="16"/>
        <v>0.74278752964922945</v>
      </c>
      <c r="R81" s="5">
        <f t="shared" ca="1" si="17"/>
        <v>1</v>
      </c>
      <c r="S81" s="53">
        <f t="shared" ca="1" si="18"/>
        <v>5.2087145159390502E-2</v>
      </c>
      <c r="T81" s="5">
        <f t="shared" ca="1" si="19"/>
        <v>8</v>
      </c>
      <c r="U81" s="56">
        <f t="shared" ca="1" si="20"/>
        <v>0.99054288925086098</v>
      </c>
      <c r="V81" s="16">
        <f t="shared" ca="1" si="21"/>
        <v>6</v>
      </c>
      <c r="W81" s="34">
        <f t="shared" ca="1" si="22"/>
        <v>0.49869466044675015</v>
      </c>
      <c r="X81" s="6">
        <f t="shared" ca="1" si="23"/>
        <v>6</v>
      </c>
      <c r="Y81" s="34">
        <f t="shared" ca="1" si="24"/>
        <v>0.72479368585662751</v>
      </c>
      <c r="Z81" s="16">
        <f t="shared" ca="1" si="25"/>
        <v>6</v>
      </c>
      <c r="AA81" s="34">
        <f t="shared" ca="1" si="26"/>
        <v>0.62060553095671023</v>
      </c>
    </row>
    <row r="82" spans="2:27">
      <c r="B82" s="6" t="s">
        <v>69</v>
      </c>
      <c r="C82" s="65">
        <f t="shared" ca="1" si="28"/>
        <v>0.3654406130268199</v>
      </c>
      <c r="D82" s="65">
        <f t="shared" si="29"/>
        <v>10.083333333333334</v>
      </c>
      <c r="E82" s="65">
        <f t="shared" si="30"/>
        <v>0</v>
      </c>
      <c r="F82" s="65">
        <f t="shared" si="31"/>
        <v>0</v>
      </c>
      <c r="G82" s="55">
        <f t="shared" si="32"/>
        <v>0</v>
      </c>
      <c r="H82" s="55">
        <f t="shared" si="33"/>
        <v>0</v>
      </c>
      <c r="I82" s="68">
        <f t="shared" si="34"/>
        <v>0</v>
      </c>
      <c r="J82" s="34">
        <f t="shared" si="35"/>
        <v>0</v>
      </c>
      <c r="K82" s="34">
        <f t="shared" ca="1" si="36"/>
        <v>10.448773946360154</v>
      </c>
      <c r="M82" s="5">
        <f t="shared" si="27"/>
        <v>57</v>
      </c>
      <c r="N82" s="39">
        <f t="shared" ca="1" si="13"/>
        <v>2</v>
      </c>
      <c r="O82" s="34">
        <f t="shared" ca="1" si="14"/>
        <v>0.43722098149724364</v>
      </c>
      <c r="P82" s="5">
        <f t="shared" ca="1" si="15"/>
        <v>2</v>
      </c>
      <c r="Q82" s="53">
        <f t="shared" ca="1" si="16"/>
        <v>0.68428274218844276</v>
      </c>
      <c r="R82" s="5">
        <f t="shared" ca="1" si="17"/>
        <v>2</v>
      </c>
      <c r="S82" s="53">
        <f t="shared" ca="1" si="18"/>
        <v>0.2660409459670916</v>
      </c>
      <c r="T82" s="5">
        <f t="shared" ca="1" si="19"/>
        <v>6</v>
      </c>
      <c r="U82" s="56">
        <f t="shared" ca="1" si="20"/>
        <v>0.85785478718592945</v>
      </c>
      <c r="V82" s="16">
        <f t="shared" ca="1" si="21"/>
        <v>8</v>
      </c>
      <c r="W82" s="34">
        <f t="shared" ca="1" si="22"/>
        <v>0.97075804422739842</v>
      </c>
      <c r="X82" s="6">
        <f t="shared" ca="1" si="23"/>
        <v>2</v>
      </c>
      <c r="Y82" s="34">
        <f t="shared" ca="1" si="24"/>
        <v>0.38717776587706609</v>
      </c>
      <c r="Z82" s="16">
        <f t="shared" ca="1" si="25"/>
        <v>3</v>
      </c>
      <c r="AA82" s="34">
        <f t="shared" ca="1" si="26"/>
        <v>0.15710133249915348</v>
      </c>
    </row>
    <row r="83" spans="2:27">
      <c r="B83" s="6" t="s">
        <v>70</v>
      </c>
      <c r="C83" s="65">
        <f t="shared" ca="1" si="28"/>
        <v>1.9041379310344826</v>
      </c>
      <c r="D83" s="65">
        <f t="shared" si="29"/>
        <v>10.083333333333334</v>
      </c>
      <c r="E83" s="65">
        <f t="shared" si="30"/>
        <v>10.250410509031198</v>
      </c>
      <c r="F83" s="65">
        <f t="shared" si="31"/>
        <v>0</v>
      </c>
      <c r="G83" s="55">
        <f t="shared" si="32"/>
        <v>0</v>
      </c>
      <c r="H83" s="55">
        <f t="shared" si="33"/>
        <v>0</v>
      </c>
      <c r="I83" s="68">
        <f t="shared" si="34"/>
        <v>0</v>
      </c>
      <c r="J83" s="34">
        <f t="shared" si="35"/>
        <v>0</v>
      </c>
      <c r="K83" s="34">
        <f t="shared" ca="1" si="36"/>
        <v>22.237881773399014</v>
      </c>
      <c r="M83" s="5">
        <f t="shared" si="27"/>
        <v>58</v>
      </c>
      <c r="N83" s="39">
        <f t="shared" ca="1" si="13"/>
        <v>2</v>
      </c>
      <c r="O83" s="34">
        <f t="shared" ca="1" si="14"/>
        <v>0.32443791349505169</v>
      </c>
      <c r="P83" s="5">
        <f t="shared" ca="1" si="15"/>
        <v>1</v>
      </c>
      <c r="Q83" s="53">
        <f t="shared" ca="1" si="16"/>
        <v>0.27797127974809399</v>
      </c>
      <c r="R83" s="5">
        <f t="shared" ca="1" si="17"/>
        <v>2</v>
      </c>
      <c r="S83" s="53">
        <f t="shared" ca="1" si="18"/>
        <v>0.24883289188515523</v>
      </c>
      <c r="T83" s="5">
        <f t="shared" ca="1" si="19"/>
        <v>6</v>
      </c>
      <c r="U83" s="56">
        <f t="shared" ca="1" si="20"/>
        <v>0.82977766682693321</v>
      </c>
      <c r="V83" s="16">
        <f t="shared" ca="1" si="21"/>
        <v>6</v>
      </c>
      <c r="W83" s="34">
        <f t="shared" ca="1" si="22"/>
        <v>0.41968630595100653</v>
      </c>
      <c r="X83" s="6">
        <f t="shared" ca="1" si="23"/>
        <v>8</v>
      </c>
      <c r="Y83" s="34">
        <f t="shared" ca="1" si="24"/>
        <v>0.96020884666472317</v>
      </c>
      <c r="Z83" s="16">
        <f t="shared" ca="1" si="25"/>
        <v>4</v>
      </c>
      <c r="AA83" s="34">
        <f t="shared" ca="1" si="26"/>
        <v>0.23847343470757121</v>
      </c>
    </row>
    <row r="84" spans="2:27">
      <c r="B84" s="41" t="s">
        <v>71</v>
      </c>
      <c r="C84" s="65">
        <f t="shared" si="28"/>
        <v>0</v>
      </c>
      <c r="D84" s="65">
        <f t="shared" si="29"/>
        <v>10.083333333333334</v>
      </c>
      <c r="E84" s="65">
        <f t="shared" si="30"/>
        <v>0</v>
      </c>
      <c r="F84" s="65">
        <f t="shared" si="31"/>
        <v>0</v>
      </c>
      <c r="G84" s="55">
        <f t="shared" si="32"/>
        <v>0</v>
      </c>
      <c r="H84" s="55">
        <f t="shared" si="33"/>
        <v>0</v>
      </c>
      <c r="I84" s="68">
        <f t="shared" si="34"/>
        <v>0</v>
      </c>
      <c r="J84" s="34">
        <f t="shared" si="35"/>
        <v>0</v>
      </c>
      <c r="K84" s="34">
        <f t="shared" si="36"/>
        <v>10.083333333333334</v>
      </c>
      <c r="M84" s="5">
        <f t="shared" si="27"/>
        <v>59</v>
      </c>
      <c r="N84" s="39">
        <f t="shared" ca="1" si="13"/>
        <v>2</v>
      </c>
      <c r="O84" s="34">
        <f t="shared" ca="1" si="14"/>
        <v>0.75033912947776482</v>
      </c>
      <c r="P84" s="5">
        <f t="shared" ca="1" si="15"/>
        <v>3</v>
      </c>
      <c r="Q84" s="53">
        <f t="shared" ca="1" si="16"/>
        <v>0.93188741345393722</v>
      </c>
      <c r="R84" s="5">
        <f t="shared" ca="1" si="17"/>
        <v>3</v>
      </c>
      <c r="S84" s="53">
        <f t="shared" ca="1" si="18"/>
        <v>0.76097266281781462</v>
      </c>
      <c r="T84" s="5">
        <f t="shared" ca="1" si="19"/>
        <v>2</v>
      </c>
      <c r="U84" s="56">
        <f t="shared" ca="1" si="20"/>
        <v>0.21385900521636003</v>
      </c>
      <c r="V84" s="16">
        <f t="shared" ca="1" si="21"/>
        <v>2</v>
      </c>
      <c r="W84" s="34">
        <f t="shared" ca="1" si="22"/>
        <v>7.8640362857040458E-2</v>
      </c>
      <c r="X84" s="6">
        <f t="shared" ca="1" si="23"/>
        <v>1</v>
      </c>
      <c r="Y84" s="34">
        <f t="shared" ca="1" si="24"/>
        <v>0.1864761250133995</v>
      </c>
      <c r="Z84" s="16">
        <f t="shared" ca="1" si="25"/>
        <v>3</v>
      </c>
      <c r="AA84" s="34">
        <f t="shared" ca="1" si="26"/>
        <v>0.16406559580310187</v>
      </c>
    </row>
    <row r="85" spans="2:27">
      <c r="B85" s="41" t="s">
        <v>72</v>
      </c>
      <c r="C85" s="65">
        <f t="shared" si="28"/>
        <v>0</v>
      </c>
      <c r="D85" s="65">
        <f t="shared" si="29"/>
        <v>10.083333333333334</v>
      </c>
      <c r="E85" s="65">
        <f t="shared" si="30"/>
        <v>0</v>
      </c>
      <c r="F85" s="65">
        <f t="shared" si="31"/>
        <v>0</v>
      </c>
      <c r="G85" s="55">
        <f t="shared" si="32"/>
        <v>0</v>
      </c>
      <c r="H85" s="55">
        <f t="shared" si="33"/>
        <v>0</v>
      </c>
      <c r="I85" s="68">
        <f t="shared" si="34"/>
        <v>0</v>
      </c>
      <c r="J85" s="34">
        <f t="shared" si="35"/>
        <v>0</v>
      </c>
      <c r="K85" s="34">
        <f t="shared" si="36"/>
        <v>10.083333333333334</v>
      </c>
      <c r="M85" s="5">
        <f t="shared" si="27"/>
        <v>60</v>
      </c>
      <c r="N85" s="39">
        <f t="shared" ca="1" si="13"/>
        <v>2</v>
      </c>
      <c r="O85" s="34">
        <f t="shared" ca="1" si="14"/>
        <v>0.73040453593489207</v>
      </c>
      <c r="P85" s="5">
        <f t="shared" ca="1" si="15"/>
        <v>2</v>
      </c>
      <c r="Q85" s="53">
        <f t="shared" ca="1" si="16"/>
        <v>0.71521406994597192</v>
      </c>
      <c r="R85" s="5">
        <f t="shared" ca="1" si="17"/>
        <v>2</v>
      </c>
      <c r="S85" s="53">
        <f t="shared" ca="1" si="18"/>
        <v>0.42564234919355259</v>
      </c>
      <c r="T85" s="5">
        <f t="shared" ca="1" si="19"/>
        <v>6</v>
      </c>
      <c r="U85" s="56">
        <f t="shared" ca="1" si="20"/>
        <v>0.82338828789757268</v>
      </c>
      <c r="V85" s="16">
        <f t="shared" ca="1" si="21"/>
        <v>7</v>
      </c>
      <c r="W85" s="34">
        <f t="shared" ca="1" si="22"/>
        <v>0.73406317064824056</v>
      </c>
      <c r="X85" s="6">
        <f t="shared" ca="1" si="23"/>
        <v>2</v>
      </c>
      <c r="Y85" s="34">
        <f t="shared" ca="1" si="24"/>
        <v>0.2068899803475035</v>
      </c>
      <c r="Z85" s="16">
        <f t="shared" ca="1" si="25"/>
        <v>8</v>
      </c>
      <c r="AA85" s="34">
        <f t="shared" ca="1" si="26"/>
        <v>0.96294477145004098</v>
      </c>
    </row>
    <row r="86" spans="2:27">
      <c r="B86" s="41" t="s">
        <v>73</v>
      </c>
      <c r="C86" s="65">
        <f t="shared" si="28"/>
        <v>0</v>
      </c>
      <c r="D86" s="65">
        <f t="shared" si="29"/>
        <v>10.083333333333334</v>
      </c>
      <c r="E86" s="65">
        <f t="shared" si="30"/>
        <v>0</v>
      </c>
      <c r="F86" s="65">
        <f t="shared" si="31"/>
        <v>0</v>
      </c>
      <c r="G86" s="55">
        <f t="shared" si="32"/>
        <v>0</v>
      </c>
      <c r="H86" s="55">
        <f t="shared" si="33"/>
        <v>0</v>
      </c>
      <c r="I86" s="68">
        <f t="shared" si="34"/>
        <v>0</v>
      </c>
      <c r="J86" s="34">
        <f t="shared" si="35"/>
        <v>0</v>
      </c>
      <c r="K86" s="34">
        <f t="shared" si="36"/>
        <v>10.083333333333334</v>
      </c>
      <c r="M86" s="5">
        <f t="shared" si="27"/>
        <v>61</v>
      </c>
      <c r="N86" s="39">
        <f t="shared" ca="1" si="13"/>
        <v>2</v>
      </c>
      <c r="O86" s="34">
        <f t="shared" ca="1" si="14"/>
        <v>0.32152875868086106</v>
      </c>
      <c r="P86" s="5">
        <f t="shared" ca="1" si="15"/>
        <v>2</v>
      </c>
      <c r="Q86" s="53">
        <f t="shared" ca="1" si="16"/>
        <v>0.63637463128430838</v>
      </c>
      <c r="R86" s="5">
        <f t="shared" ca="1" si="17"/>
        <v>3</v>
      </c>
      <c r="S86" s="53">
        <f t="shared" ca="1" si="18"/>
        <v>0.93052122173437568</v>
      </c>
      <c r="T86" s="5">
        <f t="shared" ca="1" si="19"/>
        <v>2</v>
      </c>
      <c r="U86" s="56">
        <f t="shared" ca="1" si="20"/>
        <v>0.22302755182538458</v>
      </c>
      <c r="V86" s="16">
        <f t="shared" ca="1" si="21"/>
        <v>7</v>
      </c>
      <c r="W86" s="34">
        <f t="shared" ca="1" si="22"/>
        <v>0.87879478875853634</v>
      </c>
      <c r="X86" s="6">
        <f t="shared" ca="1" si="23"/>
        <v>2</v>
      </c>
      <c r="Y86" s="34">
        <f t="shared" ca="1" si="24"/>
        <v>0.27437134961139709</v>
      </c>
      <c r="Z86" s="16">
        <f t="shared" ca="1" si="25"/>
        <v>3</v>
      </c>
      <c r="AA86" s="34">
        <f t="shared" ca="1" si="26"/>
        <v>0.15968330361254157</v>
      </c>
    </row>
    <row r="87" spans="2:27">
      <c r="B87" s="41" t="s">
        <v>74</v>
      </c>
      <c r="C87" s="65">
        <f t="shared" si="28"/>
        <v>0</v>
      </c>
      <c r="D87" s="65">
        <f t="shared" si="29"/>
        <v>10.083333333333334</v>
      </c>
      <c r="E87" s="65">
        <f t="shared" si="30"/>
        <v>0</v>
      </c>
      <c r="F87" s="65">
        <f t="shared" si="31"/>
        <v>0</v>
      </c>
      <c r="G87" s="55">
        <f t="shared" si="32"/>
        <v>0</v>
      </c>
      <c r="H87" s="55">
        <f t="shared" si="33"/>
        <v>0</v>
      </c>
      <c r="I87" s="68">
        <f t="shared" si="34"/>
        <v>0</v>
      </c>
      <c r="J87" s="34">
        <f t="shared" si="35"/>
        <v>0</v>
      </c>
      <c r="K87" s="34">
        <f t="shared" si="36"/>
        <v>10.083333333333334</v>
      </c>
      <c r="M87" s="5">
        <f t="shared" si="27"/>
        <v>62</v>
      </c>
      <c r="N87" s="39">
        <f t="shared" ca="1" si="13"/>
        <v>2</v>
      </c>
      <c r="O87" s="34">
        <f t="shared" ca="1" si="14"/>
        <v>0.3461770392844683</v>
      </c>
      <c r="P87" s="5">
        <f t="shared" ca="1" si="15"/>
        <v>1</v>
      </c>
      <c r="Q87" s="53">
        <f t="shared" ca="1" si="16"/>
        <v>7.3414634914853671E-2</v>
      </c>
      <c r="R87" s="5">
        <f t="shared" ca="1" si="17"/>
        <v>3</v>
      </c>
      <c r="S87" s="53">
        <f t="shared" ca="1" si="18"/>
        <v>0.91070392425410951</v>
      </c>
      <c r="T87" s="5">
        <f t="shared" ca="1" si="19"/>
        <v>7</v>
      </c>
      <c r="U87" s="56">
        <f t="shared" ca="1" si="20"/>
        <v>0.91181275088334002</v>
      </c>
      <c r="V87" s="16">
        <f t="shared" ca="1" si="21"/>
        <v>7</v>
      </c>
      <c r="W87" s="34">
        <f t="shared" ca="1" si="22"/>
        <v>0.74546864498418586</v>
      </c>
      <c r="X87" s="6">
        <f t="shared" ca="1" si="23"/>
        <v>7</v>
      </c>
      <c r="Y87" s="34">
        <f t="shared" ca="1" si="24"/>
        <v>0.84195120719445748</v>
      </c>
      <c r="Z87" s="16">
        <f t="shared" ca="1" si="25"/>
        <v>7</v>
      </c>
      <c r="AA87" s="34">
        <f t="shared" ca="1" si="26"/>
        <v>0.90628533602721983</v>
      </c>
    </row>
    <row r="88" spans="2:27">
      <c r="B88" s="41" t="s">
        <v>75</v>
      </c>
      <c r="C88" s="65">
        <f t="shared" si="28"/>
        <v>0</v>
      </c>
      <c r="D88" s="65">
        <f t="shared" si="29"/>
        <v>10.083333333333334</v>
      </c>
      <c r="E88" s="65">
        <f t="shared" si="30"/>
        <v>0</v>
      </c>
      <c r="F88" s="65">
        <f t="shared" si="31"/>
        <v>0</v>
      </c>
      <c r="G88" s="55">
        <f t="shared" si="32"/>
        <v>0</v>
      </c>
      <c r="H88" s="55">
        <f t="shared" si="33"/>
        <v>0</v>
      </c>
      <c r="I88" s="68">
        <f t="shared" si="34"/>
        <v>0</v>
      </c>
      <c r="J88" s="34">
        <f t="shared" si="35"/>
        <v>0</v>
      </c>
      <c r="K88" s="34">
        <f t="shared" si="36"/>
        <v>10.083333333333334</v>
      </c>
      <c r="M88" s="5">
        <f t="shared" si="27"/>
        <v>63</v>
      </c>
      <c r="N88" s="39">
        <f t="shared" ca="1" si="13"/>
        <v>2</v>
      </c>
      <c r="O88" s="34">
        <f t="shared" ca="1" si="14"/>
        <v>0.4658634999023139</v>
      </c>
      <c r="P88" s="5">
        <f t="shared" ca="1" si="15"/>
        <v>1</v>
      </c>
      <c r="Q88" s="53">
        <f t="shared" ca="1" si="16"/>
        <v>0.55735675106001903</v>
      </c>
      <c r="R88" s="5">
        <f t="shared" ca="1" si="17"/>
        <v>2</v>
      </c>
      <c r="S88" s="53">
        <f t="shared" ca="1" si="18"/>
        <v>0.33844963000720329</v>
      </c>
      <c r="T88" s="5">
        <f t="shared" ca="1" si="19"/>
        <v>1</v>
      </c>
      <c r="U88" s="56">
        <f t="shared" ca="1" si="20"/>
        <v>0.14404542567770084</v>
      </c>
      <c r="V88" s="16">
        <f t="shared" ca="1" si="21"/>
        <v>3</v>
      </c>
      <c r="W88" s="34">
        <f t="shared" ca="1" si="22"/>
        <v>0.18946752598129302</v>
      </c>
      <c r="X88" s="6">
        <f t="shared" ca="1" si="23"/>
        <v>1</v>
      </c>
      <c r="Y88" s="34">
        <f t="shared" ca="1" si="24"/>
        <v>6.9302700908327131E-2</v>
      </c>
      <c r="Z88" s="16">
        <f t="shared" ca="1" si="25"/>
        <v>3</v>
      </c>
      <c r="AA88" s="34">
        <f t="shared" ca="1" si="26"/>
        <v>0.18062100719341623</v>
      </c>
    </row>
    <row r="89" spans="2:27">
      <c r="B89" s="41" t="s">
        <v>76</v>
      </c>
      <c r="C89" s="65">
        <f t="shared" si="28"/>
        <v>0</v>
      </c>
      <c r="D89" s="65">
        <f t="shared" si="29"/>
        <v>10.083333333333334</v>
      </c>
      <c r="E89" s="65">
        <f t="shared" si="30"/>
        <v>0</v>
      </c>
      <c r="F89" s="65">
        <f t="shared" si="31"/>
        <v>0</v>
      </c>
      <c r="G89" s="55">
        <f t="shared" si="32"/>
        <v>0</v>
      </c>
      <c r="H89" s="55">
        <f t="shared" si="33"/>
        <v>0</v>
      </c>
      <c r="I89" s="68">
        <f t="shared" si="34"/>
        <v>0</v>
      </c>
      <c r="J89" s="34">
        <f t="shared" si="35"/>
        <v>0</v>
      </c>
      <c r="K89" s="34">
        <f t="shared" si="36"/>
        <v>10.083333333333334</v>
      </c>
      <c r="M89" s="5">
        <f t="shared" si="27"/>
        <v>64</v>
      </c>
      <c r="N89" s="39">
        <f t="shared" ca="1" si="13"/>
        <v>2</v>
      </c>
      <c r="O89" s="34">
        <f t="shared" ca="1" si="14"/>
        <v>0.56013652193871311</v>
      </c>
      <c r="P89" s="5">
        <f t="shared" ca="1" si="15"/>
        <v>1</v>
      </c>
      <c r="Q89" s="53">
        <f t="shared" ca="1" si="16"/>
        <v>0.50273358689491321</v>
      </c>
      <c r="R89" s="5">
        <f t="shared" ca="1" si="17"/>
        <v>2</v>
      </c>
      <c r="S89" s="53">
        <f t="shared" ca="1" si="18"/>
        <v>0.18713720045508708</v>
      </c>
      <c r="T89" s="5">
        <f t="shared" ca="1" si="19"/>
        <v>2</v>
      </c>
      <c r="U89" s="56">
        <f t="shared" ca="1" si="20"/>
        <v>0.35135776678362296</v>
      </c>
      <c r="V89" s="16">
        <f t="shared" ca="1" si="21"/>
        <v>7</v>
      </c>
      <c r="W89" s="34">
        <f t="shared" ca="1" si="22"/>
        <v>0.77763509477221704</v>
      </c>
      <c r="X89" s="6">
        <f t="shared" ca="1" si="23"/>
        <v>1</v>
      </c>
      <c r="Y89" s="34">
        <f t="shared" ca="1" si="24"/>
        <v>0.19181729545451098</v>
      </c>
      <c r="Z89" s="16">
        <f t="shared" ca="1" si="25"/>
        <v>7</v>
      </c>
      <c r="AA89" s="34">
        <f t="shared" ca="1" si="26"/>
        <v>0.9419470204721514</v>
      </c>
    </row>
    <row r="90" spans="2:27">
      <c r="B90" s="6" t="s">
        <v>77</v>
      </c>
      <c r="C90" s="65">
        <f t="shared" si="28"/>
        <v>0</v>
      </c>
      <c r="D90" s="65">
        <f t="shared" si="29"/>
        <v>10.083333333333334</v>
      </c>
      <c r="E90" s="65">
        <f t="shared" si="30"/>
        <v>0</v>
      </c>
      <c r="F90" s="65">
        <f t="shared" si="31"/>
        <v>0</v>
      </c>
      <c r="G90" s="55">
        <f t="shared" si="32"/>
        <v>0</v>
      </c>
      <c r="H90" s="55">
        <f t="shared" si="33"/>
        <v>0</v>
      </c>
      <c r="I90" s="68">
        <f t="shared" si="34"/>
        <v>0</v>
      </c>
      <c r="J90" s="34">
        <f t="shared" si="35"/>
        <v>0</v>
      </c>
      <c r="K90" s="34">
        <f t="shared" si="36"/>
        <v>10.083333333333334</v>
      </c>
      <c r="M90" s="5">
        <f t="shared" si="27"/>
        <v>65</v>
      </c>
      <c r="N90" s="39">
        <f t="shared" ca="1" si="13"/>
        <v>2</v>
      </c>
      <c r="O90" s="34">
        <f t="shared" ca="1" si="14"/>
        <v>0.7770529158144166</v>
      </c>
      <c r="P90" s="5">
        <f t="shared" ca="1" si="15"/>
        <v>1</v>
      </c>
      <c r="Q90" s="53">
        <f t="shared" ca="1" si="16"/>
        <v>1.4731987671910751E-2</v>
      </c>
      <c r="R90" s="5">
        <f t="shared" ca="1" si="17"/>
        <v>3</v>
      </c>
      <c r="S90" s="53">
        <f t="shared" ca="1" si="18"/>
        <v>0.77690430320502113</v>
      </c>
      <c r="T90" s="5">
        <f t="shared" ca="1" si="19"/>
        <v>5</v>
      </c>
      <c r="U90" s="56">
        <f t="shared" ca="1" si="20"/>
        <v>0.75372422933765448</v>
      </c>
      <c r="V90" s="16">
        <f t="shared" ca="1" si="21"/>
        <v>6</v>
      </c>
      <c r="W90" s="34">
        <f t="shared" ca="1" si="22"/>
        <v>0.51534981847902417</v>
      </c>
      <c r="X90" s="6">
        <f t="shared" ca="1" si="23"/>
        <v>4</v>
      </c>
      <c r="Y90" s="34">
        <f t="shared" ca="1" si="24"/>
        <v>0.52438637283580158</v>
      </c>
      <c r="Z90" s="16">
        <f t="shared" ca="1" si="25"/>
        <v>7</v>
      </c>
      <c r="AA90" s="34">
        <f t="shared" ca="1" si="26"/>
        <v>0.85386720957899698</v>
      </c>
    </row>
    <row r="91" spans="2:27">
      <c r="B91" s="6" t="s">
        <v>78</v>
      </c>
      <c r="C91" s="65">
        <f t="shared" si="28"/>
        <v>0</v>
      </c>
      <c r="D91" s="65">
        <f t="shared" si="29"/>
        <v>10.083333333333334</v>
      </c>
      <c r="E91" s="65">
        <f t="shared" si="30"/>
        <v>0</v>
      </c>
      <c r="F91" s="65">
        <f t="shared" si="31"/>
        <v>0</v>
      </c>
      <c r="G91" s="55">
        <f t="shared" si="32"/>
        <v>0</v>
      </c>
      <c r="H91" s="55">
        <f t="shared" si="33"/>
        <v>0</v>
      </c>
      <c r="I91" s="68">
        <f t="shared" si="34"/>
        <v>0</v>
      </c>
      <c r="J91" s="34">
        <f t="shared" si="35"/>
        <v>0</v>
      </c>
      <c r="K91" s="34">
        <f t="shared" si="36"/>
        <v>10.083333333333334</v>
      </c>
      <c r="M91" s="5">
        <f t="shared" si="27"/>
        <v>66</v>
      </c>
      <c r="N91" s="39">
        <f t="shared" ref="N91:N143" ca="1" si="37">VLOOKUP(O91,N$8:O$15,2)</f>
        <v>2</v>
      </c>
      <c r="O91" s="34">
        <f t="shared" ref="O91:O154" ca="1" si="38">RAND()</f>
        <v>0.74296328104593123</v>
      </c>
      <c r="P91" s="5">
        <f t="shared" ref="P91:P143" ca="1" si="39">VLOOKUP(Q91,P$8:Q$15,2)</f>
        <v>1</v>
      </c>
      <c r="Q91" s="53">
        <f t="shared" ref="Q91:Q154" ca="1" si="40">RAND()</f>
        <v>0.1307748143309917</v>
      </c>
      <c r="R91" s="5">
        <f t="shared" ref="R91:R143" ca="1" si="41">VLOOKUP(S91,R$8:S$15,2)</f>
        <v>3</v>
      </c>
      <c r="S91" s="53">
        <f t="shared" ref="S91:S154" ca="1" si="42">RAND()</f>
        <v>0.86162858515753293</v>
      </c>
      <c r="T91" s="5">
        <f t="shared" ref="T91:T143" ca="1" si="43">VLOOKUP(U91,T$8:U$15,2)</f>
        <v>5</v>
      </c>
      <c r="U91" s="56">
        <f t="shared" ref="U91:U154" ca="1" si="44">RAND()</f>
        <v>0.78022854144766018</v>
      </c>
      <c r="V91" s="16">
        <f t="shared" ref="V91:V143" ca="1" si="45">VLOOKUP(W91,V$8:W$15,2)</f>
        <v>6</v>
      </c>
      <c r="W91" s="34">
        <f t="shared" ref="W91:W154" ca="1" si="46">RAND()</f>
        <v>0.4567353307174935</v>
      </c>
      <c r="X91" s="6">
        <f t="shared" ref="X91:X143" ca="1" si="47">VLOOKUP(Y91,X$8:Y$15,2)</f>
        <v>2</v>
      </c>
      <c r="Y91" s="34">
        <f t="shared" ref="Y91:Y154" ca="1" si="48">RAND()</f>
        <v>0.31044671887435826</v>
      </c>
      <c r="Z91" s="16">
        <f t="shared" ref="Z91:Z143" ca="1" si="49">VLOOKUP(AA91,Z$8:AA$15,2)</f>
        <v>6</v>
      </c>
      <c r="AA91" s="34">
        <f t="shared" ref="AA91:AA154" ca="1" si="50">RAND()</f>
        <v>0.75115268076197683</v>
      </c>
    </row>
    <row r="92" spans="2:27">
      <c r="B92" s="6" t="s">
        <v>79</v>
      </c>
      <c r="C92" s="65">
        <f t="shared" ca="1" si="28"/>
        <v>1.3655938697318009</v>
      </c>
      <c r="D92" s="65">
        <f t="shared" si="29"/>
        <v>10.083333333333334</v>
      </c>
      <c r="E92" s="65">
        <f t="shared" si="30"/>
        <v>0</v>
      </c>
      <c r="F92" s="65">
        <f t="shared" si="31"/>
        <v>0</v>
      </c>
      <c r="G92" s="55">
        <f t="shared" si="32"/>
        <v>0</v>
      </c>
      <c r="H92" s="55">
        <f t="shared" si="33"/>
        <v>0</v>
      </c>
      <c r="I92" s="68">
        <f t="shared" si="34"/>
        <v>0</v>
      </c>
      <c r="J92" s="34">
        <f t="shared" si="35"/>
        <v>0</v>
      </c>
      <c r="K92" s="34">
        <f t="shared" ca="1" si="36"/>
        <v>11.448927203065136</v>
      </c>
      <c r="M92" s="5">
        <f t="shared" ref="M92:M155" si="51">M91+1</f>
        <v>67</v>
      </c>
      <c r="N92" s="39">
        <f t="shared" ca="1" si="37"/>
        <v>2</v>
      </c>
      <c r="O92" s="34">
        <f t="shared" ca="1" si="38"/>
        <v>0.52938563516141035</v>
      </c>
      <c r="P92" s="5">
        <f t="shared" ca="1" si="39"/>
        <v>1</v>
      </c>
      <c r="Q92" s="53">
        <f t="shared" ca="1" si="40"/>
        <v>3.1718612017489267E-2</v>
      </c>
      <c r="R92" s="5">
        <f t="shared" ca="1" si="41"/>
        <v>3</v>
      </c>
      <c r="S92" s="53">
        <f t="shared" ca="1" si="42"/>
        <v>0.86322461703963027</v>
      </c>
      <c r="T92" s="5">
        <f t="shared" ca="1" si="43"/>
        <v>3</v>
      </c>
      <c r="U92" s="56">
        <f t="shared" ca="1" si="44"/>
        <v>0.55081690806784955</v>
      </c>
      <c r="V92" s="16">
        <f t="shared" ca="1" si="45"/>
        <v>8</v>
      </c>
      <c r="W92" s="34">
        <f t="shared" ca="1" si="46"/>
        <v>0.98237696307719058</v>
      </c>
      <c r="X92" s="6">
        <f t="shared" ca="1" si="47"/>
        <v>2</v>
      </c>
      <c r="Y92" s="34">
        <f t="shared" ca="1" si="48"/>
        <v>0.36812397558805365</v>
      </c>
      <c r="Z92" s="16">
        <f t="shared" ca="1" si="49"/>
        <v>6</v>
      </c>
      <c r="AA92" s="34">
        <f t="shared" ca="1" si="50"/>
        <v>0.55636477113494376</v>
      </c>
    </row>
    <row r="93" spans="2:27">
      <c r="B93" s="6" t="s">
        <v>80</v>
      </c>
      <c r="C93" s="65">
        <f t="shared" ca="1" si="28"/>
        <v>0.55777777777777771</v>
      </c>
      <c r="D93" s="65">
        <f t="shared" si="29"/>
        <v>10.083333333333334</v>
      </c>
      <c r="E93" s="65">
        <f t="shared" si="30"/>
        <v>10.250410509031198</v>
      </c>
      <c r="F93" s="65">
        <f t="shared" ca="1" si="31"/>
        <v>1.7935960591133004</v>
      </c>
      <c r="G93" s="55">
        <f t="shared" si="32"/>
        <v>0</v>
      </c>
      <c r="H93" s="55">
        <f t="shared" ca="1" si="33"/>
        <v>0.21123152709359605</v>
      </c>
      <c r="I93" s="68">
        <f t="shared" ca="1" si="34"/>
        <v>1.3210837438423644</v>
      </c>
      <c r="J93" s="34">
        <f t="shared" ca="1" si="35"/>
        <v>1.8620689655172409E-2</v>
      </c>
      <c r="K93" s="34">
        <f t="shared" ca="1" si="36"/>
        <v>24.236053639846745</v>
      </c>
      <c r="M93" s="5">
        <f t="shared" si="51"/>
        <v>68</v>
      </c>
      <c r="N93" s="39">
        <f t="shared" ca="1" si="37"/>
        <v>2</v>
      </c>
      <c r="O93" s="34">
        <f t="shared" ca="1" si="38"/>
        <v>0.34994051030046958</v>
      </c>
      <c r="P93" s="5">
        <f t="shared" ca="1" si="39"/>
        <v>1</v>
      </c>
      <c r="Q93" s="53">
        <f t="shared" ca="1" si="40"/>
        <v>0.1632587382258488</v>
      </c>
      <c r="R93" s="5">
        <f t="shared" ca="1" si="41"/>
        <v>2</v>
      </c>
      <c r="S93" s="53">
        <f t="shared" ca="1" si="42"/>
        <v>0.56337114159721491</v>
      </c>
      <c r="T93" s="5">
        <f t="shared" ca="1" si="43"/>
        <v>7</v>
      </c>
      <c r="U93" s="56">
        <f t="shared" ca="1" si="44"/>
        <v>0.94568771150062725</v>
      </c>
      <c r="V93" s="16">
        <f t="shared" ca="1" si="45"/>
        <v>5</v>
      </c>
      <c r="W93" s="34">
        <f t="shared" ca="1" si="46"/>
        <v>0.33287855375750652</v>
      </c>
      <c r="X93" s="6">
        <f t="shared" ca="1" si="47"/>
        <v>4</v>
      </c>
      <c r="Y93" s="34">
        <f t="shared" ca="1" si="48"/>
        <v>0.5359217139922603</v>
      </c>
      <c r="Z93" s="16">
        <f t="shared" ca="1" si="49"/>
        <v>4</v>
      </c>
      <c r="AA93" s="34">
        <f t="shared" ca="1" si="50"/>
        <v>0.32824529405102609</v>
      </c>
    </row>
    <row r="94" spans="2:27" ht="15.75" thickBot="1">
      <c r="B94" s="6" t="s">
        <v>81</v>
      </c>
      <c r="C94" s="65">
        <f t="shared" ca="1" si="28"/>
        <v>0.3462068965517241</v>
      </c>
      <c r="D94" s="65">
        <f t="shared" si="29"/>
        <v>10.083333333333334</v>
      </c>
      <c r="E94" s="65">
        <f t="shared" si="30"/>
        <v>10.250410509031198</v>
      </c>
      <c r="F94" s="65">
        <f t="shared" ca="1" si="31"/>
        <v>1.2229064039408866</v>
      </c>
      <c r="G94" s="55">
        <f t="shared" si="32"/>
        <v>0</v>
      </c>
      <c r="H94" s="55">
        <f t="shared" ca="1" si="33"/>
        <v>0.17602627257799675</v>
      </c>
      <c r="I94" s="68">
        <f t="shared" ca="1" si="34"/>
        <v>1.4359605911330049</v>
      </c>
      <c r="J94" s="34">
        <f t="shared" ca="1" si="35"/>
        <v>1.0640394088669951E-2</v>
      </c>
      <c r="K94" s="34">
        <f t="shared" ca="1" si="36"/>
        <v>23.525484400656811</v>
      </c>
      <c r="M94" s="4">
        <f t="shared" si="51"/>
        <v>69</v>
      </c>
      <c r="N94" s="39">
        <f t="shared" ca="1" si="37"/>
        <v>2</v>
      </c>
      <c r="O94" s="82">
        <f t="shared" ca="1" si="38"/>
        <v>0.28300839512814258</v>
      </c>
      <c r="P94" s="5">
        <f t="shared" ca="1" si="39"/>
        <v>1</v>
      </c>
      <c r="Q94" s="76">
        <f t="shared" ca="1" si="40"/>
        <v>0.13889331458319454</v>
      </c>
      <c r="R94" s="5">
        <f t="shared" ca="1" si="41"/>
        <v>2</v>
      </c>
      <c r="S94" s="76">
        <f t="shared" ca="1" si="42"/>
        <v>0.47119214421102917</v>
      </c>
      <c r="T94" s="5">
        <f t="shared" ca="1" si="43"/>
        <v>3</v>
      </c>
      <c r="U94" s="75">
        <f t="shared" ca="1" si="44"/>
        <v>0.50219189011856202</v>
      </c>
      <c r="V94" s="16">
        <f t="shared" ca="1" si="45"/>
        <v>6</v>
      </c>
      <c r="W94" s="82">
        <f t="shared" ca="1" si="46"/>
        <v>0.53377510125334382</v>
      </c>
      <c r="X94" s="6">
        <f t="shared" ca="1" si="47"/>
        <v>2</v>
      </c>
      <c r="Y94" s="82">
        <f t="shared" ca="1" si="48"/>
        <v>0.27723372741766905</v>
      </c>
      <c r="Z94" s="16">
        <f t="shared" ca="1" si="49"/>
        <v>7</v>
      </c>
      <c r="AA94" s="82">
        <f t="shared" ca="1" si="50"/>
        <v>0.86717988501882015</v>
      </c>
    </row>
    <row r="95" spans="2:27" ht="15.75" thickBot="1">
      <c r="B95" s="6" t="s">
        <v>82</v>
      </c>
      <c r="C95" s="65">
        <f t="shared" si="28"/>
        <v>0</v>
      </c>
      <c r="D95" s="65">
        <f t="shared" si="29"/>
        <v>10.083333333333334</v>
      </c>
      <c r="E95" s="65">
        <f t="shared" si="30"/>
        <v>10.250410509031198</v>
      </c>
      <c r="F95" s="65">
        <f t="shared" ca="1" si="31"/>
        <v>2.4458128078817731</v>
      </c>
      <c r="G95" s="55">
        <f t="shared" si="32"/>
        <v>0</v>
      </c>
      <c r="H95" s="55">
        <f t="shared" ca="1" si="33"/>
        <v>0.35205254515599349</v>
      </c>
      <c r="I95" s="68">
        <f t="shared" ca="1" si="34"/>
        <v>0.63182266009852206</v>
      </c>
      <c r="J95" s="34">
        <f t="shared" ca="1" si="35"/>
        <v>2.6600985221674877E-2</v>
      </c>
      <c r="K95" s="34">
        <f t="shared" ca="1" si="36"/>
        <v>23.790032840722493</v>
      </c>
      <c r="M95" s="4">
        <f t="shared" si="51"/>
        <v>70</v>
      </c>
      <c r="N95" s="39">
        <f t="shared" ca="1" si="37"/>
        <v>2</v>
      </c>
      <c r="O95" s="82">
        <f t="shared" ca="1" si="38"/>
        <v>0.23879098614984517</v>
      </c>
      <c r="P95" s="5">
        <f t="shared" ca="1" si="39"/>
        <v>1</v>
      </c>
      <c r="Q95" s="76">
        <f t="shared" ca="1" si="40"/>
        <v>0.12952826582025789</v>
      </c>
      <c r="R95" s="5">
        <f t="shared" ca="1" si="41"/>
        <v>2</v>
      </c>
      <c r="S95" s="76">
        <f t="shared" ca="1" si="42"/>
        <v>0.23180031282647384</v>
      </c>
      <c r="T95" s="5">
        <f t="shared" ca="1" si="43"/>
        <v>7</v>
      </c>
      <c r="U95" s="75">
        <f t="shared" ca="1" si="44"/>
        <v>0.93366736927405714</v>
      </c>
      <c r="V95" s="16">
        <f t="shared" ca="1" si="45"/>
        <v>6</v>
      </c>
      <c r="W95" s="82">
        <f t="shared" ca="1" si="46"/>
        <v>0.59857419221532138</v>
      </c>
      <c r="X95" s="6">
        <f t="shared" ca="1" si="47"/>
        <v>5</v>
      </c>
      <c r="Y95" s="82">
        <f t="shared" ca="1" si="48"/>
        <v>0.61327350696845429</v>
      </c>
      <c r="Z95" s="16">
        <f t="shared" ca="1" si="49"/>
        <v>7</v>
      </c>
      <c r="AA95" s="82">
        <f t="shared" ca="1" si="50"/>
        <v>0.94359567474792994</v>
      </c>
    </row>
    <row r="96" spans="2:27" ht="15.75" thickBot="1">
      <c r="B96" s="6" t="s">
        <v>83</v>
      </c>
      <c r="C96" s="65">
        <f t="shared" ca="1" si="28"/>
        <v>0.3462068965517241</v>
      </c>
      <c r="D96" s="65">
        <f t="shared" si="29"/>
        <v>10.083333333333334</v>
      </c>
      <c r="E96" s="65">
        <f t="shared" si="30"/>
        <v>10.250410509031198</v>
      </c>
      <c r="F96" s="65">
        <f t="shared" ca="1" si="31"/>
        <v>0.81527093596059108</v>
      </c>
      <c r="G96" s="55">
        <f t="shared" si="32"/>
        <v>1.0114942528735633</v>
      </c>
      <c r="H96" s="55">
        <f t="shared" ca="1" si="33"/>
        <v>0.56328407224958954</v>
      </c>
      <c r="I96" s="68">
        <f t="shared" ca="1" si="34"/>
        <v>0.63182266009852206</v>
      </c>
      <c r="J96" s="34">
        <f t="shared" ca="1" si="35"/>
        <v>4.7881773399014775E-2</v>
      </c>
      <c r="K96" s="34">
        <f t="shared" ca="1" si="36"/>
        <v>23.749704433497538</v>
      </c>
      <c r="M96" s="4">
        <f t="shared" si="51"/>
        <v>71</v>
      </c>
      <c r="N96" s="39">
        <f t="shared" ca="1" si="37"/>
        <v>2</v>
      </c>
      <c r="O96" s="82">
        <f t="shared" ca="1" si="38"/>
        <v>0.93854603446634877</v>
      </c>
      <c r="P96" s="5">
        <f t="shared" ca="1" si="39"/>
        <v>1</v>
      </c>
      <c r="Q96" s="76">
        <f t="shared" ca="1" si="40"/>
        <v>0.38024421091695082</v>
      </c>
      <c r="R96" s="5">
        <f t="shared" ca="1" si="41"/>
        <v>2</v>
      </c>
      <c r="S96" s="76">
        <f t="shared" ca="1" si="42"/>
        <v>0.7078921318701914</v>
      </c>
      <c r="T96" s="5">
        <f t="shared" ca="1" si="43"/>
        <v>2</v>
      </c>
      <c r="U96" s="75">
        <f t="shared" ca="1" si="44"/>
        <v>0.2443506696832527</v>
      </c>
      <c r="V96" s="16">
        <f t="shared" ca="1" si="45"/>
        <v>6</v>
      </c>
      <c r="W96" s="82">
        <f t="shared" ca="1" si="46"/>
        <v>0.56865327311472269</v>
      </c>
      <c r="X96" s="6">
        <f t="shared" ca="1" si="47"/>
        <v>7</v>
      </c>
      <c r="Y96" s="82">
        <f t="shared" ca="1" si="48"/>
        <v>0.8939943828606145</v>
      </c>
      <c r="Z96" s="16">
        <f t="shared" ca="1" si="49"/>
        <v>6</v>
      </c>
      <c r="AA96" s="82">
        <f t="shared" ca="1" si="50"/>
        <v>0.7780509202460042</v>
      </c>
    </row>
    <row r="97" spans="2:27" ht="15.75" thickBot="1">
      <c r="B97" s="6" t="s">
        <v>84</v>
      </c>
      <c r="C97" s="65">
        <f t="shared" ca="1" si="28"/>
        <v>1.4040613026819924</v>
      </c>
      <c r="D97" s="65">
        <f t="shared" si="29"/>
        <v>10.083333333333334</v>
      </c>
      <c r="E97" s="65">
        <f t="shared" si="30"/>
        <v>10.250410509031198</v>
      </c>
      <c r="F97" s="65">
        <f t="shared" ca="1" si="31"/>
        <v>1.6305418719211822</v>
      </c>
      <c r="G97" s="55">
        <f t="shared" si="32"/>
        <v>1.0114942528735633</v>
      </c>
      <c r="H97" s="55">
        <f t="shared" ca="1" si="33"/>
        <v>0.31684729064039413</v>
      </c>
      <c r="I97" s="68">
        <f t="shared" ca="1" si="34"/>
        <v>0.63182266009852206</v>
      </c>
      <c r="J97" s="34">
        <f t="shared" ca="1" si="35"/>
        <v>5.3201970443349754E-2</v>
      </c>
      <c r="K97" s="34">
        <f t="shared" ca="1" si="36"/>
        <v>25.381713191023533</v>
      </c>
      <c r="M97" s="4">
        <f t="shared" si="51"/>
        <v>72</v>
      </c>
      <c r="N97" s="39">
        <f t="shared" ca="1" si="37"/>
        <v>2</v>
      </c>
      <c r="O97" s="82">
        <f t="shared" ca="1" si="38"/>
        <v>0.69811040557183612</v>
      </c>
      <c r="P97" s="5">
        <f t="shared" ca="1" si="39"/>
        <v>1</v>
      </c>
      <c r="Q97" s="76">
        <f t="shared" ca="1" si="40"/>
        <v>8.8914295832968726E-2</v>
      </c>
      <c r="R97" s="5">
        <f t="shared" ca="1" si="41"/>
        <v>1</v>
      </c>
      <c r="S97" s="76">
        <f t="shared" ca="1" si="42"/>
        <v>0.13416880962705346</v>
      </c>
      <c r="T97" s="5">
        <f t="shared" ca="1" si="43"/>
        <v>4</v>
      </c>
      <c r="U97" s="75">
        <f t="shared" ca="1" si="44"/>
        <v>0.60163774931541703</v>
      </c>
      <c r="V97" s="16">
        <f t="shared" ca="1" si="45"/>
        <v>4</v>
      </c>
      <c r="W97" s="82">
        <f t="shared" ca="1" si="46"/>
        <v>0.2176443610938259</v>
      </c>
      <c r="X97" s="6">
        <f t="shared" ca="1" si="47"/>
        <v>4</v>
      </c>
      <c r="Y97" s="82">
        <f t="shared" ca="1" si="48"/>
        <v>0.59407916396164695</v>
      </c>
      <c r="Z97" s="16">
        <f t="shared" ca="1" si="49"/>
        <v>5</v>
      </c>
      <c r="AA97" s="82">
        <f t="shared" ca="1" si="50"/>
        <v>0.54371444351018594</v>
      </c>
    </row>
    <row r="98" spans="2:27" ht="15.75" thickBot="1">
      <c r="B98" s="6" t="s">
        <v>85</v>
      </c>
      <c r="C98" s="65">
        <f t="shared" ca="1" si="28"/>
        <v>0.5193103448275862</v>
      </c>
      <c r="D98" s="65">
        <f t="shared" si="29"/>
        <v>10.083333333333334</v>
      </c>
      <c r="E98" s="65">
        <f t="shared" si="30"/>
        <v>10.250410509031198</v>
      </c>
      <c r="F98" s="65">
        <f t="shared" ca="1" si="31"/>
        <v>1.2229064039408866</v>
      </c>
      <c r="G98" s="55">
        <f t="shared" si="32"/>
        <v>1.0114942528735633</v>
      </c>
      <c r="H98" s="55">
        <f t="shared" ca="1" si="33"/>
        <v>1.0561576354679805</v>
      </c>
      <c r="I98" s="68">
        <f t="shared" ca="1" si="34"/>
        <v>0.57438423645320191</v>
      </c>
      <c r="J98" s="34">
        <f t="shared" ca="1" si="35"/>
        <v>0.10108374384236453</v>
      </c>
      <c r="K98" s="34">
        <f t="shared" ca="1" si="36"/>
        <v>24.819080459770113</v>
      </c>
      <c r="M98" s="4">
        <f t="shared" si="51"/>
        <v>73</v>
      </c>
      <c r="N98" s="39">
        <f t="shared" ca="1" si="37"/>
        <v>2</v>
      </c>
      <c r="O98" s="82">
        <f t="shared" ca="1" si="38"/>
        <v>0.72986771164312803</v>
      </c>
      <c r="P98" s="5">
        <f t="shared" ca="1" si="39"/>
        <v>1</v>
      </c>
      <c r="Q98" s="76">
        <f t="shared" ca="1" si="40"/>
        <v>0.20463724744140066</v>
      </c>
      <c r="R98" s="5">
        <f t="shared" ca="1" si="41"/>
        <v>2</v>
      </c>
      <c r="S98" s="76">
        <f t="shared" ca="1" si="42"/>
        <v>0.40685142829213605</v>
      </c>
      <c r="T98" s="5">
        <f t="shared" ca="1" si="43"/>
        <v>2</v>
      </c>
      <c r="U98" s="75">
        <f t="shared" ca="1" si="44"/>
        <v>0.21094555034265472</v>
      </c>
      <c r="V98" s="16">
        <f t="shared" ca="1" si="45"/>
        <v>6</v>
      </c>
      <c r="W98" s="82">
        <f t="shared" ca="1" si="46"/>
        <v>0.64892574598920394</v>
      </c>
      <c r="X98" s="6">
        <f t="shared" ca="1" si="47"/>
        <v>2</v>
      </c>
      <c r="Y98" s="82">
        <f t="shared" ca="1" si="48"/>
        <v>0.23327470666575012</v>
      </c>
      <c r="Z98" s="16">
        <f t="shared" ca="1" si="49"/>
        <v>5</v>
      </c>
      <c r="AA98" s="82">
        <f t="shared" ca="1" si="50"/>
        <v>0.46960288577987241</v>
      </c>
    </row>
    <row r="99" spans="2:27" ht="15.75" thickBot="1">
      <c r="B99" s="6" t="s">
        <v>86</v>
      </c>
      <c r="C99" s="65">
        <f t="shared" si="28"/>
        <v>0</v>
      </c>
      <c r="D99" s="65">
        <f t="shared" si="29"/>
        <v>10.083333333333334</v>
      </c>
      <c r="E99" s="65">
        <f t="shared" si="30"/>
        <v>10.250410509031198</v>
      </c>
      <c r="F99" s="65">
        <f t="shared" ca="1" si="31"/>
        <v>0.24458128078817731</v>
      </c>
      <c r="G99" s="55">
        <f t="shared" si="32"/>
        <v>1.0114942528735633</v>
      </c>
      <c r="H99" s="55">
        <f t="shared" ca="1" si="33"/>
        <v>1.0209523809523808</v>
      </c>
      <c r="I99" s="68">
        <f t="shared" ca="1" si="34"/>
        <v>0.63182266009852206</v>
      </c>
      <c r="J99" s="34">
        <f t="shared" ca="1" si="35"/>
        <v>4.2561576354679803E-2</v>
      </c>
      <c r="K99" s="34">
        <f t="shared" ca="1" si="36"/>
        <v>23.285155993431857</v>
      </c>
      <c r="M99" s="4">
        <f t="shared" si="51"/>
        <v>74</v>
      </c>
      <c r="N99" s="39">
        <f t="shared" ca="1" si="37"/>
        <v>2</v>
      </c>
      <c r="O99" s="82">
        <f t="shared" ca="1" si="38"/>
        <v>0.3039792146161453</v>
      </c>
      <c r="P99" s="5">
        <f t="shared" ca="1" si="39"/>
        <v>1</v>
      </c>
      <c r="Q99" s="76">
        <f t="shared" ca="1" si="40"/>
        <v>0.20803931242821627</v>
      </c>
      <c r="R99" s="5">
        <f t="shared" ca="1" si="41"/>
        <v>2</v>
      </c>
      <c r="S99" s="76">
        <f t="shared" ca="1" si="42"/>
        <v>0.24436262972923029</v>
      </c>
      <c r="T99" s="5">
        <f t="shared" ca="1" si="43"/>
        <v>1</v>
      </c>
      <c r="U99" s="75">
        <f t="shared" ca="1" si="44"/>
        <v>0.18177530084008531</v>
      </c>
      <c r="V99" s="16">
        <f t="shared" ca="1" si="45"/>
        <v>5</v>
      </c>
      <c r="W99" s="82">
        <f t="shared" ca="1" si="46"/>
        <v>0.35550189997878956</v>
      </c>
      <c r="X99" s="6">
        <f t="shared" ca="1" si="47"/>
        <v>7</v>
      </c>
      <c r="Y99" s="82">
        <f t="shared" ca="1" si="48"/>
        <v>0.84517974186981371</v>
      </c>
      <c r="Z99" s="16">
        <f t="shared" ca="1" si="49"/>
        <v>5</v>
      </c>
      <c r="AA99" s="82">
        <f t="shared" ca="1" si="50"/>
        <v>0.49749637566615745</v>
      </c>
    </row>
    <row r="100" spans="2:27" ht="15.75" thickBot="1">
      <c r="B100" s="1" t="s">
        <v>87</v>
      </c>
      <c r="C100" s="87">
        <f t="shared" si="28"/>
        <v>0</v>
      </c>
      <c r="D100" s="87">
        <f t="shared" si="29"/>
        <v>10.083333333333334</v>
      </c>
      <c r="E100" s="87">
        <f t="shared" si="30"/>
        <v>0</v>
      </c>
      <c r="F100" s="87">
        <f t="shared" ca="1" si="31"/>
        <v>0.24458128078817731</v>
      </c>
      <c r="G100" s="94">
        <f t="shared" si="32"/>
        <v>1.0114942528735633</v>
      </c>
      <c r="H100" s="94">
        <f t="shared" ca="1" si="33"/>
        <v>0.45766830870279152</v>
      </c>
      <c r="I100" s="79">
        <f t="shared" ca="1" si="34"/>
        <v>0.91901477832512302</v>
      </c>
      <c r="J100" s="82">
        <f t="shared" ca="1" si="35"/>
        <v>1.3300492610837438E-2</v>
      </c>
      <c r="K100" s="82">
        <f t="shared" ca="1" si="36"/>
        <v>12.729392446633824</v>
      </c>
      <c r="M100" s="4">
        <f t="shared" si="51"/>
        <v>75</v>
      </c>
      <c r="N100" s="39">
        <f t="shared" ca="1" si="37"/>
        <v>2</v>
      </c>
      <c r="O100" s="82">
        <f t="shared" ca="1" si="38"/>
        <v>0.33848276040441139</v>
      </c>
      <c r="P100" s="5">
        <f t="shared" ca="1" si="39"/>
        <v>2</v>
      </c>
      <c r="Q100" s="76">
        <f t="shared" ca="1" si="40"/>
        <v>0.80270085926668422</v>
      </c>
      <c r="R100" s="5">
        <f t="shared" ca="1" si="41"/>
        <v>2</v>
      </c>
      <c r="S100" s="76">
        <f t="shared" ca="1" si="42"/>
        <v>0.70569451781989123</v>
      </c>
      <c r="T100" s="5">
        <f t="shared" ca="1" si="43"/>
        <v>3</v>
      </c>
      <c r="U100" s="75">
        <f t="shared" ca="1" si="44"/>
        <v>0.55531571631767762</v>
      </c>
      <c r="V100" s="16">
        <f t="shared" ca="1" si="45"/>
        <v>6</v>
      </c>
      <c r="W100" s="82">
        <f t="shared" ca="1" si="46"/>
        <v>0.46686779708830528</v>
      </c>
      <c r="X100" s="6">
        <f t="shared" ca="1" si="47"/>
        <v>3</v>
      </c>
      <c r="Y100" s="82">
        <f t="shared" ca="1" si="48"/>
        <v>0.42250379314288122</v>
      </c>
      <c r="Z100" s="16">
        <f t="shared" ca="1" si="49"/>
        <v>8</v>
      </c>
      <c r="AA100" s="82">
        <f t="shared" ca="1" si="50"/>
        <v>0.96145179471621556</v>
      </c>
    </row>
    <row r="101" spans="2:27" ht="15.75" thickBot="1"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4">
        <f t="shared" si="51"/>
        <v>76</v>
      </c>
      <c r="N101" s="39">
        <f t="shared" ca="1" si="37"/>
        <v>2</v>
      </c>
      <c r="O101" s="82">
        <f t="shared" ca="1" si="38"/>
        <v>0.71153593860786835</v>
      </c>
      <c r="P101" s="5">
        <f t="shared" ca="1" si="39"/>
        <v>1</v>
      </c>
      <c r="Q101" s="76">
        <f t="shared" ca="1" si="40"/>
        <v>0.39388579204741525</v>
      </c>
      <c r="R101" s="5">
        <f t="shared" ca="1" si="41"/>
        <v>1</v>
      </c>
      <c r="S101" s="76">
        <f t="shared" ca="1" si="42"/>
        <v>0.1332590246464127</v>
      </c>
      <c r="T101" s="5">
        <f t="shared" ca="1" si="43"/>
        <v>5</v>
      </c>
      <c r="U101" s="75">
        <f t="shared" ca="1" si="44"/>
        <v>0.78600488171431349</v>
      </c>
      <c r="V101" s="16">
        <f t="shared" ca="1" si="45"/>
        <v>6</v>
      </c>
      <c r="W101" s="82">
        <f t="shared" ca="1" si="46"/>
        <v>0.63029845678883589</v>
      </c>
      <c r="X101" s="6">
        <f t="shared" ca="1" si="47"/>
        <v>4</v>
      </c>
      <c r="Y101" s="82">
        <f t="shared" ca="1" si="48"/>
        <v>0.54560003232475385</v>
      </c>
      <c r="Z101" s="16">
        <f t="shared" ca="1" si="49"/>
        <v>1</v>
      </c>
      <c r="AA101" s="82">
        <f t="shared" ca="1" si="50"/>
        <v>3.2015789054382404E-2</v>
      </c>
    </row>
    <row r="102" spans="2:27" ht="15.75" thickBot="1">
      <c r="B102" t="s">
        <v>122</v>
      </c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4">
        <f t="shared" si="51"/>
        <v>77</v>
      </c>
      <c r="N102" s="39">
        <f t="shared" ca="1" si="37"/>
        <v>2</v>
      </c>
      <c r="O102" s="82">
        <f t="shared" ca="1" si="38"/>
        <v>0.71928987132045297</v>
      </c>
      <c r="P102" s="5">
        <f t="shared" ca="1" si="39"/>
        <v>1</v>
      </c>
      <c r="Q102" s="76">
        <f t="shared" ca="1" si="40"/>
        <v>0.20213189108573903</v>
      </c>
      <c r="R102" s="5">
        <f t="shared" ca="1" si="41"/>
        <v>2</v>
      </c>
      <c r="S102" s="76">
        <f t="shared" ca="1" si="42"/>
        <v>0.27198922430502748</v>
      </c>
      <c r="T102" s="5">
        <f t="shared" ca="1" si="43"/>
        <v>3</v>
      </c>
      <c r="U102" s="75">
        <f t="shared" ca="1" si="44"/>
        <v>0.48015590217444526</v>
      </c>
      <c r="V102" s="16">
        <f t="shared" ca="1" si="45"/>
        <v>3</v>
      </c>
      <c r="W102" s="82">
        <f t="shared" ca="1" si="46"/>
        <v>0.19287489023781701</v>
      </c>
      <c r="X102" s="6">
        <f t="shared" ca="1" si="47"/>
        <v>7</v>
      </c>
      <c r="Y102" s="82">
        <f t="shared" ca="1" si="48"/>
        <v>0.84470929360599012</v>
      </c>
      <c r="Z102" s="16">
        <f t="shared" ca="1" si="49"/>
        <v>6</v>
      </c>
      <c r="AA102" s="82">
        <f t="shared" ca="1" si="50"/>
        <v>0.78760851738496651</v>
      </c>
    </row>
    <row r="103" spans="2:27" ht="15.75" thickBot="1">
      <c r="B103" s="17" t="s">
        <v>120</v>
      </c>
      <c r="C103" s="59"/>
      <c r="D103" s="71">
        <f ca="1">SUM(K77:K100)</f>
        <v>356.73553366174065</v>
      </c>
      <c r="E103" s="70" t="s">
        <v>2</v>
      </c>
      <c r="F103" s="78"/>
      <c r="G103" s="96"/>
      <c r="H103" s="12"/>
      <c r="I103" s="12"/>
      <c r="J103" s="97"/>
      <c r="K103" s="98"/>
      <c r="L103" s="78"/>
      <c r="M103" s="4">
        <f t="shared" si="51"/>
        <v>78</v>
      </c>
      <c r="N103" s="39">
        <f t="shared" ca="1" si="37"/>
        <v>2</v>
      </c>
      <c r="O103" s="82">
        <f t="shared" ca="1" si="38"/>
        <v>0.60706155678443263</v>
      </c>
      <c r="P103" s="5">
        <f t="shared" ca="1" si="39"/>
        <v>1</v>
      </c>
      <c r="Q103" s="76">
        <f t="shared" ca="1" si="40"/>
        <v>9.3636394849649918E-2</v>
      </c>
      <c r="R103" s="5">
        <f t="shared" ca="1" si="41"/>
        <v>2</v>
      </c>
      <c r="S103" s="76">
        <f t="shared" ca="1" si="42"/>
        <v>0.39221596479080389</v>
      </c>
      <c r="T103" s="5">
        <f t="shared" ca="1" si="43"/>
        <v>2</v>
      </c>
      <c r="U103" s="75">
        <f t="shared" ca="1" si="44"/>
        <v>0.23882809217581347</v>
      </c>
      <c r="V103" s="16">
        <f t="shared" ca="1" si="45"/>
        <v>3</v>
      </c>
      <c r="W103" s="82">
        <f t="shared" ca="1" si="46"/>
        <v>0.13873710344155121</v>
      </c>
      <c r="X103" s="6">
        <f t="shared" ca="1" si="47"/>
        <v>3</v>
      </c>
      <c r="Y103" s="82">
        <f t="shared" ca="1" si="48"/>
        <v>0.45908927156299173</v>
      </c>
      <c r="Z103" s="16">
        <f t="shared" ca="1" si="49"/>
        <v>4</v>
      </c>
      <c r="AA103" s="82">
        <f t="shared" ca="1" si="50"/>
        <v>0.31370274224863182</v>
      </c>
    </row>
    <row r="104" spans="2:27" ht="15.75" thickBot="1">
      <c r="B104" s="6" t="s">
        <v>119</v>
      </c>
      <c r="C104" s="53"/>
      <c r="D104" s="34">
        <f ca="1">D103/$E$3</f>
        <v>1.621525153007912</v>
      </c>
      <c r="E104" s="39" t="s">
        <v>2</v>
      </c>
      <c r="G104" s="96"/>
      <c r="H104" s="12"/>
      <c r="I104" s="12"/>
      <c r="J104" s="99"/>
      <c r="K104" s="98"/>
      <c r="M104" s="4">
        <f t="shared" si="51"/>
        <v>79</v>
      </c>
      <c r="N104" s="39">
        <f t="shared" ca="1" si="37"/>
        <v>2</v>
      </c>
      <c r="O104" s="82">
        <f t="shared" ca="1" si="38"/>
        <v>0.34394664502041028</v>
      </c>
      <c r="P104" s="5">
        <f t="shared" ca="1" si="39"/>
        <v>3</v>
      </c>
      <c r="Q104" s="76">
        <f t="shared" ca="1" si="40"/>
        <v>0.89167248083241635</v>
      </c>
      <c r="R104" s="5">
        <f t="shared" ca="1" si="41"/>
        <v>3</v>
      </c>
      <c r="S104" s="76">
        <f t="shared" ca="1" si="42"/>
        <v>0.84305586531572452</v>
      </c>
      <c r="T104" s="5">
        <f t="shared" ca="1" si="43"/>
        <v>5</v>
      </c>
      <c r="U104" s="75">
        <f t="shared" ca="1" si="44"/>
        <v>0.78010316686780268</v>
      </c>
      <c r="V104" s="16">
        <f t="shared" ca="1" si="45"/>
        <v>7</v>
      </c>
      <c r="W104" s="82">
        <f t="shared" ca="1" si="46"/>
        <v>0.86819408131819387</v>
      </c>
      <c r="X104" s="6">
        <f t="shared" ca="1" si="47"/>
        <v>3</v>
      </c>
      <c r="Y104" s="82">
        <f t="shared" ca="1" si="48"/>
        <v>0.41596005310215745</v>
      </c>
      <c r="Z104" s="16">
        <f t="shared" ca="1" si="49"/>
        <v>7</v>
      </c>
      <c r="AA104" s="82">
        <f t="shared" ca="1" si="50"/>
        <v>0.88305902710182727</v>
      </c>
    </row>
    <row r="105" spans="2:27" ht="15.75" thickBot="1">
      <c r="B105" s="6" t="s">
        <v>90</v>
      </c>
      <c r="C105" s="13"/>
      <c r="D105" s="34">
        <f ca="1">D104*365</f>
        <v>591.8566808478879</v>
      </c>
      <c r="E105" s="101" t="s">
        <v>2</v>
      </c>
      <c r="F105" s="95"/>
      <c r="G105" s="96"/>
      <c r="H105" s="12"/>
      <c r="I105" s="12"/>
      <c r="J105" s="99"/>
      <c r="K105" s="98"/>
      <c r="M105" s="4">
        <f t="shared" si="51"/>
        <v>80</v>
      </c>
      <c r="N105" s="39">
        <f t="shared" ca="1" si="37"/>
        <v>1</v>
      </c>
      <c r="O105" s="82">
        <f t="shared" ca="1" si="38"/>
        <v>2.5720237955191294E-3</v>
      </c>
      <c r="P105" s="5">
        <f t="shared" ca="1" si="39"/>
        <v>1</v>
      </c>
      <c r="Q105" s="76">
        <f t="shared" ca="1" si="40"/>
        <v>0.32613400952964189</v>
      </c>
      <c r="R105" s="5">
        <f t="shared" ca="1" si="41"/>
        <v>2</v>
      </c>
      <c r="S105" s="76">
        <f t="shared" ca="1" si="42"/>
        <v>0.34987540898369862</v>
      </c>
      <c r="T105" s="5">
        <f t="shared" ca="1" si="43"/>
        <v>3</v>
      </c>
      <c r="U105" s="75">
        <f t="shared" ca="1" si="44"/>
        <v>0.47944124471531868</v>
      </c>
      <c r="V105" s="16">
        <f t="shared" ca="1" si="45"/>
        <v>8</v>
      </c>
      <c r="W105" s="82">
        <f t="shared" ca="1" si="46"/>
        <v>0.90286769876578021</v>
      </c>
      <c r="X105" s="6">
        <f t="shared" ca="1" si="47"/>
        <v>7</v>
      </c>
      <c r="Y105" s="82">
        <f t="shared" ca="1" si="48"/>
        <v>0.87830476688172743</v>
      </c>
      <c r="Z105" s="16">
        <f t="shared" ca="1" si="49"/>
        <v>7</v>
      </c>
      <c r="AA105" s="82">
        <f t="shared" ca="1" si="50"/>
        <v>0.85617242064117227</v>
      </c>
    </row>
    <row r="106" spans="2:27" ht="15.75" thickBot="1">
      <c r="B106" s="1" t="s">
        <v>121</v>
      </c>
      <c r="C106" s="2"/>
      <c r="D106" s="4">
        <f ca="1">D103*365</f>
        <v>130208.46978653534</v>
      </c>
      <c r="E106" s="75" t="s">
        <v>2</v>
      </c>
      <c r="G106" s="96"/>
      <c r="H106" s="12"/>
      <c r="I106" s="12"/>
      <c r="J106" s="100"/>
      <c r="K106" s="98"/>
      <c r="M106" s="4">
        <f t="shared" si="51"/>
        <v>81</v>
      </c>
      <c r="N106" s="39">
        <f t="shared" ca="1" si="37"/>
        <v>2</v>
      </c>
      <c r="O106" s="82">
        <f t="shared" ca="1" si="38"/>
        <v>0.5119727595412964</v>
      </c>
      <c r="P106" s="5">
        <f t="shared" ca="1" si="39"/>
        <v>2</v>
      </c>
      <c r="Q106" s="76">
        <f t="shared" ca="1" si="40"/>
        <v>0.65972704235480162</v>
      </c>
      <c r="R106" s="5">
        <f t="shared" ca="1" si="41"/>
        <v>2</v>
      </c>
      <c r="S106" s="76">
        <f t="shared" ca="1" si="42"/>
        <v>0.40214996054843599</v>
      </c>
      <c r="T106" s="5">
        <f t="shared" ca="1" si="43"/>
        <v>3</v>
      </c>
      <c r="U106" s="75">
        <f t="shared" ca="1" si="44"/>
        <v>0.43732840304195619</v>
      </c>
      <c r="V106" s="16">
        <f t="shared" ca="1" si="45"/>
        <v>3</v>
      </c>
      <c r="W106" s="82">
        <f t="shared" ca="1" si="46"/>
        <v>0.10787261030276363</v>
      </c>
      <c r="X106" s="6">
        <f t="shared" ca="1" si="47"/>
        <v>4</v>
      </c>
      <c r="Y106" s="82">
        <f t="shared" ca="1" si="48"/>
        <v>0.5258124471046155</v>
      </c>
      <c r="Z106" s="16">
        <f t="shared" ca="1" si="49"/>
        <v>2</v>
      </c>
      <c r="AA106" s="82">
        <f t="shared" ca="1" si="50"/>
        <v>5.1539370523066452E-2</v>
      </c>
    </row>
    <row r="107" spans="2:27" ht="15.75" thickBot="1">
      <c r="G107" s="12"/>
      <c r="H107" s="12"/>
      <c r="I107" s="12"/>
      <c r="J107" s="12"/>
      <c r="K107" s="12"/>
      <c r="M107" s="4">
        <f t="shared" si="51"/>
        <v>82</v>
      </c>
      <c r="N107" s="39">
        <f t="shared" ca="1" si="37"/>
        <v>2</v>
      </c>
      <c r="O107" s="82">
        <f t="shared" ca="1" si="38"/>
        <v>0.51548625776706491</v>
      </c>
      <c r="P107" s="5">
        <f t="shared" ca="1" si="39"/>
        <v>3</v>
      </c>
      <c r="Q107" s="76">
        <f t="shared" ca="1" si="40"/>
        <v>0.98105748457395503</v>
      </c>
      <c r="R107" s="5">
        <f t="shared" ca="1" si="41"/>
        <v>2</v>
      </c>
      <c r="S107" s="76">
        <f t="shared" ca="1" si="42"/>
        <v>0.74107305883381103</v>
      </c>
      <c r="T107" s="5">
        <f t="shared" ca="1" si="43"/>
        <v>6</v>
      </c>
      <c r="U107" s="75">
        <f t="shared" ca="1" si="44"/>
        <v>0.85021008575419477</v>
      </c>
      <c r="V107" s="16">
        <f t="shared" ca="1" si="45"/>
        <v>1</v>
      </c>
      <c r="W107" s="82">
        <f t="shared" ca="1" si="46"/>
        <v>3.9792316155859986E-3</v>
      </c>
      <c r="X107" s="6">
        <f t="shared" ca="1" si="47"/>
        <v>6</v>
      </c>
      <c r="Y107" s="82">
        <f t="shared" ca="1" si="48"/>
        <v>0.73767424262050918</v>
      </c>
      <c r="Z107" s="16">
        <f t="shared" ca="1" si="49"/>
        <v>6</v>
      </c>
      <c r="AA107" s="82">
        <f t="shared" ca="1" si="50"/>
        <v>0.69674845051737844</v>
      </c>
    </row>
    <row r="108" spans="2:27" ht="15.75" thickBot="1">
      <c r="M108" s="4">
        <f t="shared" si="51"/>
        <v>83</v>
      </c>
      <c r="N108" s="39">
        <f t="shared" ca="1" si="37"/>
        <v>2</v>
      </c>
      <c r="O108" s="82">
        <f t="shared" ca="1" si="38"/>
        <v>0.70910567119103396</v>
      </c>
      <c r="P108" s="5">
        <f t="shared" ca="1" si="39"/>
        <v>2</v>
      </c>
      <c r="Q108" s="76">
        <f t="shared" ca="1" si="40"/>
        <v>0.61400171172288731</v>
      </c>
      <c r="R108" s="5">
        <f t="shared" ca="1" si="41"/>
        <v>1</v>
      </c>
      <c r="S108" s="76">
        <f t="shared" ca="1" si="42"/>
        <v>8.4576840210946802E-2</v>
      </c>
      <c r="T108" s="5">
        <f t="shared" ca="1" si="43"/>
        <v>1</v>
      </c>
      <c r="U108" s="75">
        <f t="shared" ca="1" si="44"/>
        <v>2.984902206805673E-2</v>
      </c>
      <c r="V108" s="16">
        <f t="shared" ca="1" si="45"/>
        <v>4</v>
      </c>
      <c r="W108" s="82">
        <f t="shared" ca="1" si="46"/>
        <v>0.20620730376942387</v>
      </c>
      <c r="X108" s="6">
        <f t="shared" ca="1" si="47"/>
        <v>6</v>
      </c>
      <c r="Y108" s="82">
        <f t="shared" ca="1" si="48"/>
        <v>0.75552809021901957</v>
      </c>
      <c r="Z108" s="16">
        <f t="shared" ca="1" si="49"/>
        <v>8</v>
      </c>
      <c r="AA108" s="82">
        <f t="shared" ca="1" si="50"/>
        <v>0.99260804319823448</v>
      </c>
    </row>
    <row r="109" spans="2:27" ht="15.75" thickBot="1">
      <c r="B109" t="s">
        <v>123</v>
      </c>
      <c r="M109" s="4">
        <f t="shared" si="51"/>
        <v>84</v>
      </c>
      <c r="N109" s="39">
        <f t="shared" ca="1" si="37"/>
        <v>1</v>
      </c>
      <c r="O109" s="82">
        <f t="shared" ca="1" si="38"/>
        <v>0.16346404386512781</v>
      </c>
      <c r="P109" s="5">
        <f t="shared" ca="1" si="39"/>
        <v>1</v>
      </c>
      <c r="Q109" s="76">
        <f t="shared" ca="1" si="40"/>
        <v>0.3669457240697005</v>
      </c>
      <c r="R109" s="5">
        <f t="shared" ca="1" si="41"/>
        <v>3</v>
      </c>
      <c r="S109" s="76">
        <f t="shared" ca="1" si="42"/>
        <v>0.80984472919305972</v>
      </c>
      <c r="T109" s="5">
        <f t="shared" ca="1" si="43"/>
        <v>3</v>
      </c>
      <c r="U109" s="75">
        <f t="shared" ca="1" si="44"/>
        <v>0.49641490444380354</v>
      </c>
      <c r="V109" s="16">
        <f t="shared" ca="1" si="45"/>
        <v>7</v>
      </c>
      <c r="W109" s="82">
        <f t="shared" ca="1" si="46"/>
        <v>0.76134837564064028</v>
      </c>
      <c r="X109" s="6">
        <f t="shared" ca="1" si="47"/>
        <v>1</v>
      </c>
      <c r="Y109" s="82">
        <f t="shared" ca="1" si="48"/>
        <v>5.0366651856363021E-2</v>
      </c>
      <c r="Z109" s="16">
        <f t="shared" ca="1" si="49"/>
        <v>6</v>
      </c>
      <c r="AA109" s="82">
        <f t="shared" ca="1" si="50"/>
        <v>0.79824056294127677</v>
      </c>
    </row>
    <row r="110" spans="2:27" ht="15.75" thickBot="1">
      <c r="M110" s="4">
        <f t="shared" si="51"/>
        <v>85</v>
      </c>
      <c r="N110" s="39">
        <f t="shared" ca="1" si="37"/>
        <v>2</v>
      </c>
      <c r="O110" s="82">
        <f t="shared" ca="1" si="38"/>
        <v>0.44511775856446945</v>
      </c>
      <c r="P110" s="5">
        <f t="shared" ca="1" si="39"/>
        <v>2</v>
      </c>
      <c r="Q110" s="76">
        <f t="shared" ca="1" si="40"/>
        <v>0.84871517994767931</v>
      </c>
      <c r="R110" s="5">
        <f t="shared" ca="1" si="41"/>
        <v>3</v>
      </c>
      <c r="S110" s="76">
        <f t="shared" ca="1" si="42"/>
        <v>0.84567179099774936</v>
      </c>
      <c r="T110" s="5">
        <f t="shared" ca="1" si="43"/>
        <v>5</v>
      </c>
      <c r="U110" s="75">
        <f t="shared" ca="1" si="44"/>
        <v>0.78914918607362572</v>
      </c>
      <c r="V110" s="16">
        <f t="shared" ca="1" si="45"/>
        <v>4</v>
      </c>
      <c r="W110" s="82">
        <f t="shared" ca="1" si="46"/>
        <v>0.23493491268004041</v>
      </c>
      <c r="X110" s="6">
        <f t="shared" ca="1" si="47"/>
        <v>7</v>
      </c>
      <c r="Y110" s="82">
        <f t="shared" ca="1" si="48"/>
        <v>0.83040784058687866</v>
      </c>
      <c r="Z110" s="16">
        <f t="shared" ca="1" si="49"/>
        <v>4</v>
      </c>
      <c r="AA110" s="82">
        <f t="shared" ca="1" si="50"/>
        <v>0.2693666403041064</v>
      </c>
    </row>
    <row r="111" spans="2:27" ht="15.75" thickBot="1">
      <c r="B111" t="s">
        <v>124</v>
      </c>
      <c r="D111">
        <f>SUM(D113:D117)</f>
        <v>9</v>
      </c>
      <c r="M111" s="4">
        <f t="shared" si="51"/>
        <v>86</v>
      </c>
      <c r="N111" s="39">
        <f t="shared" ca="1" si="37"/>
        <v>2</v>
      </c>
      <c r="O111" s="82">
        <f t="shared" ca="1" si="38"/>
        <v>0.53747400869632855</v>
      </c>
      <c r="P111" s="5">
        <f t="shared" ca="1" si="39"/>
        <v>1</v>
      </c>
      <c r="Q111" s="76">
        <f t="shared" ca="1" si="40"/>
        <v>0.29076687509360433</v>
      </c>
      <c r="R111" s="5">
        <f t="shared" ca="1" si="41"/>
        <v>2</v>
      </c>
      <c r="S111" s="76">
        <f t="shared" ca="1" si="42"/>
        <v>0.47399245917455723</v>
      </c>
      <c r="T111" s="5">
        <f t="shared" ca="1" si="43"/>
        <v>5</v>
      </c>
      <c r="U111" s="75">
        <f t="shared" ca="1" si="44"/>
        <v>0.76598348811258354</v>
      </c>
      <c r="V111" s="16">
        <f t="shared" ca="1" si="45"/>
        <v>4</v>
      </c>
      <c r="W111" s="82">
        <f t="shared" ca="1" si="46"/>
        <v>0.21842954841785467</v>
      </c>
      <c r="X111" s="6">
        <f t="shared" ca="1" si="47"/>
        <v>1</v>
      </c>
      <c r="Y111" s="82">
        <f t="shared" ca="1" si="48"/>
        <v>6.8662472398435703E-2</v>
      </c>
      <c r="Z111" s="16">
        <f t="shared" ca="1" si="49"/>
        <v>5</v>
      </c>
      <c r="AA111" s="82">
        <f t="shared" ca="1" si="50"/>
        <v>0.50158529877724289</v>
      </c>
    </row>
    <row r="112" spans="2:27" ht="15.75" thickBot="1">
      <c r="M112" s="4">
        <f t="shared" si="51"/>
        <v>87</v>
      </c>
      <c r="N112" s="39">
        <f t="shared" ca="1" si="37"/>
        <v>2</v>
      </c>
      <c r="O112" s="82">
        <f t="shared" ca="1" si="38"/>
        <v>0.79377974813641305</v>
      </c>
      <c r="P112" s="5">
        <f t="shared" ca="1" si="39"/>
        <v>1</v>
      </c>
      <c r="Q112" s="76">
        <f t="shared" ca="1" si="40"/>
        <v>6.5680456298354173E-2</v>
      </c>
      <c r="R112" s="5">
        <f t="shared" ca="1" si="41"/>
        <v>2</v>
      </c>
      <c r="S112" s="76">
        <f t="shared" ca="1" si="42"/>
        <v>0.48609828130286314</v>
      </c>
      <c r="T112" s="5">
        <f t="shared" ca="1" si="43"/>
        <v>6</v>
      </c>
      <c r="U112" s="75">
        <f t="shared" ca="1" si="44"/>
        <v>0.85694233674811793</v>
      </c>
      <c r="V112" s="16">
        <f t="shared" ca="1" si="45"/>
        <v>6</v>
      </c>
      <c r="W112" s="82">
        <f t="shared" ca="1" si="46"/>
        <v>0.44175086943502251</v>
      </c>
      <c r="X112" s="6">
        <f t="shared" ca="1" si="47"/>
        <v>7</v>
      </c>
      <c r="Y112" s="82">
        <f t="shared" ca="1" si="48"/>
        <v>0.82516437620659833</v>
      </c>
      <c r="Z112" s="16">
        <f t="shared" ca="1" si="49"/>
        <v>6</v>
      </c>
      <c r="AA112" s="82">
        <f t="shared" ca="1" si="50"/>
        <v>0.72674558091320129</v>
      </c>
    </row>
    <row r="113" spans="2:27" ht="15.75" thickBot="1">
      <c r="B113" t="s">
        <v>91</v>
      </c>
      <c r="D113">
        <v>2</v>
      </c>
      <c r="M113" s="4">
        <f t="shared" si="51"/>
        <v>88</v>
      </c>
      <c r="N113" s="39">
        <f t="shared" ca="1" si="37"/>
        <v>2</v>
      </c>
      <c r="O113" s="82">
        <f t="shared" ca="1" si="38"/>
        <v>0.54548363251568754</v>
      </c>
      <c r="P113" s="5">
        <f t="shared" ca="1" si="39"/>
        <v>1</v>
      </c>
      <c r="Q113" s="76">
        <f t="shared" ca="1" si="40"/>
        <v>0.58423165239014385</v>
      </c>
      <c r="R113" s="5">
        <f t="shared" ca="1" si="41"/>
        <v>1</v>
      </c>
      <c r="S113" s="76">
        <f t="shared" ca="1" si="42"/>
        <v>5.130702981826829E-3</v>
      </c>
      <c r="T113" s="5">
        <f t="shared" ca="1" si="43"/>
        <v>1</v>
      </c>
      <c r="U113" s="75">
        <f t="shared" ca="1" si="44"/>
        <v>0.1064355987788117</v>
      </c>
      <c r="V113" s="16">
        <f t="shared" ca="1" si="45"/>
        <v>3</v>
      </c>
      <c r="W113" s="82">
        <f t="shared" ca="1" si="46"/>
        <v>0.16573142216780123</v>
      </c>
      <c r="X113" s="6">
        <f t="shared" ca="1" si="47"/>
        <v>1</v>
      </c>
      <c r="Y113" s="82">
        <f t="shared" ca="1" si="48"/>
        <v>4.0301174036881271E-2</v>
      </c>
      <c r="Z113" s="16">
        <f t="shared" ca="1" si="49"/>
        <v>6</v>
      </c>
      <c r="AA113" s="82">
        <f t="shared" ca="1" si="50"/>
        <v>0.61177006536044498</v>
      </c>
    </row>
    <row r="114" spans="2:27" ht="15.75" thickBot="1">
      <c r="B114" t="s">
        <v>92</v>
      </c>
      <c r="D114">
        <v>2</v>
      </c>
      <c r="M114" s="4">
        <f t="shared" si="51"/>
        <v>89</v>
      </c>
      <c r="N114" s="39">
        <f t="shared" ca="1" si="37"/>
        <v>2</v>
      </c>
      <c r="O114" s="82">
        <f t="shared" ca="1" si="38"/>
        <v>0.7934977252176989</v>
      </c>
      <c r="P114" s="5">
        <f t="shared" ca="1" si="39"/>
        <v>1</v>
      </c>
      <c r="Q114" s="76">
        <f t="shared" ca="1" si="40"/>
        <v>0.22745152544223224</v>
      </c>
      <c r="R114" s="5">
        <f t="shared" ca="1" si="41"/>
        <v>2</v>
      </c>
      <c r="S114" s="76">
        <f t="shared" ca="1" si="42"/>
        <v>0.7479144689041386</v>
      </c>
      <c r="T114" s="5">
        <f t="shared" ca="1" si="43"/>
        <v>1</v>
      </c>
      <c r="U114" s="75">
        <f t="shared" ca="1" si="44"/>
        <v>2.4254883409545513E-2</v>
      </c>
      <c r="V114" s="16">
        <f t="shared" ca="1" si="45"/>
        <v>6</v>
      </c>
      <c r="W114" s="82">
        <f t="shared" ca="1" si="46"/>
        <v>0.49520808319879195</v>
      </c>
      <c r="X114" s="6">
        <f t="shared" ca="1" si="47"/>
        <v>3</v>
      </c>
      <c r="Y114" s="82">
        <f t="shared" ca="1" si="48"/>
        <v>0.49875696679884829</v>
      </c>
      <c r="Z114" s="16">
        <f t="shared" ca="1" si="49"/>
        <v>5</v>
      </c>
      <c r="AA114" s="82">
        <f t="shared" ca="1" si="50"/>
        <v>0.52865431574764976</v>
      </c>
    </row>
    <row r="115" spans="2:27" ht="15.75" thickBot="1">
      <c r="B115" t="s">
        <v>125</v>
      </c>
      <c r="D115">
        <v>1</v>
      </c>
      <c r="M115" s="4">
        <f t="shared" si="51"/>
        <v>90</v>
      </c>
      <c r="N115" s="39">
        <f t="shared" ca="1" si="37"/>
        <v>2</v>
      </c>
      <c r="O115" s="82">
        <f t="shared" ca="1" si="38"/>
        <v>0.65848842670006147</v>
      </c>
      <c r="P115" s="5">
        <f t="shared" ca="1" si="39"/>
        <v>1</v>
      </c>
      <c r="Q115" s="76">
        <f t="shared" ca="1" si="40"/>
        <v>0.21100423654039857</v>
      </c>
      <c r="R115" s="5">
        <f t="shared" ca="1" si="41"/>
        <v>2</v>
      </c>
      <c r="S115" s="76">
        <f t="shared" ca="1" si="42"/>
        <v>0.60342732382684638</v>
      </c>
      <c r="T115" s="5">
        <f t="shared" ca="1" si="43"/>
        <v>2</v>
      </c>
      <c r="U115" s="75">
        <f t="shared" ca="1" si="44"/>
        <v>0.25915214357616012</v>
      </c>
      <c r="V115" s="16">
        <f t="shared" ca="1" si="45"/>
        <v>6</v>
      </c>
      <c r="W115" s="82">
        <f t="shared" ca="1" si="46"/>
        <v>0.53548806788838688</v>
      </c>
      <c r="X115" s="6">
        <f t="shared" ca="1" si="47"/>
        <v>1</v>
      </c>
      <c r="Y115" s="82">
        <f t="shared" ca="1" si="48"/>
        <v>3.0283844736818555E-2</v>
      </c>
      <c r="Z115" s="16">
        <f t="shared" ca="1" si="49"/>
        <v>1</v>
      </c>
      <c r="AA115" s="82">
        <f t="shared" ca="1" si="50"/>
        <v>4.6655291228000273E-2</v>
      </c>
    </row>
    <row r="116" spans="2:27" ht="15.75" thickBot="1">
      <c r="B116" t="s">
        <v>126</v>
      </c>
      <c r="D116">
        <v>2</v>
      </c>
      <c r="M116" s="4">
        <f t="shared" si="51"/>
        <v>91</v>
      </c>
      <c r="N116" s="39">
        <f t="shared" ca="1" si="37"/>
        <v>2</v>
      </c>
      <c r="O116" s="82">
        <f t="shared" ca="1" si="38"/>
        <v>0.27469951229379319</v>
      </c>
      <c r="P116" s="5">
        <f t="shared" ca="1" si="39"/>
        <v>1</v>
      </c>
      <c r="Q116" s="76">
        <f t="shared" ca="1" si="40"/>
        <v>0.4877143858563755</v>
      </c>
      <c r="R116" s="5">
        <f t="shared" ca="1" si="41"/>
        <v>2</v>
      </c>
      <c r="S116" s="76">
        <f t="shared" ca="1" si="42"/>
        <v>0.72319764832451305</v>
      </c>
      <c r="T116" s="5">
        <f t="shared" ca="1" si="43"/>
        <v>1</v>
      </c>
      <c r="U116" s="75">
        <f t="shared" ca="1" si="44"/>
        <v>9.4538232390667165E-2</v>
      </c>
      <c r="V116" s="16">
        <f t="shared" ca="1" si="45"/>
        <v>8</v>
      </c>
      <c r="W116" s="82">
        <f t="shared" ca="1" si="46"/>
        <v>0.92089475644502539</v>
      </c>
      <c r="X116" s="6">
        <f t="shared" ca="1" si="47"/>
        <v>5</v>
      </c>
      <c r="Y116" s="82">
        <f t="shared" ca="1" si="48"/>
        <v>0.69125219663755377</v>
      </c>
      <c r="Z116" s="16">
        <f t="shared" ca="1" si="49"/>
        <v>5</v>
      </c>
      <c r="AA116" s="82">
        <f t="shared" ca="1" si="50"/>
        <v>0.44517714547874254</v>
      </c>
    </row>
    <row r="117" spans="2:27" ht="15.75" thickBot="1">
      <c r="B117" t="s">
        <v>127</v>
      </c>
      <c r="D117">
        <v>2</v>
      </c>
      <c r="M117" s="4">
        <f t="shared" si="51"/>
        <v>92</v>
      </c>
      <c r="N117" s="39">
        <f t="shared" ca="1" si="37"/>
        <v>2</v>
      </c>
      <c r="O117" s="82">
        <f t="shared" ca="1" si="38"/>
        <v>0.79089657385109291</v>
      </c>
      <c r="P117" s="5">
        <f t="shared" ca="1" si="39"/>
        <v>2</v>
      </c>
      <c r="Q117" s="76">
        <f t="shared" ca="1" si="40"/>
        <v>0.76313759907501777</v>
      </c>
      <c r="R117" s="5">
        <f t="shared" ca="1" si="41"/>
        <v>2</v>
      </c>
      <c r="S117" s="76">
        <f t="shared" ca="1" si="42"/>
        <v>0.21088390606283625</v>
      </c>
      <c r="T117" s="5">
        <f t="shared" ca="1" si="43"/>
        <v>5</v>
      </c>
      <c r="U117" s="75">
        <f t="shared" ca="1" si="44"/>
        <v>0.71348514697617094</v>
      </c>
      <c r="V117" s="16">
        <f t="shared" ca="1" si="45"/>
        <v>7</v>
      </c>
      <c r="W117" s="82">
        <f t="shared" ca="1" si="46"/>
        <v>0.73056534389351646</v>
      </c>
      <c r="X117" s="6">
        <f t="shared" ca="1" si="47"/>
        <v>2</v>
      </c>
      <c r="Y117" s="82">
        <f t="shared" ca="1" si="48"/>
        <v>0.34146945835548737</v>
      </c>
      <c r="Z117" s="16">
        <f t="shared" ca="1" si="49"/>
        <v>5</v>
      </c>
      <c r="AA117" s="82">
        <f t="shared" ca="1" si="50"/>
        <v>0.48332701555233193</v>
      </c>
    </row>
    <row r="118" spans="2:27" ht="15.75" thickBot="1">
      <c r="M118" s="4">
        <f t="shared" si="51"/>
        <v>93</v>
      </c>
      <c r="N118" s="39">
        <f t="shared" ca="1" si="37"/>
        <v>2</v>
      </c>
      <c r="O118" s="82">
        <f t="shared" ca="1" si="38"/>
        <v>0.85045317308199597</v>
      </c>
      <c r="P118" s="5">
        <f t="shared" ca="1" si="39"/>
        <v>2</v>
      </c>
      <c r="Q118" s="76">
        <f t="shared" ca="1" si="40"/>
        <v>0.79870976584455899</v>
      </c>
      <c r="R118" s="5">
        <f t="shared" ca="1" si="41"/>
        <v>1</v>
      </c>
      <c r="S118" s="76">
        <f t="shared" ca="1" si="42"/>
        <v>0.13680920446426814</v>
      </c>
      <c r="T118" s="5">
        <f t="shared" ca="1" si="43"/>
        <v>5</v>
      </c>
      <c r="U118" s="75">
        <f t="shared" ca="1" si="44"/>
        <v>0.78591457559346023</v>
      </c>
      <c r="V118" s="16">
        <f t="shared" ca="1" si="45"/>
        <v>7</v>
      </c>
      <c r="W118" s="82">
        <f t="shared" ca="1" si="46"/>
        <v>0.82294887357565738</v>
      </c>
      <c r="X118" s="6">
        <f t="shared" ca="1" si="47"/>
        <v>2</v>
      </c>
      <c r="Y118" s="82">
        <f t="shared" ca="1" si="48"/>
        <v>0.2109916162174521</v>
      </c>
      <c r="Z118" s="16">
        <f t="shared" ca="1" si="49"/>
        <v>5</v>
      </c>
      <c r="AA118" s="82">
        <f t="shared" ca="1" si="50"/>
        <v>0.49387742974112925</v>
      </c>
    </row>
    <row r="119" spans="2:27" ht="15.75" thickBot="1">
      <c r="B119" t="s">
        <v>93</v>
      </c>
      <c r="D119">
        <v>20</v>
      </c>
      <c r="E119" t="s">
        <v>128</v>
      </c>
      <c r="M119" s="4">
        <f t="shared" si="51"/>
        <v>94</v>
      </c>
      <c r="N119" s="39">
        <f t="shared" ca="1" si="37"/>
        <v>2</v>
      </c>
      <c r="O119" s="82">
        <f t="shared" ca="1" si="38"/>
        <v>0.31103783879581126</v>
      </c>
      <c r="P119" s="5">
        <f t="shared" ca="1" si="39"/>
        <v>3</v>
      </c>
      <c r="Q119" s="76">
        <f t="shared" ca="1" si="40"/>
        <v>0.9862212387245668</v>
      </c>
      <c r="R119" s="5">
        <f t="shared" ca="1" si="41"/>
        <v>1</v>
      </c>
      <c r="S119" s="76">
        <f t="shared" ca="1" si="42"/>
        <v>2.2683725080272055E-2</v>
      </c>
      <c r="T119" s="5">
        <f t="shared" ca="1" si="43"/>
        <v>3</v>
      </c>
      <c r="U119" s="75">
        <f t="shared" ca="1" si="44"/>
        <v>0.41176328246652294</v>
      </c>
      <c r="V119" s="16">
        <f t="shared" ca="1" si="45"/>
        <v>7</v>
      </c>
      <c r="W119" s="82">
        <f t="shared" ca="1" si="46"/>
        <v>0.80152875001703294</v>
      </c>
      <c r="X119" s="6">
        <f t="shared" ca="1" si="47"/>
        <v>3</v>
      </c>
      <c r="Y119" s="82">
        <f t="shared" ca="1" si="48"/>
        <v>0.41862134523035799</v>
      </c>
      <c r="Z119" s="16">
        <f t="shared" ca="1" si="49"/>
        <v>6</v>
      </c>
      <c r="AA119" s="82">
        <f t="shared" ca="1" si="50"/>
        <v>0.65394896767122557</v>
      </c>
    </row>
    <row r="120" spans="2:27" ht="15.75" thickBot="1">
      <c r="M120" s="4">
        <f t="shared" si="51"/>
        <v>95</v>
      </c>
      <c r="N120" s="39">
        <f t="shared" ca="1" si="37"/>
        <v>1</v>
      </c>
      <c r="O120" s="82">
        <f t="shared" ca="1" si="38"/>
        <v>0.19936419515702841</v>
      </c>
      <c r="P120" s="5">
        <f t="shared" ca="1" si="39"/>
        <v>3</v>
      </c>
      <c r="Q120" s="76">
        <f t="shared" ca="1" si="40"/>
        <v>0.93190884222350023</v>
      </c>
      <c r="R120" s="5">
        <f t="shared" ca="1" si="41"/>
        <v>1</v>
      </c>
      <c r="S120" s="76">
        <f t="shared" ca="1" si="42"/>
        <v>0.1164289957991882</v>
      </c>
      <c r="T120" s="5">
        <f t="shared" ca="1" si="43"/>
        <v>4</v>
      </c>
      <c r="U120" s="75">
        <f t="shared" ca="1" si="44"/>
        <v>0.64334186086135259</v>
      </c>
      <c r="V120" s="16">
        <f t="shared" ca="1" si="45"/>
        <v>4</v>
      </c>
      <c r="W120" s="82">
        <f t="shared" ca="1" si="46"/>
        <v>0.22530777036142191</v>
      </c>
      <c r="X120" s="6">
        <f t="shared" ca="1" si="47"/>
        <v>2</v>
      </c>
      <c r="Y120" s="82">
        <f t="shared" ca="1" si="48"/>
        <v>0.36125267785295367</v>
      </c>
      <c r="Z120" s="16">
        <f t="shared" ca="1" si="49"/>
        <v>6</v>
      </c>
      <c r="AA120" s="82">
        <f t="shared" ca="1" si="50"/>
        <v>0.62520879533160678</v>
      </c>
    </row>
    <row r="121" spans="2:27" ht="15.75" thickBot="1">
      <c r="C121" s="396" t="s">
        <v>134</v>
      </c>
      <c r="D121" s="398"/>
      <c r="E121" s="396" t="s">
        <v>133</v>
      </c>
      <c r="F121" s="397"/>
      <c r="G121" s="397"/>
      <c r="H121" s="397"/>
      <c r="I121" s="398"/>
      <c r="M121" s="4">
        <f t="shared" si="51"/>
        <v>96</v>
      </c>
      <c r="N121" s="39">
        <f t="shared" ca="1" si="37"/>
        <v>2</v>
      </c>
      <c r="O121" s="82">
        <f t="shared" ca="1" si="38"/>
        <v>0.90063017694187941</v>
      </c>
      <c r="P121" s="5">
        <f t="shared" ca="1" si="39"/>
        <v>1</v>
      </c>
      <c r="Q121" s="76">
        <f t="shared" ca="1" si="40"/>
        <v>0.49950060578843258</v>
      </c>
      <c r="R121" s="5">
        <f t="shared" ca="1" si="41"/>
        <v>2</v>
      </c>
      <c r="S121" s="76">
        <f t="shared" ca="1" si="42"/>
        <v>0.59384026298607062</v>
      </c>
      <c r="T121" s="5">
        <f t="shared" ca="1" si="43"/>
        <v>3</v>
      </c>
      <c r="U121" s="75">
        <f t="shared" ca="1" si="44"/>
        <v>0.47055193686756747</v>
      </c>
      <c r="V121" s="16">
        <f t="shared" ca="1" si="45"/>
        <v>6</v>
      </c>
      <c r="W121" s="82">
        <f t="shared" ca="1" si="46"/>
        <v>0.53467530866948021</v>
      </c>
      <c r="X121" s="6">
        <f t="shared" ca="1" si="47"/>
        <v>6</v>
      </c>
      <c r="Y121" s="82">
        <f t="shared" ca="1" si="48"/>
        <v>0.72846731454752933</v>
      </c>
      <c r="Z121" s="16">
        <f t="shared" ca="1" si="49"/>
        <v>6</v>
      </c>
      <c r="AA121" s="82">
        <f t="shared" ca="1" si="50"/>
        <v>0.8362030171051078</v>
      </c>
    </row>
    <row r="122" spans="2:27" ht="15.75" thickBot="1">
      <c r="B122" s="17"/>
      <c r="C122" s="408" t="s">
        <v>129</v>
      </c>
      <c r="D122" s="410"/>
      <c r="E122" s="408" t="s">
        <v>129</v>
      </c>
      <c r="F122" s="410"/>
      <c r="G122" s="399" t="s">
        <v>132</v>
      </c>
      <c r="H122" s="408" t="s">
        <v>88</v>
      </c>
      <c r="I122" s="410"/>
      <c r="M122" s="4">
        <f t="shared" si="51"/>
        <v>97</v>
      </c>
      <c r="N122" s="39">
        <f t="shared" ca="1" si="37"/>
        <v>2</v>
      </c>
      <c r="O122" s="82">
        <f t="shared" ca="1" si="38"/>
        <v>0.44157509347960922</v>
      </c>
      <c r="P122" s="5">
        <f t="shared" ca="1" si="39"/>
        <v>3</v>
      </c>
      <c r="Q122" s="76">
        <f t="shared" ca="1" si="40"/>
        <v>0.96373235110188316</v>
      </c>
      <c r="R122" s="5">
        <f t="shared" ca="1" si="41"/>
        <v>2</v>
      </c>
      <c r="S122" s="76">
        <f t="shared" ca="1" si="42"/>
        <v>0.70541720818694031</v>
      </c>
      <c r="T122" s="5">
        <f t="shared" ca="1" si="43"/>
        <v>1</v>
      </c>
      <c r="U122" s="75">
        <f t="shared" ca="1" si="44"/>
        <v>0.18557007885000321</v>
      </c>
      <c r="V122" s="16">
        <f t="shared" ca="1" si="45"/>
        <v>4</v>
      </c>
      <c r="W122" s="82">
        <f t="shared" ca="1" si="46"/>
        <v>0.24496788006579262</v>
      </c>
      <c r="X122" s="6">
        <f t="shared" ca="1" si="47"/>
        <v>8</v>
      </c>
      <c r="Y122" s="82">
        <f t="shared" ca="1" si="48"/>
        <v>0.90421439408360449</v>
      </c>
      <c r="Z122" s="16">
        <f t="shared" ca="1" si="49"/>
        <v>6</v>
      </c>
      <c r="AA122" s="82">
        <f t="shared" ca="1" si="50"/>
        <v>0.74478699396028869</v>
      </c>
    </row>
    <row r="123" spans="2:27" ht="15.75" thickBot="1">
      <c r="B123" s="102" t="s">
        <v>94</v>
      </c>
      <c r="C123" s="7" t="s">
        <v>130</v>
      </c>
      <c r="D123" s="8" t="s">
        <v>131</v>
      </c>
      <c r="E123" s="7" t="s">
        <v>130</v>
      </c>
      <c r="F123" s="8" t="s">
        <v>131</v>
      </c>
      <c r="G123" s="400"/>
      <c r="H123" s="7" t="s">
        <v>130</v>
      </c>
      <c r="I123" s="3" t="s">
        <v>131</v>
      </c>
      <c r="M123" s="4">
        <f t="shared" si="51"/>
        <v>98</v>
      </c>
      <c r="N123" s="39">
        <f t="shared" ca="1" si="37"/>
        <v>1</v>
      </c>
      <c r="O123" s="82">
        <f t="shared" ca="1" si="38"/>
        <v>0.10200384416300423</v>
      </c>
      <c r="P123" s="5">
        <f t="shared" ca="1" si="39"/>
        <v>1</v>
      </c>
      <c r="Q123" s="76">
        <f t="shared" ca="1" si="40"/>
        <v>0.11663976252951791</v>
      </c>
      <c r="R123" s="5">
        <f t="shared" ca="1" si="41"/>
        <v>2</v>
      </c>
      <c r="S123" s="76">
        <f t="shared" ca="1" si="42"/>
        <v>0.39340895862755243</v>
      </c>
      <c r="T123" s="5">
        <f t="shared" ca="1" si="43"/>
        <v>2</v>
      </c>
      <c r="U123" s="75">
        <f t="shared" ca="1" si="44"/>
        <v>0.37085586623189748</v>
      </c>
      <c r="V123" s="16">
        <f t="shared" ca="1" si="45"/>
        <v>6</v>
      </c>
      <c r="W123" s="82">
        <f t="shared" ca="1" si="46"/>
        <v>0.44903059536493051</v>
      </c>
      <c r="X123" s="6">
        <f t="shared" ca="1" si="47"/>
        <v>8</v>
      </c>
      <c r="Y123" s="82">
        <f t="shared" ca="1" si="48"/>
        <v>0.99587189428643619</v>
      </c>
      <c r="Z123" s="16">
        <f t="shared" ca="1" si="49"/>
        <v>4</v>
      </c>
      <c r="AA123" s="82">
        <f t="shared" ca="1" si="50"/>
        <v>0.28426000178287314</v>
      </c>
    </row>
    <row r="124" spans="2:27" ht="15.75" thickBot="1">
      <c r="B124" s="3" t="s">
        <v>64</v>
      </c>
      <c r="C124" s="17"/>
      <c r="D124" s="18"/>
      <c r="E124" s="3"/>
      <c r="F124" s="3"/>
      <c r="G124" s="59">
        <f>K77</f>
        <v>10.083333333333334</v>
      </c>
      <c r="H124" s="86">
        <f>E124+G124</f>
        <v>10.083333333333334</v>
      </c>
      <c r="I124" s="71">
        <f>F124+G124</f>
        <v>10.083333333333334</v>
      </c>
      <c r="M124" s="4">
        <f t="shared" si="51"/>
        <v>99</v>
      </c>
      <c r="N124" s="39">
        <f t="shared" ca="1" si="37"/>
        <v>1</v>
      </c>
      <c r="O124" s="82">
        <f t="shared" ca="1" si="38"/>
        <v>4.6434463240843549E-2</v>
      </c>
      <c r="P124" s="5">
        <f t="shared" ca="1" si="39"/>
        <v>2</v>
      </c>
      <c r="Q124" s="76">
        <f t="shared" ca="1" si="40"/>
        <v>0.70226491670433422</v>
      </c>
      <c r="R124" s="5">
        <f t="shared" ca="1" si="41"/>
        <v>2</v>
      </c>
      <c r="S124" s="76">
        <f t="shared" ca="1" si="42"/>
        <v>0.40253069720892842</v>
      </c>
      <c r="T124" s="5">
        <f t="shared" ca="1" si="43"/>
        <v>6</v>
      </c>
      <c r="U124" s="75">
        <f t="shared" ca="1" si="44"/>
        <v>0.80160883394814952</v>
      </c>
      <c r="V124" s="16">
        <f t="shared" ca="1" si="45"/>
        <v>4</v>
      </c>
      <c r="W124" s="82">
        <f t="shared" ca="1" si="46"/>
        <v>0.28145000742468085</v>
      </c>
      <c r="X124" s="6">
        <f t="shared" ca="1" si="47"/>
        <v>5</v>
      </c>
      <c r="Y124" s="82">
        <f t="shared" ca="1" si="48"/>
        <v>0.63407519220850972</v>
      </c>
      <c r="Z124" s="16">
        <f t="shared" ca="1" si="49"/>
        <v>5</v>
      </c>
      <c r="AA124" s="82">
        <f t="shared" ca="1" si="50"/>
        <v>0.5043400214072673</v>
      </c>
    </row>
    <row r="125" spans="2:27" ht="15.75" thickBot="1">
      <c r="B125" s="5" t="s">
        <v>65</v>
      </c>
      <c r="C125" s="6"/>
      <c r="D125" s="39"/>
      <c r="E125" s="5"/>
      <c r="F125" s="5"/>
      <c r="G125" s="53">
        <f t="shared" ref="G125:G147" si="52">K78</f>
        <v>10.083333333333334</v>
      </c>
      <c r="H125" s="65">
        <f t="shared" ref="H125:H147" si="53">E125+G125</f>
        <v>10.083333333333334</v>
      </c>
      <c r="I125" s="34">
        <f t="shared" ref="I125:I147" si="54">F125+G125</f>
        <v>10.083333333333334</v>
      </c>
      <c r="M125" s="4">
        <f t="shared" si="51"/>
        <v>100</v>
      </c>
      <c r="N125" s="39">
        <f t="shared" ca="1" si="37"/>
        <v>2</v>
      </c>
      <c r="O125" s="82">
        <f t="shared" ca="1" si="38"/>
        <v>0.29466747518308534</v>
      </c>
      <c r="P125" s="5">
        <f t="shared" ca="1" si="39"/>
        <v>1</v>
      </c>
      <c r="Q125" s="76">
        <f t="shared" ca="1" si="40"/>
        <v>3.4536764049045487E-2</v>
      </c>
      <c r="R125" s="5">
        <f t="shared" ca="1" si="41"/>
        <v>2</v>
      </c>
      <c r="S125" s="76">
        <f t="shared" ca="1" si="42"/>
        <v>0.33641988850464966</v>
      </c>
      <c r="T125" s="5">
        <f t="shared" ca="1" si="43"/>
        <v>5</v>
      </c>
      <c r="U125" s="75">
        <f t="shared" ca="1" si="44"/>
        <v>0.74504867555901577</v>
      </c>
      <c r="V125" s="16">
        <f t="shared" ca="1" si="45"/>
        <v>7</v>
      </c>
      <c r="W125" s="82">
        <f t="shared" ca="1" si="46"/>
        <v>0.7702812704169244</v>
      </c>
      <c r="X125" s="6">
        <f t="shared" ca="1" si="47"/>
        <v>8</v>
      </c>
      <c r="Y125" s="82">
        <f t="shared" ca="1" si="48"/>
        <v>0.97785254265037214</v>
      </c>
      <c r="Z125" s="16">
        <f t="shared" ca="1" si="49"/>
        <v>4</v>
      </c>
      <c r="AA125" s="82">
        <f t="shared" ca="1" si="50"/>
        <v>0.24180532938819099</v>
      </c>
    </row>
    <row r="126" spans="2:27" ht="15.75" thickBot="1">
      <c r="B126" s="5" t="s">
        <v>66</v>
      </c>
      <c r="C126" s="6"/>
      <c r="D126" s="39"/>
      <c r="E126" s="5"/>
      <c r="F126" s="5"/>
      <c r="G126" s="53">
        <f t="shared" si="52"/>
        <v>10.083333333333334</v>
      </c>
      <c r="H126" s="65">
        <f t="shared" si="53"/>
        <v>10.083333333333334</v>
      </c>
      <c r="I126" s="34">
        <f t="shared" si="54"/>
        <v>10.083333333333334</v>
      </c>
      <c r="M126" s="4">
        <f t="shared" si="51"/>
        <v>101</v>
      </c>
      <c r="N126" s="39">
        <f t="shared" ca="1" si="37"/>
        <v>1</v>
      </c>
      <c r="O126" s="82">
        <f t="shared" ca="1" si="38"/>
        <v>0.15751363985054834</v>
      </c>
      <c r="P126" s="5">
        <f t="shared" ca="1" si="39"/>
        <v>1</v>
      </c>
      <c r="Q126" s="76">
        <f t="shared" ca="1" si="40"/>
        <v>9.8416599020270112E-2</v>
      </c>
      <c r="R126" s="5">
        <f t="shared" ca="1" si="41"/>
        <v>2</v>
      </c>
      <c r="S126" s="76">
        <f t="shared" ca="1" si="42"/>
        <v>0.28466562270364548</v>
      </c>
      <c r="T126" s="5">
        <f t="shared" ca="1" si="43"/>
        <v>2</v>
      </c>
      <c r="U126" s="75">
        <f t="shared" ca="1" si="44"/>
        <v>0.2381492279518298</v>
      </c>
      <c r="V126" s="16">
        <f t="shared" ca="1" si="45"/>
        <v>8</v>
      </c>
      <c r="W126" s="82">
        <f t="shared" ca="1" si="46"/>
        <v>0.93344760508107649</v>
      </c>
      <c r="X126" s="6">
        <f t="shared" ca="1" si="47"/>
        <v>5</v>
      </c>
      <c r="Y126" s="82">
        <f t="shared" ca="1" si="48"/>
        <v>0.69870706228205348</v>
      </c>
      <c r="Z126" s="16">
        <f t="shared" ca="1" si="49"/>
        <v>3</v>
      </c>
      <c r="AA126" s="82">
        <f t="shared" ca="1" si="50"/>
        <v>0.19213592552799064</v>
      </c>
    </row>
    <row r="127" spans="2:27" ht="15.75" thickBot="1">
      <c r="B127" s="5" t="s">
        <v>67</v>
      </c>
      <c r="C127" s="6"/>
      <c r="D127" s="39"/>
      <c r="E127" s="5"/>
      <c r="F127" s="5"/>
      <c r="G127" s="53">
        <f t="shared" si="52"/>
        <v>10.083333333333334</v>
      </c>
      <c r="H127" s="65">
        <f t="shared" si="53"/>
        <v>10.083333333333334</v>
      </c>
      <c r="I127" s="34">
        <f t="shared" si="54"/>
        <v>10.083333333333334</v>
      </c>
      <c r="M127" s="4">
        <f t="shared" si="51"/>
        <v>102</v>
      </c>
      <c r="N127" s="39">
        <f t="shared" ca="1" si="37"/>
        <v>2</v>
      </c>
      <c r="O127" s="82">
        <f t="shared" ca="1" si="38"/>
        <v>0.79636319336170924</v>
      </c>
      <c r="P127" s="5">
        <f t="shared" ca="1" si="39"/>
        <v>1</v>
      </c>
      <c r="Q127" s="76">
        <f t="shared" ca="1" si="40"/>
        <v>5.1088866801753952E-2</v>
      </c>
      <c r="R127" s="5">
        <f t="shared" ca="1" si="41"/>
        <v>2</v>
      </c>
      <c r="S127" s="76">
        <f t="shared" ca="1" si="42"/>
        <v>0.6939823982295259</v>
      </c>
      <c r="T127" s="5">
        <f t="shared" ca="1" si="43"/>
        <v>5</v>
      </c>
      <c r="U127" s="75">
        <f t="shared" ca="1" si="44"/>
        <v>0.71887771904243269</v>
      </c>
      <c r="V127" s="16">
        <f t="shared" ca="1" si="45"/>
        <v>7</v>
      </c>
      <c r="W127" s="82">
        <f t="shared" ca="1" si="46"/>
        <v>0.7401590123408559</v>
      </c>
      <c r="X127" s="6">
        <f t="shared" ca="1" si="47"/>
        <v>1</v>
      </c>
      <c r="Y127" s="82">
        <f t="shared" ca="1" si="48"/>
        <v>9.5341442872239224E-2</v>
      </c>
      <c r="Z127" s="16">
        <f t="shared" ca="1" si="49"/>
        <v>1</v>
      </c>
      <c r="AA127" s="82">
        <f t="shared" ca="1" si="50"/>
        <v>3.1335801555669285E-2</v>
      </c>
    </row>
    <row r="128" spans="2:27" ht="15.75" thickBot="1">
      <c r="B128" s="5" t="s">
        <v>68</v>
      </c>
      <c r="C128" s="6"/>
      <c r="D128" s="39"/>
      <c r="E128" s="5"/>
      <c r="F128" s="5"/>
      <c r="G128" s="53">
        <f t="shared" si="52"/>
        <v>10.083333333333334</v>
      </c>
      <c r="H128" s="65">
        <f t="shared" si="53"/>
        <v>10.083333333333334</v>
      </c>
      <c r="I128" s="34">
        <f t="shared" si="54"/>
        <v>10.083333333333334</v>
      </c>
      <c r="M128" s="4">
        <f t="shared" si="51"/>
        <v>103</v>
      </c>
      <c r="N128" s="39">
        <f t="shared" ca="1" si="37"/>
        <v>2</v>
      </c>
      <c r="O128" s="82">
        <f t="shared" ca="1" si="38"/>
        <v>0.7847035839832941</v>
      </c>
      <c r="P128" s="5">
        <f t="shared" ca="1" si="39"/>
        <v>1</v>
      </c>
      <c r="Q128" s="76">
        <f t="shared" ca="1" si="40"/>
        <v>0.31531585313286215</v>
      </c>
      <c r="R128" s="5">
        <f t="shared" ca="1" si="41"/>
        <v>2</v>
      </c>
      <c r="S128" s="76">
        <f t="shared" ca="1" si="42"/>
        <v>0.61279005268970477</v>
      </c>
      <c r="T128" s="5">
        <f t="shared" ca="1" si="43"/>
        <v>3</v>
      </c>
      <c r="U128" s="75">
        <f t="shared" ca="1" si="44"/>
        <v>0.44292993042488793</v>
      </c>
      <c r="V128" s="16">
        <f t="shared" ca="1" si="45"/>
        <v>8</v>
      </c>
      <c r="W128" s="82">
        <f t="shared" ca="1" si="46"/>
        <v>0.90110358414164726</v>
      </c>
      <c r="X128" s="6">
        <f t="shared" ca="1" si="47"/>
        <v>2</v>
      </c>
      <c r="Y128" s="82">
        <f t="shared" ca="1" si="48"/>
        <v>0.38506475226524284</v>
      </c>
      <c r="Z128" s="16">
        <f t="shared" ca="1" si="49"/>
        <v>6</v>
      </c>
      <c r="AA128" s="82">
        <f t="shared" ca="1" si="50"/>
        <v>0.70254476109977748</v>
      </c>
    </row>
    <row r="129" spans="2:27" ht="15.75" thickBot="1">
      <c r="B129" s="5" t="s">
        <v>69</v>
      </c>
      <c r="C129" s="6" t="s">
        <v>95</v>
      </c>
      <c r="D129" s="39" t="s">
        <v>95</v>
      </c>
      <c r="E129" s="5">
        <f>$D$111*$D$119*$E$3/1000</f>
        <v>39.6</v>
      </c>
      <c r="F129" s="5">
        <f>$D$111*$D$119*$E$3/1000</f>
        <v>39.6</v>
      </c>
      <c r="G129" s="53">
        <f t="shared" ca="1" si="52"/>
        <v>10.448773946360154</v>
      </c>
      <c r="H129" s="65">
        <f t="shared" ca="1" si="53"/>
        <v>50.048773946360157</v>
      </c>
      <c r="I129" s="34">
        <f t="shared" ca="1" si="54"/>
        <v>50.048773946360157</v>
      </c>
      <c r="M129" s="4">
        <f t="shared" si="51"/>
        <v>104</v>
      </c>
      <c r="N129" s="39">
        <f t="shared" ca="1" si="37"/>
        <v>2</v>
      </c>
      <c r="O129" s="82">
        <f t="shared" ca="1" si="38"/>
        <v>0.62851573203537048</v>
      </c>
      <c r="P129" s="5">
        <f t="shared" ca="1" si="39"/>
        <v>2</v>
      </c>
      <c r="Q129" s="76">
        <f t="shared" ca="1" si="40"/>
        <v>0.78789314159897117</v>
      </c>
      <c r="R129" s="5">
        <f t="shared" ca="1" si="41"/>
        <v>2</v>
      </c>
      <c r="S129" s="76">
        <f t="shared" ca="1" si="42"/>
        <v>0.48407802639325315</v>
      </c>
      <c r="T129" s="5">
        <f t="shared" ca="1" si="43"/>
        <v>3</v>
      </c>
      <c r="U129" s="75">
        <f t="shared" ca="1" si="44"/>
        <v>0.56910889561666522</v>
      </c>
      <c r="V129" s="16">
        <f t="shared" ca="1" si="45"/>
        <v>3</v>
      </c>
      <c r="W129" s="82">
        <f t="shared" ca="1" si="46"/>
        <v>0.1025355487894648</v>
      </c>
      <c r="X129" s="6">
        <f t="shared" ca="1" si="47"/>
        <v>6</v>
      </c>
      <c r="Y129" s="82">
        <f t="shared" ca="1" si="48"/>
        <v>0.70698022949629835</v>
      </c>
      <c r="Z129" s="16">
        <f t="shared" ca="1" si="49"/>
        <v>4</v>
      </c>
      <c r="AA129" s="82">
        <f t="shared" ca="1" si="50"/>
        <v>0.2883732098805647</v>
      </c>
    </row>
    <row r="130" spans="2:27" ht="15.75" thickBot="1">
      <c r="B130" s="5" t="s">
        <v>70</v>
      </c>
      <c r="C130" s="6" t="s">
        <v>95</v>
      </c>
      <c r="D130" s="39" t="s">
        <v>95</v>
      </c>
      <c r="E130" s="5">
        <f>$D$111*$D$119*$E$3/1000</f>
        <v>39.6</v>
      </c>
      <c r="F130" s="5">
        <f>$D$111*$D$119*$E$3/1000</f>
        <v>39.6</v>
      </c>
      <c r="G130" s="53">
        <f t="shared" ca="1" si="52"/>
        <v>22.237881773399014</v>
      </c>
      <c r="H130" s="65">
        <f t="shared" ca="1" si="53"/>
        <v>61.837881773399019</v>
      </c>
      <c r="I130" s="34">
        <f t="shared" ca="1" si="54"/>
        <v>61.837881773399019</v>
      </c>
      <c r="M130" s="4">
        <f t="shared" si="51"/>
        <v>105</v>
      </c>
      <c r="N130" s="39">
        <f t="shared" ca="1" si="37"/>
        <v>2</v>
      </c>
      <c r="O130" s="82">
        <f t="shared" ca="1" si="38"/>
        <v>0.30239115156663221</v>
      </c>
      <c r="P130" s="5">
        <f t="shared" ca="1" si="39"/>
        <v>1</v>
      </c>
      <c r="Q130" s="76">
        <f t="shared" ca="1" si="40"/>
        <v>0.38254238609633351</v>
      </c>
      <c r="R130" s="5">
        <f t="shared" ca="1" si="41"/>
        <v>2</v>
      </c>
      <c r="S130" s="76">
        <f t="shared" ca="1" si="42"/>
        <v>0.31056033964152752</v>
      </c>
      <c r="T130" s="5">
        <f t="shared" ca="1" si="43"/>
        <v>3</v>
      </c>
      <c r="U130" s="75">
        <f t="shared" ca="1" si="44"/>
        <v>0.50732964966753791</v>
      </c>
      <c r="V130" s="16">
        <f t="shared" ca="1" si="45"/>
        <v>7</v>
      </c>
      <c r="W130" s="82">
        <f t="shared" ca="1" si="46"/>
        <v>0.71750569025077748</v>
      </c>
      <c r="X130" s="6">
        <f t="shared" ca="1" si="47"/>
        <v>3</v>
      </c>
      <c r="Y130" s="82">
        <f t="shared" ca="1" si="48"/>
        <v>0.43666005252340767</v>
      </c>
      <c r="Z130" s="16">
        <f t="shared" ca="1" si="49"/>
        <v>3</v>
      </c>
      <c r="AA130" s="82">
        <f t="shared" ca="1" si="50"/>
        <v>0.18405891162923527</v>
      </c>
    </row>
    <row r="131" spans="2:27" ht="15.75" thickBot="1">
      <c r="B131" s="42" t="s">
        <v>71</v>
      </c>
      <c r="C131" s="6"/>
      <c r="D131" s="39"/>
      <c r="E131" s="5"/>
      <c r="F131" s="5"/>
      <c r="G131" s="53">
        <f t="shared" si="52"/>
        <v>10.083333333333334</v>
      </c>
      <c r="H131" s="65">
        <f t="shared" si="53"/>
        <v>10.083333333333334</v>
      </c>
      <c r="I131" s="34">
        <f t="shared" si="54"/>
        <v>10.083333333333334</v>
      </c>
      <c r="M131" s="4">
        <f t="shared" si="51"/>
        <v>106</v>
      </c>
      <c r="N131" s="39">
        <f t="shared" ca="1" si="37"/>
        <v>2</v>
      </c>
      <c r="O131" s="82">
        <f t="shared" ca="1" si="38"/>
        <v>0.9913019617373573</v>
      </c>
      <c r="P131" s="5">
        <f t="shared" ca="1" si="39"/>
        <v>3</v>
      </c>
      <c r="Q131" s="76">
        <f t="shared" ca="1" si="40"/>
        <v>0.86666105242020564</v>
      </c>
      <c r="R131" s="5">
        <f t="shared" ca="1" si="41"/>
        <v>2</v>
      </c>
      <c r="S131" s="76">
        <f t="shared" ca="1" si="42"/>
        <v>0.54354648320406529</v>
      </c>
      <c r="T131" s="5">
        <f t="shared" ca="1" si="43"/>
        <v>3</v>
      </c>
      <c r="U131" s="75">
        <f t="shared" ca="1" si="44"/>
        <v>0.41172026555442098</v>
      </c>
      <c r="V131" s="16">
        <f t="shared" ca="1" si="45"/>
        <v>6</v>
      </c>
      <c r="W131" s="82">
        <f t="shared" ca="1" si="46"/>
        <v>0.58316170278632029</v>
      </c>
      <c r="X131" s="6">
        <f t="shared" ca="1" si="47"/>
        <v>6</v>
      </c>
      <c r="Y131" s="82">
        <f t="shared" ca="1" si="48"/>
        <v>0.71821689332298355</v>
      </c>
      <c r="Z131" s="16">
        <f t="shared" ca="1" si="49"/>
        <v>6</v>
      </c>
      <c r="AA131" s="82">
        <f t="shared" ca="1" si="50"/>
        <v>0.71680078371294109</v>
      </c>
    </row>
    <row r="132" spans="2:27" ht="15.75" thickBot="1">
      <c r="B132" s="42" t="s">
        <v>72</v>
      </c>
      <c r="C132" s="6"/>
      <c r="D132" s="39"/>
      <c r="E132" s="5"/>
      <c r="F132" s="5"/>
      <c r="G132" s="53">
        <f t="shared" si="52"/>
        <v>10.083333333333334</v>
      </c>
      <c r="H132" s="65">
        <f t="shared" si="53"/>
        <v>10.083333333333334</v>
      </c>
      <c r="I132" s="34">
        <f t="shared" si="54"/>
        <v>10.083333333333334</v>
      </c>
      <c r="M132" s="4">
        <f t="shared" si="51"/>
        <v>107</v>
      </c>
      <c r="N132" s="39">
        <f t="shared" ca="1" si="37"/>
        <v>2</v>
      </c>
      <c r="O132" s="82">
        <f t="shared" ca="1" si="38"/>
        <v>0.29641467750807315</v>
      </c>
      <c r="P132" s="5">
        <f t="shared" ca="1" si="39"/>
        <v>1</v>
      </c>
      <c r="Q132" s="76">
        <f t="shared" ca="1" si="40"/>
        <v>0.22136921953427735</v>
      </c>
      <c r="R132" s="5">
        <f t="shared" ca="1" si="41"/>
        <v>2</v>
      </c>
      <c r="S132" s="76">
        <f t="shared" ca="1" si="42"/>
        <v>0.4290211956858585</v>
      </c>
      <c r="T132" s="5">
        <f t="shared" ca="1" si="43"/>
        <v>2</v>
      </c>
      <c r="U132" s="75">
        <f t="shared" ca="1" si="44"/>
        <v>0.2639924393982902</v>
      </c>
      <c r="V132" s="16">
        <f t="shared" ca="1" si="45"/>
        <v>7</v>
      </c>
      <c r="W132" s="82">
        <f t="shared" ca="1" si="46"/>
        <v>0.77459608950701497</v>
      </c>
      <c r="X132" s="6">
        <f t="shared" ca="1" si="47"/>
        <v>8</v>
      </c>
      <c r="Y132" s="82">
        <f t="shared" ca="1" si="48"/>
        <v>0.90493861313865742</v>
      </c>
      <c r="Z132" s="16">
        <f t="shared" ca="1" si="49"/>
        <v>6</v>
      </c>
      <c r="AA132" s="82">
        <f t="shared" ca="1" si="50"/>
        <v>0.75969083447046604</v>
      </c>
    </row>
    <row r="133" spans="2:27" ht="15.75" thickBot="1">
      <c r="B133" s="42" t="s">
        <v>73</v>
      </c>
      <c r="C133" s="6"/>
      <c r="D133" s="39"/>
      <c r="E133" s="5"/>
      <c r="F133" s="5"/>
      <c r="G133" s="53">
        <f t="shared" si="52"/>
        <v>10.083333333333334</v>
      </c>
      <c r="H133" s="65">
        <f t="shared" si="53"/>
        <v>10.083333333333334</v>
      </c>
      <c r="I133" s="34">
        <f t="shared" si="54"/>
        <v>10.083333333333334</v>
      </c>
      <c r="M133" s="4">
        <f t="shared" si="51"/>
        <v>108</v>
      </c>
      <c r="N133" s="39">
        <f t="shared" ca="1" si="37"/>
        <v>2</v>
      </c>
      <c r="O133" s="82">
        <f t="shared" ca="1" si="38"/>
        <v>0.3159516810218812</v>
      </c>
      <c r="P133" s="5">
        <f t="shared" ca="1" si="39"/>
        <v>1</v>
      </c>
      <c r="Q133" s="76">
        <f t="shared" ca="1" si="40"/>
        <v>0.49919152990993632</v>
      </c>
      <c r="R133" s="5">
        <f t="shared" ca="1" si="41"/>
        <v>3</v>
      </c>
      <c r="S133" s="76">
        <f t="shared" ca="1" si="42"/>
        <v>0.86129490707814682</v>
      </c>
      <c r="T133" s="5">
        <f t="shared" ca="1" si="43"/>
        <v>3</v>
      </c>
      <c r="U133" s="75">
        <f t="shared" ca="1" si="44"/>
        <v>0.4314585712796144</v>
      </c>
      <c r="V133" s="16">
        <f t="shared" ca="1" si="45"/>
        <v>7</v>
      </c>
      <c r="W133" s="82">
        <f t="shared" ca="1" si="46"/>
        <v>0.78804619384621266</v>
      </c>
      <c r="X133" s="6">
        <f t="shared" ca="1" si="47"/>
        <v>8</v>
      </c>
      <c r="Y133" s="82">
        <f t="shared" ca="1" si="48"/>
        <v>0.91790115609284761</v>
      </c>
      <c r="Z133" s="16">
        <f t="shared" ca="1" si="49"/>
        <v>4</v>
      </c>
      <c r="AA133" s="82">
        <f t="shared" ca="1" si="50"/>
        <v>0.27795026817102819</v>
      </c>
    </row>
    <row r="134" spans="2:27" ht="15.75" thickBot="1">
      <c r="B134" s="42" t="s">
        <v>74</v>
      </c>
      <c r="C134" s="6"/>
      <c r="D134" s="39"/>
      <c r="E134" s="5"/>
      <c r="F134" s="5"/>
      <c r="G134" s="53">
        <f t="shared" si="52"/>
        <v>10.083333333333334</v>
      </c>
      <c r="H134" s="65">
        <f t="shared" si="53"/>
        <v>10.083333333333334</v>
      </c>
      <c r="I134" s="34">
        <f t="shared" si="54"/>
        <v>10.083333333333334</v>
      </c>
      <c r="M134" s="4">
        <f t="shared" si="51"/>
        <v>109</v>
      </c>
      <c r="N134" s="39">
        <f t="shared" ca="1" si="37"/>
        <v>2</v>
      </c>
      <c r="O134" s="82">
        <f t="shared" ca="1" si="38"/>
        <v>0.67831063852790785</v>
      </c>
      <c r="P134" s="5">
        <f t="shared" ca="1" si="39"/>
        <v>1</v>
      </c>
      <c r="Q134" s="76">
        <f t="shared" ca="1" si="40"/>
        <v>0.51099183223310085</v>
      </c>
      <c r="R134" s="5">
        <f t="shared" ca="1" si="41"/>
        <v>2</v>
      </c>
      <c r="S134" s="76">
        <f t="shared" ca="1" si="42"/>
        <v>0.63282461966637005</v>
      </c>
      <c r="T134" s="5">
        <f t="shared" ca="1" si="43"/>
        <v>1</v>
      </c>
      <c r="U134" s="75">
        <f t="shared" ca="1" si="44"/>
        <v>0.16842439766268513</v>
      </c>
      <c r="V134" s="16">
        <f t="shared" ca="1" si="45"/>
        <v>5</v>
      </c>
      <c r="W134" s="82">
        <f t="shared" ca="1" si="46"/>
        <v>0.38356460882459098</v>
      </c>
      <c r="X134" s="6">
        <f t="shared" ca="1" si="47"/>
        <v>5</v>
      </c>
      <c r="Y134" s="82">
        <f t="shared" ca="1" si="48"/>
        <v>0.65870698644960846</v>
      </c>
      <c r="Z134" s="16">
        <f t="shared" ca="1" si="49"/>
        <v>3</v>
      </c>
      <c r="AA134" s="82">
        <f t="shared" ca="1" si="50"/>
        <v>0.15531257157789824</v>
      </c>
    </row>
    <row r="135" spans="2:27" ht="15.75" thickBot="1">
      <c r="B135" s="42" t="s">
        <v>75</v>
      </c>
      <c r="C135" s="6"/>
      <c r="D135" s="39"/>
      <c r="E135" s="5"/>
      <c r="F135" s="5"/>
      <c r="G135" s="53">
        <f t="shared" si="52"/>
        <v>10.083333333333334</v>
      </c>
      <c r="H135" s="65">
        <f t="shared" si="53"/>
        <v>10.083333333333334</v>
      </c>
      <c r="I135" s="34">
        <f t="shared" si="54"/>
        <v>10.083333333333334</v>
      </c>
      <c r="M135" s="4">
        <f t="shared" si="51"/>
        <v>110</v>
      </c>
      <c r="N135" s="39">
        <f t="shared" ca="1" si="37"/>
        <v>2</v>
      </c>
      <c r="O135" s="82">
        <f t="shared" ca="1" si="38"/>
        <v>0.62700026788159535</v>
      </c>
      <c r="P135" s="5">
        <f t="shared" ca="1" si="39"/>
        <v>1</v>
      </c>
      <c r="Q135" s="76">
        <f t="shared" ca="1" si="40"/>
        <v>0.59079307598585551</v>
      </c>
      <c r="R135" s="5">
        <f t="shared" ca="1" si="41"/>
        <v>2</v>
      </c>
      <c r="S135" s="76">
        <f t="shared" ca="1" si="42"/>
        <v>0.26045681979099666</v>
      </c>
      <c r="T135" s="5">
        <f t="shared" ca="1" si="43"/>
        <v>3</v>
      </c>
      <c r="U135" s="75">
        <f t="shared" ca="1" si="44"/>
        <v>0.57097158474490861</v>
      </c>
      <c r="V135" s="16">
        <f t="shared" ca="1" si="45"/>
        <v>8</v>
      </c>
      <c r="W135" s="82">
        <f t="shared" ca="1" si="46"/>
        <v>0.97748345079935262</v>
      </c>
      <c r="X135" s="6">
        <f t="shared" ca="1" si="47"/>
        <v>5</v>
      </c>
      <c r="Y135" s="82">
        <f t="shared" ca="1" si="48"/>
        <v>0.61883982881946031</v>
      </c>
      <c r="Z135" s="16">
        <f t="shared" ca="1" si="49"/>
        <v>7</v>
      </c>
      <c r="AA135" s="82">
        <f t="shared" ca="1" si="50"/>
        <v>0.8755867619633797</v>
      </c>
    </row>
    <row r="136" spans="2:27" ht="15.75" thickBot="1">
      <c r="B136" s="42" t="s">
        <v>76</v>
      </c>
      <c r="C136" s="6"/>
      <c r="D136" s="39"/>
      <c r="E136" s="5"/>
      <c r="F136" s="5"/>
      <c r="G136" s="53">
        <f t="shared" si="52"/>
        <v>10.083333333333334</v>
      </c>
      <c r="H136" s="65">
        <f t="shared" si="53"/>
        <v>10.083333333333334</v>
      </c>
      <c r="I136" s="34">
        <f t="shared" si="54"/>
        <v>10.083333333333334</v>
      </c>
      <c r="M136" s="4">
        <f t="shared" si="51"/>
        <v>111</v>
      </c>
      <c r="N136" s="39">
        <f t="shared" ca="1" si="37"/>
        <v>2</v>
      </c>
      <c r="O136" s="82">
        <f t="shared" ca="1" si="38"/>
        <v>0.55243055976341626</v>
      </c>
      <c r="P136" s="5">
        <f t="shared" ca="1" si="39"/>
        <v>2</v>
      </c>
      <c r="Q136" s="76">
        <f t="shared" ca="1" si="40"/>
        <v>0.82505926726656931</v>
      </c>
      <c r="R136" s="5">
        <f t="shared" ca="1" si="41"/>
        <v>1</v>
      </c>
      <c r="S136" s="76">
        <f t="shared" ca="1" si="42"/>
        <v>2.4055688525401742E-2</v>
      </c>
      <c r="T136" s="5">
        <f t="shared" ca="1" si="43"/>
        <v>3</v>
      </c>
      <c r="U136" s="75">
        <f t="shared" ca="1" si="44"/>
        <v>0.53060005551604572</v>
      </c>
      <c r="V136" s="16">
        <f t="shared" ca="1" si="45"/>
        <v>7</v>
      </c>
      <c r="W136" s="82">
        <f t="shared" ca="1" si="46"/>
        <v>0.836597076767994</v>
      </c>
      <c r="X136" s="6">
        <f t="shared" ca="1" si="47"/>
        <v>6</v>
      </c>
      <c r="Y136" s="82">
        <f t="shared" ca="1" si="48"/>
        <v>0.71533853966356009</v>
      </c>
      <c r="Z136" s="16">
        <f t="shared" ca="1" si="49"/>
        <v>7</v>
      </c>
      <c r="AA136" s="82">
        <f t="shared" ca="1" si="50"/>
        <v>0.90887751120071969</v>
      </c>
    </row>
    <row r="137" spans="2:27" ht="15.75" thickBot="1">
      <c r="B137" s="5" t="s">
        <v>77</v>
      </c>
      <c r="C137" s="6"/>
      <c r="D137" s="39"/>
      <c r="E137" s="5"/>
      <c r="F137" s="5"/>
      <c r="G137" s="53">
        <f t="shared" si="52"/>
        <v>10.083333333333334</v>
      </c>
      <c r="H137" s="65">
        <f t="shared" si="53"/>
        <v>10.083333333333334</v>
      </c>
      <c r="I137" s="34">
        <f t="shared" si="54"/>
        <v>10.083333333333334</v>
      </c>
      <c r="M137" s="4">
        <f t="shared" si="51"/>
        <v>112</v>
      </c>
      <c r="N137" s="39">
        <f t="shared" ca="1" si="37"/>
        <v>1</v>
      </c>
      <c r="O137" s="82">
        <f t="shared" ca="1" si="38"/>
        <v>9.9061618080646285E-2</v>
      </c>
      <c r="P137" s="5">
        <f t="shared" ca="1" si="39"/>
        <v>1</v>
      </c>
      <c r="Q137" s="76">
        <f t="shared" ca="1" si="40"/>
        <v>0.46849739532290879</v>
      </c>
      <c r="R137" s="5">
        <f t="shared" ca="1" si="41"/>
        <v>2</v>
      </c>
      <c r="S137" s="76">
        <f t="shared" ca="1" si="42"/>
        <v>0.71231012159712392</v>
      </c>
      <c r="T137" s="5">
        <f t="shared" ca="1" si="43"/>
        <v>1</v>
      </c>
      <c r="U137" s="75">
        <f t="shared" ca="1" si="44"/>
        <v>0.12689152755897481</v>
      </c>
      <c r="V137" s="16">
        <f t="shared" ca="1" si="45"/>
        <v>6</v>
      </c>
      <c r="W137" s="82">
        <f t="shared" ca="1" si="46"/>
        <v>0.56918389396057578</v>
      </c>
      <c r="X137" s="6">
        <f t="shared" ca="1" si="47"/>
        <v>1</v>
      </c>
      <c r="Y137" s="82">
        <f t="shared" ca="1" si="48"/>
        <v>0.17282876385081813</v>
      </c>
      <c r="Z137" s="16">
        <f t="shared" ca="1" si="49"/>
        <v>6</v>
      </c>
      <c r="AA137" s="82">
        <f t="shared" ca="1" si="50"/>
        <v>0.74804921668002966</v>
      </c>
    </row>
    <row r="138" spans="2:27" ht="15.75" thickBot="1">
      <c r="B138" s="5" t="s">
        <v>78</v>
      </c>
      <c r="C138" s="6"/>
      <c r="D138" s="39"/>
      <c r="E138" s="5"/>
      <c r="F138" s="5"/>
      <c r="G138" s="53">
        <f t="shared" si="52"/>
        <v>10.083333333333334</v>
      </c>
      <c r="H138" s="65">
        <f t="shared" si="53"/>
        <v>10.083333333333334</v>
      </c>
      <c r="I138" s="34">
        <f t="shared" si="54"/>
        <v>10.083333333333334</v>
      </c>
      <c r="M138" s="4">
        <f t="shared" si="51"/>
        <v>113</v>
      </c>
      <c r="N138" s="39">
        <f t="shared" ca="1" si="37"/>
        <v>1</v>
      </c>
      <c r="O138" s="82">
        <f t="shared" ca="1" si="38"/>
        <v>6.115942316292422E-3</v>
      </c>
      <c r="P138" s="5">
        <f t="shared" ca="1" si="39"/>
        <v>3</v>
      </c>
      <c r="Q138" s="76">
        <f t="shared" ca="1" si="40"/>
        <v>0.85603534470924059</v>
      </c>
      <c r="R138" s="5">
        <f t="shared" ca="1" si="41"/>
        <v>2</v>
      </c>
      <c r="S138" s="76">
        <f t="shared" ca="1" si="42"/>
        <v>0.69352678803063594</v>
      </c>
      <c r="T138" s="5">
        <f t="shared" ca="1" si="43"/>
        <v>3</v>
      </c>
      <c r="U138" s="75">
        <f t="shared" ca="1" si="44"/>
        <v>0.55053090737334065</v>
      </c>
      <c r="V138" s="16">
        <f t="shared" ca="1" si="45"/>
        <v>1</v>
      </c>
      <c r="W138" s="82">
        <f t="shared" ca="1" si="46"/>
        <v>3.6428964375874173E-2</v>
      </c>
      <c r="X138" s="6">
        <f t="shared" ca="1" si="47"/>
        <v>3</v>
      </c>
      <c r="Y138" s="82">
        <f t="shared" ca="1" si="48"/>
        <v>0.44580298361138904</v>
      </c>
      <c r="Z138" s="16">
        <f t="shared" ca="1" si="49"/>
        <v>7</v>
      </c>
      <c r="AA138" s="82">
        <f t="shared" ca="1" si="50"/>
        <v>0.86291064551065499</v>
      </c>
    </row>
    <row r="139" spans="2:27" ht="15.75" thickBot="1">
      <c r="B139" s="5" t="s">
        <v>79</v>
      </c>
      <c r="C139" s="6"/>
      <c r="D139" s="39"/>
      <c r="E139" s="5"/>
      <c r="F139" s="5"/>
      <c r="G139" s="53">
        <f t="shared" ca="1" si="52"/>
        <v>11.448927203065136</v>
      </c>
      <c r="H139" s="65">
        <f t="shared" ca="1" si="53"/>
        <v>11.448927203065136</v>
      </c>
      <c r="I139" s="34">
        <f t="shared" ca="1" si="54"/>
        <v>11.448927203065136</v>
      </c>
      <c r="M139" s="4">
        <f t="shared" si="51"/>
        <v>114</v>
      </c>
      <c r="N139" s="39">
        <f t="shared" ca="1" si="37"/>
        <v>2</v>
      </c>
      <c r="O139" s="82">
        <f t="shared" ca="1" si="38"/>
        <v>0.89848197991487488</v>
      </c>
      <c r="P139" s="5">
        <f t="shared" ca="1" si="39"/>
        <v>1</v>
      </c>
      <c r="Q139" s="76">
        <f t="shared" ca="1" si="40"/>
        <v>0.4902139489844739</v>
      </c>
      <c r="R139" s="5">
        <f t="shared" ca="1" si="41"/>
        <v>3</v>
      </c>
      <c r="S139" s="76">
        <f t="shared" ca="1" si="42"/>
        <v>0.94982574375199214</v>
      </c>
      <c r="T139" s="5">
        <f t="shared" ca="1" si="43"/>
        <v>2</v>
      </c>
      <c r="U139" s="75">
        <f t="shared" ca="1" si="44"/>
        <v>0.34962544886323865</v>
      </c>
      <c r="V139" s="16">
        <f t="shared" ca="1" si="45"/>
        <v>3</v>
      </c>
      <c r="W139" s="82">
        <f t="shared" ca="1" si="46"/>
        <v>0.14647060780726751</v>
      </c>
      <c r="X139" s="6">
        <f t="shared" ca="1" si="47"/>
        <v>1</v>
      </c>
      <c r="Y139" s="82">
        <f t="shared" ca="1" si="48"/>
        <v>5.0900453544011626E-3</v>
      </c>
      <c r="Z139" s="16">
        <f t="shared" ca="1" si="49"/>
        <v>1</v>
      </c>
      <c r="AA139" s="82">
        <f t="shared" ca="1" si="50"/>
        <v>3.4925433878286505E-2</v>
      </c>
    </row>
    <row r="140" spans="2:27" ht="15.75" thickBot="1">
      <c r="B140" s="5" t="s">
        <v>80</v>
      </c>
      <c r="C140" s="6"/>
      <c r="D140" s="39"/>
      <c r="E140" s="5"/>
      <c r="F140" s="5"/>
      <c r="G140" s="53">
        <f t="shared" ca="1" si="52"/>
        <v>24.236053639846745</v>
      </c>
      <c r="H140" s="65">
        <f t="shared" ca="1" si="53"/>
        <v>24.236053639846745</v>
      </c>
      <c r="I140" s="34">
        <f t="shared" ca="1" si="54"/>
        <v>24.236053639846745</v>
      </c>
      <c r="M140" s="4">
        <f t="shared" si="51"/>
        <v>115</v>
      </c>
      <c r="N140" s="39">
        <f t="shared" ca="1" si="37"/>
        <v>2</v>
      </c>
      <c r="O140" s="82">
        <f t="shared" ca="1" si="38"/>
        <v>0.66106101086810298</v>
      </c>
      <c r="P140" s="5">
        <f t="shared" ca="1" si="39"/>
        <v>1</v>
      </c>
      <c r="Q140" s="76">
        <f t="shared" ca="1" si="40"/>
        <v>7.9479685839167757E-2</v>
      </c>
      <c r="R140" s="5">
        <f t="shared" ca="1" si="41"/>
        <v>3</v>
      </c>
      <c r="S140" s="76">
        <f t="shared" ca="1" si="42"/>
        <v>0.78826412661889922</v>
      </c>
      <c r="T140" s="5">
        <f t="shared" ca="1" si="43"/>
        <v>3</v>
      </c>
      <c r="U140" s="75">
        <f t="shared" ca="1" si="44"/>
        <v>0.47412795528178098</v>
      </c>
      <c r="V140" s="16">
        <f t="shared" ca="1" si="45"/>
        <v>7</v>
      </c>
      <c r="W140" s="82">
        <f t="shared" ca="1" si="46"/>
        <v>0.71696532589227058</v>
      </c>
      <c r="X140" s="6">
        <f t="shared" ca="1" si="47"/>
        <v>2</v>
      </c>
      <c r="Y140" s="82">
        <f t="shared" ca="1" si="48"/>
        <v>0.36884115294817388</v>
      </c>
      <c r="Z140" s="16">
        <f t="shared" ca="1" si="49"/>
        <v>3</v>
      </c>
      <c r="AA140" s="82">
        <f t="shared" ca="1" si="50"/>
        <v>0.12231347815233562</v>
      </c>
    </row>
    <row r="141" spans="2:27" ht="15.75" thickBot="1">
      <c r="B141" s="5" t="s">
        <v>81</v>
      </c>
      <c r="C141" s="6"/>
      <c r="D141" s="39"/>
      <c r="E141" s="5"/>
      <c r="F141" s="5"/>
      <c r="G141" s="53">
        <f t="shared" ca="1" si="52"/>
        <v>23.525484400656811</v>
      </c>
      <c r="H141" s="65">
        <f t="shared" ca="1" si="53"/>
        <v>23.525484400656811</v>
      </c>
      <c r="I141" s="34">
        <f t="shared" ca="1" si="54"/>
        <v>23.525484400656811</v>
      </c>
      <c r="M141" s="4">
        <f t="shared" si="51"/>
        <v>116</v>
      </c>
      <c r="N141" s="39">
        <f t="shared" ca="1" si="37"/>
        <v>2</v>
      </c>
      <c r="O141" s="82">
        <f t="shared" ca="1" si="38"/>
        <v>0.73782746505118446</v>
      </c>
      <c r="P141" s="5">
        <f t="shared" ca="1" si="39"/>
        <v>1</v>
      </c>
      <c r="Q141" s="76">
        <f t="shared" ca="1" si="40"/>
        <v>9.4056054220780005E-2</v>
      </c>
      <c r="R141" s="5">
        <f t="shared" ca="1" si="41"/>
        <v>3</v>
      </c>
      <c r="S141" s="76">
        <f t="shared" ca="1" si="42"/>
        <v>0.79480126455436584</v>
      </c>
      <c r="T141" s="5">
        <f t="shared" ca="1" si="43"/>
        <v>4</v>
      </c>
      <c r="U141" s="75">
        <f t="shared" ca="1" si="44"/>
        <v>0.6376885718167884</v>
      </c>
      <c r="V141" s="16">
        <f t="shared" ca="1" si="45"/>
        <v>8</v>
      </c>
      <c r="W141" s="82">
        <f t="shared" ca="1" si="46"/>
        <v>0.93067858206896137</v>
      </c>
      <c r="X141" s="6">
        <f t="shared" ca="1" si="47"/>
        <v>7</v>
      </c>
      <c r="Y141" s="82">
        <f t="shared" ca="1" si="48"/>
        <v>0.85637565649351921</v>
      </c>
      <c r="Z141" s="16">
        <f t="shared" ca="1" si="49"/>
        <v>6</v>
      </c>
      <c r="AA141" s="82">
        <f t="shared" ca="1" si="50"/>
        <v>0.68055274589765991</v>
      </c>
    </row>
    <row r="142" spans="2:27" ht="15.75" thickBot="1">
      <c r="B142" s="5" t="s">
        <v>82</v>
      </c>
      <c r="C142" s="6" t="s">
        <v>95</v>
      </c>
      <c r="D142" s="39"/>
      <c r="E142" s="5">
        <f>$D$111*$D$119*$E$3/1000</f>
        <v>39.6</v>
      </c>
      <c r="F142" s="5"/>
      <c r="G142" s="53">
        <f t="shared" ca="1" si="52"/>
        <v>23.790032840722493</v>
      </c>
      <c r="H142" s="65">
        <f t="shared" ca="1" si="53"/>
        <v>63.390032840722498</v>
      </c>
      <c r="I142" s="34">
        <f t="shared" ca="1" si="54"/>
        <v>23.790032840722493</v>
      </c>
      <c r="M142" s="4">
        <f t="shared" si="51"/>
        <v>117</v>
      </c>
      <c r="N142" s="39">
        <f t="shared" ca="1" si="37"/>
        <v>2</v>
      </c>
      <c r="O142" s="82">
        <f t="shared" ca="1" si="38"/>
        <v>0.78148666861354954</v>
      </c>
      <c r="P142" s="5">
        <f t="shared" ca="1" si="39"/>
        <v>1</v>
      </c>
      <c r="Q142" s="76">
        <f t="shared" ca="1" si="40"/>
        <v>0.22739639110102594</v>
      </c>
      <c r="R142" s="5">
        <f t="shared" ca="1" si="41"/>
        <v>2</v>
      </c>
      <c r="S142" s="76">
        <f t="shared" ca="1" si="42"/>
        <v>0.24851145986816414</v>
      </c>
      <c r="T142" s="5">
        <f t="shared" ca="1" si="43"/>
        <v>3</v>
      </c>
      <c r="U142" s="75">
        <f t="shared" ca="1" si="44"/>
        <v>0.5258506961968985</v>
      </c>
      <c r="V142" s="16">
        <f t="shared" ca="1" si="45"/>
        <v>5</v>
      </c>
      <c r="W142" s="82">
        <f t="shared" ca="1" si="46"/>
        <v>0.39378025141382889</v>
      </c>
      <c r="X142" s="6">
        <f t="shared" ca="1" si="47"/>
        <v>1</v>
      </c>
      <c r="Y142" s="82">
        <f t="shared" ca="1" si="48"/>
        <v>0.1922459208331706</v>
      </c>
      <c r="Z142" s="16">
        <f t="shared" ca="1" si="49"/>
        <v>6</v>
      </c>
      <c r="AA142" s="82">
        <f t="shared" ca="1" si="50"/>
        <v>0.66207517428539209</v>
      </c>
    </row>
    <row r="143" spans="2:27">
      <c r="B143" s="5" t="s">
        <v>83</v>
      </c>
      <c r="C143" s="6" t="s">
        <v>95</v>
      </c>
      <c r="D143" s="39"/>
      <c r="E143" s="5">
        <f t="shared" ref="E143:E147" si="55">$D$111*$D$119*$E$3/1000</f>
        <v>39.6</v>
      </c>
      <c r="F143" s="5"/>
      <c r="G143" s="53">
        <f t="shared" ca="1" si="52"/>
        <v>23.749704433497538</v>
      </c>
      <c r="H143" s="65">
        <f t="shared" ca="1" si="53"/>
        <v>63.349704433497536</v>
      </c>
      <c r="I143" s="34">
        <f t="shared" ca="1" si="54"/>
        <v>23.749704433497538</v>
      </c>
      <c r="M143" s="5">
        <f t="shared" si="51"/>
        <v>118</v>
      </c>
      <c r="N143" s="39">
        <f t="shared" ca="1" si="37"/>
        <v>2</v>
      </c>
      <c r="O143" s="34">
        <f t="shared" ca="1" si="38"/>
        <v>0.52533551482504492</v>
      </c>
      <c r="P143" s="5">
        <f t="shared" ca="1" si="39"/>
        <v>1</v>
      </c>
      <c r="Q143" s="53">
        <f t="shared" ca="1" si="40"/>
        <v>0.13983393576312686</v>
      </c>
      <c r="R143" s="5">
        <f t="shared" ca="1" si="41"/>
        <v>2</v>
      </c>
      <c r="S143" s="53">
        <f t="shared" ca="1" si="42"/>
        <v>0.57903919672608861</v>
      </c>
      <c r="T143" s="5">
        <f t="shared" ca="1" si="43"/>
        <v>3</v>
      </c>
      <c r="U143" s="56">
        <f t="shared" ca="1" si="44"/>
        <v>0.50140183737789634</v>
      </c>
      <c r="V143" s="16">
        <f t="shared" ca="1" si="45"/>
        <v>4</v>
      </c>
      <c r="W143" s="34">
        <f t="shared" ca="1" si="46"/>
        <v>0.25815937127752453</v>
      </c>
      <c r="X143" s="6">
        <f t="shared" ca="1" si="47"/>
        <v>1</v>
      </c>
      <c r="Y143" s="34">
        <f t="shared" ca="1" si="48"/>
        <v>5.8396548599703557E-2</v>
      </c>
      <c r="Z143" s="16">
        <f t="shared" ca="1" si="49"/>
        <v>5</v>
      </c>
      <c r="AA143" s="34">
        <f t="shared" ca="1" si="50"/>
        <v>0.41135374505354072</v>
      </c>
    </row>
    <row r="144" spans="2:27">
      <c r="B144" s="5" t="s">
        <v>84</v>
      </c>
      <c r="C144" s="6" t="s">
        <v>95</v>
      </c>
      <c r="D144" s="39" t="s">
        <v>95</v>
      </c>
      <c r="E144" s="5">
        <f t="shared" si="55"/>
        <v>39.6</v>
      </c>
      <c r="F144" s="5">
        <f>$D$111*$D$119*$E$3/1000</f>
        <v>39.6</v>
      </c>
      <c r="G144" s="53">
        <f t="shared" ca="1" si="52"/>
        <v>25.381713191023533</v>
      </c>
      <c r="H144" s="65">
        <f t="shared" ca="1" si="53"/>
        <v>64.98171319102353</v>
      </c>
      <c r="I144" s="34">
        <f t="shared" ca="1" si="54"/>
        <v>64.98171319102353</v>
      </c>
      <c r="M144" s="5">
        <f t="shared" si="51"/>
        <v>119</v>
      </c>
      <c r="N144" s="39">
        <f t="shared" ref="N144:N207" ca="1" si="56">VLOOKUP(O144,N$8:O$15,2)</f>
        <v>2</v>
      </c>
      <c r="O144" s="34">
        <f t="shared" ca="1" si="38"/>
        <v>0.39750641749707416</v>
      </c>
      <c r="P144" s="5">
        <f t="shared" ref="P144:P207" ca="1" si="57">VLOOKUP(Q144,P$8:Q$15,2)</f>
        <v>1</v>
      </c>
      <c r="Q144" s="53">
        <f t="shared" ca="1" si="40"/>
        <v>0.39723211933228342</v>
      </c>
      <c r="R144" s="5">
        <f t="shared" ref="R144:R207" ca="1" si="58">VLOOKUP(S144,R$8:S$15,2)</f>
        <v>3</v>
      </c>
      <c r="S144" s="53">
        <f t="shared" ca="1" si="42"/>
        <v>0.9453725400145816</v>
      </c>
      <c r="T144" s="5">
        <f t="shared" ref="T144:T207" ca="1" si="59">VLOOKUP(U144,T$8:U$15,2)</f>
        <v>3</v>
      </c>
      <c r="U144" s="56">
        <f t="shared" ca="1" si="44"/>
        <v>0.47495810683290784</v>
      </c>
      <c r="V144" s="16">
        <f t="shared" ref="V144:V207" ca="1" si="60">VLOOKUP(W144,V$8:W$15,2)</f>
        <v>7</v>
      </c>
      <c r="W144" s="34">
        <f t="shared" ca="1" si="46"/>
        <v>0.72075864776946386</v>
      </c>
      <c r="X144" s="6">
        <f t="shared" ref="X144:X207" ca="1" si="61">VLOOKUP(Y144,X$8:Y$15,2)</f>
        <v>4</v>
      </c>
      <c r="Y144" s="34">
        <f t="shared" ca="1" si="48"/>
        <v>0.51685704452783821</v>
      </c>
      <c r="Z144" s="16">
        <f t="shared" ref="Z144:Z207" ca="1" si="62">VLOOKUP(AA144,Z$8:AA$15,2)</f>
        <v>6</v>
      </c>
      <c r="AA144" s="34">
        <f t="shared" ca="1" si="50"/>
        <v>0.79654375873967576</v>
      </c>
    </row>
    <row r="145" spans="2:27">
      <c r="B145" s="5" t="s">
        <v>85</v>
      </c>
      <c r="C145" s="6" t="s">
        <v>95</v>
      </c>
      <c r="D145" s="39" t="s">
        <v>95</v>
      </c>
      <c r="E145" s="5">
        <f t="shared" si="55"/>
        <v>39.6</v>
      </c>
      <c r="F145" s="5">
        <f>$D$111*$D$119*$E$3/1000</f>
        <v>39.6</v>
      </c>
      <c r="G145" s="53">
        <f t="shared" ca="1" si="52"/>
        <v>24.819080459770113</v>
      </c>
      <c r="H145" s="65">
        <f t="shared" ca="1" si="53"/>
        <v>64.419080459770115</v>
      </c>
      <c r="I145" s="34">
        <f t="shared" ca="1" si="54"/>
        <v>64.419080459770115</v>
      </c>
      <c r="M145" s="5">
        <f t="shared" si="51"/>
        <v>120</v>
      </c>
      <c r="N145" s="39">
        <f t="shared" ca="1" si="56"/>
        <v>2</v>
      </c>
      <c r="O145" s="34">
        <f t="shared" ca="1" si="38"/>
        <v>0.4745588217416703</v>
      </c>
      <c r="P145" s="5">
        <f t="shared" ca="1" si="57"/>
        <v>1</v>
      </c>
      <c r="Q145" s="53">
        <f t="shared" ca="1" si="40"/>
        <v>0.14966188458587304</v>
      </c>
      <c r="R145" s="5">
        <f t="shared" ca="1" si="58"/>
        <v>3</v>
      </c>
      <c r="S145" s="53">
        <f t="shared" ca="1" si="42"/>
        <v>0.80361074978234681</v>
      </c>
      <c r="T145" s="5">
        <f t="shared" ca="1" si="59"/>
        <v>4</v>
      </c>
      <c r="U145" s="56">
        <f t="shared" ca="1" si="44"/>
        <v>0.61331690201095435</v>
      </c>
      <c r="V145" s="16">
        <f t="shared" ca="1" si="60"/>
        <v>3</v>
      </c>
      <c r="W145" s="34">
        <f t="shared" ca="1" si="46"/>
        <v>0.11110663747447624</v>
      </c>
      <c r="X145" s="6">
        <f t="shared" ca="1" si="61"/>
        <v>2</v>
      </c>
      <c r="Y145" s="34">
        <f t="shared" ca="1" si="48"/>
        <v>0.25907531341042134</v>
      </c>
      <c r="Z145" s="16">
        <f t="shared" ca="1" si="62"/>
        <v>6</v>
      </c>
      <c r="AA145" s="34">
        <f t="shared" ca="1" si="50"/>
        <v>0.8148836395047574</v>
      </c>
    </row>
    <row r="146" spans="2:27">
      <c r="B146" s="5" t="s">
        <v>86</v>
      </c>
      <c r="C146" s="6" t="s">
        <v>95</v>
      </c>
      <c r="D146" s="39" t="s">
        <v>95</v>
      </c>
      <c r="E146" s="5">
        <f t="shared" si="55"/>
        <v>39.6</v>
      </c>
      <c r="F146" s="5">
        <f>$D$111*$D$119*$E$3/1000</f>
        <v>39.6</v>
      </c>
      <c r="G146" s="53">
        <f t="shared" ca="1" si="52"/>
        <v>23.285155993431857</v>
      </c>
      <c r="H146" s="65">
        <f t="shared" ca="1" si="53"/>
        <v>62.885155993431859</v>
      </c>
      <c r="I146" s="34">
        <f t="shared" ca="1" si="54"/>
        <v>62.885155993431859</v>
      </c>
      <c r="M146" s="5">
        <f t="shared" si="51"/>
        <v>121</v>
      </c>
      <c r="N146" s="39">
        <f t="shared" ca="1" si="56"/>
        <v>1</v>
      </c>
      <c r="O146" s="34">
        <f t="shared" ca="1" si="38"/>
        <v>7.7821863645076483E-2</v>
      </c>
      <c r="P146" s="5">
        <f t="shared" ca="1" si="57"/>
        <v>1</v>
      </c>
      <c r="Q146" s="53">
        <f t="shared" ca="1" si="40"/>
        <v>0.4095532273388045</v>
      </c>
      <c r="R146" s="5">
        <f t="shared" ca="1" si="58"/>
        <v>1</v>
      </c>
      <c r="S146" s="53">
        <f t="shared" ca="1" si="42"/>
        <v>4.6318630230865132E-2</v>
      </c>
      <c r="T146" s="5">
        <f t="shared" ca="1" si="59"/>
        <v>5</v>
      </c>
      <c r="U146" s="56">
        <f t="shared" ca="1" si="44"/>
        <v>0.77177017754365362</v>
      </c>
      <c r="V146" s="16">
        <f t="shared" ca="1" si="60"/>
        <v>7</v>
      </c>
      <c r="W146" s="34">
        <f t="shared" ca="1" si="46"/>
        <v>0.80004430661573966</v>
      </c>
      <c r="X146" s="6">
        <f t="shared" ca="1" si="61"/>
        <v>5</v>
      </c>
      <c r="Y146" s="34">
        <f t="shared" ca="1" si="48"/>
        <v>0.62606410656181599</v>
      </c>
      <c r="Z146" s="16">
        <f t="shared" ca="1" si="62"/>
        <v>7</v>
      </c>
      <c r="AA146" s="34">
        <f t="shared" ca="1" si="50"/>
        <v>0.90922791695937399</v>
      </c>
    </row>
    <row r="147" spans="2:27" ht="15.75" thickBot="1">
      <c r="B147" s="4" t="s">
        <v>87</v>
      </c>
      <c r="C147" s="1" t="s">
        <v>95</v>
      </c>
      <c r="D147" s="40" t="s">
        <v>95</v>
      </c>
      <c r="E147" s="4">
        <f t="shared" si="55"/>
        <v>39.6</v>
      </c>
      <c r="F147" s="4">
        <f>$D$111*$D$119*$E$3/1000</f>
        <v>39.6</v>
      </c>
      <c r="G147" s="76">
        <f t="shared" ca="1" si="52"/>
        <v>12.729392446633824</v>
      </c>
      <c r="H147" s="87">
        <f t="shared" ca="1" si="53"/>
        <v>52.329392446633825</v>
      </c>
      <c r="I147" s="82">
        <f t="shared" ca="1" si="54"/>
        <v>52.329392446633825</v>
      </c>
      <c r="M147" s="5">
        <f t="shared" si="51"/>
        <v>122</v>
      </c>
      <c r="N147" s="39">
        <f t="shared" ca="1" si="56"/>
        <v>1</v>
      </c>
      <c r="O147" s="34">
        <f t="shared" ca="1" si="38"/>
        <v>0.12424841762803696</v>
      </c>
      <c r="P147" s="5">
        <f t="shared" ca="1" si="57"/>
        <v>2</v>
      </c>
      <c r="Q147" s="53">
        <f t="shared" ca="1" si="40"/>
        <v>0.77326068919816837</v>
      </c>
      <c r="R147" s="5">
        <f t="shared" ca="1" si="58"/>
        <v>1</v>
      </c>
      <c r="S147" s="53">
        <f t="shared" ca="1" si="42"/>
        <v>6.3041753539453627E-2</v>
      </c>
      <c r="T147" s="5">
        <f t="shared" ca="1" si="59"/>
        <v>4</v>
      </c>
      <c r="U147" s="56">
        <f t="shared" ca="1" si="44"/>
        <v>0.62585601195229579</v>
      </c>
      <c r="V147" s="16">
        <f t="shared" ca="1" si="60"/>
        <v>4</v>
      </c>
      <c r="W147" s="34">
        <f t="shared" ca="1" si="46"/>
        <v>0.23244178253288084</v>
      </c>
      <c r="X147" s="6">
        <f t="shared" ca="1" si="61"/>
        <v>5</v>
      </c>
      <c r="Y147" s="34">
        <f t="shared" ca="1" si="48"/>
        <v>0.61598734644867648</v>
      </c>
      <c r="Z147" s="16">
        <f t="shared" ca="1" si="62"/>
        <v>1</v>
      </c>
      <c r="AA147" s="34">
        <f t="shared" ca="1" si="50"/>
        <v>1.365765550858633E-2</v>
      </c>
    </row>
    <row r="148" spans="2:27">
      <c r="F148" s="12"/>
      <c r="G148" s="53"/>
      <c r="H148" s="16"/>
      <c r="I148" s="52"/>
      <c r="J148" s="16"/>
      <c r="M148" s="5">
        <f t="shared" si="51"/>
        <v>123</v>
      </c>
      <c r="N148" s="39">
        <f t="shared" ca="1" si="56"/>
        <v>1</v>
      </c>
      <c r="O148" s="34">
        <f t="shared" ca="1" si="38"/>
        <v>3.2944428045992513E-2</v>
      </c>
      <c r="P148" s="5">
        <f t="shared" ca="1" si="57"/>
        <v>1</v>
      </c>
      <c r="Q148" s="53">
        <f t="shared" ca="1" si="40"/>
        <v>0.30612406533904846</v>
      </c>
      <c r="R148" s="5">
        <f t="shared" ca="1" si="58"/>
        <v>2</v>
      </c>
      <c r="S148" s="53">
        <f t="shared" ca="1" si="42"/>
        <v>0.35860590449093177</v>
      </c>
      <c r="T148" s="5">
        <f t="shared" ca="1" si="59"/>
        <v>2</v>
      </c>
      <c r="U148" s="56">
        <f t="shared" ca="1" si="44"/>
        <v>0.26489733456222186</v>
      </c>
      <c r="V148" s="16">
        <f t="shared" ca="1" si="60"/>
        <v>3</v>
      </c>
      <c r="W148" s="34">
        <f t="shared" ca="1" si="46"/>
        <v>0.12910422143523892</v>
      </c>
      <c r="X148" s="6">
        <f t="shared" ca="1" si="61"/>
        <v>5</v>
      </c>
      <c r="Y148" s="34">
        <f t="shared" ca="1" si="48"/>
        <v>0.63500796401796844</v>
      </c>
      <c r="Z148" s="16">
        <f t="shared" ca="1" si="62"/>
        <v>3</v>
      </c>
      <c r="AA148" s="34">
        <f t="shared" ca="1" si="50"/>
        <v>0.10864340114137327</v>
      </c>
    </row>
    <row r="149" spans="2:27">
      <c r="F149" s="12"/>
      <c r="G149" s="52"/>
      <c r="H149" s="16"/>
      <c r="I149" s="52"/>
      <c r="J149" s="16"/>
      <c r="M149" s="5">
        <f t="shared" si="51"/>
        <v>124</v>
      </c>
      <c r="N149" s="39">
        <f t="shared" ca="1" si="56"/>
        <v>2</v>
      </c>
      <c r="O149" s="34">
        <f t="shared" ca="1" si="38"/>
        <v>0.21189470962191614</v>
      </c>
      <c r="P149" s="5">
        <f t="shared" ca="1" si="57"/>
        <v>1</v>
      </c>
      <c r="Q149" s="53">
        <f t="shared" ca="1" si="40"/>
        <v>0.38109523912465448</v>
      </c>
      <c r="R149" s="5">
        <f t="shared" ca="1" si="58"/>
        <v>3</v>
      </c>
      <c r="S149" s="53">
        <f t="shared" ca="1" si="42"/>
        <v>0.88403950043810942</v>
      </c>
      <c r="T149" s="5">
        <f t="shared" ca="1" si="59"/>
        <v>8</v>
      </c>
      <c r="U149" s="56">
        <f t="shared" ca="1" si="44"/>
        <v>0.9923056865947153</v>
      </c>
      <c r="V149" s="16">
        <f t="shared" ca="1" si="60"/>
        <v>4</v>
      </c>
      <c r="W149" s="34">
        <f t="shared" ca="1" si="46"/>
        <v>0.23170343725211673</v>
      </c>
      <c r="X149" s="6">
        <f t="shared" ca="1" si="61"/>
        <v>1</v>
      </c>
      <c r="Y149" s="34">
        <f t="shared" ca="1" si="48"/>
        <v>7.9839064358654177E-2</v>
      </c>
      <c r="Z149" s="16">
        <f t="shared" ca="1" si="62"/>
        <v>5</v>
      </c>
      <c r="AA149" s="34">
        <f t="shared" ca="1" si="50"/>
        <v>0.35007236406699072</v>
      </c>
    </row>
    <row r="150" spans="2:27" ht="15.75" thickBot="1">
      <c r="B150" t="s">
        <v>135</v>
      </c>
      <c r="D150" s="16"/>
      <c r="F150" s="78"/>
      <c r="M150" s="5">
        <f t="shared" si="51"/>
        <v>125</v>
      </c>
      <c r="N150" s="39">
        <f t="shared" ca="1" si="56"/>
        <v>2</v>
      </c>
      <c r="O150" s="34">
        <f t="shared" ca="1" si="38"/>
        <v>0.56490354448463553</v>
      </c>
      <c r="P150" s="5">
        <f t="shared" ca="1" si="57"/>
        <v>1</v>
      </c>
      <c r="Q150" s="53">
        <f t="shared" ca="1" si="40"/>
        <v>0.25292252913854885</v>
      </c>
      <c r="R150" s="5">
        <f t="shared" ca="1" si="58"/>
        <v>2</v>
      </c>
      <c r="S150" s="53">
        <f t="shared" ca="1" si="42"/>
        <v>0.47033794206937252</v>
      </c>
      <c r="T150" s="5">
        <f t="shared" ca="1" si="59"/>
        <v>4</v>
      </c>
      <c r="U150" s="56">
        <f t="shared" ca="1" si="44"/>
        <v>0.69036074317931284</v>
      </c>
      <c r="V150" s="16">
        <f t="shared" ca="1" si="60"/>
        <v>1</v>
      </c>
      <c r="W150" s="34">
        <f t="shared" ca="1" si="46"/>
        <v>6.1204506721157514E-4</v>
      </c>
      <c r="X150" s="6">
        <f t="shared" ca="1" si="61"/>
        <v>5</v>
      </c>
      <c r="Y150" s="34">
        <f t="shared" ca="1" si="48"/>
        <v>0.66983892877482631</v>
      </c>
      <c r="Z150" s="16">
        <f t="shared" ca="1" si="62"/>
        <v>6</v>
      </c>
      <c r="AA150" s="34">
        <f t="shared" ca="1" si="50"/>
        <v>0.74417263107759268</v>
      </c>
    </row>
    <row r="151" spans="2:27">
      <c r="B151" s="17" t="s">
        <v>120</v>
      </c>
      <c r="C151" s="59"/>
      <c r="D151" s="71">
        <f ca="1">SUM(H124:H147)</f>
        <v>673.53553366174071</v>
      </c>
      <c r="E151" s="70" t="s">
        <v>2</v>
      </c>
      <c r="M151" s="5">
        <f t="shared" si="51"/>
        <v>126</v>
      </c>
      <c r="N151" s="39">
        <f t="shared" ca="1" si="56"/>
        <v>2</v>
      </c>
      <c r="O151" s="34">
        <f t="shared" ca="1" si="38"/>
        <v>0.72602987609947167</v>
      </c>
      <c r="P151" s="5">
        <f t="shared" ca="1" si="57"/>
        <v>3</v>
      </c>
      <c r="Q151" s="53">
        <f t="shared" ca="1" si="40"/>
        <v>0.9012644063458275</v>
      </c>
      <c r="R151" s="5">
        <f t="shared" ca="1" si="58"/>
        <v>3</v>
      </c>
      <c r="S151" s="53">
        <f t="shared" ca="1" si="42"/>
        <v>0.85970020116344092</v>
      </c>
      <c r="T151" s="5">
        <f t="shared" ca="1" si="59"/>
        <v>2</v>
      </c>
      <c r="U151" s="56">
        <f t="shared" ca="1" si="44"/>
        <v>0.21093982037421211</v>
      </c>
      <c r="V151" s="16">
        <f t="shared" ca="1" si="60"/>
        <v>6</v>
      </c>
      <c r="W151" s="34">
        <f t="shared" ca="1" si="46"/>
        <v>0.68807751281738683</v>
      </c>
      <c r="X151" s="6">
        <f t="shared" ca="1" si="61"/>
        <v>5</v>
      </c>
      <c r="Y151" s="34">
        <f t="shared" ca="1" si="48"/>
        <v>0.66181282958771614</v>
      </c>
      <c r="Z151" s="16">
        <f t="shared" ca="1" si="62"/>
        <v>4</v>
      </c>
      <c r="AA151" s="34">
        <f t="shared" ca="1" si="50"/>
        <v>0.33967153379568504</v>
      </c>
    </row>
    <row r="152" spans="2:27">
      <c r="B152" s="6" t="s">
        <v>119</v>
      </c>
      <c r="C152" s="53"/>
      <c r="D152" s="34">
        <f ca="1">D151/$E$3</f>
        <v>3.0615251530079122</v>
      </c>
      <c r="E152" s="39" t="s">
        <v>2</v>
      </c>
      <c r="M152" s="5">
        <f t="shared" si="51"/>
        <v>127</v>
      </c>
      <c r="N152" s="39">
        <f t="shared" ca="1" si="56"/>
        <v>2</v>
      </c>
      <c r="O152" s="34">
        <f t="shared" ca="1" si="38"/>
        <v>0.57320337625694795</v>
      </c>
      <c r="P152" s="5">
        <f t="shared" ca="1" si="57"/>
        <v>1</v>
      </c>
      <c r="Q152" s="53">
        <f t="shared" ca="1" si="40"/>
        <v>0.22970586066305643</v>
      </c>
      <c r="R152" s="5">
        <f t="shared" ca="1" si="58"/>
        <v>1</v>
      </c>
      <c r="S152" s="53">
        <f t="shared" ca="1" si="42"/>
        <v>7.8283857813787883E-4</v>
      </c>
      <c r="T152" s="5">
        <f t="shared" ca="1" si="59"/>
        <v>3</v>
      </c>
      <c r="U152" s="56">
        <f t="shared" ca="1" si="44"/>
        <v>0.48865540973465116</v>
      </c>
      <c r="V152" s="16">
        <f t="shared" ca="1" si="60"/>
        <v>5</v>
      </c>
      <c r="W152" s="34">
        <f t="shared" ca="1" si="46"/>
        <v>0.38550353366918499</v>
      </c>
      <c r="X152" s="6">
        <f t="shared" ca="1" si="61"/>
        <v>1</v>
      </c>
      <c r="Y152" s="34">
        <f t="shared" ca="1" si="48"/>
        <v>0.13365596857210882</v>
      </c>
      <c r="Z152" s="16">
        <f t="shared" ca="1" si="62"/>
        <v>6</v>
      </c>
      <c r="AA152" s="34">
        <f t="shared" ca="1" si="50"/>
        <v>0.62412839637588791</v>
      </c>
    </row>
    <row r="153" spans="2:27">
      <c r="B153" s="6" t="s">
        <v>90</v>
      </c>
      <c r="C153" s="13"/>
      <c r="D153" s="34">
        <f ca="1">D152*182</f>
        <v>557.19757784744002</v>
      </c>
      <c r="E153" s="101" t="s">
        <v>2</v>
      </c>
      <c r="M153" s="5">
        <f t="shared" si="51"/>
        <v>128</v>
      </c>
      <c r="N153" s="39">
        <f t="shared" ca="1" si="56"/>
        <v>2</v>
      </c>
      <c r="O153" s="34">
        <f t="shared" ca="1" si="38"/>
        <v>0.43048472478240907</v>
      </c>
      <c r="P153" s="5">
        <f t="shared" ca="1" si="57"/>
        <v>3</v>
      </c>
      <c r="Q153" s="53">
        <f t="shared" ca="1" si="40"/>
        <v>0.98903680476782529</v>
      </c>
      <c r="R153" s="5">
        <f t="shared" ca="1" si="58"/>
        <v>2</v>
      </c>
      <c r="S153" s="53">
        <f t="shared" ca="1" si="42"/>
        <v>0.64396204475685259</v>
      </c>
      <c r="T153" s="5">
        <f t="shared" ca="1" si="59"/>
        <v>3</v>
      </c>
      <c r="U153" s="56">
        <f t="shared" ca="1" si="44"/>
        <v>0.53958870592772135</v>
      </c>
      <c r="V153" s="16">
        <f t="shared" ca="1" si="60"/>
        <v>7</v>
      </c>
      <c r="W153" s="34">
        <f t="shared" ca="1" si="46"/>
        <v>0.70498341111583152</v>
      </c>
      <c r="X153" s="6">
        <f t="shared" ca="1" si="61"/>
        <v>6</v>
      </c>
      <c r="Y153" s="34">
        <f t="shared" ca="1" si="48"/>
        <v>0.73914396924025461</v>
      </c>
      <c r="Z153" s="16">
        <f t="shared" ca="1" si="62"/>
        <v>5</v>
      </c>
      <c r="AA153" s="34">
        <f t="shared" ca="1" si="50"/>
        <v>0.44027988425738318</v>
      </c>
    </row>
    <row r="154" spans="2:27" ht="15.75" thickBot="1">
      <c r="B154" s="1" t="s">
        <v>121</v>
      </c>
      <c r="C154" s="2"/>
      <c r="D154" s="4">
        <f ca="1">D151*182</f>
        <v>122583.46712643681</v>
      </c>
      <c r="E154" s="75" t="s">
        <v>2</v>
      </c>
      <c r="M154" s="5">
        <f t="shared" si="51"/>
        <v>129</v>
      </c>
      <c r="N154" s="39">
        <f t="shared" ca="1" si="56"/>
        <v>2</v>
      </c>
      <c r="O154" s="34">
        <f t="shared" ca="1" si="38"/>
        <v>0.84003984349852212</v>
      </c>
      <c r="P154" s="5">
        <f t="shared" ca="1" si="57"/>
        <v>1</v>
      </c>
      <c r="Q154" s="53">
        <f t="shared" ca="1" si="40"/>
        <v>0.33380392012549809</v>
      </c>
      <c r="R154" s="5">
        <f t="shared" ca="1" si="58"/>
        <v>1</v>
      </c>
      <c r="S154" s="53">
        <f t="shared" ca="1" si="42"/>
        <v>0.1264054167500499</v>
      </c>
      <c r="T154" s="5">
        <f t="shared" ca="1" si="59"/>
        <v>4</v>
      </c>
      <c r="U154" s="56">
        <f t="shared" ca="1" si="44"/>
        <v>0.69505311229375022</v>
      </c>
      <c r="V154" s="16">
        <f t="shared" ca="1" si="60"/>
        <v>6</v>
      </c>
      <c r="W154" s="34">
        <f t="shared" ca="1" si="46"/>
        <v>0.51539830273769383</v>
      </c>
      <c r="X154" s="6">
        <f t="shared" ca="1" si="61"/>
        <v>1</v>
      </c>
      <c r="Y154" s="34">
        <f t="shared" ca="1" si="48"/>
        <v>4.2375286871696227E-2</v>
      </c>
      <c r="Z154" s="16">
        <f t="shared" ca="1" si="62"/>
        <v>7</v>
      </c>
      <c r="AA154" s="34">
        <f t="shared" ca="1" si="50"/>
        <v>0.9405635473935563</v>
      </c>
    </row>
    <row r="155" spans="2:27">
      <c r="M155" s="5">
        <f t="shared" si="51"/>
        <v>130</v>
      </c>
      <c r="N155" s="39">
        <f t="shared" ca="1" si="56"/>
        <v>1</v>
      </c>
      <c r="O155" s="34">
        <f t="shared" ref="O155:O218" ca="1" si="63">RAND()</f>
        <v>5.8176875117073479E-2</v>
      </c>
      <c r="P155" s="5">
        <f t="shared" ca="1" si="57"/>
        <v>1</v>
      </c>
      <c r="Q155" s="53">
        <f t="shared" ref="Q155:Q218" ca="1" si="64">RAND()</f>
        <v>0.53906935882586637</v>
      </c>
      <c r="R155" s="5">
        <f t="shared" ca="1" si="58"/>
        <v>2</v>
      </c>
      <c r="S155" s="53">
        <f t="shared" ref="S155:S218" ca="1" si="65">RAND()</f>
        <v>0.71047631127507493</v>
      </c>
      <c r="T155" s="5">
        <f t="shared" ca="1" si="59"/>
        <v>1</v>
      </c>
      <c r="U155" s="56">
        <f t="shared" ref="U155:U218" ca="1" si="66">RAND()</f>
        <v>1.9834096825785963E-3</v>
      </c>
      <c r="V155" s="16">
        <f t="shared" ca="1" si="60"/>
        <v>4</v>
      </c>
      <c r="W155" s="34">
        <f t="shared" ref="W155:W218" ca="1" si="67">RAND()</f>
        <v>0.29618899885861749</v>
      </c>
      <c r="X155" s="6">
        <f t="shared" ca="1" si="61"/>
        <v>2</v>
      </c>
      <c r="Y155" s="34">
        <f t="shared" ref="Y155:Y218" ca="1" si="68">RAND()</f>
        <v>0.26620533274105096</v>
      </c>
      <c r="Z155" s="16">
        <f t="shared" ca="1" si="62"/>
        <v>7</v>
      </c>
      <c r="AA155" s="34">
        <f t="shared" ref="AA155:AA218" ca="1" si="69">RAND()</f>
        <v>0.89349650201635922</v>
      </c>
    </row>
    <row r="156" spans="2:27">
      <c r="D156" s="16"/>
      <c r="M156" s="5">
        <f t="shared" ref="M156:M219" si="70">M155+1</f>
        <v>131</v>
      </c>
      <c r="N156" s="39">
        <f t="shared" ca="1" si="56"/>
        <v>2</v>
      </c>
      <c r="O156" s="34">
        <f t="shared" ca="1" si="63"/>
        <v>0.54386068336144811</v>
      </c>
      <c r="P156" s="5">
        <f t="shared" ca="1" si="57"/>
        <v>1</v>
      </c>
      <c r="Q156" s="53">
        <f t="shared" ca="1" si="64"/>
        <v>0.22344116326549757</v>
      </c>
      <c r="R156" s="5">
        <f t="shared" ca="1" si="58"/>
        <v>2</v>
      </c>
      <c r="S156" s="53">
        <f t="shared" ca="1" si="65"/>
        <v>0.19585942527831168</v>
      </c>
      <c r="T156" s="5">
        <f t="shared" ca="1" si="59"/>
        <v>3</v>
      </c>
      <c r="U156" s="56">
        <f t="shared" ca="1" si="66"/>
        <v>0.46453708654792347</v>
      </c>
      <c r="V156" s="16">
        <f t="shared" ca="1" si="60"/>
        <v>5</v>
      </c>
      <c r="W156" s="34">
        <f t="shared" ca="1" si="67"/>
        <v>0.3673915714274838</v>
      </c>
      <c r="X156" s="6">
        <f t="shared" ca="1" si="61"/>
        <v>4</v>
      </c>
      <c r="Y156" s="34">
        <f t="shared" ca="1" si="68"/>
        <v>0.57413717285619414</v>
      </c>
      <c r="Z156" s="16">
        <f t="shared" ca="1" si="62"/>
        <v>7</v>
      </c>
      <c r="AA156" s="34">
        <f t="shared" ca="1" si="69"/>
        <v>0.90793814508301929</v>
      </c>
    </row>
    <row r="157" spans="2:27" ht="15.75" thickBot="1">
      <c r="B157" t="s">
        <v>136</v>
      </c>
      <c r="M157" s="5">
        <f t="shared" si="70"/>
        <v>132</v>
      </c>
      <c r="N157" s="39">
        <f t="shared" ca="1" si="56"/>
        <v>2</v>
      </c>
      <c r="O157" s="34">
        <f t="shared" ca="1" si="63"/>
        <v>0.29879350269940552</v>
      </c>
      <c r="P157" s="5">
        <f t="shared" ca="1" si="57"/>
        <v>1</v>
      </c>
      <c r="Q157" s="53">
        <f t="shared" ca="1" si="64"/>
        <v>0.13100853271676138</v>
      </c>
      <c r="R157" s="5">
        <f t="shared" ca="1" si="58"/>
        <v>2</v>
      </c>
      <c r="S157" s="53">
        <f t="shared" ca="1" si="65"/>
        <v>0.4032334779998954</v>
      </c>
      <c r="T157" s="5">
        <f t="shared" ca="1" si="59"/>
        <v>6</v>
      </c>
      <c r="U157" s="56">
        <f t="shared" ca="1" si="66"/>
        <v>0.81362164773744006</v>
      </c>
      <c r="V157" s="16">
        <f t="shared" ca="1" si="60"/>
        <v>6</v>
      </c>
      <c r="W157" s="34">
        <f t="shared" ca="1" si="67"/>
        <v>0.53429341624378868</v>
      </c>
      <c r="X157" s="6">
        <f t="shared" ca="1" si="61"/>
        <v>7</v>
      </c>
      <c r="Y157" s="34">
        <f t="shared" ca="1" si="68"/>
        <v>0.84322038793517518</v>
      </c>
      <c r="Z157" s="16">
        <f t="shared" ca="1" si="62"/>
        <v>5</v>
      </c>
      <c r="AA157" s="34">
        <f t="shared" ca="1" si="69"/>
        <v>0.53518147412202466</v>
      </c>
    </row>
    <row r="158" spans="2:27">
      <c r="B158" s="17" t="s">
        <v>120</v>
      </c>
      <c r="C158" s="59"/>
      <c r="D158" s="71">
        <f ca="1">SUM(I124:I147)</f>
        <v>594.33553366174067</v>
      </c>
      <c r="E158" s="70" t="s">
        <v>2</v>
      </c>
      <c r="M158" s="5">
        <f t="shared" si="70"/>
        <v>133</v>
      </c>
      <c r="N158" s="39">
        <f t="shared" ca="1" si="56"/>
        <v>2</v>
      </c>
      <c r="O158" s="34">
        <f t="shared" ca="1" si="63"/>
        <v>0.76116527768256614</v>
      </c>
      <c r="P158" s="5">
        <f t="shared" ca="1" si="57"/>
        <v>2</v>
      </c>
      <c r="Q158" s="53">
        <f t="shared" ca="1" si="64"/>
        <v>0.6536183935912625</v>
      </c>
      <c r="R158" s="5">
        <f t="shared" ca="1" si="58"/>
        <v>3</v>
      </c>
      <c r="S158" s="53">
        <f t="shared" ca="1" si="65"/>
        <v>0.9554439650057911</v>
      </c>
      <c r="T158" s="5">
        <f t="shared" ca="1" si="59"/>
        <v>3</v>
      </c>
      <c r="U158" s="56">
        <f t="shared" ca="1" si="66"/>
        <v>0.41686154300028266</v>
      </c>
      <c r="V158" s="16">
        <f t="shared" ca="1" si="60"/>
        <v>2</v>
      </c>
      <c r="W158" s="34">
        <f t="shared" ca="1" si="67"/>
        <v>9.8004444626460518E-2</v>
      </c>
      <c r="X158" s="6">
        <f t="shared" ca="1" si="61"/>
        <v>8</v>
      </c>
      <c r="Y158" s="34">
        <f t="shared" ca="1" si="68"/>
        <v>0.91563618058562857</v>
      </c>
      <c r="Z158" s="16">
        <f t="shared" ca="1" si="62"/>
        <v>7</v>
      </c>
      <c r="AA158" s="34">
        <f t="shared" ca="1" si="69"/>
        <v>0.89391893823756718</v>
      </c>
    </row>
    <row r="159" spans="2:27">
      <c r="B159" s="6" t="s">
        <v>119</v>
      </c>
      <c r="C159" s="53"/>
      <c r="D159" s="34">
        <f ca="1">D158/$E$3</f>
        <v>2.7015251530079123</v>
      </c>
      <c r="E159" s="39" t="s">
        <v>2</v>
      </c>
      <c r="M159" s="5">
        <f t="shared" si="70"/>
        <v>134</v>
      </c>
      <c r="N159" s="39">
        <f t="shared" ca="1" si="56"/>
        <v>2</v>
      </c>
      <c r="O159" s="34">
        <f t="shared" ca="1" si="63"/>
        <v>0.56142074194579727</v>
      </c>
      <c r="P159" s="5">
        <f t="shared" ca="1" si="57"/>
        <v>1</v>
      </c>
      <c r="Q159" s="53">
        <f t="shared" ca="1" si="64"/>
        <v>0.44895513244237684</v>
      </c>
      <c r="R159" s="5">
        <f t="shared" ca="1" si="58"/>
        <v>2</v>
      </c>
      <c r="S159" s="53">
        <f t="shared" ca="1" si="65"/>
        <v>0.3835259656717982</v>
      </c>
      <c r="T159" s="5">
        <f t="shared" ca="1" si="59"/>
        <v>1</v>
      </c>
      <c r="U159" s="56">
        <f t="shared" ca="1" si="66"/>
        <v>8.7641010562631738E-2</v>
      </c>
      <c r="V159" s="16">
        <f t="shared" ca="1" si="60"/>
        <v>7</v>
      </c>
      <c r="W159" s="34">
        <f t="shared" ca="1" si="67"/>
        <v>0.85783425827679349</v>
      </c>
      <c r="X159" s="6">
        <f t="shared" ca="1" si="61"/>
        <v>8</v>
      </c>
      <c r="Y159" s="34">
        <f t="shared" ca="1" si="68"/>
        <v>0.93077615008224601</v>
      </c>
      <c r="Z159" s="16">
        <f t="shared" ca="1" si="62"/>
        <v>4</v>
      </c>
      <c r="AA159" s="34">
        <f t="shared" ca="1" si="69"/>
        <v>0.25955127796942556</v>
      </c>
    </row>
    <row r="160" spans="2:27">
      <c r="B160" s="6" t="s">
        <v>90</v>
      </c>
      <c r="C160" s="13"/>
      <c r="D160" s="34">
        <f ca="1">D159*183</f>
        <v>494.37910300044797</v>
      </c>
      <c r="E160" s="101" t="s">
        <v>2</v>
      </c>
      <c r="M160" s="5">
        <f t="shared" si="70"/>
        <v>135</v>
      </c>
      <c r="N160" s="39">
        <f t="shared" ca="1" si="56"/>
        <v>2</v>
      </c>
      <c r="O160" s="34">
        <f t="shared" ca="1" si="63"/>
        <v>0.9640946667048742</v>
      </c>
      <c r="P160" s="5">
        <f t="shared" ca="1" si="57"/>
        <v>3</v>
      </c>
      <c r="Q160" s="53">
        <f t="shared" ca="1" si="64"/>
        <v>0.88964897503056517</v>
      </c>
      <c r="R160" s="5">
        <f t="shared" ca="1" si="58"/>
        <v>3</v>
      </c>
      <c r="S160" s="53">
        <f t="shared" ca="1" si="65"/>
        <v>0.857507786852999</v>
      </c>
      <c r="T160" s="5">
        <f t="shared" ca="1" si="59"/>
        <v>3</v>
      </c>
      <c r="U160" s="56">
        <f t="shared" ca="1" si="66"/>
        <v>0.44228596256351027</v>
      </c>
      <c r="V160" s="16">
        <f t="shared" ca="1" si="60"/>
        <v>8</v>
      </c>
      <c r="W160" s="34">
        <f t="shared" ca="1" si="67"/>
        <v>0.98136356029998018</v>
      </c>
      <c r="X160" s="6">
        <f t="shared" ca="1" si="61"/>
        <v>2</v>
      </c>
      <c r="Y160" s="34">
        <f t="shared" ca="1" si="68"/>
        <v>0.38885857821408631</v>
      </c>
      <c r="Z160" s="16">
        <f t="shared" ca="1" si="62"/>
        <v>6</v>
      </c>
      <c r="AA160" s="34">
        <f t="shared" ca="1" si="69"/>
        <v>0.62554567312787124</v>
      </c>
    </row>
    <row r="161" spans="2:27" ht="15.75" thickBot="1">
      <c r="B161" s="1" t="s">
        <v>121</v>
      </c>
      <c r="C161" s="2"/>
      <c r="D161" s="4">
        <f ca="1">D158*183</f>
        <v>108763.40266009854</v>
      </c>
      <c r="E161" s="75" t="s">
        <v>2</v>
      </c>
      <c r="M161" s="5">
        <f t="shared" si="70"/>
        <v>136</v>
      </c>
      <c r="N161" s="39">
        <f t="shared" ca="1" si="56"/>
        <v>2</v>
      </c>
      <c r="O161" s="34">
        <f t="shared" ca="1" si="63"/>
        <v>0.86008675857394667</v>
      </c>
      <c r="P161" s="5">
        <f t="shared" ca="1" si="57"/>
        <v>1</v>
      </c>
      <c r="Q161" s="53">
        <f t="shared" ca="1" si="64"/>
        <v>0.53698823178907051</v>
      </c>
      <c r="R161" s="5">
        <f t="shared" ca="1" si="58"/>
        <v>2</v>
      </c>
      <c r="S161" s="53">
        <f t="shared" ca="1" si="65"/>
        <v>0.27545458793230448</v>
      </c>
      <c r="T161" s="5">
        <f t="shared" ca="1" si="59"/>
        <v>3</v>
      </c>
      <c r="U161" s="56">
        <f t="shared" ca="1" si="66"/>
        <v>0.58866098527747557</v>
      </c>
      <c r="V161" s="16">
        <f t="shared" ca="1" si="60"/>
        <v>6</v>
      </c>
      <c r="W161" s="34">
        <f t="shared" ca="1" si="67"/>
        <v>0.49685275448729649</v>
      </c>
      <c r="X161" s="6">
        <f t="shared" ca="1" si="61"/>
        <v>7</v>
      </c>
      <c r="Y161" s="34">
        <f t="shared" ca="1" si="68"/>
        <v>0.87056814709384422</v>
      </c>
      <c r="Z161" s="16">
        <f t="shared" ca="1" si="62"/>
        <v>6</v>
      </c>
      <c r="AA161" s="34">
        <f t="shared" ca="1" si="69"/>
        <v>0.57512346999902242</v>
      </c>
    </row>
    <row r="162" spans="2:27" ht="15.75" thickBot="1">
      <c r="D162" s="16"/>
      <c r="M162" s="5">
        <f t="shared" si="70"/>
        <v>137</v>
      </c>
      <c r="N162" s="39">
        <f t="shared" ca="1" si="56"/>
        <v>2</v>
      </c>
      <c r="O162" s="34">
        <f t="shared" ca="1" si="63"/>
        <v>0.72951098188914765</v>
      </c>
      <c r="P162" s="5">
        <f t="shared" ca="1" si="57"/>
        <v>1</v>
      </c>
      <c r="Q162" s="53">
        <f t="shared" ca="1" si="64"/>
        <v>0.46392492616709369</v>
      </c>
      <c r="R162" s="5">
        <f t="shared" ca="1" si="58"/>
        <v>2</v>
      </c>
      <c r="S162" s="53">
        <f t="shared" ca="1" si="65"/>
        <v>0.52041646002801256</v>
      </c>
      <c r="T162" s="5">
        <f t="shared" ca="1" si="59"/>
        <v>6</v>
      </c>
      <c r="U162" s="56">
        <f t="shared" ca="1" si="66"/>
        <v>0.84781322943584758</v>
      </c>
      <c r="V162" s="16">
        <f t="shared" ca="1" si="60"/>
        <v>7</v>
      </c>
      <c r="W162" s="34">
        <f t="shared" ca="1" si="67"/>
        <v>0.89758709976578288</v>
      </c>
      <c r="X162" s="6">
        <f t="shared" ca="1" si="61"/>
        <v>2</v>
      </c>
      <c r="Y162" s="34">
        <f t="shared" ca="1" si="68"/>
        <v>0.27061907845318789</v>
      </c>
      <c r="Z162" s="16">
        <f t="shared" ca="1" si="62"/>
        <v>7</v>
      </c>
      <c r="AA162" s="34">
        <f t="shared" ca="1" si="69"/>
        <v>0.91156714151728324</v>
      </c>
    </row>
    <row r="163" spans="2:27">
      <c r="B163" s="17" t="s">
        <v>90</v>
      </c>
      <c r="C163" s="44"/>
      <c r="D163" s="70">
        <f ca="1">D153+D160</f>
        <v>1051.5766808478879</v>
      </c>
      <c r="M163" s="5">
        <f t="shared" si="70"/>
        <v>138</v>
      </c>
      <c r="N163" s="39">
        <f t="shared" ca="1" si="56"/>
        <v>1</v>
      </c>
      <c r="O163" s="34">
        <f t="shared" ca="1" si="63"/>
        <v>0.14634475532725766</v>
      </c>
      <c r="P163" s="5">
        <f t="shared" ca="1" si="57"/>
        <v>1</v>
      </c>
      <c r="Q163" s="53">
        <f t="shared" ca="1" si="64"/>
        <v>0.27769276100207141</v>
      </c>
      <c r="R163" s="5">
        <f t="shared" ca="1" si="58"/>
        <v>2</v>
      </c>
      <c r="S163" s="53">
        <f t="shared" ca="1" si="65"/>
        <v>0.6892512806170501</v>
      </c>
      <c r="T163" s="5">
        <f t="shared" ca="1" si="59"/>
        <v>3</v>
      </c>
      <c r="U163" s="56">
        <f t="shared" ca="1" si="66"/>
        <v>0.56203929929802499</v>
      </c>
      <c r="V163" s="16">
        <f t="shared" ca="1" si="60"/>
        <v>3</v>
      </c>
      <c r="W163" s="34">
        <f t="shared" ca="1" si="67"/>
        <v>0.17908264152800157</v>
      </c>
      <c r="X163" s="6">
        <f t="shared" ca="1" si="61"/>
        <v>2</v>
      </c>
      <c r="Y163" s="34">
        <f t="shared" ca="1" si="68"/>
        <v>0.34181944463382496</v>
      </c>
      <c r="Z163" s="16">
        <f t="shared" ca="1" si="62"/>
        <v>6</v>
      </c>
      <c r="AA163" s="34">
        <f t="shared" ca="1" si="69"/>
        <v>0.78704818209728966</v>
      </c>
    </row>
    <row r="164" spans="2:27" ht="15.75" thickBot="1">
      <c r="B164" s="1" t="s">
        <v>121</v>
      </c>
      <c r="C164" s="2"/>
      <c r="D164" s="40">
        <f ca="1">D154+D161</f>
        <v>231346.86978653533</v>
      </c>
      <c r="M164" s="5">
        <f t="shared" si="70"/>
        <v>139</v>
      </c>
      <c r="N164" s="39">
        <f t="shared" ca="1" si="56"/>
        <v>2</v>
      </c>
      <c r="O164" s="34">
        <f t="shared" ca="1" si="63"/>
        <v>0.59362100164023568</v>
      </c>
      <c r="P164" s="5">
        <f t="shared" ca="1" si="57"/>
        <v>1</v>
      </c>
      <c r="Q164" s="53">
        <f t="shared" ca="1" si="64"/>
        <v>0.44427320474359977</v>
      </c>
      <c r="R164" s="5">
        <f t="shared" ca="1" si="58"/>
        <v>2</v>
      </c>
      <c r="S164" s="53">
        <f t="shared" ca="1" si="65"/>
        <v>0.70409097293419265</v>
      </c>
      <c r="T164" s="5">
        <f t="shared" ca="1" si="59"/>
        <v>5</v>
      </c>
      <c r="U164" s="56">
        <f t="shared" ca="1" si="66"/>
        <v>0.74839088279373045</v>
      </c>
      <c r="V164" s="16">
        <f t="shared" ca="1" si="60"/>
        <v>5</v>
      </c>
      <c r="W164" s="34">
        <f t="shared" ca="1" si="67"/>
        <v>0.30572578933209305</v>
      </c>
      <c r="X164" s="6">
        <f t="shared" ca="1" si="61"/>
        <v>7</v>
      </c>
      <c r="Y164" s="34">
        <f t="shared" ca="1" si="68"/>
        <v>0.88607649296932944</v>
      </c>
      <c r="Z164" s="16">
        <f t="shared" ca="1" si="62"/>
        <v>4</v>
      </c>
      <c r="AA164" s="34">
        <f t="shared" ca="1" si="69"/>
        <v>0.29416220418566685</v>
      </c>
    </row>
    <row r="165" spans="2:27">
      <c r="M165" s="5">
        <f t="shared" si="70"/>
        <v>140</v>
      </c>
      <c r="N165" s="39">
        <f t="shared" ca="1" si="56"/>
        <v>1</v>
      </c>
      <c r="O165" s="34">
        <f t="shared" ca="1" si="63"/>
        <v>0.19026867024226535</v>
      </c>
      <c r="P165" s="5">
        <f t="shared" ca="1" si="57"/>
        <v>1</v>
      </c>
      <c r="Q165" s="53">
        <f t="shared" ca="1" si="64"/>
        <v>0.38842517377993557</v>
      </c>
      <c r="R165" s="5">
        <f t="shared" ca="1" si="58"/>
        <v>2</v>
      </c>
      <c r="S165" s="53">
        <f t="shared" ca="1" si="65"/>
        <v>0.18688634807203997</v>
      </c>
      <c r="T165" s="5">
        <f t="shared" ca="1" si="59"/>
        <v>2</v>
      </c>
      <c r="U165" s="56">
        <f t="shared" ca="1" si="66"/>
        <v>0.20388524285158161</v>
      </c>
      <c r="V165" s="16">
        <f t="shared" ca="1" si="60"/>
        <v>2</v>
      </c>
      <c r="W165" s="34">
        <f t="shared" ca="1" si="67"/>
        <v>5.6214541983214072E-2</v>
      </c>
      <c r="X165" s="6">
        <f t="shared" ca="1" si="61"/>
        <v>4</v>
      </c>
      <c r="Y165" s="34">
        <f t="shared" ca="1" si="68"/>
        <v>0.54040168789622545</v>
      </c>
      <c r="Z165" s="16">
        <f t="shared" ca="1" si="62"/>
        <v>7</v>
      </c>
      <c r="AA165" s="34">
        <f t="shared" ca="1" si="69"/>
        <v>0.85596127502677</v>
      </c>
    </row>
    <row r="166" spans="2:27">
      <c r="M166" s="5">
        <f t="shared" si="70"/>
        <v>141</v>
      </c>
      <c r="N166" s="39">
        <f t="shared" ca="1" si="56"/>
        <v>2</v>
      </c>
      <c r="O166" s="34">
        <f t="shared" ca="1" si="63"/>
        <v>0.92348712504216701</v>
      </c>
      <c r="P166" s="5">
        <f t="shared" ca="1" si="57"/>
        <v>3</v>
      </c>
      <c r="Q166" s="53">
        <f t="shared" ca="1" si="64"/>
        <v>0.86938126674371796</v>
      </c>
      <c r="R166" s="5">
        <f t="shared" ca="1" si="58"/>
        <v>2</v>
      </c>
      <c r="S166" s="53">
        <f t="shared" ca="1" si="65"/>
        <v>0.28566944237342251</v>
      </c>
      <c r="T166" s="5">
        <f t="shared" ca="1" si="59"/>
        <v>7</v>
      </c>
      <c r="U166" s="56">
        <f t="shared" ca="1" si="66"/>
        <v>0.94531418400628486</v>
      </c>
      <c r="V166" s="16">
        <f t="shared" ca="1" si="60"/>
        <v>3</v>
      </c>
      <c r="W166" s="34">
        <f t="shared" ca="1" si="67"/>
        <v>0.12042290946090239</v>
      </c>
      <c r="X166" s="6">
        <f t="shared" ca="1" si="61"/>
        <v>1</v>
      </c>
      <c r="Y166" s="34">
        <f t="shared" ca="1" si="68"/>
        <v>3.29132629358031E-2</v>
      </c>
      <c r="Z166" s="16">
        <f t="shared" ca="1" si="62"/>
        <v>5</v>
      </c>
      <c r="AA166" s="34">
        <f t="shared" ca="1" si="69"/>
        <v>0.41375644730984007</v>
      </c>
    </row>
    <row r="167" spans="2:27">
      <c r="M167" s="5">
        <f t="shared" si="70"/>
        <v>142</v>
      </c>
      <c r="N167" s="39">
        <f t="shared" ca="1" si="56"/>
        <v>1</v>
      </c>
      <c r="O167" s="34">
        <f t="shared" ca="1" si="63"/>
        <v>0.10848440187793895</v>
      </c>
      <c r="P167" s="5">
        <f t="shared" ca="1" si="57"/>
        <v>2</v>
      </c>
      <c r="Q167" s="53">
        <f t="shared" ca="1" si="64"/>
        <v>0.69591100345347456</v>
      </c>
      <c r="R167" s="5">
        <f t="shared" ca="1" si="58"/>
        <v>2</v>
      </c>
      <c r="S167" s="53">
        <f t="shared" ca="1" si="65"/>
        <v>0.41299406634694025</v>
      </c>
      <c r="T167" s="5">
        <f t="shared" ca="1" si="59"/>
        <v>2</v>
      </c>
      <c r="U167" s="56">
        <f t="shared" ca="1" si="66"/>
        <v>0.26984623526504681</v>
      </c>
      <c r="V167" s="16">
        <f t="shared" ca="1" si="60"/>
        <v>1</v>
      </c>
      <c r="W167" s="34">
        <f t="shared" ca="1" si="67"/>
        <v>1.3557587369177337E-2</v>
      </c>
      <c r="X167" s="6">
        <f t="shared" ca="1" si="61"/>
        <v>1</v>
      </c>
      <c r="Y167" s="34">
        <f t="shared" ca="1" si="68"/>
        <v>7.5806852901624033E-2</v>
      </c>
      <c r="Z167" s="16">
        <f t="shared" ca="1" si="62"/>
        <v>6</v>
      </c>
      <c r="AA167" s="34">
        <f t="shared" ca="1" si="69"/>
        <v>0.61192218572837609</v>
      </c>
    </row>
    <row r="168" spans="2:27">
      <c r="M168" s="5">
        <f t="shared" si="70"/>
        <v>143</v>
      </c>
      <c r="N168" s="39">
        <f t="shared" ca="1" si="56"/>
        <v>2</v>
      </c>
      <c r="O168" s="34">
        <f t="shared" ca="1" si="63"/>
        <v>0.34781891519553021</v>
      </c>
      <c r="P168" s="5">
        <f t="shared" ca="1" si="57"/>
        <v>1</v>
      </c>
      <c r="Q168" s="53">
        <f t="shared" ca="1" si="64"/>
        <v>0.4152835076919521</v>
      </c>
      <c r="R168" s="5">
        <f t="shared" ca="1" si="58"/>
        <v>3</v>
      </c>
      <c r="S168" s="53">
        <f t="shared" ca="1" si="65"/>
        <v>0.89668916790695086</v>
      </c>
      <c r="T168" s="5">
        <f t="shared" ca="1" si="59"/>
        <v>1</v>
      </c>
      <c r="U168" s="56">
        <f t="shared" ca="1" si="66"/>
        <v>4.5266458591454839E-2</v>
      </c>
      <c r="V168" s="16">
        <f t="shared" ca="1" si="60"/>
        <v>4</v>
      </c>
      <c r="W168" s="34">
        <f t="shared" ca="1" si="67"/>
        <v>0.22803413494852642</v>
      </c>
      <c r="X168" s="6">
        <f t="shared" ca="1" si="61"/>
        <v>2</v>
      </c>
      <c r="Y168" s="34">
        <f t="shared" ca="1" si="68"/>
        <v>0.24814140506280014</v>
      </c>
      <c r="Z168" s="16">
        <f t="shared" ca="1" si="62"/>
        <v>6</v>
      </c>
      <c r="AA168" s="34">
        <f t="shared" ca="1" si="69"/>
        <v>0.57790158685795223</v>
      </c>
    </row>
    <row r="169" spans="2:27">
      <c r="M169" s="5">
        <f t="shared" si="70"/>
        <v>144</v>
      </c>
      <c r="N169" s="39">
        <f t="shared" ca="1" si="56"/>
        <v>2</v>
      </c>
      <c r="O169" s="34">
        <f t="shared" ca="1" si="63"/>
        <v>0.88795120811527495</v>
      </c>
      <c r="P169" s="5">
        <f t="shared" ca="1" si="57"/>
        <v>1</v>
      </c>
      <c r="Q169" s="53">
        <f t="shared" ca="1" si="64"/>
        <v>0.22001493357908797</v>
      </c>
      <c r="R169" s="5">
        <f t="shared" ca="1" si="58"/>
        <v>2</v>
      </c>
      <c r="S169" s="53">
        <f t="shared" ca="1" si="65"/>
        <v>0.30202349599831813</v>
      </c>
      <c r="T169" s="5">
        <f t="shared" ca="1" si="59"/>
        <v>2</v>
      </c>
      <c r="U169" s="56">
        <f t="shared" ca="1" si="66"/>
        <v>0.36212308533770354</v>
      </c>
      <c r="V169" s="16">
        <f t="shared" ca="1" si="60"/>
        <v>3</v>
      </c>
      <c r="W169" s="34">
        <f t="shared" ca="1" si="67"/>
        <v>0.11074463539625556</v>
      </c>
      <c r="X169" s="6">
        <f t="shared" ca="1" si="61"/>
        <v>2</v>
      </c>
      <c r="Y169" s="34">
        <f t="shared" ca="1" si="68"/>
        <v>0.30158334827301836</v>
      </c>
      <c r="Z169" s="16">
        <f t="shared" ca="1" si="62"/>
        <v>6</v>
      </c>
      <c r="AA169" s="34">
        <f t="shared" ca="1" si="69"/>
        <v>0.74024359983515842</v>
      </c>
    </row>
    <row r="170" spans="2:27">
      <c r="M170" s="5">
        <f t="shared" si="70"/>
        <v>145</v>
      </c>
      <c r="N170" s="39">
        <f t="shared" ca="1" si="56"/>
        <v>2</v>
      </c>
      <c r="O170" s="34">
        <f t="shared" ca="1" si="63"/>
        <v>0.9286875477019898</v>
      </c>
      <c r="P170" s="5">
        <f t="shared" ca="1" si="57"/>
        <v>1</v>
      </c>
      <c r="Q170" s="53">
        <f t="shared" ca="1" si="64"/>
        <v>0.34463365898177578</v>
      </c>
      <c r="R170" s="5">
        <f t="shared" ca="1" si="58"/>
        <v>2</v>
      </c>
      <c r="S170" s="53">
        <f t="shared" ca="1" si="65"/>
        <v>0.48200819557136709</v>
      </c>
      <c r="T170" s="5">
        <f t="shared" ca="1" si="59"/>
        <v>2</v>
      </c>
      <c r="U170" s="56">
        <f t="shared" ca="1" si="66"/>
        <v>0.32545487554394126</v>
      </c>
      <c r="V170" s="16">
        <f t="shared" ca="1" si="60"/>
        <v>7</v>
      </c>
      <c r="W170" s="34">
        <f t="shared" ca="1" si="67"/>
        <v>0.71434263590683589</v>
      </c>
      <c r="X170" s="6">
        <f t="shared" ca="1" si="61"/>
        <v>6</v>
      </c>
      <c r="Y170" s="34">
        <f t="shared" ca="1" si="68"/>
        <v>0.78413896976469921</v>
      </c>
      <c r="Z170" s="16">
        <f t="shared" ca="1" si="62"/>
        <v>7</v>
      </c>
      <c r="AA170" s="34">
        <f t="shared" ca="1" si="69"/>
        <v>0.86862414036629443</v>
      </c>
    </row>
    <row r="171" spans="2:27">
      <c r="M171" s="5">
        <f t="shared" si="70"/>
        <v>146</v>
      </c>
      <c r="N171" s="39">
        <f t="shared" ca="1" si="56"/>
        <v>1</v>
      </c>
      <c r="O171" s="34">
        <f t="shared" ca="1" si="63"/>
        <v>0.19220259448840915</v>
      </c>
      <c r="P171" s="5">
        <f t="shared" ca="1" si="57"/>
        <v>3</v>
      </c>
      <c r="Q171" s="53">
        <f t="shared" ca="1" si="64"/>
        <v>0.85482984771516968</v>
      </c>
      <c r="R171" s="5">
        <f t="shared" ca="1" si="58"/>
        <v>3</v>
      </c>
      <c r="S171" s="53">
        <f t="shared" ca="1" si="65"/>
        <v>0.88253093581803665</v>
      </c>
      <c r="T171" s="5">
        <f t="shared" ca="1" si="59"/>
        <v>3</v>
      </c>
      <c r="U171" s="56">
        <f t="shared" ca="1" si="66"/>
        <v>0.47816697301876276</v>
      </c>
      <c r="V171" s="16">
        <f t="shared" ca="1" si="60"/>
        <v>6</v>
      </c>
      <c r="W171" s="34">
        <f t="shared" ca="1" si="67"/>
        <v>0.50271036406743219</v>
      </c>
      <c r="X171" s="6">
        <f t="shared" ca="1" si="61"/>
        <v>2</v>
      </c>
      <c r="Y171" s="34">
        <f t="shared" ca="1" si="68"/>
        <v>0.32273508092561709</v>
      </c>
      <c r="Z171" s="16">
        <f t="shared" ca="1" si="62"/>
        <v>4</v>
      </c>
      <c r="AA171" s="34">
        <f t="shared" ca="1" si="69"/>
        <v>0.24896316132957264</v>
      </c>
    </row>
    <row r="172" spans="2:27">
      <c r="M172" s="5">
        <f t="shared" si="70"/>
        <v>147</v>
      </c>
      <c r="N172" s="39">
        <f t="shared" ca="1" si="56"/>
        <v>1</v>
      </c>
      <c r="O172" s="34">
        <f t="shared" ca="1" si="63"/>
        <v>0.16623314552679513</v>
      </c>
      <c r="P172" s="5">
        <f t="shared" ca="1" si="57"/>
        <v>3</v>
      </c>
      <c r="Q172" s="53">
        <f t="shared" ca="1" si="64"/>
        <v>0.90840415745864411</v>
      </c>
      <c r="R172" s="5">
        <f t="shared" ca="1" si="58"/>
        <v>3</v>
      </c>
      <c r="S172" s="53">
        <f t="shared" ca="1" si="65"/>
        <v>0.83955530111392296</v>
      </c>
      <c r="T172" s="5">
        <f t="shared" ca="1" si="59"/>
        <v>2</v>
      </c>
      <c r="U172" s="56">
        <f t="shared" ca="1" si="66"/>
        <v>0.23989770351280471</v>
      </c>
      <c r="V172" s="16">
        <f t="shared" ca="1" si="60"/>
        <v>5</v>
      </c>
      <c r="W172" s="34">
        <f t="shared" ca="1" si="67"/>
        <v>0.32310733576008932</v>
      </c>
      <c r="X172" s="6">
        <f t="shared" ca="1" si="61"/>
        <v>1</v>
      </c>
      <c r="Y172" s="34">
        <f t="shared" ca="1" si="68"/>
        <v>0.11866582375071477</v>
      </c>
      <c r="Z172" s="16">
        <f t="shared" ca="1" si="62"/>
        <v>4</v>
      </c>
      <c r="AA172" s="34">
        <f t="shared" ca="1" si="69"/>
        <v>0.24595866546794198</v>
      </c>
    </row>
    <row r="173" spans="2:27">
      <c r="M173" s="5">
        <f t="shared" si="70"/>
        <v>148</v>
      </c>
      <c r="N173" s="39">
        <f t="shared" ca="1" si="56"/>
        <v>2</v>
      </c>
      <c r="O173" s="34">
        <f t="shared" ca="1" si="63"/>
        <v>0.62872261079027369</v>
      </c>
      <c r="P173" s="5">
        <f t="shared" ca="1" si="57"/>
        <v>2</v>
      </c>
      <c r="Q173" s="53">
        <f t="shared" ca="1" si="64"/>
        <v>0.76435726845302376</v>
      </c>
      <c r="R173" s="5">
        <f t="shared" ca="1" si="58"/>
        <v>2</v>
      </c>
      <c r="S173" s="53">
        <f t="shared" ca="1" si="65"/>
        <v>0.23270226184988729</v>
      </c>
      <c r="T173" s="5">
        <f t="shared" ca="1" si="59"/>
        <v>4</v>
      </c>
      <c r="U173" s="56">
        <f t="shared" ca="1" si="66"/>
        <v>0.61706523802066382</v>
      </c>
      <c r="V173" s="16">
        <f t="shared" ca="1" si="60"/>
        <v>4</v>
      </c>
      <c r="W173" s="34">
        <f t="shared" ca="1" si="67"/>
        <v>0.29383148182902863</v>
      </c>
      <c r="X173" s="6">
        <f t="shared" ca="1" si="61"/>
        <v>4</v>
      </c>
      <c r="Y173" s="34">
        <f t="shared" ca="1" si="68"/>
        <v>0.52702461019831426</v>
      </c>
      <c r="Z173" s="16">
        <f t="shared" ca="1" si="62"/>
        <v>6</v>
      </c>
      <c r="AA173" s="34">
        <f t="shared" ca="1" si="69"/>
        <v>0.70519786954960395</v>
      </c>
    </row>
    <row r="174" spans="2:27">
      <c r="M174" s="5">
        <f t="shared" si="70"/>
        <v>149</v>
      </c>
      <c r="N174" s="39">
        <f t="shared" ca="1" si="56"/>
        <v>2</v>
      </c>
      <c r="O174" s="34">
        <f t="shared" ca="1" si="63"/>
        <v>0.88571187647523164</v>
      </c>
      <c r="P174" s="5">
        <f t="shared" ca="1" si="57"/>
        <v>2</v>
      </c>
      <c r="Q174" s="53">
        <f t="shared" ca="1" si="64"/>
        <v>0.73722446182594115</v>
      </c>
      <c r="R174" s="5">
        <f t="shared" ca="1" si="58"/>
        <v>3</v>
      </c>
      <c r="S174" s="53">
        <f t="shared" ca="1" si="65"/>
        <v>0.83403137622165358</v>
      </c>
      <c r="T174" s="5">
        <f t="shared" ca="1" si="59"/>
        <v>2</v>
      </c>
      <c r="U174" s="56">
        <f t="shared" ca="1" si="66"/>
        <v>0.38911657593379356</v>
      </c>
      <c r="V174" s="16">
        <f t="shared" ca="1" si="60"/>
        <v>2</v>
      </c>
      <c r="W174" s="34">
        <f t="shared" ca="1" si="67"/>
        <v>8.6811412785696263E-2</v>
      </c>
      <c r="X174" s="6">
        <f t="shared" ca="1" si="61"/>
        <v>3</v>
      </c>
      <c r="Y174" s="34">
        <f t="shared" ca="1" si="68"/>
        <v>0.4811709561940678</v>
      </c>
      <c r="Z174" s="16">
        <f t="shared" ca="1" si="62"/>
        <v>7</v>
      </c>
      <c r="AA174" s="34">
        <f t="shared" ca="1" si="69"/>
        <v>0.85747540062885541</v>
      </c>
    </row>
    <row r="175" spans="2:27">
      <c r="M175" s="5">
        <f t="shared" si="70"/>
        <v>150</v>
      </c>
      <c r="N175" s="39">
        <f t="shared" ca="1" si="56"/>
        <v>2</v>
      </c>
      <c r="O175" s="34">
        <f t="shared" ca="1" si="63"/>
        <v>0.5544690197618245</v>
      </c>
      <c r="P175" s="5">
        <f t="shared" ca="1" si="57"/>
        <v>1</v>
      </c>
      <c r="Q175" s="53">
        <f t="shared" ca="1" si="64"/>
        <v>0.36753544296860863</v>
      </c>
      <c r="R175" s="5">
        <f t="shared" ca="1" si="58"/>
        <v>1</v>
      </c>
      <c r="S175" s="53">
        <f t="shared" ca="1" si="65"/>
        <v>9.4259583427596105E-2</v>
      </c>
      <c r="T175" s="5">
        <f t="shared" ca="1" si="59"/>
        <v>1</v>
      </c>
      <c r="U175" s="56">
        <f t="shared" ca="1" si="66"/>
        <v>0.11115544322781501</v>
      </c>
      <c r="V175" s="16">
        <f t="shared" ca="1" si="60"/>
        <v>3</v>
      </c>
      <c r="W175" s="34">
        <f t="shared" ca="1" si="67"/>
        <v>0.18309357368460333</v>
      </c>
      <c r="X175" s="6">
        <f t="shared" ca="1" si="61"/>
        <v>4</v>
      </c>
      <c r="Y175" s="34">
        <f t="shared" ca="1" si="68"/>
        <v>0.52876457923940579</v>
      </c>
      <c r="Z175" s="16">
        <f t="shared" ca="1" si="62"/>
        <v>4</v>
      </c>
      <c r="AA175" s="34">
        <f t="shared" ca="1" si="69"/>
        <v>0.22878961519032437</v>
      </c>
    </row>
    <row r="176" spans="2:27">
      <c r="M176" s="5">
        <f t="shared" si="70"/>
        <v>151</v>
      </c>
      <c r="N176" s="39">
        <f t="shared" ca="1" si="56"/>
        <v>2</v>
      </c>
      <c r="O176" s="34">
        <f t="shared" ca="1" si="63"/>
        <v>0.65951278464117391</v>
      </c>
      <c r="P176" s="5">
        <f t="shared" ca="1" si="57"/>
        <v>3</v>
      </c>
      <c r="Q176" s="53">
        <f t="shared" ca="1" si="64"/>
        <v>0.90528371846882028</v>
      </c>
      <c r="R176" s="5">
        <f t="shared" ca="1" si="58"/>
        <v>2</v>
      </c>
      <c r="S176" s="53">
        <f t="shared" ca="1" si="65"/>
        <v>0.43904606355390285</v>
      </c>
      <c r="T176" s="5">
        <f t="shared" ca="1" si="59"/>
        <v>4</v>
      </c>
      <c r="U176" s="56">
        <f t="shared" ca="1" si="66"/>
        <v>0.6426361589953844</v>
      </c>
      <c r="V176" s="16">
        <f t="shared" ca="1" si="60"/>
        <v>8</v>
      </c>
      <c r="W176" s="34">
        <f t="shared" ca="1" si="67"/>
        <v>0.99084733036487616</v>
      </c>
      <c r="X176" s="6">
        <f t="shared" ca="1" si="61"/>
        <v>2</v>
      </c>
      <c r="Y176" s="34">
        <f t="shared" ca="1" si="68"/>
        <v>0.23405365581980431</v>
      </c>
      <c r="Z176" s="16">
        <f t="shared" ca="1" si="62"/>
        <v>4</v>
      </c>
      <c r="AA176" s="34">
        <f t="shared" ca="1" si="69"/>
        <v>0.33290154984854592</v>
      </c>
    </row>
    <row r="177" spans="13:27">
      <c r="M177" s="5">
        <f t="shared" si="70"/>
        <v>152</v>
      </c>
      <c r="N177" s="39">
        <f t="shared" ca="1" si="56"/>
        <v>1</v>
      </c>
      <c r="O177" s="34">
        <f t="shared" ca="1" si="63"/>
        <v>5.4320936555580346E-2</v>
      </c>
      <c r="P177" s="5">
        <f t="shared" ca="1" si="57"/>
        <v>1</v>
      </c>
      <c r="Q177" s="53">
        <f t="shared" ca="1" si="64"/>
        <v>0.32446708377170719</v>
      </c>
      <c r="R177" s="5">
        <f t="shared" ca="1" si="58"/>
        <v>2</v>
      </c>
      <c r="S177" s="53">
        <f t="shared" ca="1" si="65"/>
        <v>0.18207422323889588</v>
      </c>
      <c r="T177" s="5">
        <f t="shared" ca="1" si="59"/>
        <v>6</v>
      </c>
      <c r="U177" s="56">
        <f t="shared" ca="1" si="66"/>
        <v>0.89494796600994597</v>
      </c>
      <c r="V177" s="16">
        <f t="shared" ca="1" si="60"/>
        <v>3</v>
      </c>
      <c r="W177" s="34">
        <f t="shared" ca="1" si="67"/>
        <v>0.19458879713775978</v>
      </c>
      <c r="X177" s="6">
        <f t="shared" ca="1" si="61"/>
        <v>7</v>
      </c>
      <c r="Y177" s="34">
        <f t="shared" ca="1" si="68"/>
        <v>0.81240327591706052</v>
      </c>
      <c r="Z177" s="16">
        <f t="shared" ca="1" si="62"/>
        <v>6</v>
      </c>
      <c r="AA177" s="34">
        <f t="shared" ca="1" si="69"/>
        <v>0.62701902889154137</v>
      </c>
    </row>
    <row r="178" spans="13:27">
      <c r="M178" s="5">
        <f t="shared" si="70"/>
        <v>153</v>
      </c>
      <c r="N178" s="39">
        <f t="shared" ca="1" si="56"/>
        <v>2</v>
      </c>
      <c r="O178" s="34">
        <f t="shared" ca="1" si="63"/>
        <v>0.78685524723797062</v>
      </c>
      <c r="P178" s="5">
        <f t="shared" ca="1" si="57"/>
        <v>1</v>
      </c>
      <c r="Q178" s="53">
        <f t="shared" ca="1" si="64"/>
        <v>4.4663761454871498E-2</v>
      </c>
      <c r="R178" s="5">
        <f t="shared" ca="1" si="58"/>
        <v>2</v>
      </c>
      <c r="S178" s="53">
        <f t="shared" ca="1" si="65"/>
        <v>0.19747754789454142</v>
      </c>
      <c r="T178" s="5">
        <f t="shared" ca="1" si="59"/>
        <v>3</v>
      </c>
      <c r="U178" s="56">
        <f t="shared" ca="1" si="66"/>
        <v>0.58537292913733485</v>
      </c>
      <c r="V178" s="16">
        <f t="shared" ca="1" si="60"/>
        <v>6</v>
      </c>
      <c r="W178" s="34">
        <f t="shared" ca="1" si="67"/>
        <v>0.58097525033223363</v>
      </c>
      <c r="X178" s="6">
        <f t="shared" ca="1" si="61"/>
        <v>3</v>
      </c>
      <c r="Y178" s="34">
        <f t="shared" ca="1" si="68"/>
        <v>0.497628427347514</v>
      </c>
      <c r="Z178" s="16">
        <f t="shared" ca="1" si="62"/>
        <v>5</v>
      </c>
      <c r="AA178" s="34">
        <f t="shared" ca="1" si="69"/>
        <v>0.5055882394116189</v>
      </c>
    </row>
    <row r="179" spans="13:27">
      <c r="M179" s="5">
        <f t="shared" si="70"/>
        <v>154</v>
      </c>
      <c r="N179" s="39">
        <f t="shared" ca="1" si="56"/>
        <v>2</v>
      </c>
      <c r="O179" s="34">
        <f t="shared" ca="1" si="63"/>
        <v>0.58865439186829804</v>
      </c>
      <c r="P179" s="5">
        <f t="shared" ca="1" si="57"/>
        <v>1</v>
      </c>
      <c r="Q179" s="53">
        <f t="shared" ca="1" si="64"/>
        <v>5.5183073288211482E-2</v>
      </c>
      <c r="R179" s="5">
        <f t="shared" ca="1" si="58"/>
        <v>2</v>
      </c>
      <c r="S179" s="53">
        <f t="shared" ca="1" si="65"/>
        <v>0.74957137891992165</v>
      </c>
      <c r="T179" s="5">
        <f t="shared" ca="1" si="59"/>
        <v>3</v>
      </c>
      <c r="U179" s="56">
        <f t="shared" ca="1" si="66"/>
        <v>0.56180097225920722</v>
      </c>
      <c r="V179" s="16">
        <f t="shared" ca="1" si="60"/>
        <v>1</v>
      </c>
      <c r="W179" s="34">
        <f t="shared" ca="1" si="67"/>
        <v>1.4216250882723269E-2</v>
      </c>
      <c r="X179" s="6">
        <f t="shared" ca="1" si="61"/>
        <v>6</v>
      </c>
      <c r="Y179" s="34">
        <f t="shared" ca="1" si="68"/>
        <v>0.77612838927112637</v>
      </c>
      <c r="Z179" s="16">
        <f t="shared" ca="1" si="62"/>
        <v>4</v>
      </c>
      <c r="AA179" s="34">
        <f t="shared" ca="1" si="69"/>
        <v>0.34840750995782011</v>
      </c>
    </row>
    <row r="180" spans="13:27">
      <c r="M180" s="5">
        <f t="shared" si="70"/>
        <v>155</v>
      </c>
      <c r="N180" s="39">
        <f t="shared" ca="1" si="56"/>
        <v>1</v>
      </c>
      <c r="O180" s="34">
        <f t="shared" ca="1" si="63"/>
        <v>0.18887113890835328</v>
      </c>
      <c r="P180" s="5">
        <f t="shared" ca="1" si="57"/>
        <v>1</v>
      </c>
      <c r="Q180" s="53">
        <f t="shared" ca="1" si="64"/>
        <v>5.7406671523988706E-2</v>
      </c>
      <c r="R180" s="5">
        <f t="shared" ca="1" si="58"/>
        <v>2</v>
      </c>
      <c r="S180" s="53">
        <f t="shared" ca="1" si="65"/>
        <v>0.43920509205964131</v>
      </c>
      <c r="T180" s="5">
        <f t="shared" ca="1" si="59"/>
        <v>2</v>
      </c>
      <c r="U180" s="56">
        <f t="shared" ca="1" si="66"/>
        <v>0.2869907627102517</v>
      </c>
      <c r="V180" s="16">
        <f t="shared" ca="1" si="60"/>
        <v>3</v>
      </c>
      <c r="W180" s="34">
        <f t="shared" ca="1" si="67"/>
        <v>0.15726161652358428</v>
      </c>
      <c r="X180" s="6">
        <f t="shared" ca="1" si="61"/>
        <v>4</v>
      </c>
      <c r="Y180" s="34">
        <f t="shared" ca="1" si="68"/>
        <v>0.55273252220488711</v>
      </c>
      <c r="Z180" s="16">
        <f t="shared" ca="1" si="62"/>
        <v>6</v>
      </c>
      <c r="AA180" s="34">
        <f t="shared" ca="1" si="69"/>
        <v>0.69181902212383584</v>
      </c>
    </row>
    <row r="181" spans="13:27">
      <c r="M181" s="5">
        <f t="shared" si="70"/>
        <v>156</v>
      </c>
      <c r="N181" s="39">
        <f t="shared" ca="1" si="56"/>
        <v>2</v>
      </c>
      <c r="O181" s="34">
        <f t="shared" ca="1" si="63"/>
        <v>0.40701552110195482</v>
      </c>
      <c r="P181" s="5">
        <f t="shared" ca="1" si="57"/>
        <v>1</v>
      </c>
      <c r="Q181" s="53">
        <f t="shared" ca="1" si="64"/>
        <v>0.56672418594801632</v>
      </c>
      <c r="R181" s="5">
        <f t="shared" ca="1" si="58"/>
        <v>2</v>
      </c>
      <c r="S181" s="53">
        <f t="shared" ca="1" si="65"/>
        <v>0.63302950882235987</v>
      </c>
      <c r="T181" s="5">
        <f t="shared" ca="1" si="59"/>
        <v>5</v>
      </c>
      <c r="U181" s="56">
        <f t="shared" ca="1" si="66"/>
        <v>0.71046293508833824</v>
      </c>
      <c r="V181" s="16">
        <f t="shared" ca="1" si="60"/>
        <v>7</v>
      </c>
      <c r="W181" s="34">
        <f t="shared" ca="1" si="67"/>
        <v>0.87811142585350432</v>
      </c>
      <c r="X181" s="6">
        <f t="shared" ca="1" si="61"/>
        <v>8</v>
      </c>
      <c r="Y181" s="34">
        <f t="shared" ca="1" si="68"/>
        <v>0.95535800378859204</v>
      </c>
      <c r="Z181" s="16">
        <f t="shared" ca="1" si="62"/>
        <v>3</v>
      </c>
      <c r="AA181" s="34">
        <f t="shared" ca="1" si="69"/>
        <v>0.16419881323860075</v>
      </c>
    </row>
    <row r="182" spans="13:27">
      <c r="M182" s="5">
        <f t="shared" si="70"/>
        <v>157</v>
      </c>
      <c r="N182" s="39">
        <f t="shared" ca="1" si="56"/>
        <v>2</v>
      </c>
      <c r="O182" s="34">
        <f t="shared" ca="1" si="63"/>
        <v>0.47756070513221927</v>
      </c>
      <c r="P182" s="5">
        <f t="shared" ca="1" si="57"/>
        <v>2</v>
      </c>
      <c r="Q182" s="53">
        <f t="shared" ca="1" si="64"/>
        <v>0.62355177246376492</v>
      </c>
      <c r="R182" s="5">
        <f t="shared" ca="1" si="58"/>
        <v>2</v>
      </c>
      <c r="S182" s="53">
        <f t="shared" ca="1" si="65"/>
        <v>0.43516267160370137</v>
      </c>
      <c r="T182" s="5">
        <f t="shared" ca="1" si="59"/>
        <v>1</v>
      </c>
      <c r="U182" s="56">
        <f t="shared" ca="1" si="66"/>
        <v>0.16858200408785784</v>
      </c>
      <c r="V182" s="16">
        <f t="shared" ca="1" si="60"/>
        <v>7</v>
      </c>
      <c r="W182" s="34">
        <f t="shared" ca="1" si="67"/>
        <v>0.86495996555448018</v>
      </c>
      <c r="X182" s="6">
        <f t="shared" ca="1" si="61"/>
        <v>3</v>
      </c>
      <c r="Y182" s="34">
        <f t="shared" ca="1" si="68"/>
        <v>0.46089191591520251</v>
      </c>
      <c r="Z182" s="16">
        <f t="shared" ca="1" si="62"/>
        <v>1</v>
      </c>
      <c r="AA182" s="34">
        <f t="shared" ca="1" si="69"/>
        <v>8.0131633631257415E-3</v>
      </c>
    </row>
    <row r="183" spans="13:27">
      <c r="M183" s="5">
        <f t="shared" si="70"/>
        <v>158</v>
      </c>
      <c r="N183" s="39">
        <f t="shared" ca="1" si="56"/>
        <v>2</v>
      </c>
      <c r="O183" s="34">
        <f t="shared" ca="1" si="63"/>
        <v>0.53593562318940013</v>
      </c>
      <c r="P183" s="5">
        <f t="shared" ca="1" si="57"/>
        <v>2</v>
      </c>
      <c r="Q183" s="53">
        <f t="shared" ca="1" si="64"/>
        <v>0.82349446576931995</v>
      </c>
      <c r="R183" s="5">
        <f t="shared" ca="1" si="58"/>
        <v>2</v>
      </c>
      <c r="S183" s="53">
        <f t="shared" ca="1" si="65"/>
        <v>0.48777098790543882</v>
      </c>
      <c r="T183" s="5">
        <f t="shared" ca="1" si="59"/>
        <v>3</v>
      </c>
      <c r="U183" s="56">
        <f t="shared" ca="1" si="66"/>
        <v>0.51579984663352274</v>
      </c>
      <c r="V183" s="16">
        <f t="shared" ca="1" si="60"/>
        <v>2</v>
      </c>
      <c r="W183" s="34">
        <f t="shared" ca="1" si="67"/>
        <v>9.2909576749151235E-2</v>
      </c>
      <c r="X183" s="6">
        <f t="shared" ca="1" si="61"/>
        <v>8</v>
      </c>
      <c r="Y183" s="34">
        <f t="shared" ca="1" si="68"/>
        <v>0.98876835730973234</v>
      </c>
      <c r="Z183" s="16">
        <f t="shared" ca="1" si="62"/>
        <v>6</v>
      </c>
      <c r="AA183" s="34">
        <f t="shared" ca="1" si="69"/>
        <v>0.69108235160851317</v>
      </c>
    </row>
    <row r="184" spans="13:27">
      <c r="M184" s="5">
        <f t="shared" si="70"/>
        <v>159</v>
      </c>
      <c r="N184" s="39">
        <f t="shared" ca="1" si="56"/>
        <v>2</v>
      </c>
      <c r="O184" s="34">
        <f t="shared" ca="1" si="63"/>
        <v>0.83269657959806853</v>
      </c>
      <c r="P184" s="5">
        <f t="shared" ca="1" si="57"/>
        <v>3</v>
      </c>
      <c r="Q184" s="53">
        <f t="shared" ca="1" si="64"/>
        <v>0.96760808813293719</v>
      </c>
      <c r="R184" s="5">
        <f t="shared" ca="1" si="58"/>
        <v>2</v>
      </c>
      <c r="S184" s="53">
        <f t="shared" ca="1" si="65"/>
        <v>0.51114868919046774</v>
      </c>
      <c r="T184" s="5">
        <f t="shared" ca="1" si="59"/>
        <v>6</v>
      </c>
      <c r="U184" s="56">
        <f t="shared" ca="1" si="66"/>
        <v>0.84182350288447294</v>
      </c>
      <c r="V184" s="16">
        <f t="shared" ca="1" si="60"/>
        <v>3</v>
      </c>
      <c r="W184" s="34">
        <f t="shared" ca="1" si="67"/>
        <v>0.10221773134311918</v>
      </c>
      <c r="X184" s="6">
        <f t="shared" ca="1" si="61"/>
        <v>2</v>
      </c>
      <c r="Y184" s="34">
        <f t="shared" ca="1" si="68"/>
        <v>0.310280137542847</v>
      </c>
      <c r="Z184" s="16">
        <f t="shared" ca="1" si="62"/>
        <v>6</v>
      </c>
      <c r="AA184" s="34">
        <f t="shared" ca="1" si="69"/>
        <v>0.66882061040164231</v>
      </c>
    </row>
    <row r="185" spans="13:27">
      <c r="M185" s="5">
        <f t="shared" si="70"/>
        <v>160</v>
      </c>
      <c r="N185" s="39">
        <f t="shared" ca="1" si="56"/>
        <v>2</v>
      </c>
      <c r="O185" s="34">
        <f t="shared" ca="1" si="63"/>
        <v>0.85817063708070118</v>
      </c>
      <c r="P185" s="5">
        <f t="shared" ca="1" si="57"/>
        <v>2</v>
      </c>
      <c r="Q185" s="53">
        <f t="shared" ca="1" si="64"/>
        <v>0.70072929715283672</v>
      </c>
      <c r="R185" s="5">
        <f t="shared" ca="1" si="58"/>
        <v>2</v>
      </c>
      <c r="S185" s="53">
        <f t="shared" ca="1" si="65"/>
        <v>0.55136960895223597</v>
      </c>
      <c r="T185" s="5">
        <f t="shared" ca="1" si="59"/>
        <v>1</v>
      </c>
      <c r="U185" s="56">
        <f t="shared" ca="1" si="66"/>
        <v>5.6225562140617136E-2</v>
      </c>
      <c r="V185" s="16">
        <f t="shared" ca="1" si="60"/>
        <v>4</v>
      </c>
      <c r="W185" s="34">
        <f t="shared" ca="1" si="67"/>
        <v>0.22939897806812315</v>
      </c>
      <c r="X185" s="6">
        <f t="shared" ca="1" si="61"/>
        <v>8</v>
      </c>
      <c r="Y185" s="34">
        <f t="shared" ca="1" si="68"/>
        <v>0.90462663882879157</v>
      </c>
      <c r="Z185" s="16">
        <f t="shared" ca="1" si="62"/>
        <v>4</v>
      </c>
      <c r="AA185" s="34">
        <f t="shared" ca="1" si="69"/>
        <v>0.30691357984199219</v>
      </c>
    </row>
    <row r="186" spans="13:27">
      <c r="M186" s="5">
        <f t="shared" si="70"/>
        <v>161</v>
      </c>
      <c r="N186" s="39">
        <f t="shared" ca="1" si="56"/>
        <v>2</v>
      </c>
      <c r="O186" s="34">
        <f t="shared" ca="1" si="63"/>
        <v>0.53323179698747758</v>
      </c>
      <c r="P186" s="5">
        <f t="shared" ca="1" si="57"/>
        <v>1</v>
      </c>
      <c r="Q186" s="53">
        <f t="shared" ca="1" si="64"/>
        <v>0.57176195212831615</v>
      </c>
      <c r="R186" s="5">
        <f t="shared" ca="1" si="58"/>
        <v>1</v>
      </c>
      <c r="S186" s="53">
        <f t="shared" ca="1" si="65"/>
        <v>2.5177625401054726E-2</v>
      </c>
      <c r="T186" s="5">
        <f t="shared" ca="1" si="59"/>
        <v>2</v>
      </c>
      <c r="U186" s="56">
        <f t="shared" ca="1" si="66"/>
        <v>0.24314522635513369</v>
      </c>
      <c r="V186" s="16">
        <f t="shared" ca="1" si="60"/>
        <v>4</v>
      </c>
      <c r="W186" s="34">
        <f t="shared" ca="1" si="67"/>
        <v>0.28694909986821759</v>
      </c>
      <c r="X186" s="6">
        <f t="shared" ca="1" si="61"/>
        <v>1</v>
      </c>
      <c r="Y186" s="34">
        <f t="shared" ca="1" si="68"/>
        <v>2.5689335242467637E-2</v>
      </c>
      <c r="Z186" s="16">
        <f t="shared" ca="1" si="62"/>
        <v>1</v>
      </c>
      <c r="AA186" s="34">
        <f t="shared" ca="1" si="69"/>
        <v>4.1819318304634479E-3</v>
      </c>
    </row>
    <row r="187" spans="13:27">
      <c r="M187" s="5">
        <f t="shared" si="70"/>
        <v>162</v>
      </c>
      <c r="N187" s="39">
        <f t="shared" ca="1" si="56"/>
        <v>2</v>
      </c>
      <c r="O187" s="34">
        <f t="shared" ca="1" si="63"/>
        <v>0.78622415958826841</v>
      </c>
      <c r="P187" s="5">
        <f t="shared" ca="1" si="57"/>
        <v>1</v>
      </c>
      <c r="Q187" s="53">
        <f t="shared" ca="1" si="64"/>
        <v>0.22113639594133616</v>
      </c>
      <c r="R187" s="5">
        <f t="shared" ca="1" si="58"/>
        <v>2</v>
      </c>
      <c r="S187" s="53">
        <f t="shared" ca="1" si="65"/>
        <v>0.62260333850125482</v>
      </c>
      <c r="T187" s="5">
        <f t="shared" ca="1" si="59"/>
        <v>2</v>
      </c>
      <c r="U187" s="56">
        <f t="shared" ca="1" si="66"/>
        <v>0.29809758910331485</v>
      </c>
      <c r="V187" s="16">
        <f t="shared" ca="1" si="60"/>
        <v>6</v>
      </c>
      <c r="W187" s="34">
        <f t="shared" ca="1" si="67"/>
        <v>0.61334072053747768</v>
      </c>
      <c r="X187" s="6">
        <f t="shared" ca="1" si="61"/>
        <v>7</v>
      </c>
      <c r="Y187" s="34">
        <f t="shared" ca="1" si="68"/>
        <v>0.87696898764519493</v>
      </c>
      <c r="Z187" s="16">
        <f t="shared" ca="1" si="62"/>
        <v>1</v>
      </c>
      <c r="AA187" s="34">
        <f t="shared" ca="1" si="69"/>
        <v>1.0338313011129863E-2</v>
      </c>
    </row>
    <row r="188" spans="13:27">
      <c r="M188" s="5">
        <f t="shared" si="70"/>
        <v>163</v>
      </c>
      <c r="N188" s="39">
        <f t="shared" ca="1" si="56"/>
        <v>2</v>
      </c>
      <c r="O188" s="34">
        <f t="shared" ca="1" si="63"/>
        <v>0.21974136339440875</v>
      </c>
      <c r="P188" s="5">
        <f t="shared" ca="1" si="57"/>
        <v>1</v>
      </c>
      <c r="Q188" s="53">
        <f t="shared" ca="1" si="64"/>
        <v>0.54200700607371033</v>
      </c>
      <c r="R188" s="5">
        <f t="shared" ca="1" si="58"/>
        <v>3</v>
      </c>
      <c r="S188" s="53">
        <f t="shared" ca="1" si="65"/>
        <v>0.84013491987382682</v>
      </c>
      <c r="T188" s="5">
        <f t="shared" ca="1" si="59"/>
        <v>8</v>
      </c>
      <c r="U188" s="56">
        <f t="shared" ca="1" si="66"/>
        <v>0.97238311684465017</v>
      </c>
      <c r="V188" s="16">
        <f t="shared" ca="1" si="60"/>
        <v>1</v>
      </c>
      <c r="W188" s="34">
        <f t="shared" ca="1" si="67"/>
        <v>1.804451995449341E-2</v>
      </c>
      <c r="X188" s="6">
        <f t="shared" ca="1" si="61"/>
        <v>6</v>
      </c>
      <c r="Y188" s="34">
        <f t="shared" ca="1" si="68"/>
        <v>0.74162170262064198</v>
      </c>
      <c r="Z188" s="16">
        <f t="shared" ca="1" si="62"/>
        <v>5</v>
      </c>
      <c r="AA188" s="34">
        <f t="shared" ca="1" si="69"/>
        <v>0.3739982443149259</v>
      </c>
    </row>
    <row r="189" spans="13:27">
      <c r="M189" s="5">
        <f t="shared" si="70"/>
        <v>164</v>
      </c>
      <c r="N189" s="39">
        <f t="shared" ca="1" si="56"/>
        <v>1</v>
      </c>
      <c r="O189" s="34">
        <f t="shared" ca="1" si="63"/>
        <v>0.17296489363694345</v>
      </c>
      <c r="P189" s="5">
        <f t="shared" ca="1" si="57"/>
        <v>1</v>
      </c>
      <c r="Q189" s="53">
        <f t="shared" ca="1" si="64"/>
        <v>0.29157694362846254</v>
      </c>
      <c r="R189" s="5">
        <f t="shared" ca="1" si="58"/>
        <v>2</v>
      </c>
      <c r="S189" s="53">
        <f t="shared" ca="1" si="65"/>
        <v>0.50378828438484913</v>
      </c>
      <c r="T189" s="5">
        <f t="shared" ca="1" si="59"/>
        <v>2</v>
      </c>
      <c r="U189" s="56">
        <f t="shared" ca="1" si="66"/>
        <v>0.25487365414806629</v>
      </c>
      <c r="V189" s="16">
        <f t="shared" ca="1" si="60"/>
        <v>7</v>
      </c>
      <c r="W189" s="34">
        <f t="shared" ca="1" si="67"/>
        <v>0.83200998147308369</v>
      </c>
      <c r="X189" s="6">
        <f t="shared" ca="1" si="61"/>
        <v>4</v>
      </c>
      <c r="Y189" s="34">
        <f t="shared" ca="1" si="68"/>
        <v>0.53138098789892307</v>
      </c>
      <c r="Z189" s="16">
        <f t="shared" ca="1" si="62"/>
        <v>6</v>
      </c>
      <c r="AA189" s="34">
        <f t="shared" ca="1" si="69"/>
        <v>0.55526710365899845</v>
      </c>
    </row>
    <row r="190" spans="13:27">
      <c r="M190" s="5">
        <f t="shared" si="70"/>
        <v>165</v>
      </c>
      <c r="N190" s="39">
        <f t="shared" ca="1" si="56"/>
        <v>1</v>
      </c>
      <c r="O190" s="34">
        <f t="shared" ca="1" si="63"/>
        <v>0.13418277411290269</v>
      </c>
      <c r="P190" s="5">
        <f t="shared" ca="1" si="57"/>
        <v>2</v>
      </c>
      <c r="Q190" s="53">
        <f t="shared" ca="1" si="64"/>
        <v>0.79644024365000421</v>
      </c>
      <c r="R190" s="5">
        <f t="shared" ca="1" si="58"/>
        <v>2</v>
      </c>
      <c r="S190" s="53">
        <f t="shared" ca="1" si="65"/>
        <v>0.52889918312351192</v>
      </c>
      <c r="T190" s="5">
        <f t="shared" ca="1" si="59"/>
        <v>1</v>
      </c>
      <c r="U190" s="56">
        <f t="shared" ca="1" si="66"/>
        <v>0.10763852360892834</v>
      </c>
      <c r="V190" s="16">
        <f t="shared" ca="1" si="60"/>
        <v>2</v>
      </c>
      <c r="W190" s="34">
        <f t="shared" ca="1" si="67"/>
        <v>8.1873063166381543E-2</v>
      </c>
      <c r="X190" s="6">
        <f t="shared" ca="1" si="61"/>
        <v>1</v>
      </c>
      <c r="Y190" s="34">
        <f t="shared" ca="1" si="68"/>
        <v>0.11575341381765147</v>
      </c>
      <c r="Z190" s="16">
        <f t="shared" ca="1" si="62"/>
        <v>6</v>
      </c>
      <c r="AA190" s="34">
        <f t="shared" ca="1" si="69"/>
        <v>0.79700373797873514</v>
      </c>
    </row>
    <row r="191" spans="13:27">
      <c r="M191" s="5">
        <f t="shared" si="70"/>
        <v>166</v>
      </c>
      <c r="N191" s="39">
        <f t="shared" ca="1" si="56"/>
        <v>1</v>
      </c>
      <c r="O191" s="34">
        <f t="shared" ca="1" si="63"/>
        <v>0.17295949070654171</v>
      </c>
      <c r="P191" s="5">
        <f t="shared" ca="1" si="57"/>
        <v>2</v>
      </c>
      <c r="Q191" s="53">
        <f t="shared" ca="1" si="64"/>
        <v>0.8127714858536903</v>
      </c>
      <c r="R191" s="5">
        <f t="shared" ca="1" si="58"/>
        <v>1</v>
      </c>
      <c r="S191" s="53">
        <f t="shared" ca="1" si="65"/>
        <v>9.5486078805911312E-2</v>
      </c>
      <c r="T191" s="5">
        <f t="shared" ca="1" si="59"/>
        <v>6</v>
      </c>
      <c r="U191" s="56">
        <f t="shared" ca="1" si="66"/>
        <v>0.87275357142993304</v>
      </c>
      <c r="V191" s="16">
        <f t="shared" ca="1" si="60"/>
        <v>7</v>
      </c>
      <c r="W191" s="34">
        <f t="shared" ca="1" si="67"/>
        <v>0.88741628382125004</v>
      </c>
      <c r="X191" s="6">
        <f t="shared" ca="1" si="61"/>
        <v>1</v>
      </c>
      <c r="Y191" s="34">
        <f t="shared" ca="1" si="68"/>
        <v>0.12089200587076654</v>
      </c>
      <c r="Z191" s="16">
        <f t="shared" ca="1" si="62"/>
        <v>6</v>
      </c>
      <c r="AA191" s="34">
        <f t="shared" ca="1" si="69"/>
        <v>0.66178179091891476</v>
      </c>
    </row>
    <row r="192" spans="13:27">
      <c r="M192" s="5">
        <f t="shared" si="70"/>
        <v>167</v>
      </c>
      <c r="N192" s="39">
        <f t="shared" ca="1" si="56"/>
        <v>1</v>
      </c>
      <c r="O192" s="34">
        <f t="shared" ca="1" si="63"/>
        <v>0.12410698408729814</v>
      </c>
      <c r="P192" s="5">
        <f t="shared" ca="1" si="57"/>
        <v>1</v>
      </c>
      <c r="Q192" s="53">
        <f t="shared" ca="1" si="64"/>
        <v>0.15570008937982216</v>
      </c>
      <c r="R192" s="5">
        <f t="shared" ca="1" si="58"/>
        <v>2</v>
      </c>
      <c r="S192" s="53">
        <f t="shared" ca="1" si="65"/>
        <v>0.64496864048918678</v>
      </c>
      <c r="T192" s="5">
        <f t="shared" ca="1" si="59"/>
        <v>1</v>
      </c>
      <c r="U192" s="56">
        <f t="shared" ca="1" si="66"/>
        <v>7.7419979037911313E-2</v>
      </c>
      <c r="V192" s="16">
        <f t="shared" ca="1" si="60"/>
        <v>7</v>
      </c>
      <c r="W192" s="34">
        <f t="shared" ca="1" si="67"/>
        <v>0.82911052079101211</v>
      </c>
      <c r="X192" s="6">
        <f t="shared" ca="1" si="61"/>
        <v>5</v>
      </c>
      <c r="Y192" s="34">
        <f t="shared" ca="1" si="68"/>
        <v>0.67253951190927452</v>
      </c>
      <c r="Z192" s="16">
        <f t="shared" ca="1" si="62"/>
        <v>1</v>
      </c>
      <c r="AA192" s="34">
        <f t="shared" ca="1" si="69"/>
        <v>3.8461089506806267E-2</v>
      </c>
    </row>
    <row r="193" spans="13:27">
      <c r="M193" s="5">
        <f t="shared" si="70"/>
        <v>168</v>
      </c>
      <c r="N193" s="39">
        <f t="shared" ca="1" si="56"/>
        <v>1</v>
      </c>
      <c r="O193" s="34">
        <f t="shared" ca="1" si="63"/>
        <v>0.15104376051172652</v>
      </c>
      <c r="P193" s="5">
        <f t="shared" ca="1" si="57"/>
        <v>1</v>
      </c>
      <c r="Q193" s="53">
        <f t="shared" ca="1" si="64"/>
        <v>0.13516542761970674</v>
      </c>
      <c r="R193" s="5">
        <f t="shared" ca="1" si="58"/>
        <v>3</v>
      </c>
      <c r="S193" s="53">
        <f t="shared" ca="1" si="65"/>
        <v>0.96623803443578726</v>
      </c>
      <c r="T193" s="5">
        <f t="shared" ca="1" si="59"/>
        <v>2</v>
      </c>
      <c r="U193" s="56">
        <f t="shared" ca="1" si="66"/>
        <v>0.23003274899251558</v>
      </c>
      <c r="V193" s="16">
        <f t="shared" ca="1" si="60"/>
        <v>6</v>
      </c>
      <c r="W193" s="34">
        <f t="shared" ca="1" si="67"/>
        <v>0.69019477939022611</v>
      </c>
      <c r="X193" s="6">
        <f t="shared" ca="1" si="61"/>
        <v>2</v>
      </c>
      <c r="Y193" s="34">
        <f t="shared" ca="1" si="68"/>
        <v>0.28497952048962394</v>
      </c>
      <c r="Z193" s="16">
        <f t="shared" ca="1" si="62"/>
        <v>5</v>
      </c>
      <c r="AA193" s="34">
        <f t="shared" ca="1" si="69"/>
        <v>0.41230988380995304</v>
      </c>
    </row>
    <row r="194" spans="13:27">
      <c r="M194" s="5">
        <f t="shared" si="70"/>
        <v>169</v>
      </c>
      <c r="N194" s="39">
        <f t="shared" ca="1" si="56"/>
        <v>2</v>
      </c>
      <c r="O194" s="34">
        <f t="shared" ca="1" si="63"/>
        <v>0.29091322498339633</v>
      </c>
      <c r="P194" s="5">
        <f t="shared" ca="1" si="57"/>
        <v>1</v>
      </c>
      <c r="Q194" s="53">
        <f t="shared" ca="1" si="64"/>
        <v>0.28546842222574753</v>
      </c>
      <c r="R194" s="5">
        <f t="shared" ca="1" si="58"/>
        <v>3</v>
      </c>
      <c r="S194" s="53">
        <f t="shared" ca="1" si="65"/>
        <v>0.76477847972992086</v>
      </c>
      <c r="T194" s="5">
        <f t="shared" ca="1" si="59"/>
        <v>5</v>
      </c>
      <c r="U194" s="56">
        <f t="shared" ca="1" si="66"/>
        <v>0.7706568056137364</v>
      </c>
      <c r="V194" s="16">
        <f t="shared" ca="1" si="60"/>
        <v>5</v>
      </c>
      <c r="W194" s="34">
        <f t="shared" ca="1" si="67"/>
        <v>0.37659456204788255</v>
      </c>
      <c r="X194" s="6">
        <f t="shared" ca="1" si="61"/>
        <v>1</v>
      </c>
      <c r="Y194" s="34">
        <f t="shared" ca="1" si="68"/>
        <v>0.13069785578616955</v>
      </c>
      <c r="Z194" s="16">
        <f t="shared" ca="1" si="62"/>
        <v>6</v>
      </c>
      <c r="AA194" s="34">
        <f t="shared" ca="1" si="69"/>
        <v>0.75853531094647897</v>
      </c>
    </row>
    <row r="195" spans="13:27">
      <c r="M195" s="5">
        <f t="shared" si="70"/>
        <v>170</v>
      </c>
      <c r="N195" s="39">
        <f t="shared" ca="1" si="56"/>
        <v>2</v>
      </c>
      <c r="O195" s="34">
        <f t="shared" ca="1" si="63"/>
        <v>0.9166913938218193</v>
      </c>
      <c r="P195" s="5">
        <f t="shared" ca="1" si="57"/>
        <v>1</v>
      </c>
      <c r="Q195" s="53">
        <f t="shared" ca="1" si="64"/>
        <v>0.29455164031002035</v>
      </c>
      <c r="R195" s="5">
        <f t="shared" ca="1" si="58"/>
        <v>2</v>
      </c>
      <c r="S195" s="53">
        <f t="shared" ca="1" si="65"/>
        <v>0.35257155835638265</v>
      </c>
      <c r="T195" s="5">
        <f t="shared" ca="1" si="59"/>
        <v>1</v>
      </c>
      <c r="U195" s="56">
        <f t="shared" ca="1" si="66"/>
        <v>0.18167766685288367</v>
      </c>
      <c r="V195" s="16">
        <f t="shared" ca="1" si="60"/>
        <v>6</v>
      </c>
      <c r="W195" s="34">
        <f t="shared" ca="1" si="67"/>
        <v>0.51980516580725489</v>
      </c>
      <c r="X195" s="6">
        <f t="shared" ca="1" si="61"/>
        <v>6</v>
      </c>
      <c r="Y195" s="34">
        <f t="shared" ca="1" si="68"/>
        <v>0.74434115881069562</v>
      </c>
      <c r="Z195" s="16">
        <f t="shared" ca="1" si="62"/>
        <v>4</v>
      </c>
      <c r="AA195" s="34">
        <f t="shared" ca="1" si="69"/>
        <v>0.34664754460492464</v>
      </c>
    </row>
    <row r="196" spans="13:27">
      <c r="M196" s="5">
        <f t="shared" si="70"/>
        <v>171</v>
      </c>
      <c r="N196" s="39">
        <f t="shared" ca="1" si="56"/>
        <v>2</v>
      </c>
      <c r="O196" s="34">
        <f t="shared" ca="1" si="63"/>
        <v>0.91986541603241401</v>
      </c>
      <c r="P196" s="5">
        <f t="shared" ca="1" si="57"/>
        <v>1</v>
      </c>
      <c r="Q196" s="53">
        <f t="shared" ca="1" si="64"/>
        <v>4.4042863503089613E-2</v>
      </c>
      <c r="R196" s="5">
        <f t="shared" ca="1" si="58"/>
        <v>2</v>
      </c>
      <c r="S196" s="53">
        <f t="shared" ca="1" si="65"/>
        <v>0.65031345890781367</v>
      </c>
      <c r="T196" s="5">
        <f t="shared" ca="1" si="59"/>
        <v>3</v>
      </c>
      <c r="U196" s="56">
        <f t="shared" ca="1" si="66"/>
        <v>0.47805188982069424</v>
      </c>
      <c r="V196" s="16">
        <f t="shared" ca="1" si="60"/>
        <v>7</v>
      </c>
      <c r="W196" s="34">
        <f t="shared" ca="1" si="67"/>
        <v>0.70898210189424837</v>
      </c>
      <c r="X196" s="6">
        <f t="shared" ca="1" si="61"/>
        <v>5</v>
      </c>
      <c r="Y196" s="34">
        <f t="shared" ca="1" si="68"/>
        <v>0.68910280597501683</v>
      </c>
      <c r="Z196" s="16">
        <f t="shared" ca="1" si="62"/>
        <v>6</v>
      </c>
      <c r="AA196" s="34">
        <f t="shared" ca="1" si="69"/>
        <v>0.84710391902802051</v>
      </c>
    </row>
    <row r="197" spans="13:27">
      <c r="M197" s="5">
        <f t="shared" si="70"/>
        <v>172</v>
      </c>
      <c r="N197" s="39">
        <f t="shared" ca="1" si="56"/>
        <v>1</v>
      </c>
      <c r="O197" s="34">
        <f t="shared" ca="1" si="63"/>
        <v>0.15438456468878958</v>
      </c>
      <c r="P197" s="5">
        <f t="shared" ca="1" si="57"/>
        <v>1</v>
      </c>
      <c r="Q197" s="53">
        <f t="shared" ca="1" si="64"/>
        <v>0.57446184343365281</v>
      </c>
      <c r="R197" s="5">
        <f t="shared" ca="1" si="58"/>
        <v>3</v>
      </c>
      <c r="S197" s="53">
        <f t="shared" ca="1" si="65"/>
        <v>0.92337207182204573</v>
      </c>
      <c r="T197" s="5">
        <f t="shared" ca="1" si="59"/>
        <v>5</v>
      </c>
      <c r="U197" s="56">
        <f t="shared" ca="1" si="66"/>
        <v>0.77897549446724756</v>
      </c>
      <c r="V197" s="16">
        <f t="shared" ca="1" si="60"/>
        <v>7</v>
      </c>
      <c r="W197" s="34">
        <f t="shared" ca="1" si="67"/>
        <v>0.77279230472240057</v>
      </c>
      <c r="X197" s="6">
        <f t="shared" ca="1" si="61"/>
        <v>1</v>
      </c>
      <c r="Y197" s="34">
        <f t="shared" ca="1" si="68"/>
        <v>0.12715982806089099</v>
      </c>
      <c r="Z197" s="16">
        <f t="shared" ca="1" si="62"/>
        <v>3</v>
      </c>
      <c r="AA197" s="34">
        <f t="shared" ca="1" si="69"/>
        <v>0.1934776674712162</v>
      </c>
    </row>
    <row r="198" spans="13:27">
      <c r="M198" s="5">
        <f t="shared" si="70"/>
        <v>173</v>
      </c>
      <c r="N198" s="39">
        <f t="shared" ca="1" si="56"/>
        <v>1</v>
      </c>
      <c r="O198" s="34">
        <f t="shared" ca="1" si="63"/>
        <v>0.17371856594910806</v>
      </c>
      <c r="P198" s="5">
        <f t="shared" ca="1" si="57"/>
        <v>2</v>
      </c>
      <c r="Q198" s="53">
        <f t="shared" ca="1" si="64"/>
        <v>0.77839853147646942</v>
      </c>
      <c r="R198" s="5">
        <f t="shared" ca="1" si="58"/>
        <v>1</v>
      </c>
      <c r="S198" s="53">
        <f t="shared" ca="1" si="65"/>
        <v>9.1485240698681025E-3</v>
      </c>
      <c r="T198" s="5">
        <f t="shared" ca="1" si="59"/>
        <v>4</v>
      </c>
      <c r="U198" s="56">
        <f t="shared" ca="1" si="66"/>
        <v>0.65359843971215126</v>
      </c>
      <c r="V198" s="16">
        <f t="shared" ca="1" si="60"/>
        <v>2</v>
      </c>
      <c r="W198" s="34">
        <f t="shared" ca="1" si="67"/>
        <v>5.2052722523354689E-2</v>
      </c>
      <c r="X198" s="6">
        <f t="shared" ca="1" si="61"/>
        <v>1</v>
      </c>
      <c r="Y198" s="34">
        <f t="shared" ca="1" si="68"/>
        <v>5.3022757889715777E-2</v>
      </c>
      <c r="Z198" s="16">
        <f t="shared" ca="1" si="62"/>
        <v>4</v>
      </c>
      <c r="AA198" s="34">
        <f t="shared" ca="1" si="69"/>
        <v>0.33069118442319634</v>
      </c>
    </row>
    <row r="199" spans="13:27">
      <c r="M199" s="5">
        <f t="shared" si="70"/>
        <v>174</v>
      </c>
      <c r="N199" s="39">
        <f t="shared" ca="1" si="56"/>
        <v>2</v>
      </c>
      <c r="O199" s="34">
        <f t="shared" ca="1" si="63"/>
        <v>0.34745395113517663</v>
      </c>
      <c r="P199" s="5">
        <f t="shared" ca="1" si="57"/>
        <v>1</v>
      </c>
      <c r="Q199" s="53">
        <f t="shared" ca="1" si="64"/>
        <v>0.41683436449952982</v>
      </c>
      <c r="R199" s="5">
        <f t="shared" ca="1" si="58"/>
        <v>2</v>
      </c>
      <c r="S199" s="53">
        <f t="shared" ca="1" si="65"/>
        <v>0.29790973569831647</v>
      </c>
      <c r="T199" s="5">
        <f t="shared" ca="1" si="59"/>
        <v>5</v>
      </c>
      <c r="U199" s="56">
        <f t="shared" ca="1" si="66"/>
        <v>0.79136670598674552</v>
      </c>
      <c r="V199" s="16">
        <f t="shared" ca="1" si="60"/>
        <v>1</v>
      </c>
      <c r="W199" s="34">
        <f t="shared" ca="1" si="67"/>
        <v>3.4643041379297967E-2</v>
      </c>
      <c r="X199" s="6">
        <f t="shared" ca="1" si="61"/>
        <v>7</v>
      </c>
      <c r="Y199" s="34">
        <f t="shared" ca="1" si="68"/>
        <v>0.88071651523460326</v>
      </c>
      <c r="Z199" s="16">
        <f t="shared" ca="1" si="62"/>
        <v>6</v>
      </c>
      <c r="AA199" s="34">
        <f t="shared" ca="1" si="69"/>
        <v>0.72621942993870503</v>
      </c>
    </row>
    <row r="200" spans="13:27">
      <c r="M200" s="5">
        <f t="shared" si="70"/>
        <v>175</v>
      </c>
      <c r="N200" s="39">
        <f t="shared" ca="1" si="56"/>
        <v>2</v>
      </c>
      <c r="O200" s="34">
        <f t="shared" ca="1" si="63"/>
        <v>0.31786504855844377</v>
      </c>
      <c r="P200" s="5">
        <f t="shared" ca="1" si="57"/>
        <v>1</v>
      </c>
      <c r="Q200" s="53">
        <f t="shared" ca="1" si="64"/>
        <v>0.20534377170926299</v>
      </c>
      <c r="R200" s="5">
        <f t="shared" ca="1" si="58"/>
        <v>1</v>
      </c>
      <c r="S200" s="53">
        <f t="shared" ca="1" si="65"/>
        <v>4.2419497031234599E-2</v>
      </c>
      <c r="T200" s="5">
        <f t="shared" ca="1" si="59"/>
        <v>2</v>
      </c>
      <c r="U200" s="56">
        <f t="shared" ca="1" si="66"/>
        <v>0.27069392169637818</v>
      </c>
      <c r="V200" s="16">
        <f t="shared" ca="1" si="60"/>
        <v>6</v>
      </c>
      <c r="W200" s="34">
        <f t="shared" ca="1" si="67"/>
        <v>0.45271586141895725</v>
      </c>
      <c r="X200" s="6">
        <f t="shared" ca="1" si="61"/>
        <v>2</v>
      </c>
      <c r="Y200" s="34">
        <f t="shared" ca="1" si="68"/>
        <v>0.26084466736394862</v>
      </c>
      <c r="Z200" s="16">
        <f t="shared" ca="1" si="62"/>
        <v>4</v>
      </c>
      <c r="AA200" s="34">
        <f t="shared" ca="1" si="69"/>
        <v>0.28117673152469291</v>
      </c>
    </row>
    <row r="201" spans="13:27">
      <c r="M201" s="5">
        <f t="shared" si="70"/>
        <v>176</v>
      </c>
      <c r="N201" s="39">
        <f t="shared" ca="1" si="56"/>
        <v>2</v>
      </c>
      <c r="O201" s="34">
        <f t="shared" ca="1" si="63"/>
        <v>0.22777827312652565</v>
      </c>
      <c r="P201" s="5">
        <f t="shared" ca="1" si="57"/>
        <v>3</v>
      </c>
      <c r="Q201" s="53">
        <f t="shared" ca="1" si="64"/>
        <v>0.97146842101407316</v>
      </c>
      <c r="R201" s="5">
        <f t="shared" ca="1" si="58"/>
        <v>2</v>
      </c>
      <c r="S201" s="53">
        <f t="shared" ca="1" si="65"/>
        <v>0.31273967313872797</v>
      </c>
      <c r="T201" s="5">
        <f t="shared" ca="1" si="59"/>
        <v>2</v>
      </c>
      <c r="U201" s="56">
        <f t="shared" ca="1" si="66"/>
        <v>0.3855512147509077</v>
      </c>
      <c r="V201" s="16">
        <f t="shared" ca="1" si="60"/>
        <v>7</v>
      </c>
      <c r="W201" s="34">
        <f t="shared" ca="1" si="67"/>
        <v>0.78127593505478643</v>
      </c>
      <c r="X201" s="6">
        <f t="shared" ca="1" si="61"/>
        <v>7</v>
      </c>
      <c r="Y201" s="34">
        <f t="shared" ca="1" si="68"/>
        <v>0.86724210240577659</v>
      </c>
      <c r="Z201" s="16">
        <f t="shared" ca="1" si="62"/>
        <v>4</v>
      </c>
      <c r="AA201" s="34">
        <f t="shared" ca="1" si="69"/>
        <v>0.28045611722772201</v>
      </c>
    </row>
    <row r="202" spans="13:27">
      <c r="M202" s="5">
        <f t="shared" si="70"/>
        <v>177</v>
      </c>
      <c r="N202" s="39">
        <f t="shared" ca="1" si="56"/>
        <v>1</v>
      </c>
      <c r="O202" s="34">
        <f t="shared" ca="1" si="63"/>
        <v>0.16311502535449396</v>
      </c>
      <c r="P202" s="5">
        <f t="shared" ca="1" si="57"/>
        <v>1</v>
      </c>
      <c r="Q202" s="53">
        <f t="shared" ca="1" si="64"/>
        <v>0.52090413939854874</v>
      </c>
      <c r="R202" s="5">
        <f t="shared" ca="1" si="58"/>
        <v>3</v>
      </c>
      <c r="S202" s="53">
        <f t="shared" ca="1" si="65"/>
        <v>0.88633726577998129</v>
      </c>
      <c r="T202" s="5">
        <f t="shared" ca="1" si="59"/>
        <v>3</v>
      </c>
      <c r="U202" s="56">
        <f t="shared" ca="1" si="66"/>
        <v>0.46085560299760608</v>
      </c>
      <c r="V202" s="16">
        <f t="shared" ca="1" si="60"/>
        <v>2</v>
      </c>
      <c r="W202" s="34">
        <f t="shared" ca="1" si="67"/>
        <v>5.9184782833774818E-2</v>
      </c>
      <c r="X202" s="6">
        <f t="shared" ca="1" si="61"/>
        <v>3</v>
      </c>
      <c r="Y202" s="34">
        <f t="shared" ca="1" si="68"/>
        <v>0.49454362190889234</v>
      </c>
      <c r="Z202" s="16">
        <f t="shared" ca="1" si="62"/>
        <v>4</v>
      </c>
      <c r="AA202" s="34">
        <f t="shared" ca="1" si="69"/>
        <v>0.28453490831097294</v>
      </c>
    </row>
    <row r="203" spans="13:27">
      <c r="M203" s="5">
        <f t="shared" si="70"/>
        <v>178</v>
      </c>
      <c r="N203" s="39">
        <f t="shared" ca="1" si="56"/>
        <v>2</v>
      </c>
      <c r="O203" s="34">
        <f t="shared" ca="1" si="63"/>
        <v>0.24426420246781966</v>
      </c>
      <c r="P203" s="5">
        <f t="shared" ca="1" si="57"/>
        <v>1</v>
      </c>
      <c r="Q203" s="53">
        <f t="shared" ca="1" si="64"/>
        <v>4.6957414866819924E-2</v>
      </c>
      <c r="R203" s="5">
        <f t="shared" ca="1" si="58"/>
        <v>2</v>
      </c>
      <c r="S203" s="53">
        <f t="shared" ca="1" si="65"/>
        <v>0.35258182026167617</v>
      </c>
      <c r="T203" s="5">
        <f t="shared" ca="1" si="59"/>
        <v>4</v>
      </c>
      <c r="U203" s="56">
        <f t="shared" ca="1" si="66"/>
        <v>0.64194830858943597</v>
      </c>
      <c r="V203" s="16">
        <f t="shared" ca="1" si="60"/>
        <v>3</v>
      </c>
      <c r="W203" s="34">
        <f t="shared" ca="1" si="67"/>
        <v>0.19330164558204399</v>
      </c>
      <c r="X203" s="6">
        <f t="shared" ca="1" si="61"/>
        <v>3</v>
      </c>
      <c r="Y203" s="34">
        <f t="shared" ca="1" si="68"/>
        <v>0.41153686202409467</v>
      </c>
      <c r="Z203" s="16">
        <f t="shared" ca="1" si="62"/>
        <v>5</v>
      </c>
      <c r="AA203" s="34">
        <f t="shared" ca="1" si="69"/>
        <v>0.37184366574374228</v>
      </c>
    </row>
    <row r="204" spans="13:27">
      <c r="M204" s="5">
        <f t="shared" si="70"/>
        <v>179</v>
      </c>
      <c r="N204" s="39">
        <f t="shared" ca="1" si="56"/>
        <v>1</v>
      </c>
      <c r="O204" s="34">
        <f t="shared" ca="1" si="63"/>
        <v>3.8530537514949614E-2</v>
      </c>
      <c r="P204" s="5">
        <f t="shared" ca="1" si="57"/>
        <v>2</v>
      </c>
      <c r="Q204" s="53">
        <f t="shared" ca="1" si="64"/>
        <v>0.69325821150988287</v>
      </c>
      <c r="R204" s="5">
        <f t="shared" ca="1" si="58"/>
        <v>2</v>
      </c>
      <c r="S204" s="53">
        <f t="shared" ca="1" si="65"/>
        <v>0.65607036655127349</v>
      </c>
      <c r="T204" s="5">
        <f t="shared" ca="1" si="59"/>
        <v>6</v>
      </c>
      <c r="U204" s="56">
        <f t="shared" ca="1" si="66"/>
        <v>0.8174831363602677</v>
      </c>
      <c r="V204" s="16">
        <f t="shared" ca="1" si="60"/>
        <v>6</v>
      </c>
      <c r="W204" s="34">
        <f t="shared" ca="1" si="67"/>
        <v>0.47879713349133834</v>
      </c>
      <c r="X204" s="6">
        <f t="shared" ca="1" si="61"/>
        <v>1</v>
      </c>
      <c r="Y204" s="34">
        <f t="shared" ca="1" si="68"/>
        <v>0.10548642547865494</v>
      </c>
      <c r="Z204" s="16">
        <f t="shared" ca="1" si="62"/>
        <v>8</v>
      </c>
      <c r="AA204" s="34">
        <f t="shared" ca="1" si="69"/>
        <v>0.95061398303421285</v>
      </c>
    </row>
    <row r="205" spans="13:27">
      <c r="M205" s="5">
        <f t="shared" si="70"/>
        <v>180</v>
      </c>
      <c r="N205" s="39">
        <f t="shared" ca="1" si="56"/>
        <v>1</v>
      </c>
      <c r="O205" s="34">
        <f t="shared" ca="1" si="63"/>
        <v>0.12949706340412925</v>
      </c>
      <c r="P205" s="5">
        <f t="shared" ca="1" si="57"/>
        <v>3</v>
      </c>
      <c r="Q205" s="53">
        <f t="shared" ca="1" si="64"/>
        <v>0.99652507646500599</v>
      </c>
      <c r="R205" s="5">
        <f t="shared" ca="1" si="58"/>
        <v>2</v>
      </c>
      <c r="S205" s="53">
        <f t="shared" ca="1" si="65"/>
        <v>0.64257094230170519</v>
      </c>
      <c r="T205" s="5">
        <f t="shared" ca="1" si="59"/>
        <v>3</v>
      </c>
      <c r="U205" s="56">
        <f t="shared" ca="1" si="66"/>
        <v>0.55798971816913845</v>
      </c>
      <c r="V205" s="16">
        <f t="shared" ca="1" si="60"/>
        <v>8</v>
      </c>
      <c r="W205" s="34">
        <f t="shared" ca="1" si="67"/>
        <v>0.9564550316350231</v>
      </c>
      <c r="X205" s="6">
        <f t="shared" ca="1" si="61"/>
        <v>4</v>
      </c>
      <c r="Y205" s="34">
        <f t="shared" ca="1" si="68"/>
        <v>0.56872419279034414</v>
      </c>
      <c r="Z205" s="16">
        <f t="shared" ca="1" si="62"/>
        <v>5</v>
      </c>
      <c r="AA205" s="34">
        <f t="shared" ca="1" si="69"/>
        <v>0.39633839403006932</v>
      </c>
    </row>
    <row r="206" spans="13:27">
      <c r="M206" s="5">
        <f t="shared" si="70"/>
        <v>181</v>
      </c>
      <c r="N206" s="39">
        <f t="shared" ca="1" si="56"/>
        <v>2</v>
      </c>
      <c r="O206" s="34">
        <f t="shared" ca="1" si="63"/>
        <v>0.59211151780133342</v>
      </c>
      <c r="P206" s="5">
        <f t="shared" ca="1" si="57"/>
        <v>1</v>
      </c>
      <c r="Q206" s="53">
        <f t="shared" ca="1" si="64"/>
        <v>0.4541097496060158</v>
      </c>
      <c r="R206" s="5">
        <f t="shared" ca="1" si="58"/>
        <v>3</v>
      </c>
      <c r="S206" s="53">
        <f t="shared" ca="1" si="65"/>
        <v>0.75001532277673277</v>
      </c>
      <c r="T206" s="5">
        <f t="shared" ca="1" si="59"/>
        <v>2</v>
      </c>
      <c r="U206" s="56">
        <f t="shared" ca="1" si="66"/>
        <v>0.21035484581823916</v>
      </c>
      <c r="V206" s="16">
        <f t="shared" ca="1" si="60"/>
        <v>2</v>
      </c>
      <c r="W206" s="34">
        <f t="shared" ca="1" si="67"/>
        <v>5.2989335100932955E-2</v>
      </c>
      <c r="X206" s="6">
        <f t="shared" ca="1" si="61"/>
        <v>5</v>
      </c>
      <c r="Y206" s="34">
        <f t="shared" ca="1" si="68"/>
        <v>0.65063588682474194</v>
      </c>
      <c r="Z206" s="16">
        <f t="shared" ca="1" si="62"/>
        <v>6</v>
      </c>
      <c r="AA206" s="34">
        <f t="shared" ca="1" si="69"/>
        <v>0.57178030660751666</v>
      </c>
    </row>
    <row r="207" spans="13:27">
      <c r="M207" s="5">
        <f t="shared" si="70"/>
        <v>182</v>
      </c>
      <c r="N207" s="39">
        <f t="shared" ca="1" si="56"/>
        <v>2</v>
      </c>
      <c r="O207" s="34">
        <f t="shared" ca="1" si="63"/>
        <v>0.37145961492044322</v>
      </c>
      <c r="P207" s="5">
        <f t="shared" ca="1" si="57"/>
        <v>2</v>
      </c>
      <c r="Q207" s="53">
        <f t="shared" ca="1" si="64"/>
        <v>0.7849450332167438</v>
      </c>
      <c r="R207" s="5">
        <f t="shared" ca="1" si="58"/>
        <v>1</v>
      </c>
      <c r="S207" s="53">
        <f t="shared" ca="1" si="65"/>
        <v>4.270328478812857E-2</v>
      </c>
      <c r="T207" s="5">
        <f t="shared" ca="1" si="59"/>
        <v>2</v>
      </c>
      <c r="U207" s="56">
        <f t="shared" ca="1" si="66"/>
        <v>0.33307024315168388</v>
      </c>
      <c r="V207" s="16">
        <f t="shared" ca="1" si="60"/>
        <v>5</v>
      </c>
      <c r="W207" s="34">
        <f t="shared" ca="1" si="67"/>
        <v>0.39992404070408938</v>
      </c>
      <c r="X207" s="6">
        <f t="shared" ca="1" si="61"/>
        <v>6</v>
      </c>
      <c r="Y207" s="34">
        <f t="shared" ca="1" si="68"/>
        <v>0.7180787603905916</v>
      </c>
      <c r="Z207" s="16">
        <f t="shared" ca="1" si="62"/>
        <v>6</v>
      </c>
      <c r="AA207" s="34">
        <f t="shared" ca="1" si="69"/>
        <v>0.73382004555361324</v>
      </c>
    </row>
    <row r="208" spans="13:27">
      <c r="M208" s="5">
        <f t="shared" si="70"/>
        <v>183</v>
      </c>
      <c r="N208" s="39">
        <f t="shared" ref="N208:N245" ca="1" si="71">VLOOKUP(O208,N$8:O$15,2)</f>
        <v>2</v>
      </c>
      <c r="O208" s="34">
        <f t="shared" ca="1" si="63"/>
        <v>0.74768146332379115</v>
      </c>
      <c r="P208" s="5">
        <f t="shared" ref="P208:P245" ca="1" si="72">VLOOKUP(Q208,P$8:Q$15,2)</f>
        <v>2</v>
      </c>
      <c r="Q208" s="53">
        <f t="shared" ca="1" si="64"/>
        <v>0.8116146633289878</v>
      </c>
      <c r="R208" s="5">
        <f t="shared" ref="R208:R245" ca="1" si="73">VLOOKUP(S208,R$8:S$15,2)</f>
        <v>2</v>
      </c>
      <c r="S208" s="53">
        <f t="shared" ca="1" si="65"/>
        <v>0.29487012567384352</v>
      </c>
      <c r="T208" s="5">
        <f t="shared" ref="T208:T245" ca="1" si="74">VLOOKUP(U208,T$8:U$15,2)</f>
        <v>2</v>
      </c>
      <c r="U208" s="56">
        <f t="shared" ca="1" si="66"/>
        <v>0.24026275011591514</v>
      </c>
      <c r="V208" s="16">
        <f t="shared" ref="V208:V245" ca="1" si="75">VLOOKUP(W208,V$8:W$15,2)</f>
        <v>7</v>
      </c>
      <c r="W208" s="34">
        <f t="shared" ca="1" si="67"/>
        <v>0.74793938816667982</v>
      </c>
      <c r="X208" s="6">
        <f t="shared" ref="X208:X245" ca="1" si="76">VLOOKUP(Y208,X$8:Y$15,2)</f>
        <v>2</v>
      </c>
      <c r="Y208" s="34">
        <f t="shared" ca="1" si="68"/>
        <v>0.36015912805552763</v>
      </c>
      <c r="Z208" s="16">
        <f t="shared" ref="Z208:Z245" ca="1" si="77">VLOOKUP(AA208,Z$8:AA$15,2)</f>
        <v>3</v>
      </c>
      <c r="AA208" s="34">
        <f t="shared" ca="1" si="69"/>
        <v>0.13597631575421598</v>
      </c>
    </row>
    <row r="209" spans="13:27">
      <c r="M209" s="5">
        <f t="shared" si="70"/>
        <v>184</v>
      </c>
      <c r="N209" s="39">
        <f t="shared" ca="1" si="71"/>
        <v>2</v>
      </c>
      <c r="O209" s="34">
        <f t="shared" ca="1" si="63"/>
        <v>0.94470976517447491</v>
      </c>
      <c r="P209" s="5">
        <f t="shared" ca="1" si="72"/>
        <v>2</v>
      </c>
      <c r="Q209" s="53">
        <f t="shared" ca="1" si="64"/>
        <v>0.65538960262859858</v>
      </c>
      <c r="R209" s="5">
        <f t="shared" ca="1" si="73"/>
        <v>2</v>
      </c>
      <c r="S209" s="53">
        <f t="shared" ca="1" si="65"/>
        <v>0.37421374928089612</v>
      </c>
      <c r="T209" s="5">
        <f t="shared" ca="1" si="74"/>
        <v>4</v>
      </c>
      <c r="U209" s="56">
        <f t="shared" ca="1" si="66"/>
        <v>0.60395795226608784</v>
      </c>
      <c r="V209" s="16">
        <f t="shared" ca="1" si="75"/>
        <v>7</v>
      </c>
      <c r="W209" s="34">
        <f t="shared" ca="1" si="67"/>
        <v>0.7793924603553426</v>
      </c>
      <c r="X209" s="6">
        <f t="shared" ca="1" si="76"/>
        <v>6</v>
      </c>
      <c r="Y209" s="34">
        <f t="shared" ca="1" si="68"/>
        <v>0.7495002699585358</v>
      </c>
      <c r="Z209" s="16">
        <f t="shared" ca="1" si="77"/>
        <v>4</v>
      </c>
      <c r="AA209" s="34">
        <f t="shared" ca="1" si="69"/>
        <v>0.32812099857316701</v>
      </c>
    </row>
    <row r="210" spans="13:27">
      <c r="M210" s="5">
        <f t="shared" si="70"/>
        <v>185</v>
      </c>
      <c r="N210" s="39">
        <f t="shared" ca="1" si="71"/>
        <v>2</v>
      </c>
      <c r="O210" s="34">
        <f t="shared" ca="1" si="63"/>
        <v>0.23250603608591192</v>
      </c>
      <c r="P210" s="5">
        <f t="shared" ca="1" si="72"/>
        <v>2</v>
      </c>
      <c r="Q210" s="53">
        <f t="shared" ca="1" si="64"/>
        <v>0.75060291051300965</v>
      </c>
      <c r="R210" s="5">
        <f t="shared" ca="1" si="73"/>
        <v>3</v>
      </c>
      <c r="S210" s="53">
        <f t="shared" ca="1" si="65"/>
        <v>0.75295450183733736</v>
      </c>
      <c r="T210" s="5">
        <f t="shared" ca="1" si="74"/>
        <v>3</v>
      </c>
      <c r="U210" s="56">
        <f t="shared" ca="1" si="66"/>
        <v>0.40201880621519592</v>
      </c>
      <c r="V210" s="16">
        <f t="shared" ca="1" si="75"/>
        <v>6</v>
      </c>
      <c r="W210" s="34">
        <f t="shared" ca="1" si="67"/>
        <v>0.64766430358003557</v>
      </c>
      <c r="X210" s="6">
        <f t="shared" ca="1" si="76"/>
        <v>5</v>
      </c>
      <c r="Y210" s="34">
        <f t="shared" ca="1" si="68"/>
        <v>0.65198403228144508</v>
      </c>
      <c r="Z210" s="16">
        <f t="shared" ca="1" si="77"/>
        <v>4</v>
      </c>
      <c r="AA210" s="34">
        <f t="shared" ca="1" si="69"/>
        <v>0.20858079886238934</v>
      </c>
    </row>
    <row r="211" spans="13:27">
      <c r="M211" s="5">
        <f t="shared" si="70"/>
        <v>186</v>
      </c>
      <c r="N211" s="39">
        <f t="shared" ca="1" si="71"/>
        <v>2</v>
      </c>
      <c r="O211" s="34">
        <f t="shared" ca="1" si="63"/>
        <v>0.81322127427986368</v>
      </c>
      <c r="P211" s="5">
        <f t="shared" ca="1" si="72"/>
        <v>3</v>
      </c>
      <c r="Q211" s="53">
        <f t="shared" ca="1" si="64"/>
        <v>0.93497515697808176</v>
      </c>
      <c r="R211" s="5">
        <f t="shared" ca="1" si="73"/>
        <v>3</v>
      </c>
      <c r="S211" s="53">
        <f t="shared" ca="1" si="65"/>
        <v>0.91338847082364727</v>
      </c>
      <c r="T211" s="5">
        <f t="shared" ca="1" si="74"/>
        <v>4</v>
      </c>
      <c r="U211" s="56">
        <f t="shared" ca="1" si="66"/>
        <v>0.65210990462628771</v>
      </c>
      <c r="V211" s="16">
        <f t="shared" ca="1" si="75"/>
        <v>1</v>
      </c>
      <c r="W211" s="34">
        <f t="shared" ca="1" si="67"/>
        <v>8.7198306089844024E-3</v>
      </c>
      <c r="X211" s="6">
        <f t="shared" ca="1" si="76"/>
        <v>2</v>
      </c>
      <c r="Y211" s="34">
        <f t="shared" ca="1" si="68"/>
        <v>0.22368479101674499</v>
      </c>
      <c r="Z211" s="16">
        <f t="shared" ca="1" si="77"/>
        <v>5</v>
      </c>
      <c r="AA211" s="34">
        <f t="shared" ca="1" si="69"/>
        <v>0.41821628973403069</v>
      </c>
    </row>
    <row r="212" spans="13:27">
      <c r="M212" s="5">
        <f t="shared" si="70"/>
        <v>187</v>
      </c>
      <c r="N212" s="39">
        <f t="shared" ca="1" si="71"/>
        <v>2</v>
      </c>
      <c r="O212" s="34">
        <f t="shared" ca="1" si="63"/>
        <v>0.87208356774843132</v>
      </c>
      <c r="P212" s="5">
        <f t="shared" ca="1" si="72"/>
        <v>1</v>
      </c>
      <c r="Q212" s="53">
        <f t="shared" ca="1" si="64"/>
        <v>0.45116351218591699</v>
      </c>
      <c r="R212" s="5">
        <f t="shared" ca="1" si="73"/>
        <v>2</v>
      </c>
      <c r="S212" s="53">
        <f t="shared" ca="1" si="65"/>
        <v>0.22347497605296263</v>
      </c>
      <c r="T212" s="5">
        <f t="shared" ca="1" si="74"/>
        <v>2</v>
      </c>
      <c r="U212" s="56">
        <f t="shared" ca="1" si="66"/>
        <v>0.28733123253689641</v>
      </c>
      <c r="V212" s="16">
        <f t="shared" ca="1" si="75"/>
        <v>5</v>
      </c>
      <c r="W212" s="34">
        <f t="shared" ca="1" si="67"/>
        <v>0.37507122038214469</v>
      </c>
      <c r="X212" s="6">
        <f t="shared" ca="1" si="76"/>
        <v>5</v>
      </c>
      <c r="Y212" s="34">
        <f t="shared" ca="1" si="68"/>
        <v>0.64327159569052217</v>
      </c>
      <c r="Z212" s="16">
        <f t="shared" ca="1" si="77"/>
        <v>6</v>
      </c>
      <c r="AA212" s="34">
        <f t="shared" ca="1" si="69"/>
        <v>0.72492791014336144</v>
      </c>
    </row>
    <row r="213" spans="13:27">
      <c r="M213" s="5">
        <f t="shared" si="70"/>
        <v>188</v>
      </c>
      <c r="N213" s="39">
        <f t="shared" ca="1" si="71"/>
        <v>2</v>
      </c>
      <c r="O213" s="34">
        <f t="shared" ca="1" si="63"/>
        <v>0.84819109604637699</v>
      </c>
      <c r="P213" s="5">
        <f t="shared" ca="1" si="72"/>
        <v>2</v>
      </c>
      <c r="Q213" s="53">
        <f t="shared" ca="1" si="64"/>
        <v>0.61772883566861569</v>
      </c>
      <c r="R213" s="5">
        <f t="shared" ca="1" si="73"/>
        <v>2</v>
      </c>
      <c r="S213" s="53">
        <f t="shared" ca="1" si="65"/>
        <v>0.74028804250908742</v>
      </c>
      <c r="T213" s="5">
        <f t="shared" ca="1" si="74"/>
        <v>6</v>
      </c>
      <c r="U213" s="56">
        <f t="shared" ca="1" si="66"/>
        <v>0.85348021849531097</v>
      </c>
      <c r="V213" s="16">
        <f t="shared" ca="1" si="75"/>
        <v>6</v>
      </c>
      <c r="W213" s="34">
        <f t="shared" ca="1" si="67"/>
        <v>0.54119914442184403</v>
      </c>
      <c r="X213" s="6">
        <f t="shared" ca="1" si="76"/>
        <v>7</v>
      </c>
      <c r="Y213" s="34">
        <f t="shared" ca="1" si="68"/>
        <v>0.8556187178978627</v>
      </c>
      <c r="Z213" s="16">
        <f t="shared" ca="1" si="77"/>
        <v>6</v>
      </c>
      <c r="AA213" s="34">
        <f t="shared" ca="1" si="69"/>
        <v>0.68636182052920014</v>
      </c>
    </row>
    <row r="214" spans="13:27">
      <c r="M214" s="5">
        <f t="shared" si="70"/>
        <v>189</v>
      </c>
      <c r="N214" s="39">
        <f t="shared" ca="1" si="71"/>
        <v>2</v>
      </c>
      <c r="O214" s="34">
        <f t="shared" ca="1" si="63"/>
        <v>0.79528980568948171</v>
      </c>
      <c r="P214" s="5">
        <f t="shared" ca="1" si="72"/>
        <v>1</v>
      </c>
      <c r="Q214" s="53">
        <f t="shared" ca="1" si="64"/>
        <v>0.44501893990342123</v>
      </c>
      <c r="R214" s="5">
        <f t="shared" ca="1" si="73"/>
        <v>2</v>
      </c>
      <c r="S214" s="53">
        <f t="shared" ca="1" si="65"/>
        <v>0.25647471045758152</v>
      </c>
      <c r="T214" s="5">
        <f t="shared" ca="1" si="74"/>
        <v>3</v>
      </c>
      <c r="U214" s="56">
        <f t="shared" ca="1" si="66"/>
        <v>0.42982394050125539</v>
      </c>
      <c r="V214" s="16">
        <f t="shared" ca="1" si="75"/>
        <v>6</v>
      </c>
      <c r="W214" s="34">
        <f t="shared" ca="1" si="67"/>
        <v>0.51667117399482887</v>
      </c>
      <c r="X214" s="6">
        <f t="shared" ca="1" si="76"/>
        <v>1</v>
      </c>
      <c r="Y214" s="34">
        <f t="shared" ca="1" si="68"/>
        <v>3.1863189102686373E-2</v>
      </c>
      <c r="Z214" s="16">
        <f t="shared" ca="1" si="77"/>
        <v>6</v>
      </c>
      <c r="AA214" s="34">
        <f t="shared" ca="1" si="69"/>
        <v>0.83256837950592222</v>
      </c>
    </row>
    <row r="215" spans="13:27">
      <c r="M215" s="5">
        <f t="shared" si="70"/>
        <v>190</v>
      </c>
      <c r="N215" s="39">
        <f t="shared" ca="1" si="71"/>
        <v>2</v>
      </c>
      <c r="O215" s="34">
        <f t="shared" ca="1" si="63"/>
        <v>0.68099760223398143</v>
      </c>
      <c r="P215" s="5">
        <f t="shared" ca="1" si="72"/>
        <v>1</v>
      </c>
      <c r="Q215" s="53">
        <f t="shared" ca="1" si="64"/>
        <v>0.40324644957281763</v>
      </c>
      <c r="R215" s="5">
        <f t="shared" ca="1" si="73"/>
        <v>2</v>
      </c>
      <c r="S215" s="53">
        <f t="shared" ca="1" si="65"/>
        <v>0.24611749088051882</v>
      </c>
      <c r="T215" s="5">
        <f t="shared" ca="1" si="74"/>
        <v>3</v>
      </c>
      <c r="U215" s="56">
        <f t="shared" ca="1" si="66"/>
        <v>0.55393088499498622</v>
      </c>
      <c r="V215" s="16">
        <f t="shared" ca="1" si="75"/>
        <v>6</v>
      </c>
      <c r="W215" s="34">
        <f t="shared" ca="1" si="67"/>
        <v>0.48041573197960852</v>
      </c>
      <c r="X215" s="6">
        <f t="shared" ca="1" si="76"/>
        <v>1</v>
      </c>
      <c r="Y215" s="34">
        <f t="shared" ca="1" si="68"/>
        <v>3.5195201343981353E-2</v>
      </c>
      <c r="Z215" s="16">
        <f t="shared" ca="1" si="77"/>
        <v>1</v>
      </c>
      <c r="AA215" s="34">
        <f t="shared" ca="1" si="69"/>
        <v>4.939702319906103E-2</v>
      </c>
    </row>
    <row r="216" spans="13:27">
      <c r="M216" s="5">
        <f t="shared" si="70"/>
        <v>191</v>
      </c>
      <c r="N216" s="39">
        <f t="shared" ca="1" si="71"/>
        <v>2</v>
      </c>
      <c r="O216" s="34">
        <f t="shared" ca="1" si="63"/>
        <v>0.41585715879956986</v>
      </c>
      <c r="P216" s="5">
        <f t="shared" ca="1" si="72"/>
        <v>1</v>
      </c>
      <c r="Q216" s="53">
        <f t="shared" ca="1" si="64"/>
        <v>0.17996418122033231</v>
      </c>
      <c r="R216" s="5">
        <f t="shared" ca="1" si="73"/>
        <v>3</v>
      </c>
      <c r="S216" s="53">
        <f t="shared" ca="1" si="65"/>
        <v>0.82916551621760259</v>
      </c>
      <c r="T216" s="5">
        <f t="shared" ca="1" si="74"/>
        <v>6</v>
      </c>
      <c r="U216" s="56">
        <f t="shared" ca="1" si="66"/>
        <v>0.89978727078438858</v>
      </c>
      <c r="V216" s="16">
        <f t="shared" ca="1" si="75"/>
        <v>1</v>
      </c>
      <c r="W216" s="34">
        <f t="shared" ca="1" si="67"/>
        <v>4.7302929098791857E-2</v>
      </c>
      <c r="X216" s="6">
        <f t="shared" ca="1" si="76"/>
        <v>4</v>
      </c>
      <c r="Y216" s="34">
        <f t="shared" ca="1" si="68"/>
        <v>0.54955293605098454</v>
      </c>
      <c r="Z216" s="16">
        <f t="shared" ca="1" si="77"/>
        <v>2</v>
      </c>
      <c r="AA216" s="34">
        <f t="shared" ca="1" si="69"/>
        <v>8.844865995785689E-2</v>
      </c>
    </row>
    <row r="217" spans="13:27">
      <c r="M217" s="5">
        <f t="shared" si="70"/>
        <v>192</v>
      </c>
      <c r="N217" s="39">
        <f t="shared" ca="1" si="71"/>
        <v>2</v>
      </c>
      <c r="O217" s="34">
        <f t="shared" ca="1" si="63"/>
        <v>0.2361265029529962</v>
      </c>
      <c r="P217" s="5">
        <f t="shared" ca="1" si="72"/>
        <v>3</v>
      </c>
      <c r="Q217" s="53">
        <f t="shared" ca="1" si="64"/>
        <v>0.91821645331370161</v>
      </c>
      <c r="R217" s="5">
        <f t="shared" ca="1" si="73"/>
        <v>2</v>
      </c>
      <c r="S217" s="53">
        <f t="shared" ca="1" si="65"/>
        <v>0.53639217193863953</v>
      </c>
      <c r="T217" s="5">
        <f t="shared" ca="1" si="74"/>
        <v>2</v>
      </c>
      <c r="U217" s="56">
        <f t="shared" ca="1" si="66"/>
        <v>0.34065622625462</v>
      </c>
      <c r="V217" s="16">
        <f t="shared" ca="1" si="75"/>
        <v>6</v>
      </c>
      <c r="W217" s="34">
        <f t="shared" ca="1" si="67"/>
        <v>0.64548363885380677</v>
      </c>
      <c r="X217" s="6">
        <f t="shared" ca="1" si="76"/>
        <v>1</v>
      </c>
      <c r="Y217" s="34">
        <f t="shared" ca="1" si="68"/>
        <v>0.1253893559907342</v>
      </c>
      <c r="Z217" s="16">
        <f t="shared" ca="1" si="77"/>
        <v>3</v>
      </c>
      <c r="AA217" s="34">
        <f t="shared" ca="1" si="69"/>
        <v>0.12942001650693502</v>
      </c>
    </row>
    <row r="218" spans="13:27">
      <c r="M218" s="5">
        <f t="shared" si="70"/>
        <v>193</v>
      </c>
      <c r="N218" s="39">
        <f t="shared" ca="1" si="71"/>
        <v>2</v>
      </c>
      <c r="O218" s="34">
        <f t="shared" ca="1" si="63"/>
        <v>0.59335153521324191</v>
      </c>
      <c r="P218" s="5">
        <f t="shared" ca="1" si="72"/>
        <v>1</v>
      </c>
      <c r="Q218" s="53">
        <f t="shared" ca="1" si="64"/>
        <v>0.49655764039155259</v>
      </c>
      <c r="R218" s="5">
        <f t="shared" ca="1" si="73"/>
        <v>3</v>
      </c>
      <c r="S218" s="53">
        <f t="shared" ca="1" si="65"/>
        <v>0.91228854756871014</v>
      </c>
      <c r="T218" s="5">
        <f t="shared" ca="1" si="74"/>
        <v>7</v>
      </c>
      <c r="U218" s="56">
        <f t="shared" ca="1" si="66"/>
        <v>0.90678840914174708</v>
      </c>
      <c r="V218" s="16">
        <f t="shared" ca="1" si="75"/>
        <v>8</v>
      </c>
      <c r="W218" s="34">
        <f t="shared" ca="1" si="67"/>
        <v>0.96742153172148093</v>
      </c>
      <c r="X218" s="6">
        <f t="shared" ca="1" si="76"/>
        <v>7</v>
      </c>
      <c r="Y218" s="34">
        <f t="shared" ca="1" si="68"/>
        <v>0.89011638992840503</v>
      </c>
      <c r="Z218" s="16">
        <f t="shared" ca="1" si="77"/>
        <v>4</v>
      </c>
      <c r="AA218" s="34">
        <f t="shared" ca="1" si="69"/>
        <v>0.27602209980882231</v>
      </c>
    </row>
    <row r="219" spans="13:27">
      <c r="M219" s="5">
        <f t="shared" si="70"/>
        <v>194</v>
      </c>
      <c r="N219" s="39">
        <f t="shared" ca="1" si="71"/>
        <v>1</v>
      </c>
      <c r="O219" s="34">
        <f t="shared" ref="O219:O245" ca="1" si="78">RAND()</f>
        <v>7.3076359576022654E-2</v>
      </c>
      <c r="P219" s="5">
        <f t="shared" ca="1" si="72"/>
        <v>3</v>
      </c>
      <c r="Q219" s="53">
        <f t="shared" ref="Q219:Q245" ca="1" si="79">RAND()</f>
        <v>0.86297410810969599</v>
      </c>
      <c r="R219" s="5">
        <f t="shared" ca="1" si="73"/>
        <v>2</v>
      </c>
      <c r="S219" s="53">
        <f t="shared" ref="S219:S245" ca="1" si="80">RAND()</f>
        <v>0.40728739888328302</v>
      </c>
      <c r="T219" s="5">
        <f t="shared" ca="1" si="74"/>
        <v>3</v>
      </c>
      <c r="U219" s="56">
        <f t="shared" ref="U219:U245" ca="1" si="81">RAND()</f>
        <v>0.43374294449046902</v>
      </c>
      <c r="V219" s="16">
        <f t="shared" ca="1" si="75"/>
        <v>6</v>
      </c>
      <c r="W219" s="34">
        <f t="shared" ref="W219:W245" ca="1" si="82">RAND()</f>
        <v>0.52577186215386229</v>
      </c>
      <c r="X219" s="6">
        <f t="shared" ca="1" si="76"/>
        <v>7</v>
      </c>
      <c r="Y219" s="34">
        <f t="shared" ref="Y219:Y245" ca="1" si="83">RAND()</f>
        <v>0.8308101789676785</v>
      </c>
      <c r="Z219" s="16">
        <f t="shared" ca="1" si="77"/>
        <v>6</v>
      </c>
      <c r="AA219" s="34">
        <f t="shared" ref="AA219:AA245" ca="1" si="84">RAND()</f>
        <v>0.6409573611626822</v>
      </c>
    </row>
    <row r="220" spans="13:27">
      <c r="M220" s="5">
        <f t="shared" ref="M220:M245" si="85">M219+1</f>
        <v>195</v>
      </c>
      <c r="N220" s="39">
        <f t="shared" ca="1" si="71"/>
        <v>2</v>
      </c>
      <c r="O220" s="34">
        <f t="shared" ca="1" si="78"/>
        <v>0.35474009565615283</v>
      </c>
      <c r="P220" s="5">
        <f t="shared" ca="1" si="72"/>
        <v>1</v>
      </c>
      <c r="Q220" s="53">
        <f t="shared" ca="1" si="79"/>
        <v>0.52615311407541698</v>
      </c>
      <c r="R220" s="5">
        <f t="shared" ca="1" si="73"/>
        <v>3</v>
      </c>
      <c r="S220" s="53">
        <f t="shared" ca="1" si="80"/>
        <v>0.79216325223876205</v>
      </c>
      <c r="T220" s="5">
        <f t="shared" ca="1" si="74"/>
        <v>2</v>
      </c>
      <c r="U220" s="56">
        <f t="shared" ca="1" si="81"/>
        <v>0.35380619055114071</v>
      </c>
      <c r="V220" s="16">
        <f t="shared" ca="1" si="75"/>
        <v>6</v>
      </c>
      <c r="W220" s="34">
        <f t="shared" ca="1" si="82"/>
        <v>0.66149842412719706</v>
      </c>
      <c r="X220" s="6">
        <f t="shared" ca="1" si="76"/>
        <v>8</v>
      </c>
      <c r="Y220" s="34">
        <f t="shared" ca="1" si="83"/>
        <v>0.98630977842064338</v>
      </c>
      <c r="Z220" s="16">
        <f t="shared" ca="1" si="77"/>
        <v>5</v>
      </c>
      <c r="AA220" s="34">
        <f t="shared" ca="1" si="84"/>
        <v>0.37103284744346432</v>
      </c>
    </row>
    <row r="221" spans="13:27">
      <c r="M221" s="5">
        <f t="shared" si="85"/>
        <v>196</v>
      </c>
      <c r="N221" s="39">
        <f t="shared" ca="1" si="71"/>
        <v>2</v>
      </c>
      <c r="O221" s="34">
        <f t="shared" ca="1" si="78"/>
        <v>0.61303896669485902</v>
      </c>
      <c r="P221" s="5">
        <f t="shared" ca="1" si="72"/>
        <v>1</v>
      </c>
      <c r="Q221" s="53">
        <f t="shared" ca="1" si="79"/>
        <v>0.54610721532017092</v>
      </c>
      <c r="R221" s="5">
        <f t="shared" ca="1" si="73"/>
        <v>2</v>
      </c>
      <c r="S221" s="53">
        <f t="shared" ca="1" si="80"/>
        <v>0.66632863424981315</v>
      </c>
      <c r="T221" s="5">
        <f t="shared" ca="1" si="74"/>
        <v>6</v>
      </c>
      <c r="U221" s="56">
        <f t="shared" ca="1" si="81"/>
        <v>0.832057121577507</v>
      </c>
      <c r="V221" s="16">
        <f t="shared" ca="1" si="75"/>
        <v>3</v>
      </c>
      <c r="W221" s="34">
        <f t="shared" ca="1" si="82"/>
        <v>0.17733869151331705</v>
      </c>
      <c r="X221" s="6">
        <f t="shared" ca="1" si="76"/>
        <v>8</v>
      </c>
      <c r="Y221" s="34">
        <f t="shared" ca="1" si="83"/>
        <v>0.98345061799</v>
      </c>
      <c r="Z221" s="16">
        <f t="shared" ca="1" si="77"/>
        <v>6</v>
      </c>
      <c r="AA221" s="34">
        <f t="shared" ca="1" si="84"/>
        <v>0.63005672325411455</v>
      </c>
    </row>
    <row r="222" spans="13:27">
      <c r="M222" s="5">
        <f t="shared" si="85"/>
        <v>197</v>
      </c>
      <c r="N222" s="39">
        <f t="shared" ca="1" si="71"/>
        <v>2</v>
      </c>
      <c r="O222" s="34">
        <f t="shared" ca="1" si="78"/>
        <v>0.28878375331785233</v>
      </c>
      <c r="P222" s="5">
        <f t="shared" ca="1" si="72"/>
        <v>1</v>
      </c>
      <c r="Q222" s="53">
        <f t="shared" ca="1" si="79"/>
        <v>0.46361056301428594</v>
      </c>
      <c r="R222" s="5">
        <f t="shared" ca="1" si="73"/>
        <v>2</v>
      </c>
      <c r="S222" s="53">
        <f t="shared" ca="1" si="80"/>
        <v>0.40855441698536143</v>
      </c>
      <c r="T222" s="5">
        <f t="shared" ca="1" si="74"/>
        <v>2</v>
      </c>
      <c r="U222" s="56">
        <f t="shared" ca="1" si="81"/>
        <v>0.37256427172272066</v>
      </c>
      <c r="V222" s="16">
        <f t="shared" ca="1" si="75"/>
        <v>8</v>
      </c>
      <c r="W222" s="34">
        <f t="shared" ca="1" si="82"/>
        <v>0.91897220723688999</v>
      </c>
      <c r="X222" s="6">
        <f t="shared" ca="1" si="76"/>
        <v>3</v>
      </c>
      <c r="Y222" s="34">
        <f t="shared" ca="1" si="83"/>
        <v>0.45662608196945786</v>
      </c>
      <c r="Z222" s="16">
        <f t="shared" ca="1" si="77"/>
        <v>5</v>
      </c>
      <c r="AA222" s="34">
        <f t="shared" ca="1" si="84"/>
        <v>0.52408953947556913</v>
      </c>
    </row>
    <row r="223" spans="13:27">
      <c r="M223" s="5">
        <f t="shared" si="85"/>
        <v>198</v>
      </c>
      <c r="N223" s="39">
        <f t="shared" ca="1" si="71"/>
        <v>2</v>
      </c>
      <c r="O223" s="34">
        <f t="shared" ca="1" si="78"/>
        <v>0.47701746891521024</v>
      </c>
      <c r="P223" s="5">
        <f t="shared" ca="1" si="72"/>
        <v>1</v>
      </c>
      <c r="Q223" s="53">
        <f t="shared" ca="1" si="79"/>
        <v>0.19853712077712338</v>
      </c>
      <c r="R223" s="5">
        <f t="shared" ca="1" si="73"/>
        <v>2</v>
      </c>
      <c r="S223" s="53">
        <f t="shared" ca="1" si="80"/>
        <v>0.37472219771476056</v>
      </c>
      <c r="T223" s="5">
        <f t="shared" ca="1" si="74"/>
        <v>2</v>
      </c>
      <c r="U223" s="56">
        <f t="shared" ca="1" si="81"/>
        <v>0.28395566798293714</v>
      </c>
      <c r="V223" s="16">
        <f t="shared" ca="1" si="75"/>
        <v>6</v>
      </c>
      <c r="W223" s="34">
        <f t="shared" ca="1" si="82"/>
        <v>0.6681116436479404</v>
      </c>
      <c r="X223" s="6">
        <f t="shared" ca="1" si="76"/>
        <v>3</v>
      </c>
      <c r="Y223" s="34">
        <f t="shared" ca="1" si="83"/>
        <v>0.42061160031174549</v>
      </c>
      <c r="Z223" s="16">
        <f t="shared" ca="1" si="77"/>
        <v>2</v>
      </c>
      <c r="AA223" s="34">
        <f t="shared" ca="1" si="84"/>
        <v>9.1186491770340439E-2</v>
      </c>
    </row>
    <row r="224" spans="13:27">
      <c r="M224" s="5">
        <f t="shared" si="85"/>
        <v>199</v>
      </c>
      <c r="N224" s="39">
        <f t="shared" ca="1" si="71"/>
        <v>2</v>
      </c>
      <c r="O224" s="34">
        <f t="shared" ca="1" si="78"/>
        <v>0.68027885727762083</v>
      </c>
      <c r="P224" s="5">
        <f t="shared" ca="1" si="72"/>
        <v>1</v>
      </c>
      <c r="Q224" s="53">
        <f t="shared" ca="1" si="79"/>
        <v>0.13696412331430841</v>
      </c>
      <c r="R224" s="5">
        <f t="shared" ca="1" si="73"/>
        <v>2</v>
      </c>
      <c r="S224" s="53">
        <f t="shared" ca="1" si="80"/>
        <v>0.47801432358828944</v>
      </c>
      <c r="T224" s="5">
        <f t="shared" ca="1" si="74"/>
        <v>8</v>
      </c>
      <c r="U224" s="56">
        <f t="shared" ca="1" si="81"/>
        <v>0.96869007284562691</v>
      </c>
      <c r="V224" s="16">
        <f t="shared" ca="1" si="75"/>
        <v>8</v>
      </c>
      <c r="W224" s="34">
        <f t="shared" ca="1" si="82"/>
        <v>0.92648325293712031</v>
      </c>
      <c r="X224" s="6">
        <f t="shared" ca="1" si="76"/>
        <v>6</v>
      </c>
      <c r="Y224" s="34">
        <f t="shared" ca="1" si="83"/>
        <v>0.76082436785370677</v>
      </c>
      <c r="Z224" s="16">
        <f t="shared" ca="1" si="77"/>
        <v>4</v>
      </c>
      <c r="AA224" s="34">
        <f t="shared" ca="1" si="84"/>
        <v>0.21190970847625401</v>
      </c>
    </row>
    <row r="225" spans="13:27">
      <c r="M225" s="5">
        <f t="shared" si="85"/>
        <v>200</v>
      </c>
      <c r="N225" s="39">
        <f t="shared" ca="1" si="71"/>
        <v>1</v>
      </c>
      <c r="O225" s="34">
        <f t="shared" ca="1" si="78"/>
        <v>0.1046526705170181</v>
      </c>
      <c r="P225" s="5">
        <f t="shared" ca="1" si="72"/>
        <v>1</v>
      </c>
      <c r="Q225" s="53">
        <f t="shared" ca="1" si="79"/>
        <v>0.17080406380957935</v>
      </c>
      <c r="R225" s="5">
        <f t="shared" ca="1" si="73"/>
        <v>2</v>
      </c>
      <c r="S225" s="53">
        <f t="shared" ca="1" si="80"/>
        <v>0.58007649040278064</v>
      </c>
      <c r="T225" s="5">
        <f t="shared" ca="1" si="74"/>
        <v>5</v>
      </c>
      <c r="U225" s="56">
        <f t="shared" ca="1" si="81"/>
        <v>0.71519581497608442</v>
      </c>
      <c r="V225" s="16">
        <f t="shared" ca="1" si="75"/>
        <v>6</v>
      </c>
      <c r="W225" s="34">
        <f t="shared" ca="1" si="82"/>
        <v>0.53208776589427953</v>
      </c>
      <c r="X225" s="6">
        <f t="shared" ca="1" si="76"/>
        <v>1</v>
      </c>
      <c r="Y225" s="34">
        <f t="shared" ca="1" si="83"/>
        <v>7.3982094764242001E-2</v>
      </c>
      <c r="Z225" s="16">
        <f t="shared" ca="1" si="77"/>
        <v>3</v>
      </c>
      <c r="AA225" s="34">
        <f t="shared" ca="1" si="84"/>
        <v>0.17895720682929372</v>
      </c>
    </row>
    <row r="226" spans="13:27">
      <c r="M226" s="5">
        <f t="shared" si="85"/>
        <v>201</v>
      </c>
      <c r="N226" s="39">
        <f t="shared" ca="1" si="71"/>
        <v>1</v>
      </c>
      <c r="O226" s="34">
        <f t="shared" ca="1" si="78"/>
        <v>0.13387744229131027</v>
      </c>
      <c r="P226" s="5">
        <f t="shared" ca="1" si="72"/>
        <v>3</v>
      </c>
      <c r="Q226" s="53">
        <f t="shared" ca="1" si="79"/>
        <v>0.89954987817787901</v>
      </c>
      <c r="R226" s="5">
        <f t="shared" ca="1" si="73"/>
        <v>3</v>
      </c>
      <c r="S226" s="53">
        <f t="shared" ca="1" si="80"/>
        <v>0.80012133781926509</v>
      </c>
      <c r="T226" s="5">
        <f t="shared" ca="1" si="74"/>
        <v>4</v>
      </c>
      <c r="U226" s="56">
        <f t="shared" ca="1" si="81"/>
        <v>0.67555214673344577</v>
      </c>
      <c r="V226" s="16">
        <f t="shared" ca="1" si="75"/>
        <v>6</v>
      </c>
      <c r="W226" s="34">
        <f t="shared" ca="1" si="82"/>
        <v>0.69056763959332046</v>
      </c>
      <c r="X226" s="6">
        <f t="shared" ca="1" si="76"/>
        <v>2</v>
      </c>
      <c r="Y226" s="34">
        <f t="shared" ca="1" si="83"/>
        <v>0.34226606647729829</v>
      </c>
      <c r="Z226" s="16">
        <f t="shared" ca="1" si="77"/>
        <v>6</v>
      </c>
      <c r="AA226" s="34">
        <f t="shared" ca="1" si="84"/>
        <v>0.69134015516085556</v>
      </c>
    </row>
    <row r="227" spans="13:27">
      <c r="M227" s="5">
        <f t="shared" si="85"/>
        <v>202</v>
      </c>
      <c r="N227" s="39">
        <f t="shared" ca="1" si="71"/>
        <v>2</v>
      </c>
      <c r="O227" s="34">
        <f t="shared" ca="1" si="78"/>
        <v>0.92315726374715679</v>
      </c>
      <c r="P227" s="5">
        <f t="shared" ca="1" si="72"/>
        <v>1</v>
      </c>
      <c r="Q227" s="53">
        <f t="shared" ca="1" si="79"/>
        <v>1.6314973004963207E-2</v>
      </c>
      <c r="R227" s="5">
        <f t="shared" ca="1" si="73"/>
        <v>2</v>
      </c>
      <c r="S227" s="53">
        <f t="shared" ca="1" si="80"/>
        <v>0.38372557525093143</v>
      </c>
      <c r="T227" s="5">
        <f t="shared" ca="1" si="74"/>
        <v>3</v>
      </c>
      <c r="U227" s="56">
        <f t="shared" ca="1" si="81"/>
        <v>0.55293746708202107</v>
      </c>
      <c r="V227" s="16">
        <f t="shared" ca="1" si="75"/>
        <v>6</v>
      </c>
      <c r="W227" s="34">
        <f t="shared" ca="1" si="82"/>
        <v>0.53343583593832422</v>
      </c>
      <c r="X227" s="6">
        <f t="shared" ca="1" si="76"/>
        <v>1</v>
      </c>
      <c r="Y227" s="34">
        <f t="shared" ca="1" si="83"/>
        <v>0.19286419758392914</v>
      </c>
      <c r="Z227" s="16">
        <f t="shared" ca="1" si="77"/>
        <v>6</v>
      </c>
      <c r="AA227" s="34">
        <f t="shared" ca="1" si="84"/>
        <v>0.83075741033476747</v>
      </c>
    </row>
    <row r="228" spans="13:27">
      <c r="M228" s="5">
        <f t="shared" si="85"/>
        <v>203</v>
      </c>
      <c r="N228" s="39">
        <f t="shared" ca="1" si="71"/>
        <v>2</v>
      </c>
      <c r="O228" s="34">
        <f t="shared" ca="1" si="78"/>
        <v>0.25459496026220796</v>
      </c>
      <c r="P228" s="5">
        <f t="shared" ca="1" si="72"/>
        <v>2</v>
      </c>
      <c r="Q228" s="53">
        <f t="shared" ca="1" si="79"/>
        <v>0.83612853832473433</v>
      </c>
      <c r="R228" s="5">
        <f t="shared" ca="1" si="73"/>
        <v>3</v>
      </c>
      <c r="S228" s="53">
        <f t="shared" ca="1" si="80"/>
        <v>0.81876379692091183</v>
      </c>
      <c r="T228" s="5">
        <f t="shared" ca="1" si="74"/>
        <v>7</v>
      </c>
      <c r="U228" s="56">
        <f t="shared" ca="1" si="81"/>
        <v>0.94708366692097368</v>
      </c>
      <c r="V228" s="16">
        <f t="shared" ca="1" si="75"/>
        <v>8</v>
      </c>
      <c r="W228" s="34">
        <f t="shared" ca="1" si="82"/>
        <v>0.92402254187465527</v>
      </c>
      <c r="X228" s="6">
        <f t="shared" ca="1" si="76"/>
        <v>7</v>
      </c>
      <c r="Y228" s="34">
        <f t="shared" ca="1" si="83"/>
        <v>0.88722386048675084</v>
      </c>
      <c r="Z228" s="16">
        <f t="shared" ca="1" si="77"/>
        <v>3</v>
      </c>
      <c r="AA228" s="34">
        <f t="shared" ca="1" si="84"/>
        <v>0.19603256680207792</v>
      </c>
    </row>
    <row r="229" spans="13:27">
      <c r="M229" s="5">
        <f t="shared" si="85"/>
        <v>204</v>
      </c>
      <c r="N229" s="39">
        <f t="shared" ca="1" si="71"/>
        <v>2</v>
      </c>
      <c r="O229" s="34">
        <f t="shared" ca="1" si="78"/>
        <v>0.83559156006664637</v>
      </c>
      <c r="P229" s="5">
        <f t="shared" ca="1" si="72"/>
        <v>1</v>
      </c>
      <c r="Q229" s="53">
        <f t="shared" ca="1" si="79"/>
        <v>0.56607348912186062</v>
      </c>
      <c r="R229" s="5">
        <f t="shared" ca="1" si="73"/>
        <v>2</v>
      </c>
      <c r="S229" s="53">
        <f t="shared" ca="1" si="80"/>
        <v>0.34525831824519049</v>
      </c>
      <c r="T229" s="5">
        <f t="shared" ca="1" si="74"/>
        <v>3</v>
      </c>
      <c r="U229" s="56">
        <f t="shared" ca="1" si="81"/>
        <v>0.58315493116916794</v>
      </c>
      <c r="V229" s="16">
        <f t="shared" ca="1" si="75"/>
        <v>8</v>
      </c>
      <c r="W229" s="34">
        <f t="shared" ca="1" si="82"/>
        <v>0.97871092123004377</v>
      </c>
      <c r="X229" s="6">
        <f t="shared" ca="1" si="76"/>
        <v>1</v>
      </c>
      <c r="Y229" s="34">
        <f t="shared" ca="1" si="83"/>
        <v>0.12339456807206761</v>
      </c>
      <c r="Z229" s="16">
        <f t="shared" ca="1" si="77"/>
        <v>3</v>
      </c>
      <c r="AA229" s="34">
        <f t="shared" ca="1" si="84"/>
        <v>0.19150119962165846</v>
      </c>
    </row>
    <row r="230" spans="13:27">
      <c r="M230" s="5">
        <f t="shared" si="85"/>
        <v>205</v>
      </c>
      <c r="N230" s="39">
        <f t="shared" ca="1" si="71"/>
        <v>2</v>
      </c>
      <c r="O230" s="34">
        <f t="shared" ca="1" si="78"/>
        <v>0.44503780399003112</v>
      </c>
      <c r="P230" s="5">
        <f t="shared" ca="1" si="72"/>
        <v>2</v>
      </c>
      <c r="Q230" s="53">
        <f t="shared" ca="1" si="79"/>
        <v>0.65683833270870462</v>
      </c>
      <c r="R230" s="5">
        <f t="shared" ca="1" si="73"/>
        <v>3</v>
      </c>
      <c r="S230" s="53">
        <f t="shared" ca="1" si="80"/>
        <v>0.78874444000719279</v>
      </c>
      <c r="T230" s="5">
        <f t="shared" ca="1" si="74"/>
        <v>2</v>
      </c>
      <c r="U230" s="56">
        <f t="shared" ca="1" si="81"/>
        <v>0.3382077858843282</v>
      </c>
      <c r="V230" s="16">
        <f t="shared" ca="1" si="75"/>
        <v>4</v>
      </c>
      <c r="W230" s="34">
        <f t="shared" ca="1" si="82"/>
        <v>0.27789570858024004</v>
      </c>
      <c r="X230" s="6">
        <f t="shared" ca="1" si="76"/>
        <v>3</v>
      </c>
      <c r="Y230" s="34">
        <f t="shared" ca="1" si="83"/>
        <v>0.42776836398784845</v>
      </c>
      <c r="Z230" s="16">
        <f t="shared" ca="1" si="77"/>
        <v>3</v>
      </c>
      <c r="AA230" s="34">
        <f t="shared" ca="1" si="84"/>
        <v>0.11235045470552518</v>
      </c>
    </row>
    <row r="231" spans="13:27">
      <c r="M231" s="5">
        <f t="shared" si="85"/>
        <v>206</v>
      </c>
      <c r="N231" s="39">
        <f t="shared" ca="1" si="71"/>
        <v>2</v>
      </c>
      <c r="O231" s="34">
        <f t="shared" ca="1" si="78"/>
        <v>0.52528197373011642</v>
      </c>
      <c r="P231" s="5">
        <f t="shared" ca="1" si="72"/>
        <v>2</v>
      </c>
      <c r="Q231" s="53">
        <f t="shared" ca="1" si="79"/>
        <v>0.84237874728404361</v>
      </c>
      <c r="R231" s="5">
        <f t="shared" ca="1" si="73"/>
        <v>2</v>
      </c>
      <c r="S231" s="53">
        <f t="shared" ca="1" si="80"/>
        <v>0.41849621322229247</v>
      </c>
      <c r="T231" s="5">
        <f t="shared" ca="1" si="74"/>
        <v>3</v>
      </c>
      <c r="U231" s="56">
        <f t="shared" ca="1" si="81"/>
        <v>0.52226362118361447</v>
      </c>
      <c r="V231" s="16">
        <f t="shared" ca="1" si="75"/>
        <v>4</v>
      </c>
      <c r="W231" s="34">
        <f t="shared" ca="1" si="82"/>
        <v>0.29868852930844625</v>
      </c>
      <c r="X231" s="6">
        <f t="shared" ca="1" si="76"/>
        <v>3</v>
      </c>
      <c r="Y231" s="34">
        <f t="shared" ca="1" si="83"/>
        <v>0.44514627798422723</v>
      </c>
      <c r="Z231" s="16">
        <f t="shared" ca="1" si="77"/>
        <v>6</v>
      </c>
      <c r="AA231" s="34">
        <f t="shared" ca="1" si="84"/>
        <v>0.83681297704194968</v>
      </c>
    </row>
    <row r="232" spans="13:27">
      <c r="M232" s="5">
        <f t="shared" si="85"/>
        <v>207</v>
      </c>
      <c r="N232" s="39">
        <f t="shared" ca="1" si="71"/>
        <v>2</v>
      </c>
      <c r="O232" s="34">
        <f t="shared" ca="1" si="78"/>
        <v>0.31770641609086736</v>
      </c>
      <c r="P232" s="5">
        <f t="shared" ca="1" si="72"/>
        <v>1</v>
      </c>
      <c r="Q232" s="53">
        <f t="shared" ca="1" si="79"/>
        <v>0.4982207639498446</v>
      </c>
      <c r="R232" s="5">
        <f t="shared" ca="1" si="73"/>
        <v>2</v>
      </c>
      <c r="S232" s="53">
        <f t="shared" ca="1" si="80"/>
        <v>0.22199227319550374</v>
      </c>
      <c r="T232" s="5">
        <f t="shared" ca="1" si="74"/>
        <v>2</v>
      </c>
      <c r="U232" s="56">
        <f t="shared" ca="1" si="81"/>
        <v>0.37402704027822598</v>
      </c>
      <c r="V232" s="16">
        <f t="shared" ca="1" si="75"/>
        <v>3</v>
      </c>
      <c r="W232" s="34">
        <f t="shared" ca="1" si="82"/>
        <v>0.15280609621353936</v>
      </c>
      <c r="X232" s="6">
        <f t="shared" ca="1" si="76"/>
        <v>2</v>
      </c>
      <c r="Y232" s="34">
        <f t="shared" ca="1" si="83"/>
        <v>0.21466393880749557</v>
      </c>
      <c r="Z232" s="16">
        <f t="shared" ca="1" si="77"/>
        <v>3</v>
      </c>
      <c r="AA232" s="34">
        <f t="shared" ca="1" si="84"/>
        <v>0.13182343073924141</v>
      </c>
    </row>
    <row r="233" spans="13:27">
      <c r="M233" s="5">
        <f t="shared" si="85"/>
        <v>208</v>
      </c>
      <c r="N233" s="39">
        <f t="shared" ca="1" si="71"/>
        <v>2</v>
      </c>
      <c r="O233" s="34">
        <f t="shared" ca="1" si="78"/>
        <v>0.29091642874041779</v>
      </c>
      <c r="P233" s="5">
        <f t="shared" ca="1" si="72"/>
        <v>2</v>
      </c>
      <c r="Q233" s="53">
        <f t="shared" ca="1" si="79"/>
        <v>0.67005331486007025</v>
      </c>
      <c r="R233" s="5">
        <f t="shared" ca="1" si="73"/>
        <v>3</v>
      </c>
      <c r="S233" s="53">
        <f t="shared" ca="1" si="80"/>
        <v>0.77762108770773009</v>
      </c>
      <c r="T233" s="5">
        <f t="shared" ca="1" si="74"/>
        <v>6</v>
      </c>
      <c r="U233" s="56">
        <f t="shared" ca="1" si="81"/>
        <v>0.88992898361547024</v>
      </c>
      <c r="V233" s="16">
        <f t="shared" ca="1" si="75"/>
        <v>1</v>
      </c>
      <c r="W233" s="34">
        <f t="shared" ca="1" si="82"/>
        <v>3.0228586981895234E-2</v>
      </c>
      <c r="X233" s="6">
        <f t="shared" ca="1" si="76"/>
        <v>6</v>
      </c>
      <c r="Y233" s="34">
        <f t="shared" ca="1" si="83"/>
        <v>0.78703808538928399</v>
      </c>
      <c r="Z233" s="16">
        <f t="shared" ca="1" si="77"/>
        <v>5</v>
      </c>
      <c r="AA233" s="34">
        <f t="shared" ca="1" si="84"/>
        <v>0.42744228974697895</v>
      </c>
    </row>
    <row r="234" spans="13:27">
      <c r="M234" s="5">
        <f t="shared" si="85"/>
        <v>209</v>
      </c>
      <c r="N234" s="39">
        <f t="shared" ca="1" si="71"/>
        <v>2</v>
      </c>
      <c r="O234" s="34">
        <f t="shared" ca="1" si="78"/>
        <v>0.8057176101543535</v>
      </c>
      <c r="P234" s="5">
        <f t="shared" ca="1" si="72"/>
        <v>1</v>
      </c>
      <c r="Q234" s="53">
        <f t="shared" ca="1" si="79"/>
        <v>0.33609406219378624</v>
      </c>
      <c r="R234" s="5">
        <f t="shared" ca="1" si="73"/>
        <v>2</v>
      </c>
      <c r="S234" s="53">
        <f t="shared" ca="1" si="80"/>
        <v>0.26092607190759232</v>
      </c>
      <c r="T234" s="5">
        <f t="shared" ca="1" si="74"/>
        <v>3</v>
      </c>
      <c r="U234" s="56">
        <f t="shared" ca="1" si="81"/>
        <v>0.53351056416304665</v>
      </c>
      <c r="V234" s="16">
        <f t="shared" ca="1" si="75"/>
        <v>7</v>
      </c>
      <c r="W234" s="34">
        <f t="shared" ca="1" si="82"/>
        <v>0.89030535451216686</v>
      </c>
      <c r="X234" s="6">
        <f t="shared" ca="1" si="76"/>
        <v>2</v>
      </c>
      <c r="Y234" s="34">
        <f t="shared" ca="1" si="83"/>
        <v>0.39302804136914116</v>
      </c>
      <c r="Z234" s="16">
        <f t="shared" ca="1" si="77"/>
        <v>5</v>
      </c>
      <c r="AA234" s="34">
        <f t="shared" ca="1" si="84"/>
        <v>0.5061134919290311</v>
      </c>
    </row>
    <row r="235" spans="13:27">
      <c r="M235" s="5">
        <f t="shared" si="85"/>
        <v>210</v>
      </c>
      <c r="N235" s="39">
        <f t="shared" ca="1" si="71"/>
        <v>2</v>
      </c>
      <c r="O235" s="34">
        <f t="shared" ca="1" si="78"/>
        <v>0.56289353773913309</v>
      </c>
      <c r="P235" s="5">
        <f t="shared" ca="1" si="72"/>
        <v>2</v>
      </c>
      <c r="Q235" s="53">
        <f t="shared" ca="1" si="79"/>
        <v>0.6470472864463066</v>
      </c>
      <c r="R235" s="5">
        <f t="shared" ca="1" si="73"/>
        <v>2</v>
      </c>
      <c r="S235" s="53">
        <f t="shared" ca="1" si="80"/>
        <v>0.62054290387419364</v>
      </c>
      <c r="T235" s="5">
        <f t="shared" ca="1" si="74"/>
        <v>3</v>
      </c>
      <c r="U235" s="56">
        <f t="shared" ca="1" si="81"/>
        <v>0.4056232410410896</v>
      </c>
      <c r="V235" s="16">
        <f t="shared" ca="1" si="75"/>
        <v>6</v>
      </c>
      <c r="W235" s="34">
        <f t="shared" ca="1" si="82"/>
        <v>0.45671165296521465</v>
      </c>
      <c r="X235" s="6">
        <f t="shared" ca="1" si="76"/>
        <v>7</v>
      </c>
      <c r="Y235" s="34">
        <f t="shared" ca="1" si="83"/>
        <v>0.84321902107582813</v>
      </c>
      <c r="Z235" s="16">
        <f t="shared" ca="1" si="77"/>
        <v>4</v>
      </c>
      <c r="AA235" s="34">
        <f t="shared" ca="1" si="84"/>
        <v>0.32812636982769861</v>
      </c>
    </row>
    <row r="236" spans="13:27">
      <c r="M236" s="5">
        <f t="shared" si="85"/>
        <v>211</v>
      </c>
      <c r="N236" s="39">
        <f t="shared" ca="1" si="71"/>
        <v>2</v>
      </c>
      <c r="O236" s="34">
        <f t="shared" ca="1" si="78"/>
        <v>0.20022869115413844</v>
      </c>
      <c r="P236" s="5">
        <f t="shared" ca="1" si="72"/>
        <v>2</v>
      </c>
      <c r="Q236" s="53">
        <f t="shared" ca="1" si="79"/>
        <v>0.7533583729871145</v>
      </c>
      <c r="R236" s="5">
        <f t="shared" ca="1" si="73"/>
        <v>2</v>
      </c>
      <c r="S236" s="53">
        <f t="shared" ca="1" si="80"/>
        <v>0.69505296725927979</v>
      </c>
      <c r="T236" s="5">
        <f t="shared" ca="1" si="74"/>
        <v>3</v>
      </c>
      <c r="U236" s="56">
        <f t="shared" ca="1" si="81"/>
        <v>0.40705918105882066</v>
      </c>
      <c r="V236" s="16">
        <f t="shared" ca="1" si="75"/>
        <v>3</v>
      </c>
      <c r="W236" s="34">
        <f t="shared" ca="1" si="82"/>
        <v>0.13469802126245267</v>
      </c>
      <c r="X236" s="6">
        <f t="shared" ca="1" si="76"/>
        <v>1</v>
      </c>
      <c r="Y236" s="34">
        <f t="shared" ca="1" si="83"/>
        <v>0.16071401155518394</v>
      </c>
      <c r="Z236" s="16">
        <f t="shared" ca="1" si="77"/>
        <v>4</v>
      </c>
      <c r="AA236" s="34">
        <f t="shared" ca="1" si="84"/>
        <v>0.24118093374108596</v>
      </c>
    </row>
    <row r="237" spans="13:27">
      <c r="M237" s="5">
        <f t="shared" si="85"/>
        <v>212</v>
      </c>
      <c r="N237" s="39">
        <f t="shared" ca="1" si="71"/>
        <v>2</v>
      </c>
      <c r="O237" s="34">
        <f t="shared" ca="1" si="78"/>
        <v>0.85546985898716343</v>
      </c>
      <c r="P237" s="5">
        <f t="shared" ca="1" si="72"/>
        <v>3</v>
      </c>
      <c r="Q237" s="53">
        <f t="shared" ca="1" si="79"/>
        <v>0.93689576235063043</v>
      </c>
      <c r="R237" s="5">
        <f t="shared" ca="1" si="73"/>
        <v>1</v>
      </c>
      <c r="S237" s="53">
        <f t="shared" ca="1" si="80"/>
        <v>6.7797976379531555E-2</v>
      </c>
      <c r="T237" s="5">
        <f t="shared" ca="1" si="74"/>
        <v>5</v>
      </c>
      <c r="U237" s="56">
        <f t="shared" ca="1" si="81"/>
        <v>0.73865176575779223</v>
      </c>
      <c r="V237" s="16">
        <f t="shared" ca="1" si="75"/>
        <v>3</v>
      </c>
      <c r="W237" s="34">
        <f t="shared" ca="1" si="82"/>
        <v>0.15907395644300237</v>
      </c>
      <c r="X237" s="6">
        <f t="shared" ca="1" si="76"/>
        <v>8</v>
      </c>
      <c r="Y237" s="34">
        <f t="shared" ca="1" si="83"/>
        <v>0.94254814994570024</v>
      </c>
      <c r="Z237" s="16">
        <f t="shared" ca="1" si="77"/>
        <v>3</v>
      </c>
      <c r="AA237" s="34">
        <f t="shared" ca="1" si="84"/>
        <v>0.18529471206004899</v>
      </c>
    </row>
    <row r="238" spans="13:27">
      <c r="M238" s="5">
        <f t="shared" si="85"/>
        <v>213</v>
      </c>
      <c r="N238" s="39">
        <f t="shared" ca="1" si="71"/>
        <v>2</v>
      </c>
      <c r="O238" s="34">
        <f t="shared" ca="1" si="78"/>
        <v>0.45488737996213846</v>
      </c>
      <c r="P238" s="5">
        <f t="shared" ca="1" si="72"/>
        <v>3</v>
      </c>
      <c r="Q238" s="53">
        <f t="shared" ca="1" si="79"/>
        <v>0.85503635028469471</v>
      </c>
      <c r="R238" s="5">
        <f t="shared" ca="1" si="73"/>
        <v>2</v>
      </c>
      <c r="S238" s="53">
        <f t="shared" ca="1" si="80"/>
        <v>0.44394170120975485</v>
      </c>
      <c r="T238" s="5">
        <f t="shared" ca="1" si="74"/>
        <v>6</v>
      </c>
      <c r="U238" s="56">
        <f t="shared" ca="1" si="81"/>
        <v>0.81221074497259882</v>
      </c>
      <c r="V238" s="16">
        <f t="shared" ca="1" si="75"/>
        <v>1</v>
      </c>
      <c r="W238" s="34">
        <f t="shared" ca="1" si="82"/>
        <v>4.1190987470209217E-2</v>
      </c>
      <c r="X238" s="6">
        <f t="shared" ca="1" si="76"/>
        <v>1</v>
      </c>
      <c r="Y238" s="34">
        <f t="shared" ca="1" si="83"/>
        <v>0.15241781722809389</v>
      </c>
      <c r="Z238" s="16">
        <f t="shared" ca="1" si="77"/>
        <v>5</v>
      </c>
      <c r="AA238" s="34">
        <f t="shared" ca="1" si="84"/>
        <v>0.36719737378308248</v>
      </c>
    </row>
    <row r="239" spans="13:27">
      <c r="M239" s="5">
        <f t="shared" si="85"/>
        <v>214</v>
      </c>
      <c r="N239" s="39">
        <f t="shared" ca="1" si="71"/>
        <v>2</v>
      </c>
      <c r="O239" s="34">
        <f t="shared" ca="1" si="78"/>
        <v>0.77579817336064472</v>
      </c>
      <c r="P239" s="5">
        <f t="shared" ca="1" si="72"/>
        <v>1</v>
      </c>
      <c r="Q239" s="53">
        <f t="shared" ca="1" si="79"/>
        <v>0.30352048887194139</v>
      </c>
      <c r="R239" s="5">
        <f t="shared" ca="1" si="73"/>
        <v>2</v>
      </c>
      <c r="S239" s="53">
        <f t="shared" ca="1" si="80"/>
        <v>0.36347049224493766</v>
      </c>
      <c r="T239" s="5">
        <f t="shared" ca="1" si="74"/>
        <v>2</v>
      </c>
      <c r="U239" s="56">
        <f t="shared" ca="1" si="81"/>
        <v>0.33090588264886822</v>
      </c>
      <c r="V239" s="16">
        <f t="shared" ca="1" si="75"/>
        <v>7</v>
      </c>
      <c r="W239" s="34">
        <f t="shared" ca="1" si="82"/>
        <v>0.72291253116578957</v>
      </c>
      <c r="X239" s="6">
        <f t="shared" ca="1" si="76"/>
        <v>1</v>
      </c>
      <c r="Y239" s="34">
        <f t="shared" ca="1" si="83"/>
        <v>0.15474593210241094</v>
      </c>
      <c r="Z239" s="16">
        <f t="shared" ca="1" si="77"/>
        <v>5</v>
      </c>
      <c r="AA239" s="34">
        <f t="shared" ca="1" si="84"/>
        <v>0.38475657528112439</v>
      </c>
    </row>
    <row r="240" spans="13:27">
      <c r="M240" s="5">
        <f t="shared" si="85"/>
        <v>215</v>
      </c>
      <c r="N240" s="39">
        <f t="shared" ca="1" si="71"/>
        <v>2</v>
      </c>
      <c r="O240" s="34">
        <f t="shared" ca="1" si="78"/>
        <v>0.91548769502555594</v>
      </c>
      <c r="P240" s="5">
        <f t="shared" ca="1" si="72"/>
        <v>1</v>
      </c>
      <c r="Q240" s="53">
        <f t="shared" ca="1" si="79"/>
        <v>0.1206414375548972</v>
      </c>
      <c r="R240" s="5">
        <f t="shared" ca="1" si="73"/>
        <v>2</v>
      </c>
      <c r="S240" s="53">
        <f t="shared" ca="1" si="80"/>
        <v>0.58370972560845824</v>
      </c>
      <c r="T240" s="5">
        <f t="shared" ca="1" si="74"/>
        <v>3</v>
      </c>
      <c r="U240" s="56">
        <f t="shared" ca="1" si="81"/>
        <v>0.46882491925692182</v>
      </c>
      <c r="V240" s="16">
        <f t="shared" ca="1" si="75"/>
        <v>4</v>
      </c>
      <c r="W240" s="34">
        <f t="shared" ca="1" si="82"/>
        <v>0.22039380698902633</v>
      </c>
      <c r="X240" s="6">
        <f t="shared" ca="1" si="76"/>
        <v>1</v>
      </c>
      <c r="Y240" s="34">
        <f t="shared" ca="1" si="83"/>
        <v>0.1850685848322744</v>
      </c>
      <c r="Z240" s="16">
        <f t="shared" ca="1" si="77"/>
        <v>4</v>
      </c>
      <c r="AA240" s="34">
        <f t="shared" ca="1" si="84"/>
        <v>0.3090645731525905</v>
      </c>
    </row>
    <row r="241" spans="13:27">
      <c r="M241" s="5">
        <f t="shared" si="85"/>
        <v>216</v>
      </c>
      <c r="N241" s="39">
        <f t="shared" ca="1" si="71"/>
        <v>2</v>
      </c>
      <c r="O241" s="34">
        <f t="shared" ca="1" si="78"/>
        <v>0.85185423550756223</v>
      </c>
      <c r="P241" s="5">
        <f t="shared" ca="1" si="72"/>
        <v>1</v>
      </c>
      <c r="Q241" s="53">
        <f t="shared" ca="1" si="79"/>
        <v>0.33531586229414279</v>
      </c>
      <c r="R241" s="5">
        <f t="shared" ca="1" si="73"/>
        <v>2</v>
      </c>
      <c r="S241" s="53">
        <f t="shared" ca="1" si="80"/>
        <v>0.67371202773186134</v>
      </c>
      <c r="T241" s="5">
        <f t="shared" ca="1" si="74"/>
        <v>7</v>
      </c>
      <c r="U241" s="56">
        <f t="shared" ca="1" si="81"/>
        <v>0.9262867592993933</v>
      </c>
      <c r="V241" s="16">
        <f t="shared" ca="1" si="75"/>
        <v>5</v>
      </c>
      <c r="W241" s="34">
        <f t="shared" ca="1" si="82"/>
        <v>0.31041215390714627</v>
      </c>
      <c r="X241" s="6">
        <f t="shared" ca="1" si="76"/>
        <v>8</v>
      </c>
      <c r="Y241" s="34">
        <f t="shared" ca="1" si="83"/>
        <v>0.97076007653126584</v>
      </c>
      <c r="Z241" s="16">
        <f t="shared" ca="1" si="77"/>
        <v>6</v>
      </c>
      <c r="AA241" s="34">
        <f t="shared" ca="1" si="84"/>
        <v>0.80103912942891142</v>
      </c>
    </row>
    <row r="242" spans="13:27">
      <c r="M242" s="5">
        <f t="shared" si="85"/>
        <v>217</v>
      </c>
      <c r="N242" s="39">
        <f t="shared" ca="1" si="71"/>
        <v>2</v>
      </c>
      <c r="O242" s="34">
        <f t="shared" ca="1" si="78"/>
        <v>0.66356378771664204</v>
      </c>
      <c r="P242" s="5">
        <f t="shared" ca="1" si="72"/>
        <v>2</v>
      </c>
      <c r="Q242" s="53">
        <f t="shared" ca="1" si="79"/>
        <v>0.77119826153207471</v>
      </c>
      <c r="R242" s="5">
        <f t="shared" ca="1" si="73"/>
        <v>2</v>
      </c>
      <c r="S242" s="53">
        <f t="shared" ca="1" si="80"/>
        <v>0.42690173061588421</v>
      </c>
      <c r="T242" s="5">
        <f t="shared" ca="1" si="74"/>
        <v>2</v>
      </c>
      <c r="U242" s="56">
        <f t="shared" ca="1" si="81"/>
        <v>0.34818917518784542</v>
      </c>
      <c r="V242" s="16">
        <f t="shared" ca="1" si="75"/>
        <v>6</v>
      </c>
      <c r="W242" s="34">
        <f t="shared" ca="1" si="82"/>
        <v>0.6211466405732422</v>
      </c>
      <c r="X242" s="6">
        <f t="shared" ca="1" si="76"/>
        <v>3</v>
      </c>
      <c r="Y242" s="34">
        <f t="shared" ca="1" si="83"/>
        <v>0.46039430860308306</v>
      </c>
      <c r="Z242" s="16">
        <f t="shared" ca="1" si="77"/>
        <v>6</v>
      </c>
      <c r="AA242" s="34">
        <f t="shared" ca="1" si="84"/>
        <v>0.65503256195798976</v>
      </c>
    </row>
    <row r="243" spans="13:27">
      <c r="M243" s="5">
        <f t="shared" si="85"/>
        <v>218</v>
      </c>
      <c r="N243" s="39">
        <f t="shared" ca="1" si="71"/>
        <v>2</v>
      </c>
      <c r="O243" s="34">
        <f t="shared" ca="1" si="78"/>
        <v>0.72155505346716975</v>
      </c>
      <c r="P243" s="5">
        <f t="shared" ca="1" si="72"/>
        <v>1</v>
      </c>
      <c r="Q243" s="53">
        <f t="shared" ca="1" si="79"/>
        <v>3.4957177388051264E-2</v>
      </c>
      <c r="R243" s="5">
        <f t="shared" ca="1" si="73"/>
        <v>2</v>
      </c>
      <c r="S243" s="53">
        <f t="shared" ca="1" si="80"/>
        <v>0.65369341511958612</v>
      </c>
      <c r="T243" s="5">
        <f t="shared" ca="1" si="74"/>
        <v>1</v>
      </c>
      <c r="U243" s="56">
        <f t="shared" ca="1" si="81"/>
        <v>2.6146877404532809E-2</v>
      </c>
      <c r="V243" s="16">
        <f t="shared" ca="1" si="75"/>
        <v>8</v>
      </c>
      <c r="W243" s="34">
        <f t="shared" ca="1" si="82"/>
        <v>0.90057962727275775</v>
      </c>
      <c r="X243" s="6">
        <f t="shared" ca="1" si="76"/>
        <v>5</v>
      </c>
      <c r="Y243" s="34">
        <f t="shared" ca="1" si="83"/>
        <v>0.68853189887941579</v>
      </c>
      <c r="Z243" s="16">
        <f t="shared" ca="1" si="77"/>
        <v>6</v>
      </c>
      <c r="AA243" s="34">
        <f t="shared" ca="1" si="84"/>
        <v>0.62414214345688901</v>
      </c>
    </row>
    <row r="244" spans="13:27">
      <c r="M244" s="5">
        <f t="shared" si="85"/>
        <v>219</v>
      </c>
      <c r="N244" s="39">
        <f t="shared" ca="1" si="71"/>
        <v>2</v>
      </c>
      <c r="O244" s="34">
        <f t="shared" ca="1" si="78"/>
        <v>0.36985139011088486</v>
      </c>
      <c r="P244" s="5">
        <f t="shared" ca="1" si="72"/>
        <v>3</v>
      </c>
      <c r="Q244" s="53">
        <f t="shared" ca="1" si="79"/>
        <v>0.85533634364070643</v>
      </c>
      <c r="R244" s="5">
        <f t="shared" ca="1" si="73"/>
        <v>2</v>
      </c>
      <c r="S244" s="53">
        <f t="shared" ca="1" si="80"/>
        <v>0.18492625635673532</v>
      </c>
      <c r="T244" s="5">
        <f t="shared" ca="1" si="74"/>
        <v>3</v>
      </c>
      <c r="U244" s="56">
        <f t="shared" ca="1" si="81"/>
        <v>0.5638058239755015</v>
      </c>
      <c r="V244" s="16">
        <f t="shared" ca="1" si="75"/>
        <v>5</v>
      </c>
      <c r="W244" s="34">
        <f t="shared" ca="1" si="82"/>
        <v>0.35623830729190153</v>
      </c>
      <c r="X244" s="6">
        <f t="shared" ca="1" si="76"/>
        <v>2</v>
      </c>
      <c r="Y244" s="34">
        <f t="shared" ca="1" si="83"/>
        <v>0.34669595666203357</v>
      </c>
      <c r="Z244" s="16">
        <f t="shared" ca="1" si="77"/>
        <v>4</v>
      </c>
      <c r="AA244" s="34">
        <f t="shared" ca="1" si="84"/>
        <v>0.33740940068978187</v>
      </c>
    </row>
    <row r="245" spans="13:27">
      <c r="M245" s="5">
        <f t="shared" si="85"/>
        <v>220</v>
      </c>
      <c r="N245" s="39">
        <f t="shared" ca="1" si="71"/>
        <v>2</v>
      </c>
      <c r="O245" s="34">
        <f t="shared" ca="1" si="78"/>
        <v>0.50300390236692927</v>
      </c>
      <c r="P245" s="5">
        <f t="shared" ca="1" si="72"/>
        <v>2</v>
      </c>
      <c r="Q245" s="53">
        <f t="shared" ca="1" si="79"/>
        <v>0.7891379841718158</v>
      </c>
      <c r="R245" s="5">
        <f t="shared" ca="1" si="73"/>
        <v>3</v>
      </c>
      <c r="S245" s="53">
        <f t="shared" ca="1" si="80"/>
        <v>0.86410562610462005</v>
      </c>
      <c r="T245" s="5">
        <f t="shared" ca="1" si="74"/>
        <v>7</v>
      </c>
      <c r="U245" s="56">
        <f t="shared" ca="1" si="81"/>
        <v>0.9460551552009191</v>
      </c>
      <c r="V245" s="16">
        <f t="shared" ca="1" si="75"/>
        <v>6</v>
      </c>
      <c r="W245" s="34">
        <f t="shared" ca="1" si="82"/>
        <v>0.50927360677840494</v>
      </c>
      <c r="X245" s="6">
        <f t="shared" ca="1" si="76"/>
        <v>6</v>
      </c>
      <c r="Y245" s="34">
        <f t="shared" ca="1" si="83"/>
        <v>0.75278107078733969</v>
      </c>
      <c r="Z245" s="16">
        <f t="shared" ca="1" si="77"/>
        <v>6</v>
      </c>
      <c r="AA245" s="34">
        <f t="shared" ca="1" si="84"/>
        <v>0.81238948050091131</v>
      </c>
    </row>
    <row r="246" spans="13:27">
      <c r="M246" s="16"/>
    </row>
    <row r="247" spans="13:27">
      <c r="M247" s="16"/>
    </row>
    <row r="248" spans="13:27">
      <c r="M248" s="16"/>
    </row>
    <row r="249" spans="13:27">
      <c r="M249" s="16"/>
    </row>
    <row r="250" spans="13:27">
      <c r="M250" s="16"/>
    </row>
    <row r="251" spans="13:27">
      <c r="M251" s="16"/>
    </row>
    <row r="252" spans="13:27">
      <c r="M252" s="16"/>
    </row>
    <row r="253" spans="13:27">
      <c r="M253" s="16"/>
    </row>
    <row r="254" spans="13:27">
      <c r="M254" s="16"/>
    </row>
    <row r="255" spans="13:27">
      <c r="M255" s="16"/>
    </row>
    <row r="256" spans="13:27">
      <c r="M256" s="16"/>
    </row>
    <row r="257" spans="13:13">
      <c r="M257" s="16"/>
    </row>
    <row r="258" spans="13:13">
      <c r="M258" s="16"/>
    </row>
  </sheetData>
  <mergeCells count="14">
    <mergeCell ref="Z6:AA6"/>
    <mergeCell ref="AB6:AC6"/>
    <mergeCell ref="C121:D121"/>
    <mergeCell ref="E121:I121"/>
    <mergeCell ref="C122:D122"/>
    <mergeCell ref="E122:F122"/>
    <mergeCell ref="G122:G123"/>
    <mergeCell ref="H122:I122"/>
    <mergeCell ref="N6:O6"/>
    <mergeCell ref="P6:Q6"/>
    <mergeCell ref="R6:S6"/>
    <mergeCell ref="T6:U6"/>
    <mergeCell ref="V6:W6"/>
    <mergeCell ref="X6:Y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Demand profile generator</vt:lpstr>
      <vt:lpstr>Data</vt:lpstr>
      <vt:lpstr>Calibration</vt:lpstr>
      <vt:lpstr>COSTS </vt:lpstr>
      <vt:lpstr>Calculators</vt:lpstr>
      <vt:lpstr>Summary</vt:lpstr>
      <vt:lpstr>Single Adult</vt:lpstr>
      <vt:lpstr>Over 60s adults</vt:lpstr>
      <vt:lpstr>Two adults</vt:lpstr>
      <vt:lpstr>Two adults+children</vt:lpstr>
      <vt:lpstr>1 adult+children</vt:lpstr>
      <vt:lpstr>Three adults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ghost</dc:creator>
  <cp:lastModifiedBy>ghost</cp:lastModifiedBy>
  <dcterms:created xsi:type="dcterms:W3CDTF">2012-07-04T16:21:48Z</dcterms:created>
  <dcterms:modified xsi:type="dcterms:W3CDTF">2012-09-08T19:23:57Z</dcterms:modified>
</cp:coreProperties>
</file>