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035" windowHeight="8445"/>
  </bookViews>
  <sheets>
    <sheet name="Model" sheetId="5" r:id="rId1"/>
  </sheets>
  <calcPr calcId="144525"/>
</workbook>
</file>

<file path=xl/calcChain.xml><?xml version="1.0" encoding="utf-8"?>
<calcChain xmlns="http://schemas.openxmlformats.org/spreadsheetml/2006/main">
  <c r="F16" i="5" l="1"/>
  <c r="G16" i="5" l="1"/>
  <c r="F17" i="5" l="1"/>
  <c r="G17" i="5" s="1"/>
  <c r="F18" i="5"/>
  <c r="G18" i="5" s="1"/>
  <c r="F19" i="5"/>
  <c r="G19" i="5" s="1"/>
  <c r="F20" i="5"/>
  <c r="G20" i="5" s="1"/>
  <c r="F21" i="5"/>
  <c r="G21" i="5" s="1"/>
  <c r="F22" i="5"/>
  <c r="G22" i="5" s="1"/>
  <c r="F23" i="5"/>
  <c r="G23" i="5" s="1"/>
  <c r="F24" i="5"/>
  <c r="G24" i="5" s="1"/>
  <c r="F25" i="5"/>
  <c r="G25" i="5" s="1"/>
  <c r="F26" i="5"/>
  <c r="G26" i="5" s="1"/>
  <c r="F27" i="5"/>
  <c r="G27" i="5" s="1"/>
  <c r="F28" i="5"/>
  <c r="G28" i="5" s="1"/>
  <c r="F29" i="5"/>
  <c r="G29" i="5" s="1"/>
  <c r="F30" i="5"/>
  <c r="G30" i="5" s="1"/>
  <c r="F31" i="5"/>
  <c r="G31" i="5" s="1"/>
  <c r="F32" i="5"/>
  <c r="G32" i="5" s="1"/>
  <c r="F33" i="5"/>
  <c r="G33" i="5" s="1"/>
  <c r="F34" i="5"/>
  <c r="G34" i="5" s="1"/>
  <c r="F35" i="5"/>
  <c r="G35" i="5" s="1"/>
  <c r="F36" i="5"/>
  <c r="G36" i="5" s="1"/>
  <c r="F37" i="5"/>
  <c r="G37" i="5" s="1"/>
  <c r="F38" i="5"/>
  <c r="G38" i="5" s="1"/>
  <c r="F39" i="5"/>
  <c r="G39" i="5" s="1"/>
  <c r="F40" i="5"/>
  <c r="G40" i="5" s="1"/>
  <c r="F41" i="5"/>
  <c r="G41" i="5" s="1"/>
  <c r="F42" i="5"/>
  <c r="G42" i="5" s="1"/>
  <c r="F43" i="5"/>
  <c r="G43" i="5" s="1"/>
  <c r="F44" i="5"/>
  <c r="G44" i="5" s="1"/>
  <c r="F45" i="5"/>
  <c r="G45" i="5" s="1"/>
  <c r="F46" i="5"/>
  <c r="G46" i="5" s="1"/>
  <c r="F47" i="5"/>
  <c r="G47" i="5" s="1"/>
  <c r="F48" i="5"/>
  <c r="G48" i="5" s="1"/>
  <c r="F49" i="5"/>
  <c r="G49" i="5" s="1"/>
  <c r="C12" i="5" l="1"/>
  <c r="I16" i="5" s="1"/>
  <c r="K16" i="5" l="1"/>
  <c r="C16" i="5"/>
  <c r="D16" i="5" s="1"/>
  <c r="E16" i="5" s="1"/>
  <c r="J16" i="5"/>
  <c r="H17" i="5"/>
  <c r="H19" i="5"/>
  <c r="H21" i="5"/>
  <c r="H23" i="5"/>
  <c r="H25" i="5"/>
  <c r="H27" i="5"/>
  <c r="H29" i="5"/>
  <c r="H31" i="5"/>
  <c r="H33" i="5"/>
  <c r="H35" i="5"/>
  <c r="H37" i="5"/>
  <c r="H39" i="5"/>
  <c r="H41" i="5"/>
  <c r="H43" i="5"/>
  <c r="H45" i="5"/>
  <c r="H47" i="5"/>
  <c r="H49" i="5"/>
  <c r="H18" i="5"/>
  <c r="H20" i="5"/>
  <c r="H22" i="5"/>
  <c r="H24" i="5"/>
  <c r="H26" i="5"/>
  <c r="H28" i="5"/>
  <c r="H30" i="5"/>
  <c r="H32" i="5"/>
  <c r="H34" i="5"/>
  <c r="H36" i="5"/>
  <c r="H38" i="5"/>
  <c r="H40" i="5"/>
  <c r="H42" i="5"/>
  <c r="H44" i="5"/>
  <c r="H46" i="5"/>
  <c r="H48" i="5"/>
  <c r="H16" i="5"/>
  <c r="C21" i="5"/>
  <c r="D21" i="5" s="1"/>
  <c r="E21" i="5" s="1"/>
  <c r="I17" i="5"/>
  <c r="I19" i="5"/>
  <c r="I23" i="5"/>
  <c r="I27" i="5"/>
  <c r="I31" i="5"/>
  <c r="I35" i="5"/>
  <c r="I39" i="5"/>
  <c r="I43" i="5"/>
  <c r="I47" i="5"/>
  <c r="I18" i="5"/>
  <c r="I20" i="5"/>
  <c r="I22" i="5"/>
  <c r="I24" i="5"/>
  <c r="I26" i="5"/>
  <c r="I28" i="5"/>
  <c r="I30" i="5"/>
  <c r="I32" i="5"/>
  <c r="I34" i="5"/>
  <c r="I36" i="5"/>
  <c r="I38" i="5"/>
  <c r="I40" i="5"/>
  <c r="I42" i="5"/>
  <c r="I44" i="5"/>
  <c r="I46" i="5"/>
  <c r="I48" i="5"/>
  <c r="I21" i="5"/>
  <c r="I25" i="5"/>
  <c r="I29" i="5"/>
  <c r="I33" i="5"/>
  <c r="I37" i="5"/>
  <c r="I41" i="5"/>
  <c r="I45" i="5"/>
  <c r="I49" i="5"/>
  <c r="K49" i="5" s="1"/>
  <c r="C17" i="5"/>
  <c r="D17" i="5" s="1"/>
  <c r="C18" i="5"/>
  <c r="D18" i="5" s="1"/>
  <c r="C19" i="5"/>
  <c r="D19" i="5" s="1"/>
  <c r="C20" i="5"/>
  <c r="D20" i="5" s="1"/>
  <c r="C49" i="5"/>
  <c r="D49" i="5" s="1"/>
  <c r="C48" i="5"/>
  <c r="D48" i="5" s="1"/>
  <c r="C47" i="5"/>
  <c r="D47" i="5" s="1"/>
  <c r="C46" i="5"/>
  <c r="D46" i="5" s="1"/>
  <c r="C45" i="5"/>
  <c r="D45" i="5" s="1"/>
  <c r="C44" i="5"/>
  <c r="D44" i="5" s="1"/>
  <c r="C43" i="5"/>
  <c r="D43" i="5" s="1"/>
  <c r="C42" i="5"/>
  <c r="D42" i="5" s="1"/>
  <c r="C41" i="5"/>
  <c r="D41" i="5" s="1"/>
  <c r="C40" i="5"/>
  <c r="D40" i="5" s="1"/>
  <c r="C39" i="5"/>
  <c r="D39" i="5" s="1"/>
  <c r="C38" i="5"/>
  <c r="D38" i="5" s="1"/>
  <c r="C37" i="5"/>
  <c r="D37" i="5" s="1"/>
  <c r="C36" i="5"/>
  <c r="D36" i="5" s="1"/>
  <c r="C35" i="5"/>
  <c r="D35" i="5" s="1"/>
  <c r="C34" i="5"/>
  <c r="D34" i="5" s="1"/>
  <c r="C33" i="5"/>
  <c r="D33" i="5" s="1"/>
  <c r="C32" i="5"/>
  <c r="D32" i="5" s="1"/>
  <c r="C31" i="5"/>
  <c r="D31" i="5" s="1"/>
  <c r="C30" i="5"/>
  <c r="D30" i="5" s="1"/>
  <c r="C29" i="5"/>
  <c r="D29" i="5" s="1"/>
  <c r="C28" i="5"/>
  <c r="D28" i="5" s="1"/>
  <c r="E28" i="5" s="1"/>
  <c r="C27" i="5"/>
  <c r="D27" i="5" s="1"/>
  <c r="C26" i="5"/>
  <c r="D26" i="5" s="1"/>
  <c r="C25" i="5"/>
  <c r="D25" i="5" s="1"/>
  <c r="C24" i="5"/>
  <c r="D24" i="5" s="1"/>
  <c r="C23" i="5"/>
  <c r="D23" i="5" s="1"/>
  <c r="C22" i="5"/>
  <c r="D22" i="5" s="1"/>
  <c r="K45" i="5" l="1"/>
  <c r="J45" i="5"/>
  <c r="K37" i="5"/>
  <c r="J37" i="5"/>
  <c r="K29" i="5"/>
  <c r="J29" i="5"/>
  <c r="K21" i="5"/>
  <c r="J21" i="5"/>
  <c r="K48" i="5"/>
  <c r="J48" i="5"/>
  <c r="K44" i="5"/>
  <c r="J44" i="5"/>
  <c r="K40" i="5"/>
  <c r="J40" i="5"/>
  <c r="K36" i="5"/>
  <c r="J36" i="5"/>
  <c r="K32" i="5"/>
  <c r="J32" i="5"/>
  <c r="K28" i="5"/>
  <c r="J28" i="5"/>
  <c r="K24" i="5"/>
  <c r="J24" i="5"/>
  <c r="K20" i="5"/>
  <c r="J20" i="5"/>
  <c r="K47" i="5"/>
  <c r="J47" i="5"/>
  <c r="K39" i="5"/>
  <c r="J39" i="5"/>
  <c r="K31" i="5"/>
  <c r="J31" i="5"/>
  <c r="K23" i="5"/>
  <c r="J23" i="5"/>
  <c r="K17" i="5"/>
  <c r="J17" i="5"/>
  <c r="J49" i="5"/>
  <c r="K41" i="5"/>
  <c r="J41" i="5"/>
  <c r="K33" i="5"/>
  <c r="J33" i="5"/>
  <c r="K25" i="5"/>
  <c r="J25" i="5"/>
  <c r="K46" i="5"/>
  <c r="J46" i="5"/>
  <c r="K42" i="5"/>
  <c r="J42" i="5"/>
  <c r="K38" i="5"/>
  <c r="J38" i="5"/>
  <c r="K34" i="5"/>
  <c r="J34" i="5"/>
  <c r="K30" i="5"/>
  <c r="J30" i="5"/>
  <c r="K26" i="5"/>
  <c r="J26" i="5"/>
  <c r="K22" i="5"/>
  <c r="J22" i="5"/>
  <c r="K18" i="5"/>
  <c r="J18" i="5"/>
  <c r="K43" i="5"/>
  <c r="J43" i="5"/>
  <c r="K35" i="5"/>
  <c r="J35" i="5"/>
  <c r="K27" i="5"/>
  <c r="J27" i="5"/>
  <c r="K19" i="5"/>
  <c r="J19" i="5"/>
  <c r="E22" i="5"/>
  <c r="E23" i="5"/>
  <c r="E24" i="5"/>
  <c r="E25" i="5"/>
  <c r="E26" i="5"/>
  <c r="E27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20" i="5"/>
  <c r="E19" i="5"/>
  <c r="E18" i="5"/>
  <c r="E17" i="5"/>
</calcChain>
</file>

<file path=xl/sharedStrings.xml><?xml version="1.0" encoding="utf-8"?>
<sst xmlns="http://schemas.openxmlformats.org/spreadsheetml/2006/main" count="22" uniqueCount="22">
  <si>
    <t>Hydraulic Conductivity (K)</t>
  </si>
  <si>
    <t xml:space="preserve">(U) Darcy Velocity </t>
  </si>
  <si>
    <t>(Sw) Drawdown (m)</t>
  </si>
  <si>
    <t>ηe</t>
  </si>
  <si>
    <t>4α</t>
  </si>
  <si>
    <t>(i) Regional Hydraulic Gradient</t>
  </si>
  <si>
    <t>(G) Geothermal Resource (W)</t>
  </si>
  <si>
    <r>
      <t>(Z) Pumping rate m</t>
    </r>
    <r>
      <rPr>
        <b/>
        <vertAlign val="superscript"/>
        <sz val="8"/>
        <color theme="1"/>
        <rFont val="Calibri"/>
        <family val="2"/>
        <scheme val="minor"/>
      </rPr>
      <t xml:space="preserve">3 </t>
    </r>
    <r>
      <rPr>
        <b/>
        <sz val="8"/>
        <color theme="1"/>
        <rFont val="Calibri"/>
        <family val="2"/>
        <scheme val="minor"/>
      </rPr>
      <t>day</t>
    </r>
    <r>
      <rPr>
        <b/>
        <vertAlign val="superscript"/>
        <sz val="8"/>
        <color theme="1"/>
        <rFont val="Calibri"/>
        <family val="2"/>
        <scheme val="minor"/>
      </rPr>
      <t xml:space="preserve"> -1</t>
    </r>
  </si>
  <si>
    <r>
      <t>t</t>
    </r>
    <r>
      <rPr>
        <b/>
        <vertAlign val="subscript"/>
        <sz val="8"/>
        <color theme="1"/>
        <rFont val="Calibri"/>
        <family val="2"/>
        <scheme val="minor"/>
      </rPr>
      <t>hyd</t>
    </r>
    <r>
      <rPr>
        <b/>
        <sz val="8"/>
        <color theme="1"/>
        <rFont val="Calibri"/>
        <family val="2"/>
        <scheme val="minor"/>
      </rPr>
      <t xml:space="preserve"> (days)</t>
    </r>
  </si>
  <si>
    <r>
      <t>t</t>
    </r>
    <r>
      <rPr>
        <b/>
        <vertAlign val="subscript"/>
        <sz val="8"/>
        <color theme="1"/>
        <rFont val="Calibri"/>
        <family val="2"/>
        <scheme val="minor"/>
      </rPr>
      <t>the</t>
    </r>
    <r>
      <rPr>
        <b/>
        <sz val="8"/>
        <color theme="1"/>
        <rFont val="Calibri"/>
        <family val="2"/>
        <scheme val="minor"/>
      </rPr>
      <t xml:space="preserve"> (days)</t>
    </r>
  </si>
  <si>
    <t>COP of heat pump</t>
  </si>
  <si>
    <t>Heat pump output (W)</t>
  </si>
  <si>
    <t>Min distance between doublet (m)</t>
  </si>
  <si>
    <t>(D)Aquifer Thickness (m)</t>
  </si>
  <si>
    <r>
      <t>ΔѲ between abs &amp; inj (</t>
    </r>
    <r>
      <rPr>
        <b/>
        <vertAlign val="superscript"/>
        <sz val="8"/>
        <color theme="1"/>
        <rFont val="Calibri"/>
        <family val="2"/>
        <scheme val="minor"/>
      </rPr>
      <t>o</t>
    </r>
    <r>
      <rPr>
        <b/>
        <sz val="8"/>
        <color theme="1"/>
        <rFont val="Calibri"/>
        <family val="2"/>
        <scheme val="minor"/>
      </rPr>
      <t>C)</t>
    </r>
  </si>
  <si>
    <t>Avg Ѳ Reservoir (oC)</t>
  </si>
  <si>
    <t>(L) Length between doublet (m)</t>
  </si>
  <si>
    <t xml:space="preserve">(i) Hydraulic gradient </t>
  </si>
  <si>
    <t xml:space="preserve">(T)Transmissivity </t>
  </si>
  <si>
    <r>
      <t>Spec heat capacity water (J L</t>
    </r>
    <r>
      <rPr>
        <b/>
        <vertAlign val="superscript"/>
        <sz val="8"/>
        <color theme="1"/>
        <rFont val="Calibri"/>
        <family val="2"/>
        <scheme val="minor"/>
      </rPr>
      <t>-1</t>
    </r>
    <r>
      <rPr>
        <b/>
        <sz val="8"/>
        <color theme="1"/>
        <rFont val="Calibri"/>
        <family val="2"/>
        <scheme val="minor"/>
      </rPr>
      <t xml:space="preserve"> K</t>
    </r>
    <r>
      <rPr>
        <b/>
        <vertAlign val="superscript"/>
        <sz val="8"/>
        <color theme="1"/>
        <rFont val="Calibri"/>
        <family val="2"/>
        <scheme val="minor"/>
      </rPr>
      <t>-1</t>
    </r>
    <r>
      <rPr>
        <b/>
        <sz val="8"/>
        <color theme="1"/>
        <rFont val="Calibri"/>
        <family val="2"/>
        <scheme val="minor"/>
      </rPr>
      <t xml:space="preserve">) </t>
    </r>
  </si>
  <si>
    <r>
      <t>(Svcwat) Volumetric heat capacity water (MJ m</t>
    </r>
    <r>
      <rPr>
        <b/>
        <vertAlign val="superscript"/>
        <sz val="8"/>
        <color theme="1"/>
        <rFont val="Calibri"/>
        <family val="2"/>
        <scheme val="minor"/>
      </rPr>
      <t>-3</t>
    </r>
    <r>
      <rPr>
        <b/>
        <sz val="8"/>
        <color theme="1"/>
        <rFont val="Calibri"/>
        <family val="2"/>
        <scheme val="minor"/>
      </rPr>
      <t xml:space="preserve"> K</t>
    </r>
    <r>
      <rPr>
        <b/>
        <vertAlign val="superscript"/>
        <sz val="8"/>
        <color theme="1"/>
        <rFont val="Calibri"/>
        <family val="2"/>
        <scheme val="minor"/>
      </rPr>
      <t>-1</t>
    </r>
    <r>
      <rPr>
        <b/>
        <sz val="8"/>
        <color theme="1"/>
        <rFont val="Calibri"/>
        <family val="2"/>
        <scheme val="minor"/>
      </rPr>
      <t>)</t>
    </r>
  </si>
  <si>
    <r>
      <t>(Svcaq) Volumetric heat capacity aquifer (MJ m</t>
    </r>
    <r>
      <rPr>
        <b/>
        <vertAlign val="superscript"/>
        <sz val="8"/>
        <color theme="1"/>
        <rFont val="Calibri"/>
        <family val="2"/>
        <scheme val="minor"/>
      </rPr>
      <t>-3</t>
    </r>
    <r>
      <rPr>
        <b/>
        <sz val="8"/>
        <color theme="1"/>
        <rFont val="Calibri"/>
        <family val="2"/>
        <scheme val="minor"/>
      </rPr>
      <t xml:space="preserve"> K</t>
    </r>
    <r>
      <rPr>
        <b/>
        <vertAlign val="superscript"/>
        <sz val="8"/>
        <color theme="1"/>
        <rFont val="Calibri"/>
        <family val="2"/>
        <scheme val="minor"/>
      </rPr>
      <t>-1</t>
    </r>
    <r>
      <rPr>
        <b/>
        <sz val="8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</si>
</sst>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vertAlign val="superscript"/>
      <sz val="8"/>
      <color theme="1"/>
      <name val="Calibri"/>
      <family val="2"/>
      <scheme val="minor"/>
    </font>
    <font>
      <b/>
      <vertAlign val="subscript"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0" fontId="2" fillId="3" borderId="0" xfId="0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1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3" fontId="1" fillId="3" borderId="0" xfId="0" applyNumberFormat="1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1" fontId="7" fillId="3" borderId="0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2" fontId="2" fillId="4" borderId="2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2" fontId="2" fillId="4" borderId="0" xfId="0" applyNumberFormat="1" applyFont="1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2" fontId="2" fillId="4" borderId="7" xfId="0" applyNumberFormat="1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2" fontId="1" fillId="5" borderId="10" xfId="0" applyNumberFormat="1" applyFont="1" applyFill="1" applyBorder="1" applyAlignment="1">
      <alignment horizontal="center"/>
    </xf>
    <xf numFmtId="164" fontId="1" fillId="5" borderId="11" xfId="0" applyNumberFormat="1" applyFont="1" applyFill="1" applyBorder="1" applyAlignment="1">
      <alignment horizontal="center"/>
    </xf>
    <xf numFmtId="165" fontId="1" fillId="5" borderId="11" xfId="0" applyNumberFormat="1" applyFont="1" applyFill="1" applyBorder="1" applyAlignment="1">
      <alignment horizontal="center"/>
    </xf>
    <xf numFmtId="3" fontId="1" fillId="5" borderId="12" xfId="0" applyNumberFormat="1" applyFont="1" applyFill="1" applyBorder="1" applyAlignment="1">
      <alignment horizontal="center"/>
    </xf>
    <xf numFmtId="2" fontId="3" fillId="5" borderId="11" xfId="0" applyNumberFormat="1" applyFont="1" applyFill="1" applyBorder="1" applyAlignment="1">
      <alignment horizontal="center"/>
    </xf>
    <xf numFmtId="1" fontId="1" fillId="5" borderId="11" xfId="0" applyNumberFormat="1" applyFont="1" applyFill="1" applyBorder="1" applyAlignment="1">
      <alignment horizontal="center"/>
    </xf>
    <xf numFmtId="1" fontId="1" fillId="5" borderId="13" xfId="0" applyNumberFormat="1" applyFont="1" applyFill="1" applyBorder="1" applyAlignment="1">
      <alignment horizontal="center"/>
    </xf>
    <xf numFmtId="3" fontId="1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textRotation="90"/>
    </xf>
    <xf numFmtId="0" fontId="0" fillId="3" borderId="0" xfId="0" applyFill="1" applyBorder="1" applyAlignment="1">
      <alignment horizontal="center" vertical="center" textRotation="90"/>
    </xf>
    <xf numFmtId="0" fontId="1" fillId="3" borderId="0" xfId="0" applyFont="1" applyFill="1" applyBorder="1" applyAlignment="1">
      <alignment horizontal="center" vertical="center" textRotation="90"/>
    </xf>
    <xf numFmtId="3" fontId="6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textRotation="90" wrapText="1"/>
    </xf>
    <xf numFmtId="0" fontId="6" fillId="3" borderId="0" xfId="0" applyFont="1" applyFill="1" applyBorder="1" applyAlignment="1">
      <alignment horizontal="center" vertical="center" textRotation="90"/>
    </xf>
    <xf numFmtId="164" fontId="2" fillId="4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C$7" max="150" min="10" page="10" val="17"/>
</file>

<file path=xl/ctrlProps/ctrlProp2.xml><?xml version="1.0" encoding="utf-8"?>
<formControlPr xmlns="http://schemas.microsoft.com/office/spreadsheetml/2009/9/main" objectType="Spin" dx="16" fmlaLink="$C$9" inc="10" max="150" min="10" page="10" val="50"/>
</file>

<file path=xl/ctrlProps/ctrlProp3.xml><?xml version="1.0" encoding="utf-8"?>
<formControlPr xmlns="http://schemas.microsoft.com/office/spreadsheetml/2009/9/main" objectType="Spin" dx="16" fmlaLink="$C$6" max="13" min="1" page="10" val="1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6</xdr:row>
          <xdr:rowOff>28575</xdr:rowOff>
        </xdr:from>
        <xdr:to>
          <xdr:col>3</xdr:col>
          <xdr:colOff>1466850</xdr:colOff>
          <xdr:row>6</xdr:row>
          <xdr:rowOff>295275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8</xdr:row>
          <xdr:rowOff>28575</xdr:rowOff>
        </xdr:from>
        <xdr:to>
          <xdr:col>3</xdr:col>
          <xdr:colOff>1466850</xdr:colOff>
          <xdr:row>8</xdr:row>
          <xdr:rowOff>295275</xdr:rowOff>
        </xdr:to>
        <xdr:sp macro="" textlink="">
          <xdr:nvSpPr>
            <xdr:cNvPr id="1029" name="Spinner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5</xdr:row>
          <xdr:rowOff>28575</xdr:rowOff>
        </xdr:from>
        <xdr:to>
          <xdr:col>3</xdr:col>
          <xdr:colOff>1466850</xdr:colOff>
          <xdr:row>5</xdr:row>
          <xdr:rowOff>295275</xdr:rowOff>
        </xdr:to>
        <xdr:sp macro="" textlink="">
          <xdr:nvSpPr>
            <xdr:cNvPr id="1030" name="Spinne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C155"/>
  <sheetViews>
    <sheetView showGridLines="0" tabSelected="1" zoomScaleNormal="100" workbookViewId="0">
      <selection activeCell="F2" sqref="F2"/>
    </sheetView>
  </sheetViews>
  <sheetFormatPr defaultRowHeight="11.25" x14ac:dyDescent="0.2"/>
  <cols>
    <col min="1" max="1" width="3" style="22" customWidth="1"/>
    <col min="2" max="2" width="35.5703125" style="22" customWidth="1"/>
    <col min="3" max="3" width="14.140625" style="23" customWidth="1"/>
    <col min="4" max="4" width="22.140625" style="24" customWidth="1"/>
    <col min="5" max="5" width="17.28515625" style="25" customWidth="1"/>
    <col min="6" max="7" width="23.5703125" style="26" customWidth="1"/>
    <col min="8" max="8" width="24.42578125" style="26" customWidth="1"/>
    <col min="9" max="9" width="12.140625" style="23" customWidth="1"/>
    <col min="10" max="10" width="14" style="27" customWidth="1"/>
    <col min="11" max="11" width="15.42578125" style="27" customWidth="1"/>
    <col min="12" max="12" width="4.85546875" style="27" customWidth="1"/>
    <col min="13" max="13" width="15.7109375" style="28" customWidth="1"/>
    <col min="14" max="14" width="18.140625" style="28" customWidth="1"/>
    <col min="15" max="26" width="9.28515625" style="29" bestFit="1" customWidth="1"/>
    <col min="27" max="28" width="9.5703125" style="29" bestFit="1" customWidth="1"/>
    <col min="29" max="29" width="9.140625" style="28"/>
    <col min="30" max="16384" width="9.140625" style="22"/>
  </cols>
  <sheetData>
    <row r="1" spans="2:29" ht="12" thickBot="1" x14ac:dyDescent="0.25"/>
    <row r="2" spans="2:29" ht="12.75" x14ac:dyDescent="0.2">
      <c r="B2" s="37" t="s">
        <v>19</v>
      </c>
      <c r="C2" s="38">
        <v>4180</v>
      </c>
      <c r="D2" s="39"/>
    </row>
    <row r="3" spans="2:29" ht="12.75" x14ac:dyDescent="0.2">
      <c r="B3" s="40" t="s">
        <v>20</v>
      </c>
      <c r="C3" s="41">
        <v>4.1900000000000004</v>
      </c>
      <c r="D3" s="62"/>
    </row>
    <row r="4" spans="2:29" ht="12.75" x14ac:dyDescent="0.2">
      <c r="B4" s="40" t="s">
        <v>21</v>
      </c>
      <c r="C4" s="41">
        <v>2.5</v>
      </c>
      <c r="D4" s="63"/>
    </row>
    <row r="5" spans="2:29" x14ac:dyDescent="0.2">
      <c r="B5" s="40" t="s">
        <v>15</v>
      </c>
      <c r="C5" s="41">
        <v>12.5</v>
      </c>
      <c r="D5" s="42"/>
    </row>
    <row r="6" spans="2:29" ht="24.95" customHeight="1" x14ac:dyDescent="0.2">
      <c r="B6" s="40" t="s">
        <v>14</v>
      </c>
      <c r="C6" s="41">
        <v>10</v>
      </c>
      <c r="D6" s="42"/>
    </row>
    <row r="7" spans="2:29" ht="24.95" customHeight="1" x14ac:dyDescent="0.2">
      <c r="B7" s="40" t="s">
        <v>13</v>
      </c>
      <c r="C7" s="41">
        <v>17</v>
      </c>
      <c r="D7" s="42"/>
    </row>
    <row r="8" spans="2:29" ht="11.25" customHeight="1" x14ac:dyDescent="0.2">
      <c r="B8" s="40" t="s">
        <v>0</v>
      </c>
      <c r="C8" s="41">
        <v>1</v>
      </c>
      <c r="D8" s="42"/>
    </row>
    <row r="9" spans="2:29" ht="24.95" customHeight="1" x14ac:dyDescent="0.2">
      <c r="B9" s="40" t="s">
        <v>16</v>
      </c>
      <c r="C9" s="41">
        <v>50</v>
      </c>
      <c r="D9" s="42"/>
    </row>
    <row r="10" spans="2:29" ht="11.25" customHeight="1" x14ac:dyDescent="0.2">
      <c r="B10" s="40" t="s">
        <v>17</v>
      </c>
      <c r="C10" s="41">
        <v>0.01</v>
      </c>
      <c r="D10" s="42"/>
    </row>
    <row r="11" spans="2:29" ht="10.5" customHeight="1" x14ac:dyDescent="0.2">
      <c r="B11" s="43" t="s">
        <v>3</v>
      </c>
      <c r="C11" s="41">
        <v>0.25</v>
      </c>
      <c r="D11" s="42"/>
    </row>
    <row r="12" spans="2:29" x14ac:dyDescent="0.2">
      <c r="B12" s="40" t="s">
        <v>18</v>
      </c>
      <c r="C12" s="41">
        <f>C8*C7</f>
        <v>17</v>
      </c>
      <c r="D12" s="42"/>
    </row>
    <row r="13" spans="2:29" ht="12" thickBot="1" x14ac:dyDescent="0.25">
      <c r="B13" s="44" t="s">
        <v>10</v>
      </c>
      <c r="C13" s="45">
        <v>3.5</v>
      </c>
      <c r="D13" s="46"/>
    </row>
    <row r="14" spans="2:29" ht="15.75" thickBot="1" x14ac:dyDescent="0.3">
      <c r="O14" s="55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</row>
    <row r="15" spans="2:29" s="30" customFormat="1" ht="14.25" thickBot="1" x14ac:dyDescent="0.3">
      <c r="B15" s="47" t="s">
        <v>7</v>
      </c>
      <c r="C15" s="48" t="s">
        <v>2</v>
      </c>
      <c r="D15" s="49" t="s">
        <v>5</v>
      </c>
      <c r="E15" s="50" t="s">
        <v>1</v>
      </c>
      <c r="F15" s="51" t="s">
        <v>6</v>
      </c>
      <c r="G15" s="51" t="s">
        <v>11</v>
      </c>
      <c r="H15" s="51" t="s">
        <v>12</v>
      </c>
      <c r="I15" s="52" t="s">
        <v>4</v>
      </c>
      <c r="J15" s="53" t="s">
        <v>8</v>
      </c>
      <c r="K15" s="54" t="s">
        <v>9</v>
      </c>
      <c r="L15" s="31"/>
      <c r="M15" s="32"/>
      <c r="N15" s="33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2"/>
    </row>
    <row r="16" spans="2:29" x14ac:dyDescent="0.2">
      <c r="B16" s="1">
        <v>100</v>
      </c>
      <c r="C16" s="2">
        <f>(B16/(2*PI()*$C$12))*(LN($C$9/0.15))</f>
        <v>5.438551894330069</v>
      </c>
      <c r="D16" s="3">
        <f>(C16*2)/$C$9</f>
        <v>0.21754207577320275</v>
      </c>
      <c r="E16" s="4">
        <f>$C$8*D16</f>
        <v>0.21754207577320275</v>
      </c>
      <c r="F16" s="5">
        <f>$C$6*$C$2*(B16*0.01157)</f>
        <v>48362.6</v>
      </c>
      <c r="G16" s="5">
        <f>F16/(1-(1/$C$13))</f>
        <v>67707.64</v>
      </c>
      <c r="H16" s="5">
        <f>(2*B16)/($C$12*$C$10*PI())</f>
        <v>374.48221903975366</v>
      </c>
      <c r="I16" s="2">
        <f>-(B16/(2*PI()*$C$12*$C$10*$C$9))*4</f>
        <v>-7.489644380795073</v>
      </c>
      <c r="J16" s="6">
        <f t="shared" ref="J16:J49" si="0">(($C$9*$C$11)/($C$8*-$C$10))*(1+(I16/SQRT(-1-I16))*ATAN(1/(SQRT(-1-I16))))</f>
        <v>124.6932872100498</v>
      </c>
      <c r="K16" s="7">
        <f>(($C$4*$C$9)/($C$3*$C$8*-$C$10))*(1+(I16/(SQRT(-1-I16)))*(ATAN(1/(SQRT(-1-I16)))))</f>
        <v>297.59734417672973</v>
      </c>
      <c r="M16" s="60"/>
      <c r="N16" s="32"/>
    </row>
    <row r="17" spans="2:14" s="22" customFormat="1" x14ac:dyDescent="0.2">
      <c r="B17" s="8">
        <v>150</v>
      </c>
      <c r="C17" s="9">
        <f t="shared" ref="C17:C49" si="1">(B17/(2*PI()*$C$12))*(LN($C$9/0.15))</f>
        <v>8.157827841495104</v>
      </c>
      <c r="D17" s="10">
        <f t="shared" ref="D17:D49" si="2">(C17*2)/$C$9</f>
        <v>0.32631311365980414</v>
      </c>
      <c r="E17" s="11">
        <f t="shared" ref="E17:E49" si="3">$C$8*D17</f>
        <v>0.32631311365980414</v>
      </c>
      <c r="F17" s="12">
        <f t="shared" ref="F17:F49" si="4">$C$6*$C$2*(B17*0.01157)</f>
        <v>72543.900000000009</v>
      </c>
      <c r="G17" s="12">
        <f t="shared" ref="G17:G49" si="5">F17/(1-(1/$C$13))</f>
        <v>101561.46</v>
      </c>
      <c r="H17" s="12">
        <f t="shared" ref="H17:H49" si="6">(2*B17)/($C$12*$C$10*PI())</f>
        <v>561.72332855963054</v>
      </c>
      <c r="I17" s="9">
        <f t="shared" ref="I17:I49" si="7">-(B17/(2*PI()*$C$12*$C$10*$C$9))*4</f>
        <v>-11.234466571192611</v>
      </c>
      <c r="J17" s="13">
        <f t="shared" si="0"/>
        <v>79.896256238901898</v>
      </c>
      <c r="K17" s="14">
        <f t="shared" ref="K17:K49" si="8">(($C$4*$C$9)/($C$3*$C$8*-$C$10))*(1+(I17/(SQRT(-1-I17)))*(ATAN(1/(SQRT(-1-I17)))))</f>
        <v>190.68318911432431</v>
      </c>
      <c r="L17" s="27"/>
      <c r="M17" s="61"/>
      <c r="N17" s="32"/>
    </row>
    <row r="18" spans="2:14" s="22" customFormat="1" x14ac:dyDescent="0.2">
      <c r="B18" s="8">
        <v>200</v>
      </c>
      <c r="C18" s="9">
        <f t="shared" si="1"/>
        <v>10.877103788660138</v>
      </c>
      <c r="D18" s="10">
        <f t="shared" si="2"/>
        <v>0.43508415154640551</v>
      </c>
      <c r="E18" s="11">
        <f t="shared" si="3"/>
        <v>0.43508415154640551</v>
      </c>
      <c r="F18" s="12">
        <f t="shared" si="4"/>
        <v>96725.2</v>
      </c>
      <c r="G18" s="12">
        <f t="shared" si="5"/>
        <v>135415.28</v>
      </c>
      <c r="H18" s="12">
        <f t="shared" si="6"/>
        <v>748.96443807950732</v>
      </c>
      <c r="I18" s="9">
        <f t="shared" si="7"/>
        <v>-14.979288761590146</v>
      </c>
      <c r="J18" s="13">
        <f t="shared" si="0"/>
        <v>58.784288964108534</v>
      </c>
      <c r="K18" s="14">
        <f t="shared" si="8"/>
        <v>140.29663237257404</v>
      </c>
      <c r="L18" s="27"/>
      <c r="M18" s="61"/>
      <c r="N18" s="32"/>
    </row>
    <row r="19" spans="2:14" s="22" customFormat="1" x14ac:dyDescent="0.2">
      <c r="B19" s="8">
        <v>250</v>
      </c>
      <c r="C19" s="9">
        <f t="shared" si="1"/>
        <v>13.596379735825174</v>
      </c>
      <c r="D19" s="10">
        <f t="shared" si="2"/>
        <v>0.54385518943300692</v>
      </c>
      <c r="E19" s="11">
        <f t="shared" si="3"/>
        <v>0.54385518943300692</v>
      </c>
      <c r="F19" s="12">
        <f t="shared" si="4"/>
        <v>120906.5</v>
      </c>
      <c r="G19" s="12">
        <f t="shared" si="5"/>
        <v>169269.1</v>
      </c>
      <c r="H19" s="12">
        <f t="shared" si="6"/>
        <v>936.2055475993842</v>
      </c>
      <c r="I19" s="9">
        <f t="shared" si="7"/>
        <v>-18.724110951987683</v>
      </c>
      <c r="J19" s="13">
        <f t="shared" si="0"/>
        <v>46.498831082773805</v>
      </c>
      <c r="K19" s="14">
        <f t="shared" si="8"/>
        <v>110.97573050781335</v>
      </c>
      <c r="L19" s="27"/>
      <c r="M19" s="61"/>
      <c r="N19" s="32"/>
    </row>
    <row r="20" spans="2:14" s="22" customFormat="1" x14ac:dyDescent="0.2">
      <c r="B20" s="8">
        <v>300</v>
      </c>
      <c r="C20" s="9">
        <f t="shared" si="1"/>
        <v>16.315655682990208</v>
      </c>
      <c r="D20" s="10">
        <f t="shared" si="2"/>
        <v>0.65262622731960829</v>
      </c>
      <c r="E20" s="11">
        <f t="shared" si="3"/>
        <v>0.65262622731960829</v>
      </c>
      <c r="F20" s="12">
        <f t="shared" si="4"/>
        <v>145087.80000000002</v>
      </c>
      <c r="G20" s="12">
        <f t="shared" si="5"/>
        <v>203122.92</v>
      </c>
      <c r="H20" s="12">
        <f t="shared" si="6"/>
        <v>1123.4466571192611</v>
      </c>
      <c r="I20" s="9">
        <f t="shared" si="7"/>
        <v>-22.468933142385222</v>
      </c>
      <c r="J20" s="13">
        <f t="shared" si="0"/>
        <v>38.461215026451278</v>
      </c>
      <c r="K20" s="14">
        <f t="shared" si="8"/>
        <v>91.792875958117591</v>
      </c>
      <c r="L20" s="27"/>
      <c r="M20" s="61"/>
      <c r="N20" s="32"/>
    </row>
    <row r="21" spans="2:14" s="22" customFormat="1" x14ac:dyDescent="0.2">
      <c r="B21" s="8">
        <v>350</v>
      </c>
      <c r="C21" s="9">
        <f t="shared" si="1"/>
        <v>19.034931630155242</v>
      </c>
      <c r="D21" s="10">
        <f t="shared" si="2"/>
        <v>0.76139726520620965</v>
      </c>
      <c r="E21" s="11">
        <f t="shared" si="3"/>
        <v>0.76139726520620965</v>
      </c>
      <c r="F21" s="12">
        <f t="shared" si="4"/>
        <v>169269.1</v>
      </c>
      <c r="G21" s="12">
        <f t="shared" si="5"/>
        <v>236976.74</v>
      </c>
      <c r="H21" s="12">
        <f t="shared" si="6"/>
        <v>1310.6877666391379</v>
      </c>
      <c r="I21" s="9">
        <f t="shared" si="7"/>
        <v>-26.213755332782757</v>
      </c>
      <c r="J21" s="13">
        <f t="shared" si="0"/>
        <v>32.792938428797825</v>
      </c>
      <c r="K21" s="14">
        <f t="shared" si="8"/>
        <v>78.264769519803863</v>
      </c>
      <c r="L21" s="27"/>
      <c r="M21" s="61"/>
      <c r="N21" s="32"/>
    </row>
    <row r="22" spans="2:14" s="22" customFormat="1" x14ac:dyDescent="0.2">
      <c r="B22" s="8">
        <v>400</v>
      </c>
      <c r="C22" s="9">
        <f t="shared" si="1"/>
        <v>21.754207577320276</v>
      </c>
      <c r="D22" s="10">
        <f t="shared" si="2"/>
        <v>0.87016830309281101</v>
      </c>
      <c r="E22" s="11">
        <f t="shared" si="3"/>
        <v>0.87016830309281101</v>
      </c>
      <c r="F22" s="12">
        <f t="shared" si="4"/>
        <v>193450.4</v>
      </c>
      <c r="G22" s="12">
        <f t="shared" si="5"/>
        <v>270830.56</v>
      </c>
      <c r="H22" s="12">
        <f t="shared" si="6"/>
        <v>1497.9288761590146</v>
      </c>
      <c r="I22" s="9">
        <f t="shared" si="7"/>
        <v>-29.958577523180292</v>
      </c>
      <c r="J22" s="13">
        <f t="shared" si="0"/>
        <v>28.58087772386525</v>
      </c>
      <c r="K22" s="14">
        <f t="shared" si="8"/>
        <v>68.212118672709408</v>
      </c>
      <c r="L22" s="27"/>
      <c r="M22" s="61"/>
      <c r="N22" s="32"/>
    </row>
    <row r="23" spans="2:14" s="22" customFormat="1" x14ac:dyDescent="0.2">
      <c r="B23" s="8">
        <v>450</v>
      </c>
      <c r="C23" s="9">
        <f t="shared" si="1"/>
        <v>24.473483524485314</v>
      </c>
      <c r="D23" s="10">
        <f t="shared" si="2"/>
        <v>0.9789393409794126</v>
      </c>
      <c r="E23" s="11">
        <f t="shared" si="3"/>
        <v>0.9789393409794126</v>
      </c>
      <c r="F23" s="12">
        <f t="shared" si="4"/>
        <v>217631.7</v>
      </c>
      <c r="G23" s="12">
        <f t="shared" si="5"/>
        <v>304684.38</v>
      </c>
      <c r="H23" s="12">
        <f t="shared" si="6"/>
        <v>1685.1699856788916</v>
      </c>
      <c r="I23" s="9">
        <f t="shared" si="7"/>
        <v>-33.703399713577831</v>
      </c>
      <c r="J23" s="13">
        <f t="shared" si="0"/>
        <v>25.327724446516932</v>
      </c>
      <c r="K23" s="14">
        <f t="shared" si="8"/>
        <v>60.448029705290992</v>
      </c>
      <c r="L23" s="27"/>
      <c r="M23" s="61"/>
      <c r="N23" s="32"/>
    </row>
    <row r="24" spans="2:14" s="22" customFormat="1" x14ac:dyDescent="0.2">
      <c r="B24" s="8">
        <v>500</v>
      </c>
      <c r="C24" s="9">
        <f t="shared" si="1"/>
        <v>27.192759471650348</v>
      </c>
      <c r="D24" s="10">
        <f t="shared" si="2"/>
        <v>1.0877103788660138</v>
      </c>
      <c r="E24" s="11">
        <f t="shared" si="3"/>
        <v>1.0877103788660138</v>
      </c>
      <c r="F24" s="12">
        <f t="shared" si="4"/>
        <v>241813</v>
      </c>
      <c r="G24" s="12">
        <f t="shared" si="5"/>
        <v>338538.2</v>
      </c>
      <c r="H24" s="12">
        <f t="shared" si="6"/>
        <v>1872.4110951987684</v>
      </c>
      <c r="I24" s="9">
        <f t="shared" si="7"/>
        <v>-37.448221903975366</v>
      </c>
      <c r="J24" s="13">
        <f t="shared" si="0"/>
        <v>22.739479601369126</v>
      </c>
      <c r="K24" s="14">
        <f t="shared" si="8"/>
        <v>54.270834370809361</v>
      </c>
      <c r="L24" s="27"/>
      <c r="M24" s="61"/>
      <c r="N24" s="32"/>
    </row>
    <row r="25" spans="2:14" s="22" customFormat="1" x14ac:dyDescent="0.2">
      <c r="B25" s="8">
        <v>550</v>
      </c>
      <c r="C25" s="9">
        <f t="shared" si="1"/>
        <v>29.912035418815378</v>
      </c>
      <c r="D25" s="10">
        <f t="shared" si="2"/>
        <v>1.1964814167526152</v>
      </c>
      <c r="E25" s="11">
        <f t="shared" si="3"/>
        <v>1.1964814167526152</v>
      </c>
      <c r="F25" s="12">
        <f t="shared" si="4"/>
        <v>265994.3</v>
      </c>
      <c r="G25" s="12">
        <f t="shared" si="5"/>
        <v>372392.01999999996</v>
      </c>
      <c r="H25" s="12">
        <f t="shared" si="6"/>
        <v>2059.6522047186454</v>
      </c>
      <c r="I25" s="9">
        <f t="shared" si="7"/>
        <v>-41.193044094372901</v>
      </c>
      <c r="J25" s="13">
        <f t="shared" si="0"/>
        <v>20.63118907632694</v>
      </c>
      <c r="K25" s="14">
        <f t="shared" si="8"/>
        <v>49.239114740637078</v>
      </c>
      <c r="L25" s="27"/>
      <c r="M25" s="61"/>
      <c r="N25" s="32"/>
    </row>
    <row r="26" spans="2:14" s="22" customFormat="1" x14ac:dyDescent="0.2">
      <c r="B26" s="8">
        <v>600</v>
      </c>
      <c r="C26" s="9">
        <f t="shared" si="1"/>
        <v>32.631311365980416</v>
      </c>
      <c r="D26" s="10">
        <f t="shared" si="2"/>
        <v>1.3052524546392166</v>
      </c>
      <c r="E26" s="11">
        <f t="shared" si="3"/>
        <v>1.3052524546392166</v>
      </c>
      <c r="F26" s="12">
        <f t="shared" si="4"/>
        <v>290175.60000000003</v>
      </c>
      <c r="G26" s="12">
        <f t="shared" si="5"/>
        <v>406245.84</v>
      </c>
      <c r="H26" s="12">
        <f t="shared" si="6"/>
        <v>2246.8933142385222</v>
      </c>
      <c r="I26" s="9">
        <f t="shared" si="7"/>
        <v>-44.937866284770443</v>
      </c>
      <c r="J26" s="13">
        <f t="shared" si="0"/>
        <v>18.880676426560605</v>
      </c>
      <c r="K26" s="14">
        <f t="shared" si="8"/>
        <v>45.061280254321247</v>
      </c>
      <c r="L26" s="27"/>
      <c r="M26" s="61"/>
      <c r="N26" s="32"/>
    </row>
    <row r="27" spans="2:14" s="22" customFormat="1" x14ac:dyDescent="0.2">
      <c r="B27" s="8">
        <v>650</v>
      </c>
      <c r="C27" s="9">
        <f t="shared" si="1"/>
        <v>35.350587313145454</v>
      </c>
      <c r="D27" s="10">
        <f t="shared" si="2"/>
        <v>1.4140234925258182</v>
      </c>
      <c r="E27" s="11">
        <f t="shared" si="3"/>
        <v>1.4140234925258182</v>
      </c>
      <c r="F27" s="12">
        <f t="shared" si="4"/>
        <v>314356.90000000002</v>
      </c>
      <c r="G27" s="12">
        <f t="shared" si="5"/>
        <v>440099.66000000003</v>
      </c>
      <c r="H27" s="12">
        <f t="shared" si="6"/>
        <v>2434.134423758399</v>
      </c>
      <c r="I27" s="9">
        <f t="shared" si="7"/>
        <v>-48.682688475167978</v>
      </c>
      <c r="J27" s="13">
        <f t="shared" si="0"/>
        <v>17.403990546414338</v>
      </c>
      <c r="K27" s="14">
        <f t="shared" si="8"/>
        <v>41.536970277838506</v>
      </c>
      <c r="L27" s="27"/>
      <c r="M27" s="61"/>
      <c r="N27" s="32"/>
    </row>
    <row r="28" spans="2:14" s="22" customFormat="1" x14ac:dyDescent="0.2">
      <c r="B28" s="8">
        <v>700</v>
      </c>
      <c r="C28" s="9">
        <f t="shared" si="1"/>
        <v>38.069863260310484</v>
      </c>
      <c r="D28" s="10">
        <f t="shared" si="2"/>
        <v>1.5227945304124193</v>
      </c>
      <c r="E28" s="11">
        <f>$C$8*D28</f>
        <v>1.5227945304124193</v>
      </c>
      <c r="F28" s="12">
        <f t="shared" si="4"/>
        <v>338538.2</v>
      </c>
      <c r="G28" s="12">
        <f t="shared" si="5"/>
        <v>473953.48</v>
      </c>
      <c r="H28" s="12">
        <f t="shared" si="6"/>
        <v>2621.3755332782757</v>
      </c>
      <c r="I28" s="9">
        <f t="shared" si="7"/>
        <v>-52.427510665565514</v>
      </c>
      <c r="J28" s="13">
        <f t="shared" si="0"/>
        <v>16.14154047322819</v>
      </c>
      <c r="K28" s="14">
        <f t="shared" si="8"/>
        <v>38.52396294326536</v>
      </c>
      <c r="L28" s="27"/>
      <c r="M28" s="61"/>
      <c r="N28" s="32"/>
    </row>
    <row r="29" spans="2:14" s="22" customFormat="1" x14ac:dyDescent="0.2">
      <c r="B29" s="8">
        <v>750</v>
      </c>
      <c r="C29" s="9">
        <f t="shared" si="1"/>
        <v>40.789139207475515</v>
      </c>
      <c r="D29" s="10">
        <f t="shared" si="2"/>
        <v>1.6315655682990207</v>
      </c>
      <c r="E29" s="11">
        <f t="shared" si="3"/>
        <v>1.6315655682990207</v>
      </c>
      <c r="F29" s="12">
        <f t="shared" si="4"/>
        <v>362719.5</v>
      </c>
      <c r="G29" s="12">
        <f t="shared" si="5"/>
        <v>507807.3</v>
      </c>
      <c r="H29" s="12">
        <f t="shared" si="6"/>
        <v>2808.6166427981525</v>
      </c>
      <c r="I29" s="9">
        <f t="shared" si="7"/>
        <v>-56.172332855963049</v>
      </c>
      <c r="J29" s="13">
        <f t="shared" si="0"/>
        <v>15.049857137884871</v>
      </c>
      <c r="K29" s="14">
        <f t="shared" si="8"/>
        <v>35.918513455572473</v>
      </c>
      <c r="L29" s="27"/>
      <c r="M29" s="61"/>
      <c r="N29" s="32"/>
    </row>
    <row r="30" spans="2:14" s="22" customFormat="1" x14ac:dyDescent="0.2">
      <c r="B30" s="8">
        <v>800</v>
      </c>
      <c r="C30" s="9">
        <f t="shared" si="1"/>
        <v>43.508415154640552</v>
      </c>
      <c r="D30" s="10">
        <f t="shared" si="2"/>
        <v>1.740336606185622</v>
      </c>
      <c r="E30" s="11">
        <f t="shared" si="3"/>
        <v>1.740336606185622</v>
      </c>
      <c r="F30" s="12">
        <f t="shared" si="4"/>
        <v>386900.8</v>
      </c>
      <c r="G30" s="12">
        <f t="shared" si="5"/>
        <v>541661.12</v>
      </c>
      <c r="H30" s="12">
        <f t="shared" si="6"/>
        <v>2995.8577523180293</v>
      </c>
      <c r="I30" s="9">
        <f t="shared" si="7"/>
        <v>-59.917155046360584</v>
      </c>
      <c r="J30" s="13">
        <f t="shared" si="0"/>
        <v>14.09648662016788</v>
      </c>
      <c r="K30" s="14">
        <f t="shared" si="8"/>
        <v>33.643166157918564</v>
      </c>
      <c r="L30" s="27"/>
      <c r="M30" s="61"/>
      <c r="N30" s="32"/>
    </row>
    <row r="31" spans="2:14" s="22" customFormat="1" x14ac:dyDescent="0.2">
      <c r="B31" s="8">
        <v>850</v>
      </c>
      <c r="C31" s="9">
        <f t="shared" si="1"/>
        <v>46.22769110180559</v>
      </c>
      <c r="D31" s="10">
        <f t="shared" si="2"/>
        <v>1.8491076440722236</v>
      </c>
      <c r="E31" s="11">
        <f t="shared" si="3"/>
        <v>1.8491076440722236</v>
      </c>
      <c r="F31" s="12">
        <f t="shared" si="4"/>
        <v>411082.10000000003</v>
      </c>
      <c r="G31" s="12">
        <f t="shared" si="5"/>
        <v>575514.94000000006</v>
      </c>
      <c r="H31" s="12">
        <f t="shared" si="6"/>
        <v>3183.0988618379065</v>
      </c>
      <c r="I31" s="9">
        <f t="shared" si="7"/>
        <v>-63.661977236758126</v>
      </c>
      <c r="J31" s="13">
        <f t="shared" si="0"/>
        <v>13.256708902296966</v>
      </c>
      <c r="K31" s="14">
        <f t="shared" si="8"/>
        <v>31.63892339450349</v>
      </c>
      <c r="L31" s="27"/>
      <c r="M31" s="28"/>
      <c r="N31" s="28"/>
    </row>
    <row r="32" spans="2:14" s="22" customFormat="1" x14ac:dyDescent="0.2">
      <c r="B32" s="8">
        <v>900</v>
      </c>
      <c r="C32" s="9">
        <f t="shared" si="1"/>
        <v>48.946967048970627</v>
      </c>
      <c r="D32" s="10">
        <f t="shared" si="2"/>
        <v>1.9578786819588252</v>
      </c>
      <c r="E32" s="11">
        <f t="shared" si="3"/>
        <v>1.9578786819588252</v>
      </c>
      <c r="F32" s="12">
        <f t="shared" si="4"/>
        <v>435263.4</v>
      </c>
      <c r="G32" s="12">
        <f t="shared" si="5"/>
        <v>609368.76</v>
      </c>
      <c r="H32" s="12">
        <f t="shared" si="6"/>
        <v>3370.3399713577833</v>
      </c>
      <c r="I32" s="9">
        <f t="shared" si="7"/>
        <v>-67.406799427155661</v>
      </c>
      <c r="J32" s="13">
        <f t="shared" si="0"/>
        <v>12.511363604033598</v>
      </c>
      <c r="K32" s="14">
        <f t="shared" si="8"/>
        <v>29.860056334209059</v>
      </c>
      <c r="L32" s="27"/>
      <c r="M32" s="28"/>
      <c r="N32" s="28"/>
    </row>
    <row r="33" spans="2:28" s="22" customFormat="1" x14ac:dyDescent="0.2">
      <c r="B33" s="8">
        <v>950</v>
      </c>
      <c r="C33" s="9">
        <f t="shared" si="1"/>
        <v>51.666242996135651</v>
      </c>
      <c r="D33" s="10">
        <f t="shared" si="2"/>
        <v>2.0666497198454259</v>
      </c>
      <c r="E33" s="11">
        <f t="shared" si="3"/>
        <v>2.0666497198454259</v>
      </c>
      <c r="F33" s="12">
        <f t="shared" si="4"/>
        <v>459444.7</v>
      </c>
      <c r="G33" s="12">
        <f t="shared" si="5"/>
        <v>643222.57999999996</v>
      </c>
      <c r="H33" s="12">
        <f t="shared" si="6"/>
        <v>3557.58108087766</v>
      </c>
      <c r="I33" s="9">
        <f t="shared" si="7"/>
        <v>-71.151621617553204</v>
      </c>
      <c r="J33" s="13">
        <f t="shared" si="0"/>
        <v>11.845370188834636</v>
      </c>
      <c r="K33" s="14">
        <f t="shared" si="8"/>
        <v>28.270573243042087</v>
      </c>
      <c r="L33" s="27"/>
      <c r="M33" s="28"/>
      <c r="N33" s="28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</row>
    <row r="34" spans="2:28" s="22" customFormat="1" ht="12" customHeight="1" x14ac:dyDescent="0.2">
      <c r="B34" s="8">
        <v>1000</v>
      </c>
      <c r="C34" s="9">
        <f t="shared" si="1"/>
        <v>54.385518943300696</v>
      </c>
      <c r="D34" s="10">
        <f t="shared" si="2"/>
        <v>2.1754207577320277</v>
      </c>
      <c r="E34" s="11">
        <f t="shared" si="3"/>
        <v>2.1754207577320277</v>
      </c>
      <c r="F34" s="12">
        <f t="shared" si="4"/>
        <v>483626</v>
      </c>
      <c r="G34" s="12">
        <f t="shared" si="5"/>
        <v>677076.4</v>
      </c>
      <c r="H34" s="12">
        <f t="shared" si="6"/>
        <v>3744.8221903975368</v>
      </c>
      <c r="I34" s="9">
        <f t="shared" si="7"/>
        <v>-74.896443807950732</v>
      </c>
      <c r="J34" s="13">
        <f t="shared" si="0"/>
        <v>11.246696931991874</v>
      </c>
      <c r="K34" s="14">
        <f t="shared" si="8"/>
        <v>26.841758787570097</v>
      </c>
      <c r="L34" s="27"/>
      <c r="M34" s="28"/>
      <c r="N34" s="3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2:28" s="22" customFormat="1" x14ac:dyDescent="0.2">
      <c r="B35" s="8">
        <v>1050</v>
      </c>
      <c r="C35" s="9">
        <f t="shared" si="1"/>
        <v>57.104794890465733</v>
      </c>
      <c r="D35" s="10">
        <f t="shared" si="2"/>
        <v>2.2841917956186295</v>
      </c>
      <c r="E35" s="11">
        <f t="shared" si="3"/>
        <v>2.2841917956186295</v>
      </c>
      <c r="F35" s="12">
        <f t="shared" si="4"/>
        <v>507807.3</v>
      </c>
      <c r="G35" s="12">
        <f t="shared" si="5"/>
        <v>710930.22</v>
      </c>
      <c r="H35" s="12">
        <f t="shared" si="6"/>
        <v>3932.0632999174136</v>
      </c>
      <c r="I35" s="9">
        <f t="shared" si="7"/>
        <v>-78.641265998348274</v>
      </c>
      <c r="J35" s="13">
        <f t="shared" si="0"/>
        <v>10.70562751510934</v>
      </c>
      <c r="K35" s="14">
        <f t="shared" si="8"/>
        <v>25.550423663745434</v>
      </c>
      <c r="L35" s="27"/>
      <c r="M35" s="32"/>
      <c r="N35" s="36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 spans="2:28" s="22" customFormat="1" x14ac:dyDescent="0.2">
      <c r="B36" s="8">
        <v>1100</v>
      </c>
      <c r="C36" s="9">
        <f t="shared" si="1"/>
        <v>59.824070837630757</v>
      </c>
      <c r="D36" s="10">
        <f t="shared" si="2"/>
        <v>2.3929628335052304</v>
      </c>
      <c r="E36" s="11">
        <f t="shared" si="3"/>
        <v>2.3929628335052304</v>
      </c>
      <c r="F36" s="12">
        <f t="shared" si="4"/>
        <v>531988.6</v>
      </c>
      <c r="G36" s="12">
        <f t="shared" si="5"/>
        <v>744784.03999999992</v>
      </c>
      <c r="H36" s="12">
        <f t="shared" si="6"/>
        <v>4119.3044094372908</v>
      </c>
      <c r="I36" s="9">
        <f t="shared" si="7"/>
        <v>-82.386088188745802</v>
      </c>
      <c r="J36" s="13">
        <f t="shared" si="0"/>
        <v>10.214229612800773</v>
      </c>
      <c r="K36" s="14">
        <f t="shared" si="8"/>
        <v>24.377636307400408</v>
      </c>
      <c r="L36" s="27"/>
      <c r="M36" s="58"/>
      <c r="N36" s="3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pans="2:28" s="22" customFormat="1" x14ac:dyDescent="0.2">
      <c r="B37" s="8">
        <v>1150</v>
      </c>
      <c r="C37" s="9">
        <f t="shared" si="1"/>
        <v>62.543346784795794</v>
      </c>
      <c r="D37" s="10">
        <f t="shared" si="2"/>
        <v>2.5017338713918318</v>
      </c>
      <c r="E37" s="11">
        <f t="shared" si="3"/>
        <v>2.5017338713918318</v>
      </c>
      <c r="F37" s="12">
        <f t="shared" si="4"/>
        <v>556169.9</v>
      </c>
      <c r="G37" s="12">
        <f t="shared" si="5"/>
        <v>778637.86</v>
      </c>
      <c r="H37" s="12">
        <f t="shared" si="6"/>
        <v>4306.5455189571676</v>
      </c>
      <c r="I37" s="9">
        <f t="shared" si="7"/>
        <v>-86.130910379143344</v>
      </c>
      <c r="J37" s="13">
        <f t="shared" si="0"/>
        <v>9.7659634156851975</v>
      </c>
      <c r="K37" s="14">
        <f t="shared" si="8"/>
        <v>23.307788581587577</v>
      </c>
      <c r="L37" s="27"/>
      <c r="M37" s="58"/>
      <c r="N37" s="3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</row>
    <row r="38" spans="2:28" s="22" customFormat="1" x14ac:dyDescent="0.2">
      <c r="B38" s="8">
        <v>1200</v>
      </c>
      <c r="C38" s="9">
        <f t="shared" si="1"/>
        <v>65.262622731960832</v>
      </c>
      <c r="D38" s="10">
        <f t="shared" si="2"/>
        <v>2.6105049092784331</v>
      </c>
      <c r="E38" s="11">
        <f t="shared" si="3"/>
        <v>2.6105049092784331</v>
      </c>
      <c r="F38" s="12">
        <f t="shared" si="4"/>
        <v>580351.20000000007</v>
      </c>
      <c r="G38" s="12">
        <f t="shared" si="5"/>
        <v>812491.68</v>
      </c>
      <c r="H38" s="12">
        <f t="shared" si="6"/>
        <v>4493.7866284770444</v>
      </c>
      <c r="I38" s="9">
        <f t="shared" si="7"/>
        <v>-89.875732569540887</v>
      </c>
      <c r="J38" s="13">
        <f t="shared" si="0"/>
        <v>9.3553889061467892</v>
      </c>
      <c r="K38" s="14">
        <f t="shared" si="8"/>
        <v>22.327897150708321</v>
      </c>
      <c r="L38" s="27"/>
      <c r="M38" s="58"/>
      <c r="N38" s="3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2:28" s="22" customFormat="1" x14ac:dyDescent="0.2">
      <c r="B39" s="8">
        <v>1250</v>
      </c>
      <c r="C39" s="9">
        <f t="shared" si="1"/>
        <v>67.981898679125862</v>
      </c>
      <c r="D39" s="10">
        <f t="shared" si="2"/>
        <v>2.7192759471650345</v>
      </c>
      <c r="E39" s="11">
        <f t="shared" si="3"/>
        <v>2.7192759471650345</v>
      </c>
      <c r="F39" s="12">
        <f t="shared" si="4"/>
        <v>604532.5</v>
      </c>
      <c r="G39" s="12">
        <f t="shared" si="5"/>
        <v>846345.5</v>
      </c>
      <c r="H39" s="12">
        <f t="shared" si="6"/>
        <v>4681.0277379969211</v>
      </c>
      <c r="I39" s="9">
        <f t="shared" si="7"/>
        <v>-93.620554759938415</v>
      </c>
      <c r="J39" s="13">
        <f t="shared" si="0"/>
        <v>8.977943996396343</v>
      </c>
      <c r="K39" s="14">
        <f t="shared" si="8"/>
        <v>21.427073977079573</v>
      </c>
      <c r="L39" s="27"/>
      <c r="M39" s="58"/>
      <c r="N39" s="3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</row>
    <row r="40" spans="2:28" s="22" customFormat="1" x14ac:dyDescent="0.2">
      <c r="B40" s="8">
        <v>1300</v>
      </c>
      <c r="C40" s="9">
        <f t="shared" si="1"/>
        <v>70.701174626290907</v>
      </c>
      <c r="D40" s="10">
        <f t="shared" si="2"/>
        <v>2.8280469850516363</v>
      </c>
      <c r="E40" s="11">
        <f t="shared" si="3"/>
        <v>2.8280469850516363</v>
      </c>
      <c r="F40" s="12">
        <f t="shared" si="4"/>
        <v>628713.80000000005</v>
      </c>
      <c r="G40" s="12">
        <f t="shared" si="5"/>
        <v>880199.32000000007</v>
      </c>
      <c r="H40" s="12">
        <f t="shared" si="6"/>
        <v>4868.2688475167979</v>
      </c>
      <c r="I40" s="9">
        <f t="shared" si="7"/>
        <v>-97.365376950335957</v>
      </c>
      <c r="J40" s="13">
        <f t="shared" si="0"/>
        <v>8.6297742915925078</v>
      </c>
      <c r="K40" s="14">
        <f t="shared" si="8"/>
        <v>20.596120027667077</v>
      </c>
      <c r="L40" s="27"/>
      <c r="M40" s="58"/>
      <c r="N40" s="3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</row>
    <row r="41" spans="2:28" s="22" customFormat="1" x14ac:dyDescent="0.2">
      <c r="B41" s="8">
        <v>1350</v>
      </c>
      <c r="C41" s="9">
        <f t="shared" si="1"/>
        <v>73.420450573455923</v>
      </c>
      <c r="D41" s="10">
        <f t="shared" si="2"/>
        <v>2.9368180229382368</v>
      </c>
      <c r="E41" s="11">
        <f t="shared" si="3"/>
        <v>2.9368180229382368</v>
      </c>
      <c r="F41" s="12">
        <f t="shared" si="4"/>
        <v>652895.1</v>
      </c>
      <c r="G41" s="12">
        <f t="shared" si="5"/>
        <v>914053.1399999999</v>
      </c>
      <c r="H41" s="12">
        <f t="shared" si="6"/>
        <v>5055.5099570366747</v>
      </c>
      <c r="I41" s="9">
        <f t="shared" si="7"/>
        <v>-101.11019914073349</v>
      </c>
      <c r="J41" s="13">
        <f t="shared" si="0"/>
        <v>8.3076009864543892</v>
      </c>
      <c r="K41" s="14">
        <f t="shared" si="8"/>
        <v>19.827209991537917</v>
      </c>
      <c r="L41" s="27"/>
      <c r="M41" s="58"/>
      <c r="N41" s="3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</row>
    <row r="42" spans="2:28" s="22" customFormat="1" x14ac:dyDescent="0.2">
      <c r="B42" s="8">
        <v>1400</v>
      </c>
      <c r="C42" s="9">
        <f t="shared" si="1"/>
        <v>76.139726520620968</v>
      </c>
      <c r="D42" s="10">
        <f t="shared" si="2"/>
        <v>3.0455890608248386</v>
      </c>
      <c r="E42" s="11">
        <f t="shared" si="3"/>
        <v>3.0455890608248386</v>
      </c>
      <c r="F42" s="12">
        <f t="shared" si="4"/>
        <v>677076.4</v>
      </c>
      <c r="G42" s="12">
        <f t="shared" si="5"/>
        <v>947906.96</v>
      </c>
      <c r="H42" s="12">
        <f t="shared" si="6"/>
        <v>5242.7510665565515</v>
      </c>
      <c r="I42" s="9">
        <f t="shared" si="7"/>
        <v>-104.85502133113103</v>
      </c>
      <c r="J42" s="13">
        <f t="shared" si="0"/>
        <v>8.0086172883114806</v>
      </c>
      <c r="K42" s="14">
        <f t="shared" si="8"/>
        <v>19.113645079502337</v>
      </c>
      <c r="L42" s="27"/>
      <c r="M42" s="58"/>
      <c r="N42" s="3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</row>
    <row r="43" spans="2:28" s="22" customFormat="1" x14ac:dyDescent="0.2">
      <c r="B43" s="8">
        <v>1450</v>
      </c>
      <c r="C43" s="9">
        <f t="shared" si="1"/>
        <v>78.859002467785999</v>
      </c>
      <c r="D43" s="10">
        <f t="shared" si="2"/>
        <v>3.15436009871144</v>
      </c>
      <c r="E43" s="11">
        <f t="shared" si="3"/>
        <v>3.15436009871144</v>
      </c>
      <c r="F43" s="12">
        <f t="shared" si="4"/>
        <v>701257.70000000007</v>
      </c>
      <c r="G43" s="12">
        <f t="shared" si="5"/>
        <v>981760.78</v>
      </c>
      <c r="H43" s="12">
        <f t="shared" si="6"/>
        <v>5429.9921760764282</v>
      </c>
      <c r="I43" s="9">
        <f t="shared" si="7"/>
        <v>-108.59984352152857</v>
      </c>
      <c r="J43" s="13">
        <f t="shared" si="0"/>
        <v>7.7304064295688484</v>
      </c>
      <c r="K43" s="14">
        <f t="shared" si="8"/>
        <v>18.449657349806316</v>
      </c>
      <c r="L43" s="27"/>
      <c r="M43" s="58"/>
      <c r="N43" s="3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2:28" s="22" customFormat="1" x14ac:dyDescent="0.2">
      <c r="B44" s="8">
        <v>1500</v>
      </c>
      <c r="C44" s="9">
        <f t="shared" si="1"/>
        <v>81.578278414951029</v>
      </c>
      <c r="D44" s="10">
        <f t="shared" si="2"/>
        <v>3.2631311365980413</v>
      </c>
      <c r="E44" s="11">
        <f t="shared" si="3"/>
        <v>3.2631311365980413</v>
      </c>
      <c r="F44" s="12">
        <f t="shared" si="4"/>
        <v>725439</v>
      </c>
      <c r="G44" s="12">
        <f t="shared" si="5"/>
        <v>1015614.6</v>
      </c>
      <c r="H44" s="12">
        <f t="shared" si="6"/>
        <v>5617.233285596305</v>
      </c>
      <c r="I44" s="9">
        <f t="shared" si="7"/>
        <v>-112.3446657119261</v>
      </c>
      <c r="J44" s="13">
        <f t="shared" si="0"/>
        <v>7.4708761957492653</v>
      </c>
      <c r="K44" s="14">
        <f t="shared" si="8"/>
        <v>17.830253450475571</v>
      </c>
      <c r="L44" s="27"/>
      <c r="M44" s="58"/>
      <c r="N44" s="3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</row>
    <row r="45" spans="2:28" s="22" customFormat="1" x14ac:dyDescent="0.2">
      <c r="B45" s="8">
        <v>1550</v>
      </c>
      <c r="C45" s="9">
        <f t="shared" si="1"/>
        <v>84.297554362116074</v>
      </c>
      <c r="D45" s="10">
        <f t="shared" si="2"/>
        <v>3.3719021744846431</v>
      </c>
      <c r="E45" s="11">
        <f t="shared" si="3"/>
        <v>3.3719021744846431</v>
      </c>
      <c r="F45" s="12">
        <f t="shared" si="4"/>
        <v>749620.3</v>
      </c>
      <c r="G45" s="12">
        <f t="shared" si="5"/>
        <v>1049468.42</v>
      </c>
      <c r="H45" s="12">
        <f t="shared" si="6"/>
        <v>5804.4743951161818</v>
      </c>
      <c r="I45" s="9">
        <f t="shared" si="7"/>
        <v>-116.08948790232364</v>
      </c>
      <c r="J45" s="13">
        <f t="shared" si="0"/>
        <v>7.2282062137968284</v>
      </c>
      <c r="K45" s="14">
        <f t="shared" si="8"/>
        <v>17.251088815744218</v>
      </c>
      <c r="L45" s="27"/>
      <c r="M45" s="58"/>
      <c r="N45" s="3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</row>
    <row r="46" spans="2:28" s="22" customFormat="1" x14ac:dyDescent="0.2">
      <c r="B46" s="8">
        <v>1600</v>
      </c>
      <c r="C46" s="9">
        <f t="shared" si="1"/>
        <v>87.016830309281104</v>
      </c>
      <c r="D46" s="10">
        <f t="shared" si="2"/>
        <v>3.4806732123712441</v>
      </c>
      <c r="E46" s="11">
        <f t="shared" si="3"/>
        <v>3.4806732123712441</v>
      </c>
      <c r="F46" s="12">
        <f t="shared" si="4"/>
        <v>773801.6</v>
      </c>
      <c r="G46" s="12">
        <f t="shared" si="5"/>
        <v>1083322.24</v>
      </c>
      <c r="H46" s="12">
        <f t="shared" si="6"/>
        <v>5991.7155046360585</v>
      </c>
      <c r="I46" s="9">
        <f t="shared" si="7"/>
        <v>-119.83431009272117</v>
      </c>
      <c r="J46" s="13">
        <f t="shared" si="0"/>
        <v>7.0008051904960062</v>
      </c>
      <c r="K46" s="14">
        <f t="shared" si="8"/>
        <v>16.708365609775669</v>
      </c>
      <c r="L46" s="27"/>
      <c r="M46" s="58"/>
      <c r="N46" s="3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</row>
    <row r="47" spans="2:28" s="22" customFormat="1" x14ac:dyDescent="0.2">
      <c r="B47" s="8">
        <v>1650</v>
      </c>
      <c r="C47" s="9">
        <f t="shared" si="1"/>
        <v>89.736106256446135</v>
      </c>
      <c r="D47" s="10">
        <f t="shared" si="2"/>
        <v>3.5894442502578454</v>
      </c>
      <c r="E47" s="11">
        <f t="shared" si="3"/>
        <v>3.5894442502578454</v>
      </c>
      <c r="F47" s="12">
        <f t="shared" si="4"/>
        <v>797982.90000000014</v>
      </c>
      <c r="G47" s="12">
        <f t="shared" si="5"/>
        <v>1117176.06</v>
      </c>
      <c r="H47" s="12">
        <f t="shared" si="6"/>
        <v>6178.9566141559362</v>
      </c>
      <c r="I47" s="9">
        <f t="shared" si="7"/>
        <v>-123.57913228311871</v>
      </c>
      <c r="J47" s="13">
        <f t="shared" si="0"/>
        <v>6.7872759765660877</v>
      </c>
      <c r="K47" s="14">
        <f t="shared" si="8"/>
        <v>16.198749347413091</v>
      </c>
      <c r="L47" s="27"/>
      <c r="M47" s="58"/>
      <c r="N47" s="3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</row>
    <row r="48" spans="2:28" s="22" customFormat="1" x14ac:dyDescent="0.2">
      <c r="B48" s="8">
        <v>1700</v>
      </c>
      <c r="C48" s="9">
        <f t="shared" si="1"/>
        <v>92.45538220361118</v>
      </c>
      <c r="D48" s="10">
        <f t="shared" si="2"/>
        <v>3.6982152881444472</v>
      </c>
      <c r="E48" s="11">
        <f t="shared" si="3"/>
        <v>3.6982152881444472</v>
      </c>
      <c r="F48" s="12">
        <f t="shared" si="4"/>
        <v>822164.20000000007</v>
      </c>
      <c r="G48" s="12">
        <f t="shared" si="5"/>
        <v>1151029.8800000001</v>
      </c>
      <c r="H48" s="12">
        <f t="shared" si="6"/>
        <v>6366.197723675813</v>
      </c>
      <c r="I48" s="9">
        <f t="shared" si="7"/>
        <v>-127.32395447351625</v>
      </c>
      <c r="J48" s="13">
        <f t="shared" si="0"/>
        <v>6.5863868350263255</v>
      </c>
      <c r="K48" s="14">
        <f t="shared" si="8"/>
        <v>15.71930032225853</v>
      </c>
      <c r="L48" s="27"/>
      <c r="M48" s="58"/>
      <c r="N48" s="3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</row>
    <row r="49" spans="2:29" ht="12" thickBot="1" x14ac:dyDescent="0.25">
      <c r="B49" s="15">
        <v>1750</v>
      </c>
      <c r="C49" s="16">
        <f t="shared" si="1"/>
        <v>95.17465815077621</v>
      </c>
      <c r="D49" s="17">
        <f t="shared" si="2"/>
        <v>3.8069863260310486</v>
      </c>
      <c r="E49" s="18">
        <f t="shared" si="3"/>
        <v>3.8069863260310486</v>
      </c>
      <c r="F49" s="19">
        <f t="shared" si="4"/>
        <v>846345.50000000012</v>
      </c>
      <c r="G49" s="19">
        <f t="shared" si="5"/>
        <v>1184883.7000000002</v>
      </c>
      <c r="H49" s="19">
        <f t="shared" si="6"/>
        <v>6553.4388331956898</v>
      </c>
      <c r="I49" s="16">
        <f t="shared" si="7"/>
        <v>-131.06877666391378</v>
      </c>
      <c r="J49" s="20">
        <f t="shared" si="0"/>
        <v>6.3970476653427149</v>
      </c>
      <c r="K49" s="21">
        <f t="shared" si="8"/>
        <v>15.267416862393111</v>
      </c>
      <c r="M49" s="58"/>
      <c r="N49" s="32"/>
      <c r="AC49" s="22"/>
    </row>
    <row r="50" spans="2:29" x14ac:dyDescent="0.2">
      <c r="M50" s="58"/>
      <c r="N50" s="32"/>
      <c r="AC50" s="22"/>
    </row>
    <row r="53" spans="2:29" ht="15" x14ac:dyDescent="0.25">
      <c r="O53" s="55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22"/>
    </row>
    <row r="54" spans="2:29" x14ac:dyDescent="0.2">
      <c r="M54" s="32"/>
      <c r="N54" s="36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22"/>
    </row>
    <row r="55" spans="2:29" x14ac:dyDescent="0.2">
      <c r="M55" s="58"/>
      <c r="N55" s="32"/>
      <c r="AC55" s="22"/>
    </row>
    <row r="56" spans="2:29" x14ac:dyDescent="0.2">
      <c r="M56" s="61"/>
      <c r="N56" s="32"/>
      <c r="AC56" s="22"/>
    </row>
    <row r="57" spans="2:29" x14ac:dyDescent="0.2">
      <c r="M57" s="61"/>
      <c r="N57" s="32"/>
      <c r="AC57" s="22"/>
    </row>
    <row r="58" spans="2:29" x14ac:dyDescent="0.2">
      <c r="M58" s="61"/>
      <c r="N58" s="32"/>
      <c r="AC58" s="22"/>
    </row>
    <row r="59" spans="2:29" x14ac:dyDescent="0.2">
      <c r="M59" s="61"/>
      <c r="N59" s="32"/>
      <c r="AC59" s="22"/>
    </row>
    <row r="60" spans="2:29" x14ac:dyDescent="0.2">
      <c r="M60" s="61"/>
      <c r="N60" s="32"/>
      <c r="AC60" s="22"/>
    </row>
    <row r="61" spans="2:29" x14ac:dyDescent="0.2">
      <c r="M61" s="61"/>
      <c r="N61" s="32"/>
      <c r="AC61" s="22"/>
    </row>
    <row r="62" spans="2:29" x14ac:dyDescent="0.2">
      <c r="M62" s="61"/>
      <c r="N62" s="32"/>
      <c r="AC62" s="22"/>
    </row>
    <row r="63" spans="2:29" x14ac:dyDescent="0.2">
      <c r="M63" s="61"/>
      <c r="N63" s="32"/>
      <c r="AC63" s="22"/>
    </row>
    <row r="64" spans="2:29" x14ac:dyDescent="0.2">
      <c r="M64" s="61"/>
      <c r="N64" s="32"/>
      <c r="AC64" s="22"/>
    </row>
    <row r="65" spans="13:14" s="22" customFormat="1" x14ac:dyDescent="0.2">
      <c r="M65" s="61"/>
      <c r="N65" s="32"/>
    </row>
    <row r="66" spans="13:14" s="22" customFormat="1" x14ac:dyDescent="0.2">
      <c r="M66" s="61"/>
      <c r="N66" s="32"/>
    </row>
    <row r="67" spans="13:14" s="22" customFormat="1" x14ac:dyDescent="0.2">
      <c r="M67" s="61"/>
      <c r="N67" s="32"/>
    </row>
    <row r="68" spans="13:14" s="22" customFormat="1" x14ac:dyDescent="0.2">
      <c r="M68" s="61"/>
      <c r="N68" s="32"/>
    </row>
    <row r="69" spans="13:14" s="22" customFormat="1" x14ac:dyDescent="0.2">
      <c r="M69" s="61"/>
      <c r="N69" s="32"/>
    </row>
    <row r="70" spans="13:14" s="22" customFormat="1" x14ac:dyDescent="0.2">
      <c r="M70" s="61"/>
      <c r="N70" s="32"/>
    </row>
    <row r="71" spans="13:14" s="22" customFormat="1" x14ac:dyDescent="0.2">
      <c r="M71" s="61"/>
      <c r="N71" s="32"/>
    </row>
    <row r="72" spans="13:14" s="22" customFormat="1" x14ac:dyDescent="0.2">
      <c r="M72" s="61"/>
      <c r="N72" s="32"/>
    </row>
    <row r="73" spans="13:14" s="22" customFormat="1" x14ac:dyDescent="0.2">
      <c r="M73" s="61"/>
      <c r="N73" s="32"/>
    </row>
    <row r="74" spans="13:14" s="22" customFormat="1" x14ac:dyDescent="0.2">
      <c r="M74" s="61"/>
      <c r="N74" s="32"/>
    </row>
    <row r="75" spans="13:14" s="22" customFormat="1" x14ac:dyDescent="0.2">
      <c r="M75" s="28"/>
      <c r="N75" s="32"/>
    </row>
    <row r="76" spans="13:14" s="22" customFormat="1" x14ac:dyDescent="0.2">
      <c r="M76" s="28"/>
      <c r="N76" s="32"/>
    </row>
    <row r="77" spans="13:14" s="22" customFormat="1" x14ac:dyDescent="0.2">
      <c r="M77" s="28"/>
      <c r="N77" s="32"/>
    </row>
    <row r="78" spans="13:14" s="22" customFormat="1" x14ac:dyDescent="0.2">
      <c r="M78" s="28"/>
      <c r="N78" s="32"/>
    </row>
    <row r="79" spans="13:14" s="22" customFormat="1" x14ac:dyDescent="0.2">
      <c r="M79" s="28"/>
      <c r="N79" s="32"/>
    </row>
    <row r="80" spans="13:14" s="22" customFormat="1" x14ac:dyDescent="0.2">
      <c r="M80" s="28"/>
      <c r="N80" s="32"/>
    </row>
    <row r="81" spans="12:28" s="22" customFormat="1" x14ac:dyDescent="0.2">
      <c r="L81" s="27"/>
      <c r="M81" s="28"/>
      <c r="N81" s="3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</row>
    <row r="82" spans="12:28" s="22" customFormat="1" x14ac:dyDescent="0.2">
      <c r="L82" s="27"/>
      <c r="M82" s="28"/>
      <c r="N82" s="3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</row>
    <row r="83" spans="12:28" s="22" customFormat="1" x14ac:dyDescent="0.2">
      <c r="L83" s="27"/>
      <c r="M83" s="28"/>
      <c r="N83" s="3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</row>
    <row r="84" spans="12:28" s="22" customFormat="1" x14ac:dyDescent="0.2">
      <c r="L84" s="27"/>
      <c r="M84" s="28"/>
      <c r="N84" s="3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</row>
    <row r="85" spans="12:28" s="22" customFormat="1" x14ac:dyDescent="0.2">
      <c r="L85" s="35"/>
      <c r="M85" s="28"/>
      <c r="N85" s="3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</row>
    <row r="86" spans="12:28" s="22" customFormat="1" x14ac:dyDescent="0.2">
      <c r="L86" s="27"/>
      <c r="M86" s="28"/>
      <c r="N86" s="3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</row>
    <row r="87" spans="12:28" s="22" customFormat="1" x14ac:dyDescent="0.2">
      <c r="L87" s="27"/>
      <c r="M87" s="28"/>
      <c r="N87" s="3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</row>
    <row r="88" spans="12:28" s="22" customFormat="1" x14ac:dyDescent="0.2">
      <c r="L88" s="27"/>
      <c r="M88" s="28"/>
      <c r="N88" s="3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</row>
    <row r="89" spans="12:28" s="22" customFormat="1" x14ac:dyDescent="0.2">
      <c r="L89" s="27"/>
      <c r="M89" s="28"/>
      <c r="N89" s="3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</row>
    <row r="90" spans="12:28" s="22" customFormat="1" x14ac:dyDescent="0.2">
      <c r="L90" s="27"/>
      <c r="M90" s="28"/>
      <c r="N90" s="3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</row>
    <row r="91" spans="12:28" s="22" customFormat="1" x14ac:dyDescent="0.2">
      <c r="L91" s="27"/>
      <c r="M91" s="28"/>
      <c r="N91" s="3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</row>
    <row r="92" spans="12:28" s="22" customFormat="1" x14ac:dyDescent="0.2">
      <c r="L92" s="27"/>
      <c r="M92" s="28"/>
      <c r="N92" s="3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</row>
    <row r="93" spans="12:28" s="22" customFormat="1" x14ac:dyDescent="0.2">
      <c r="L93" s="27"/>
      <c r="M93" s="28"/>
      <c r="N93" s="3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</row>
    <row r="94" spans="12:28" s="22" customFormat="1" x14ac:dyDescent="0.2">
      <c r="L94" s="27"/>
      <c r="M94" s="32"/>
      <c r="N94" s="36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</row>
    <row r="95" spans="12:28" s="22" customFormat="1" x14ac:dyDescent="0.2">
      <c r="L95" s="27"/>
      <c r="M95" s="56"/>
      <c r="N95" s="3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</row>
    <row r="96" spans="12:28" s="22" customFormat="1" x14ac:dyDescent="0.2">
      <c r="L96" s="27"/>
      <c r="M96" s="57"/>
      <c r="N96" s="3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</row>
    <row r="97" spans="13:14" s="22" customFormat="1" x14ac:dyDescent="0.2">
      <c r="M97" s="57"/>
      <c r="N97" s="32"/>
    </row>
    <row r="98" spans="13:14" s="22" customFormat="1" x14ac:dyDescent="0.2">
      <c r="M98" s="57"/>
      <c r="N98" s="32"/>
    </row>
    <row r="99" spans="13:14" s="22" customFormat="1" x14ac:dyDescent="0.2">
      <c r="M99" s="57"/>
      <c r="N99" s="32"/>
    </row>
    <row r="100" spans="13:14" s="22" customFormat="1" x14ac:dyDescent="0.2">
      <c r="M100" s="57"/>
      <c r="N100" s="32"/>
    </row>
    <row r="101" spans="13:14" s="22" customFormat="1" x14ac:dyDescent="0.2">
      <c r="M101" s="57"/>
      <c r="N101" s="32"/>
    </row>
    <row r="102" spans="13:14" s="22" customFormat="1" x14ac:dyDescent="0.2">
      <c r="M102" s="57"/>
      <c r="N102" s="32"/>
    </row>
    <row r="103" spans="13:14" s="22" customFormat="1" x14ac:dyDescent="0.2">
      <c r="M103" s="57"/>
      <c r="N103" s="32"/>
    </row>
    <row r="104" spans="13:14" s="22" customFormat="1" x14ac:dyDescent="0.2">
      <c r="M104" s="57"/>
      <c r="N104" s="32"/>
    </row>
    <row r="105" spans="13:14" s="22" customFormat="1" x14ac:dyDescent="0.2">
      <c r="M105" s="57"/>
      <c r="N105" s="32"/>
    </row>
    <row r="106" spans="13:14" s="22" customFormat="1" x14ac:dyDescent="0.2">
      <c r="M106" s="57"/>
      <c r="N106" s="32"/>
    </row>
    <row r="107" spans="13:14" s="22" customFormat="1" x14ac:dyDescent="0.2">
      <c r="M107" s="57"/>
      <c r="N107" s="32"/>
    </row>
    <row r="108" spans="13:14" s="22" customFormat="1" x14ac:dyDescent="0.2">
      <c r="M108" s="57"/>
      <c r="N108" s="32"/>
    </row>
    <row r="109" spans="13:14" s="22" customFormat="1" x14ac:dyDescent="0.2">
      <c r="M109" s="57"/>
      <c r="N109" s="32"/>
    </row>
    <row r="110" spans="13:14" s="22" customFormat="1" x14ac:dyDescent="0.2">
      <c r="M110" s="57"/>
      <c r="N110" s="32"/>
    </row>
    <row r="111" spans="13:14" s="22" customFormat="1" x14ac:dyDescent="0.2">
      <c r="M111" s="57"/>
      <c r="N111" s="32"/>
    </row>
    <row r="112" spans="13:14" s="22" customFormat="1" x14ac:dyDescent="0.2">
      <c r="M112" s="57"/>
      <c r="N112" s="32"/>
    </row>
    <row r="113" spans="13:14" s="22" customFormat="1" x14ac:dyDescent="0.2">
      <c r="M113" s="57"/>
      <c r="N113" s="32"/>
    </row>
    <row r="114" spans="13:14" s="22" customFormat="1" x14ac:dyDescent="0.2">
      <c r="M114" s="57"/>
      <c r="N114" s="32"/>
    </row>
    <row r="115" spans="13:14" s="22" customFormat="1" x14ac:dyDescent="0.2">
      <c r="M115" s="57"/>
      <c r="N115" s="32"/>
    </row>
    <row r="116" spans="13:14" s="22" customFormat="1" x14ac:dyDescent="0.2">
      <c r="M116" s="57"/>
      <c r="N116" s="32"/>
    </row>
    <row r="117" spans="13:14" s="22" customFormat="1" x14ac:dyDescent="0.2">
      <c r="M117" s="57"/>
      <c r="N117" s="32"/>
    </row>
    <row r="118" spans="13:14" s="22" customFormat="1" x14ac:dyDescent="0.2">
      <c r="M118" s="57"/>
      <c r="N118" s="32"/>
    </row>
    <row r="119" spans="13:14" s="22" customFormat="1" x14ac:dyDescent="0.2">
      <c r="M119" s="57"/>
      <c r="N119" s="32"/>
    </row>
    <row r="120" spans="13:14" s="22" customFormat="1" x14ac:dyDescent="0.2">
      <c r="M120" s="57"/>
      <c r="N120" s="32"/>
    </row>
    <row r="121" spans="13:14" s="22" customFormat="1" x14ac:dyDescent="0.2">
      <c r="M121" s="57"/>
      <c r="N121" s="32"/>
    </row>
    <row r="122" spans="13:14" s="22" customFormat="1" x14ac:dyDescent="0.2">
      <c r="M122" s="57"/>
      <c r="N122" s="32"/>
    </row>
    <row r="123" spans="13:14" s="22" customFormat="1" x14ac:dyDescent="0.2">
      <c r="M123" s="57"/>
      <c r="N123" s="32"/>
    </row>
    <row r="124" spans="13:14" s="22" customFormat="1" x14ac:dyDescent="0.2">
      <c r="M124" s="57"/>
      <c r="N124" s="32"/>
    </row>
    <row r="125" spans="13:14" s="22" customFormat="1" x14ac:dyDescent="0.2">
      <c r="M125" s="28"/>
      <c r="N125" s="32"/>
    </row>
    <row r="126" spans="13:14" s="22" customFormat="1" x14ac:dyDescent="0.2">
      <c r="M126" s="28"/>
      <c r="N126" s="32"/>
    </row>
    <row r="127" spans="13:14" s="22" customFormat="1" x14ac:dyDescent="0.2">
      <c r="M127" s="28"/>
      <c r="N127" s="32"/>
    </row>
    <row r="128" spans="13:14" s="22" customFormat="1" x14ac:dyDescent="0.2">
      <c r="M128" s="28"/>
      <c r="N128" s="32"/>
    </row>
    <row r="129" spans="14:14" s="22" customFormat="1" x14ac:dyDescent="0.2">
      <c r="N129" s="32"/>
    </row>
    <row r="130" spans="14:14" s="22" customFormat="1" x14ac:dyDescent="0.2">
      <c r="N130" s="32"/>
    </row>
    <row r="131" spans="14:14" s="22" customFormat="1" x14ac:dyDescent="0.2">
      <c r="N131" s="32"/>
    </row>
    <row r="132" spans="14:14" s="22" customFormat="1" x14ac:dyDescent="0.2">
      <c r="N132" s="32"/>
    </row>
    <row r="133" spans="14:14" s="22" customFormat="1" x14ac:dyDescent="0.2">
      <c r="N133" s="32"/>
    </row>
    <row r="134" spans="14:14" s="22" customFormat="1" x14ac:dyDescent="0.2">
      <c r="N134" s="32"/>
    </row>
    <row r="135" spans="14:14" s="22" customFormat="1" x14ac:dyDescent="0.2">
      <c r="N135" s="32"/>
    </row>
    <row r="136" spans="14:14" s="22" customFormat="1" x14ac:dyDescent="0.2">
      <c r="N136" s="32"/>
    </row>
    <row r="137" spans="14:14" s="22" customFormat="1" x14ac:dyDescent="0.2">
      <c r="N137" s="32"/>
    </row>
    <row r="138" spans="14:14" s="22" customFormat="1" x14ac:dyDescent="0.2">
      <c r="N138" s="32"/>
    </row>
    <row r="139" spans="14:14" s="22" customFormat="1" x14ac:dyDescent="0.2">
      <c r="N139" s="32"/>
    </row>
    <row r="140" spans="14:14" s="22" customFormat="1" x14ac:dyDescent="0.2">
      <c r="N140" s="32"/>
    </row>
    <row r="141" spans="14:14" s="22" customFormat="1" x14ac:dyDescent="0.2">
      <c r="N141" s="32"/>
    </row>
    <row r="142" spans="14:14" s="22" customFormat="1" x14ac:dyDescent="0.2">
      <c r="N142" s="32"/>
    </row>
    <row r="143" spans="14:14" s="22" customFormat="1" x14ac:dyDescent="0.2">
      <c r="N143" s="32"/>
    </row>
    <row r="144" spans="14:14" s="22" customFormat="1" x14ac:dyDescent="0.2">
      <c r="N144" s="32"/>
    </row>
    <row r="145" spans="14:14" s="22" customFormat="1" x14ac:dyDescent="0.2">
      <c r="N145" s="32"/>
    </row>
    <row r="146" spans="14:14" s="22" customFormat="1" x14ac:dyDescent="0.2">
      <c r="N146" s="32"/>
    </row>
    <row r="147" spans="14:14" s="22" customFormat="1" x14ac:dyDescent="0.2">
      <c r="N147" s="32"/>
    </row>
    <row r="148" spans="14:14" s="22" customFormat="1" x14ac:dyDescent="0.2">
      <c r="N148" s="32"/>
    </row>
    <row r="149" spans="14:14" s="22" customFormat="1" x14ac:dyDescent="0.2">
      <c r="N149" s="32"/>
    </row>
    <row r="150" spans="14:14" s="22" customFormat="1" x14ac:dyDescent="0.2">
      <c r="N150" s="32"/>
    </row>
    <row r="151" spans="14:14" s="22" customFormat="1" x14ac:dyDescent="0.2">
      <c r="N151" s="32"/>
    </row>
    <row r="152" spans="14:14" s="22" customFormat="1" x14ac:dyDescent="0.2">
      <c r="N152" s="32"/>
    </row>
    <row r="153" spans="14:14" s="22" customFormat="1" x14ac:dyDescent="0.2">
      <c r="N153" s="32"/>
    </row>
    <row r="154" spans="14:14" s="22" customFormat="1" x14ac:dyDescent="0.2">
      <c r="N154" s="32"/>
    </row>
    <row r="155" spans="14:14" s="22" customFormat="1" x14ac:dyDescent="0.2">
      <c r="N155" s="32"/>
    </row>
  </sheetData>
  <mergeCells count="9">
    <mergeCell ref="D3:D4"/>
    <mergeCell ref="O93:AB93"/>
    <mergeCell ref="M95:M124"/>
    <mergeCell ref="M36:M50"/>
    <mergeCell ref="O14:AB14"/>
    <mergeCell ref="M16:M30"/>
    <mergeCell ref="O34:AB34"/>
    <mergeCell ref="M55:M74"/>
    <mergeCell ref="O53:AB53"/>
  </mergeCells>
  <pageMargins left="0.25" right="0.25" top="0.75" bottom="0.75" header="0.3" footer="0.3"/>
  <pageSetup scale="63" orientation="landscape" horizontalDpi="200" verticalDpi="200" r:id="rId1"/>
  <rowBreaks count="1" manualBreakCount="1">
    <brk id="52" max="16383" man="1"/>
  </rowBreaks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Spinner 2">
              <controlPr defaultSize="0" autoPict="0">
                <anchor moveWithCells="1" sizeWithCells="1">
                  <from>
                    <xdr:col>3</xdr:col>
                    <xdr:colOff>38100</xdr:colOff>
                    <xdr:row>6</xdr:row>
                    <xdr:rowOff>28575</xdr:rowOff>
                  </from>
                  <to>
                    <xdr:col>3</xdr:col>
                    <xdr:colOff>1466850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Spinner 5">
              <controlPr defaultSize="0" autoPict="0">
                <anchor moveWithCells="1" sizeWithCells="1">
                  <from>
                    <xdr:col>3</xdr:col>
                    <xdr:colOff>38100</xdr:colOff>
                    <xdr:row>8</xdr:row>
                    <xdr:rowOff>28575</xdr:rowOff>
                  </from>
                  <to>
                    <xdr:col>3</xdr:col>
                    <xdr:colOff>1466850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Spinner 6">
              <controlPr defaultSize="0" autoPict="0">
                <anchor moveWithCells="1" sizeWithCells="1">
                  <from>
                    <xdr:col>3</xdr:col>
                    <xdr:colOff>38100</xdr:colOff>
                    <xdr:row>5</xdr:row>
                    <xdr:rowOff>28575</xdr:rowOff>
                  </from>
                  <to>
                    <xdr:col>3</xdr:col>
                    <xdr:colOff>1466850</xdr:colOff>
                    <xdr:row>5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Model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</dc:creator>
  <cp:lastModifiedBy>Jamie</cp:lastModifiedBy>
  <cp:lastPrinted>2011-09-09T12:11:11Z</cp:lastPrinted>
  <dcterms:created xsi:type="dcterms:W3CDTF">2011-08-02T12:50:32Z</dcterms:created>
  <dcterms:modified xsi:type="dcterms:W3CDTF">2011-09-09T15:07:49Z</dcterms:modified>
</cp:coreProperties>
</file>